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5\3 Trznice - otevřené řízení\3 vysvetleni\"/>
    </mc:Choice>
  </mc:AlternateContent>
  <bookViews>
    <workbookView xWindow="0" yWindow="0" windowWidth="28800" windowHeight="12180"/>
  </bookViews>
  <sheets>
    <sheet name="Rekapitulace stavby" sheetId="1" r:id="rId1"/>
    <sheet name="001 - SO 01 Příprava územ..." sheetId="2" r:id="rId2"/>
    <sheet name="003 - SO 03 Úprava opěrné..." sheetId="3" r:id="rId3"/>
    <sheet name="004 - SO 04 Dopravní řeše..." sheetId="4" r:id="rId4"/>
    <sheet name="005 - SO 05 Sadové úpravy..." sheetId="5" r:id="rId5"/>
    <sheet name="006 - SO 06 Opěrné stěny ..." sheetId="6" r:id="rId6"/>
    <sheet name="01 - Kanalizační větev D" sheetId="7" r:id="rId7"/>
    <sheet name="02 - Kanalizační odbočky ..." sheetId="8" r:id="rId8"/>
    <sheet name="03 - Zasakovací objekt ZO" sheetId="9" r:id="rId9"/>
    <sheet name="04 - Kanalizační větev D1" sheetId="10" r:id="rId10"/>
    <sheet name="05 - Kanalizační odbočky ..." sheetId="11" r:id="rId11"/>
    <sheet name="IO05 - IO 05 Vodovodní př..." sheetId="12" r:id="rId12"/>
    <sheet name="115 - SO 05 Sadové úpravy..." sheetId="13" r:id="rId13"/>
    <sheet name="116 - SO 06 Opěrné stěny ..." sheetId="14" r:id="rId14"/>
    <sheet name="IO01 - IO 01 Veřejné osvě..." sheetId="15" r:id="rId15"/>
    <sheet name="001 - Vedlejší rozpočtové..." sheetId="16" r:id="rId16"/>
    <sheet name="301 - IO 01 Veřejné osvět..." sheetId="17" r:id="rId17"/>
    <sheet name="201 - SO 01 Příprava územ..." sheetId="18" r:id="rId18"/>
    <sheet name="202 - SO 02 Zázemí tržnice" sheetId="19" r:id="rId19"/>
    <sheet name="203 - SO 04 Dopravní řeše..." sheetId="20" r:id="rId20"/>
    <sheet name="204 - SO 05 Sadové úpravy..." sheetId="21" r:id="rId21"/>
    <sheet name="205 - SO 06 Opěrné stěny ..." sheetId="22" r:id="rId22"/>
    <sheet name="IO02 - IO 02 Přípojka NN ..." sheetId="23" r:id="rId23"/>
    <sheet name="302 - IO 02 Přípojka NN p..." sheetId="24" r:id="rId24"/>
    <sheet name="Seznam figur" sheetId="25" r:id="rId25"/>
  </sheets>
  <definedNames>
    <definedName name="_xlnm._FilterDatabase" localSheetId="1" hidden="1">'001 - SO 01 Příprava územ...'!$C$131:$K$261</definedName>
    <definedName name="_xlnm._FilterDatabase" localSheetId="15" hidden="1">'001 - Vedlejší rozpočtové...'!$C$130:$K$167</definedName>
    <definedName name="_xlnm._FilterDatabase" localSheetId="2" hidden="1">'003 - SO 03 Úprava opěrné...'!$C$139:$K$519</definedName>
    <definedName name="_xlnm._FilterDatabase" localSheetId="3" hidden="1">'004 - SO 04 Dopravní řeše...'!$C$134:$K$319</definedName>
    <definedName name="_xlnm._FilterDatabase" localSheetId="4" hidden="1">'005 - SO 05 Sadové úpravy...'!$C$131:$K$351</definedName>
    <definedName name="_xlnm._FilterDatabase" localSheetId="5" hidden="1">'006 - SO 06 Opěrné stěny ...'!$C$135:$K$302</definedName>
    <definedName name="_xlnm._FilterDatabase" localSheetId="6" hidden="1">'01 - Kanalizační větev D'!$C$129:$K$257</definedName>
    <definedName name="_xlnm._FilterDatabase" localSheetId="7" hidden="1">'02 - Kanalizační odbočky ...'!$C$129:$K$178</definedName>
    <definedName name="_xlnm._FilterDatabase" localSheetId="8" hidden="1">'03 - Zasakovací objekt ZO'!$C$128:$K$197</definedName>
    <definedName name="_xlnm._FilterDatabase" localSheetId="9" hidden="1">'04 - Kanalizační větev D1'!$C$129:$K$228</definedName>
    <definedName name="_xlnm._FilterDatabase" localSheetId="10" hidden="1">'05 - Kanalizační odbočky ...'!$C$129:$K$185</definedName>
    <definedName name="_xlnm._FilterDatabase" localSheetId="12" hidden="1">'115 - SO 05 Sadové úpravy...'!$C$128:$K$158</definedName>
    <definedName name="_xlnm._FilterDatabase" localSheetId="13" hidden="1">'116 - SO 06 Opěrné stěny ...'!$C$137:$K$326</definedName>
    <definedName name="_xlnm._FilterDatabase" localSheetId="17" hidden="1">'201 - SO 01 Příprava územ...'!$C$123:$K$162</definedName>
    <definedName name="_xlnm._FilterDatabase" localSheetId="18" hidden="1">'202 - SO 02 Zázemí tržnice'!$C$129:$K$252</definedName>
    <definedName name="_xlnm._FilterDatabase" localSheetId="19" hidden="1">'203 - SO 04 Dopravní řeše...'!$C$126:$K$218</definedName>
    <definedName name="_xlnm._FilterDatabase" localSheetId="20" hidden="1">'204 - SO 05 Sadové úpravy...'!$C$121:$K$130</definedName>
    <definedName name="_xlnm._FilterDatabase" localSheetId="21" hidden="1">'205 - SO 06 Opěrné stěny ...'!$C$127:$K$235</definedName>
    <definedName name="_xlnm._FilterDatabase" localSheetId="16" hidden="1">'301 - IO 01 Veřejné osvět...'!$C$126:$K$136</definedName>
    <definedName name="_xlnm._FilterDatabase" localSheetId="23" hidden="1">'302 - IO 02 Přípojka NN p...'!$C$124:$K$142</definedName>
    <definedName name="_xlnm._FilterDatabase" localSheetId="14" hidden="1">'IO01 - IO 01 Veřejné osvě...'!$C$130:$K$235</definedName>
    <definedName name="_xlnm._FilterDatabase" localSheetId="22" hidden="1">'IO02 - IO 02 Přípojka NN ...'!$C$128:$K$236</definedName>
    <definedName name="_xlnm._FilterDatabase" localSheetId="11" hidden="1">'IO05 - IO 05 Vodovodní př...'!$C$130:$K$219</definedName>
    <definedName name="_xlnm.Print_Titles" localSheetId="1">'001 - SO 01 Příprava územ...'!$131:$131</definedName>
    <definedName name="_xlnm.Print_Titles" localSheetId="15">'001 - Vedlejší rozpočtové...'!$130:$130</definedName>
    <definedName name="_xlnm.Print_Titles" localSheetId="2">'003 - SO 03 Úprava opěrné...'!$139:$139</definedName>
    <definedName name="_xlnm.Print_Titles" localSheetId="3">'004 - SO 04 Dopravní řeše...'!$134:$134</definedName>
    <definedName name="_xlnm.Print_Titles" localSheetId="4">'005 - SO 05 Sadové úpravy...'!$131:$131</definedName>
    <definedName name="_xlnm.Print_Titles" localSheetId="5">'006 - SO 06 Opěrné stěny ...'!$135:$135</definedName>
    <definedName name="_xlnm.Print_Titles" localSheetId="6">'01 - Kanalizační větev D'!$129:$129</definedName>
    <definedName name="_xlnm.Print_Titles" localSheetId="7">'02 - Kanalizační odbočky ...'!$129:$129</definedName>
    <definedName name="_xlnm.Print_Titles" localSheetId="8">'03 - Zasakovací objekt ZO'!$128:$128</definedName>
    <definedName name="_xlnm.Print_Titles" localSheetId="9">'04 - Kanalizační větev D1'!$129:$129</definedName>
    <definedName name="_xlnm.Print_Titles" localSheetId="10">'05 - Kanalizační odbočky ...'!$129:$129</definedName>
    <definedName name="_xlnm.Print_Titles" localSheetId="12">'115 - SO 05 Sadové úpravy...'!$128:$128</definedName>
    <definedName name="_xlnm.Print_Titles" localSheetId="13">'116 - SO 06 Opěrné stěny ...'!$137:$137</definedName>
    <definedName name="_xlnm.Print_Titles" localSheetId="17">'201 - SO 01 Příprava územ...'!$123:$123</definedName>
    <definedName name="_xlnm.Print_Titles" localSheetId="18">'202 - SO 02 Zázemí tržnice'!$129:$129</definedName>
    <definedName name="_xlnm.Print_Titles" localSheetId="19">'203 - SO 04 Dopravní řeše...'!$126:$126</definedName>
    <definedName name="_xlnm.Print_Titles" localSheetId="20">'204 - SO 05 Sadové úpravy...'!$121:$121</definedName>
    <definedName name="_xlnm.Print_Titles" localSheetId="21">'205 - SO 06 Opěrné stěny ...'!$127:$127</definedName>
    <definedName name="_xlnm.Print_Titles" localSheetId="16">'301 - IO 01 Veřejné osvět...'!$126:$126</definedName>
    <definedName name="_xlnm.Print_Titles" localSheetId="23">'302 - IO 02 Přípojka NN p...'!$124:$124</definedName>
    <definedName name="_xlnm.Print_Titles" localSheetId="14">'IO01 - IO 01 Veřejné osvě...'!$130:$130</definedName>
    <definedName name="_xlnm.Print_Titles" localSheetId="22">'IO02 - IO 02 Přípojka NN ...'!$128:$128</definedName>
    <definedName name="_xlnm.Print_Titles" localSheetId="11">'IO05 - IO 05 Vodovodní př...'!$130:$130</definedName>
    <definedName name="_xlnm.Print_Titles" localSheetId="0">'Rekapitulace stavby'!$92:$92</definedName>
    <definedName name="_xlnm.Print_Titles" localSheetId="24">'Seznam figur'!$9:$9</definedName>
    <definedName name="_xlnm.Print_Area" localSheetId="1">'001 - SO 01 Příprava územ...'!$C$4:$J$76,'001 - SO 01 Příprava územ...'!$C$82:$J$109,'001 - SO 01 Příprava územ...'!$C$115:$K$261</definedName>
    <definedName name="_xlnm.Print_Area" localSheetId="15">'001 - Vedlejší rozpočtové...'!$C$4:$J$76,'001 - Vedlejší rozpočtové...'!$C$82:$J$108,'001 - Vedlejší rozpočtové...'!$C$114:$K$167</definedName>
    <definedName name="_xlnm.Print_Area" localSheetId="2">'003 - SO 03 Úprava opěrné...'!$C$4:$J$76,'003 - SO 03 Úprava opěrné...'!$C$82:$J$117,'003 - SO 03 Úprava opěrné...'!$C$123:$K$519</definedName>
    <definedName name="_xlnm.Print_Area" localSheetId="3">'004 - SO 04 Dopravní řeše...'!$C$4:$J$76,'004 - SO 04 Dopravní řeše...'!$C$82:$J$112,'004 - SO 04 Dopravní řeše...'!$C$118:$K$319</definedName>
    <definedName name="_xlnm.Print_Area" localSheetId="4">'005 - SO 05 Sadové úpravy...'!$C$4:$J$76,'005 - SO 05 Sadové úpravy...'!$C$82:$J$109,'005 - SO 05 Sadové úpravy...'!$C$115:$K$351</definedName>
    <definedName name="_xlnm.Print_Area" localSheetId="5">'006 - SO 06 Opěrné stěny ...'!$C$4:$J$76,'006 - SO 06 Opěrné stěny ...'!$C$82:$J$113,'006 - SO 06 Opěrné stěny ...'!$C$119:$K$302</definedName>
    <definedName name="_xlnm.Print_Area" localSheetId="6">'01 - Kanalizační větev D'!$C$4:$J$76,'01 - Kanalizační větev D'!$C$82:$J$107,'01 - Kanalizační větev D'!$C$113:$K$257</definedName>
    <definedName name="_xlnm.Print_Area" localSheetId="7">'02 - Kanalizační odbočky ...'!$C$4:$J$76,'02 - Kanalizační odbočky ...'!$C$82:$J$107,'02 - Kanalizační odbočky ...'!$C$113:$K$178</definedName>
    <definedName name="_xlnm.Print_Area" localSheetId="8">'03 - Zasakovací objekt ZO'!$C$4:$J$76,'03 - Zasakovací objekt ZO'!$C$82:$J$106,'03 - Zasakovací objekt ZO'!$C$112:$K$197</definedName>
    <definedName name="_xlnm.Print_Area" localSheetId="9">'04 - Kanalizační větev D1'!$C$4:$J$76,'04 - Kanalizační větev D1'!$C$82:$J$107,'04 - Kanalizační větev D1'!$C$113:$K$228</definedName>
    <definedName name="_xlnm.Print_Area" localSheetId="10">'05 - Kanalizační odbočky ...'!$C$4:$J$76,'05 - Kanalizační odbočky ...'!$C$82:$J$107,'05 - Kanalizační odbočky ...'!$C$113:$K$185</definedName>
    <definedName name="_xlnm.Print_Area" localSheetId="12">'115 - SO 05 Sadové úpravy...'!$C$4:$J$76,'115 - SO 05 Sadové úpravy...'!$C$82:$J$106,'115 - SO 05 Sadové úpravy...'!$C$112:$K$158</definedName>
    <definedName name="_xlnm.Print_Area" localSheetId="13">'116 - SO 06 Opěrné stěny ...'!$C$4:$J$76,'116 - SO 06 Opěrné stěny ...'!$C$82:$J$115,'116 - SO 06 Opěrné stěny ...'!$C$121:$K$326</definedName>
    <definedName name="_xlnm.Print_Area" localSheetId="17">'201 - SO 01 Příprava územ...'!$C$4:$J$76,'201 - SO 01 Příprava územ...'!$C$82:$J$103,'201 - SO 01 Příprava územ...'!$C$109:$K$162</definedName>
    <definedName name="_xlnm.Print_Area" localSheetId="18">'202 - SO 02 Zázemí tržnice'!$C$4:$J$76,'202 - SO 02 Zázemí tržnice'!$C$82:$J$109,'202 - SO 02 Zázemí tržnice'!$C$115:$K$252</definedName>
    <definedName name="_xlnm.Print_Area" localSheetId="19">'203 - SO 04 Dopravní řeše...'!$C$4:$J$76,'203 - SO 04 Dopravní řeše...'!$C$82:$J$106,'203 - SO 04 Dopravní řeše...'!$C$112:$K$218</definedName>
    <definedName name="_xlnm.Print_Area" localSheetId="20">'204 - SO 05 Sadové úpravy...'!$C$4:$J$76,'204 - SO 05 Sadové úpravy...'!$C$82:$J$101,'204 - SO 05 Sadové úpravy...'!$C$107:$K$130</definedName>
    <definedName name="_xlnm.Print_Area" localSheetId="21">'205 - SO 06 Opěrné stěny ...'!$C$4:$J$76,'205 - SO 06 Opěrné stěny ...'!$C$82:$J$107,'205 - SO 06 Opěrné stěny ...'!$C$113:$K$235</definedName>
    <definedName name="_xlnm.Print_Area" localSheetId="16">'301 - IO 01 Veřejné osvět...'!$C$4:$J$76,'301 - IO 01 Veřejné osvět...'!$C$82:$J$104,'301 - IO 01 Veřejné osvět...'!$C$110:$K$136</definedName>
    <definedName name="_xlnm.Print_Area" localSheetId="23">'302 - IO 02 Přípojka NN p...'!$C$4:$J$76,'302 - IO 02 Přípojka NN p...'!$C$82:$J$104,'302 - IO 02 Přípojka NN p...'!$C$110:$K$142</definedName>
    <definedName name="_xlnm.Print_Area" localSheetId="14">'IO01 - IO 01 Veřejné osvě...'!$C$4:$J$76,'IO01 - IO 01 Veřejné osvě...'!$C$82:$J$108,'IO01 - IO 01 Veřejné osvě...'!$C$114:$K$235</definedName>
    <definedName name="_xlnm.Print_Area" localSheetId="22">'IO02 - IO 02 Přípojka NN ...'!$C$4:$J$76,'IO02 - IO 02 Přípojka NN ...'!$C$82:$J$108,'IO02 - IO 02 Přípojka NN ...'!$C$114:$K$236</definedName>
    <definedName name="_xlnm.Print_Area" localSheetId="11">'IO05 - IO 05 Vodovodní př...'!$C$4:$J$76,'IO05 - IO 05 Vodovodní př...'!$C$82:$J$108,'IO05 - IO 05 Vodovodní př...'!$C$114:$K$219</definedName>
    <definedName name="_xlnm.Print_Area" localSheetId="0">'Rekapitulace stavby'!$D$4:$AO$76,'Rekapitulace stavby'!$C$82:$AQ$125</definedName>
    <definedName name="_xlnm.Print_Area" localSheetId="24">'Seznam figur'!$C$4:$G$620</definedName>
  </definedNames>
  <calcPr calcId="162913"/>
</workbook>
</file>

<file path=xl/calcChain.xml><?xml version="1.0" encoding="utf-8"?>
<calcChain xmlns="http://schemas.openxmlformats.org/spreadsheetml/2006/main">
  <c r="D7" i="25" l="1"/>
  <c r="J39" i="24"/>
  <c r="J38" i="24"/>
  <c r="AY124" i="1" s="1"/>
  <c r="J37" i="24"/>
  <c r="AX124" i="1" s="1"/>
  <c r="BI142" i="24"/>
  <c r="BH142" i="24"/>
  <c r="BG142" i="24"/>
  <c r="BF142" i="24"/>
  <c r="T142" i="24"/>
  <c r="T141" i="24" s="1"/>
  <c r="R142" i="24"/>
  <c r="R141" i="24" s="1"/>
  <c r="P142" i="24"/>
  <c r="P141" i="24" s="1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T132" i="24" s="1"/>
  <c r="R133" i="24"/>
  <c r="P133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J122" i="24"/>
  <c r="J121" i="24"/>
  <c r="F121" i="24"/>
  <c r="F119" i="24"/>
  <c r="E117" i="24"/>
  <c r="J94" i="24"/>
  <c r="J93" i="24"/>
  <c r="F93" i="24"/>
  <c r="F91" i="24"/>
  <c r="E89" i="24"/>
  <c r="J20" i="24"/>
  <c r="E20" i="24"/>
  <c r="F122" i="24" s="1"/>
  <c r="J19" i="24"/>
  <c r="J14" i="24"/>
  <c r="J119" i="24"/>
  <c r="E7" i="24"/>
  <c r="E113" i="24"/>
  <c r="J39" i="23"/>
  <c r="J38" i="23"/>
  <c r="AY123" i="1" s="1"/>
  <c r="J37" i="23"/>
  <c r="AX123" i="1" s="1"/>
  <c r="BI236" i="23"/>
  <c r="BH236" i="23"/>
  <c r="BG236" i="23"/>
  <c r="BF236" i="23"/>
  <c r="T236" i="23"/>
  <c r="T235" i="23" s="1"/>
  <c r="R236" i="23"/>
  <c r="R235" i="23" s="1"/>
  <c r="P236" i="23"/>
  <c r="P235" i="23" s="1"/>
  <c r="BI234" i="23"/>
  <c r="BH234" i="23"/>
  <c r="BG234" i="23"/>
  <c r="BF234" i="23"/>
  <c r="T234" i="23"/>
  <c r="T233" i="23" s="1"/>
  <c r="R234" i="23"/>
  <c r="R233" i="23" s="1"/>
  <c r="P234" i="23"/>
  <c r="P233" i="23" s="1"/>
  <c r="BI232" i="23"/>
  <c r="BH232" i="23"/>
  <c r="BG232" i="23"/>
  <c r="BF232" i="23"/>
  <c r="T232" i="23"/>
  <c r="T231" i="23" s="1"/>
  <c r="R232" i="23"/>
  <c r="R231" i="23"/>
  <c r="P232" i="23"/>
  <c r="P231" i="23" s="1"/>
  <c r="BI229" i="23"/>
  <c r="BH229" i="23"/>
  <c r="BG229" i="23"/>
  <c r="BF229" i="23"/>
  <c r="T229" i="23"/>
  <c r="R229" i="23"/>
  <c r="P229" i="23"/>
  <c r="BI228" i="23"/>
  <c r="BH228" i="23"/>
  <c r="BG228" i="23"/>
  <c r="BF228" i="23"/>
  <c r="T228" i="23"/>
  <c r="R228" i="23"/>
  <c r="P228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11" i="23"/>
  <c r="BH211" i="23"/>
  <c r="BG211" i="23"/>
  <c r="BF211" i="23"/>
  <c r="T211" i="23"/>
  <c r="R211" i="23"/>
  <c r="P211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5" i="23"/>
  <c r="BH195" i="23"/>
  <c r="BG195" i="23"/>
  <c r="BF195" i="23"/>
  <c r="T195" i="23"/>
  <c r="R195" i="23"/>
  <c r="P195" i="23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8" i="23"/>
  <c r="BH158" i="23"/>
  <c r="BG158" i="23"/>
  <c r="BF158" i="23"/>
  <c r="T158" i="23"/>
  <c r="R158" i="23"/>
  <c r="P158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BI141" i="23"/>
  <c r="BH141" i="23"/>
  <c r="BG141" i="23"/>
  <c r="BF141" i="23"/>
  <c r="T141" i="23"/>
  <c r="R141" i="23"/>
  <c r="P141" i="23"/>
  <c r="BI140" i="23"/>
  <c r="BH140" i="23"/>
  <c r="BG140" i="23"/>
  <c r="BF140" i="23"/>
  <c r="T140" i="23"/>
  <c r="R140" i="23"/>
  <c r="P140" i="23"/>
  <c r="BI139" i="23"/>
  <c r="BH139" i="23"/>
  <c r="BG139" i="23"/>
  <c r="BF139" i="23"/>
  <c r="T139" i="23"/>
  <c r="R139" i="23"/>
  <c r="P139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T130" i="23" s="1"/>
  <c r="R131" i="23"/>
  <c r="R130" i="23"/>
  <c r="P131" i="23"/>
  <c r="P130" i="23" s="1"/>
  <c r="J126" i="23"/>
  <c r="J125" i="23"/>
  <c r="F125" i="23"/>
  <c r="F123" i="23"/>
  <c r="E121" i="23"/>
  <c r="J94" i="23"/>
  <c r="J93" i="23"/>
  <c r="F93" i="23"/>
  <c r="F91" i="23"/>
  <c r="E89" i="23"/>
  <c r="J20" i="23"/>
  <c r="E20" i="23"/>
  <c r="F94" i="23"/>
  <c r="J19" i="23"/>
  <c r="J14" i="23"/>
  <c r="J123" i="23" s="1"/>
  <c r="E7" i="23"/>
  <c r="E85" i="23"/>
  <c r="J39" i="22"/>
  <c r="J38" i="22"/>
  <c r="AY122" i="1"/>
  <c r="J37" i="22"/>
  <c r="AX122" i="1" s="1"/>
  <c r="BI235" i="22"/>
  <c r="BH235" i="22"/>
  <c r="BG235" i="22"/>
  <c r="BF235" i="22"/>
  <c r="T235" i="22"/>
  <c r="R235" i="22"/>
  <c r="P235" i="22"/>
  <c r="BI233" i="22"/>
  <c r="BH233" i="22"/>
  <c r="BG233" i="22"/>
  <c r="BF233" i="22"/>
  <c r="T233" i="22"/>
  <c r="R233" i="22"/>
  <c r="P233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3" i="22"/>
  <c r="BH223" i="22"/>
  <c r="BG223" i="22"/>
  <c r="BF223" i="22"/>
  <c r="T223" i="22"/>
  <c r="R223" i="22"/>
  <c r="P223" i="22"/>
  <c r="BI220" i="22"/>
  <c r="BH220" i="22"/>
  <c r="BG220" i="22"/>
  <c r="BF220" i="22"/>
  <c r="T220" i="22"/>
  <c r="T219" i="22"/>
  <c r="R220" i="22"/>
  <c r="R219" i="22" s="1"/>
  <c r="P220" i="22"/>
  <c r="P219" i="22"/>
  <c r="BI217" i="22"/>
  <c r="BH217" i="22"/>
  <c r="BG217" i="22"/>
  <c r="BF217" i="22"/>
  <c r="T217" i="22"/>
  <c r="T216" i="22"/>
  <c r="R217" i="22"/>
  <c r="R216" i="22"/>
  <c r="P217" i="22"/>
  <c r="P216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0" i="22"/>
  <c r="BH210" i="22"/>
  <c r="BG210" i="22"/>
  <c r="BF210" i="22"/>
  <c r="T210" i="22"/>
  <c r="R210" i="22"/>
  <c r="P210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1" i="22"/>
  <c r="BH191" i="22"/>
  <c r="BG191" i="22"/>
  <c r="BF191" i="22"/>
  <c r="T191" i="22"/>
  <c r="R191" i="22"/>
  <c r="P191" i="22"/>
  <c r="BI187" i="22"/>
  <c r="BH187" i="22"/>
  <c r="BG187" i="22"/>
  <c r="BF187" i="22"/>
  <c r="T187" i="22"/>
  <c r="R187" i="22"/>
  <c r="P187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5" i="22"/>
  <c r="BH175" i="22"/>
  <c r="BG175" i="22"/>
  <c r="BF175" i="22"/>
  <c r="T175" i="22"/>
  <c r="R175" i="22"/>
  <c r="P175" i="22"/>
  <c r="BI169" i="22"/>
  <c r="BH169" i="22"/>
  <c r="BG169" i="22"/>
  <c r="BF169" i="22"/>
  <c r="T169" i="22"/>
  <c r="R169" i="22"/>
  <c r="P169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1" i="22"/>
  <c r="BH131" i="22"/>
  <c r="BG131" i="22"/>
  <c r="BF131" i="22"/>
  <c r="T131" i="22"/>
  <c r="R131" i="22"/>
  <c r="P131" i="22"/>
  <c r="J125" i="22"/>
  <c r="J124" i="22"/>
  <c r="F124" i="22"/>
  <c r="F122" i="22"/>
  <c r="E120" i="22"/>
  <c r="J94" i="22"/>
  <c r="J93" i="22"/>
  <c r="F93" i="22"/>
  <c r="F91" i="22"/>
  <c r="E89" i="22"/>
  <c r="J20" i="22"/>
  <c r="E20" i="22"/>
  <c r="F125" i="22"/>
  <c r="J19" i="22"/>
  <c r="J14" i="22"/>
  <c r="J122" i="22" s="1"/>
  <c r="E7" i="22"/>
  <c r="E116" i="22" s="1"/>
  <c r="J39" i="21"/>
  <c r="J38" i="21"/>
  <c r="AY121" i="1"/>
  <c r="J37" i="21"/>
  <c r="AX121" i="1" s="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J119" i="21"/>
  <c r="J118" i="21"/>
  <c r="F118" i="21"/>
  <c r="F116" i="21"/>
  <c r="E114" i="21"/>
  <c r="J94" i="21"/>
  <c r="J93" i="21"/>
  <c r="F93" i="21"/>
  <c r="F91" i="21"/>
  <c r="E89" i="21"/>
  <c r="J20" i="21"/>
  <c r="E20" i="21"/>
  <c r="F119" i="21" s="1"/>
  <c r="J19" i="21"/>
  <c r="J14" i="21"/>
  <c r="J91" i="21"/>
  <c r="E7" i="21"/>
  <c r="E110" i="21"/>
  <c r="J39" i="20"/>
  <c r="J38" i="20"/>
  <c r="AY120" i="1" s="1"/>
  <c r="J37" i="20"/>
  <c r="AX120" i="1" s="1"/>
  <c r="BI218" i="20"/>
  <c r="BH218" i="20"/>
  <c r="BG218" i="20"/>
  <c r="BF218" i="20"/>
  <c r="T218" i="20"/>
  <c r="T217" i="20" s="1"/>
  <c r="R218" i="20"/>
  <c r="R217" i="20" s="1"/>
  <c r="P218" i="20"/>
  <c r="P217" i="20" s="1"/>
  <c r="BI216" i="20"/>
  <c r="BH216" i="20"/>
  <c r="BG216" i="20"/>
  <c r="BF216" i="20"/>
  <c r="T216" i="20"/>
  <c r="R216" i="20"/>
  <c r="P216" i="20"/>
  <c r="BI215" i="20"/>
  <c r="BH215" i="20"/>
  <c r="BG215" i="20"/>
  <c r="BF215" i="20"/>
  <c r="T215" i="20"/>
  <c r="R215" i="20"/>
  <c r="P215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3" i="20"/>
  <c r="BH203" i="20"/>
  <c r="BG203" i="20"/>
  <c r="BF203" i="20"/>
  <c r="T203" i="20"/>
  <c r="R203" i="20"/>
  <c r="P203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0" i="20"/>
  <c r="BH130" i="20"/>
  <c r="BG130" i="20"/>
  <c r="BF130" i="20"/>
  <c r="T130" i="20"/>
  <c r="R130" i="20"/>
  <c r="P130" i="20"/>
  <c r="J124" i="20"/>
  <c r="J123" i="20"/>
  <c r="F123" i="20"/>
  <c r="F121" i="20"/>
  <c r="E119" i="20"/>
  <c r="J94" i="20"/>
  <c r="J93" i="20"/>
  <c r="F93" i="20"/>
  <c r="F91" i="20"/>
  <c r="E89" i="20"/>
  <c r="J20" i="20"/>
  <c r="E20" i="20"/>
  <c r="F94" i="20" s="1"/>
  <c r="J19" i="20"/>
  <c r="J14" i="20"/>
  <c r="J91" i="20" s="1"/>
  <c r="E7" i="20"/>
  <c r="E85" i="20" s="1"/>
  <c r="J39" i="19"/>
  <c r="J38" i="19"/>
  <c r="AY119" i="1"/>
  <c r="J37" i="19"/>
  <c r="AX119" i="1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T224" i="19" s="1"/>
  <c r="R225" i="19"/>
  <c r="R224" i="19" s="1"/>
  <c r="P225" i="19"/>
  <c r="P224" i="19" s="1"/>
  <c r="BI223" i="19"/>
  <c r="BH223" i="19"/>
  <c r="BG223" i="19"/>
  <c r="BF223" i="19"/>
  <c r="T223" i="19"/>
  <c r="R223" i="19"/>
  <c r="P223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6" i="19"/>
  <c r="BH176" i="19"/>
  <c r="BG176" i="19"/>
  <c r="BF176" i="19"/>
  <c r="T176" i="19"/>
  <c r="R176" i="19"/>
  <c r="P176" i="19"/>
  <c r="BI171" i="19"/>
  <c r="BH171" i="19"/>
  <c r="BG171" i="19"/>
  <c r="BF171" i="19"/>
  <c r="T171" i="19"/>
  <c r="R171" i="19"/>
  <c r="P171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4" i="19"/>
  <c r="BH144" i="19"/>
  <c r="BG144" i="19"/>
  <c r="BF144" i="19"/>
  <c r="T144" i="19"/>
  <c r="R144" i="19"/>
  <c r="P144" i="19"/>
  <c r="BI141" i="19"/>
  <c r="BH141" i="19"/>
  <c r="BG141" i="19"/>
  <c r="BF141" i="19"/>
  <c r="T141" i="19"/>
  <c r="R141" i="19"/>
  <c r="P141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J127" i="19"/>
  <c r="J126" i="19"/>
  <c r="F126" i="19"/>
  <c r="F124" i="19"/>
  <c r="E122" i="19"/>
  <c r="J94" i="19"/>
  <c r="J93" i="19"/>
  <c r="F93" i="19"/>
  <c r="F91" i="19"/>
  <c r="E89" i="19"/>
  <c r="J20" i="19"/>
  <c r="E20" i="19"/>
  <c r="F127" i="19"/>
  <c r="J19" i="19"/>
  <c r="J14" i="19"/>
  <c r="J124" i="19" s="1"/>
  <c r="E7" i="19"/>
  <c r="E118" i="19" s="1"/>
  <c r="J39" i="18"/>
  <c r="J38" i="18"/>
  <c r="AY118" i="1"/>
  <c r="J37" i="18"/>
  <c r="AX118" i="1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7" i="18"/>
  <c r="BH127" i="18"/>
  <c r="BG127" i="18"/>
  <c r="BF127" i="18"/>
  <c r="T127" i="18"/>
  <c r="R127" i="18"/>
  <c r="P127" i="18"/>
  <c r="J121" i="18"/>
  <c r="J120" i="18"/>
  <c r="F120" i="18"/>
  <c r="F118" i="18"/>
  <c r="E116" i="18"/>
  <c r="J94" i="18"/>
  <c r="J93" i="18"/>
  <c r="F93" i="18"/>
  <c r="F91" i="18"/>
  <c r="E89" i="18"/>
  <c r="J20" i="18"/>
  <c r="E20" i="18"/>
  <c r="F121" i="18"/>
  <c r="J19" i="18"/>
  <c r="J14" i="18"/>
  <c r="J118" i="18" s="1"/>
  <c r="E7" i="18"/>
  <c r="E112" i="18" s="1"/>
  <c r="J41" i="17"/>
  <c r="J40" i="17"/>
  <c r="AY116" i="1"/>
  <c r="J39" i="17"/>
  <c r="AX116" i="1"/>
  <c r="BI136" i="17"/>
  <c r="BH136" i="17"/>
  <c r="BG136" i="17"/>
  <c r="BF136" i="17"/>
  <c r="T136" i="17"/>
  <c r="T135" i="17"/>
  <c r="R136" i="17"/>
  <c r="R135" i="17"/>
  <c r="P136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T128" i="17"/>
  <c r="R129" i="17"/>
  <c r="R128" i="17"/>
  <c r="P129" i="17"/>
  <c r="P128" i="17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96" i="17"/>
  <c r="J21" i="17"/>
  <c r="J16" i="17"/>
  <c r="J121" i="17"/>
  <c r="E7" i="17"/>
  <c r="E113" i="17"/>
  <c r="J41" i="16"/>
  <c r="J40" i="16"/>
  <c r="AY115" i="1"/>
  <c r="J39" i="16"/>
  <c r="AX115" i="1" s="1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T156" i="16" s="1"/>
  <c r="R157" i="16"/>
  <c r="R156" i="16" s="1"/>
  <c r="P157" i="16"/>
  <c r="P156" i="16" s="1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J128" i="16"/>
  <c r="J127" i="16"/>
  <c r="F127" i="16"/>
  <c r="F125" i="16"/>
  <c r="E123" i="16"/>
  <c r="J96" i="16"/>
  <c r="J95" i="16"/>
  <c r="F95" i="16"/>
  <c r="F93" i="16"/>
  <c r="E91" i="16"/>
  <c r="J22" i="16"/>
  <c r="E22" i="16"/>
  <c r="F128" i="16"/>
  <c r="J21" i="16"/>
  <c r="J16" i="16"/>
  <c r="J125" i="16" s="1"/>
  <c r="E7" i="16"/>
  <c r="E117" i="16" s="1"/>
  <c r="J41" i="15"/>
  <c r="J40" i="15"/>
  <c r="AY113" i="1"/>
  <c r="J39" i="15"/>
  <c r="AX113" i="1"/>
  <c r="BI235" i="15"/>
  <c r="BH235" i="15"/>
  <c r="BG235" i="15"/>
  <c r="BF235" i="15"/>
  <c r="T235" i="15"/>
  <c r="T234" i="15"/>
  <c r="R235" i="15"/>
  <c r="R234" i="15"/>
  <c r="P235" i="15"/>
  <c r="P234" i="15"/>
  <c r="BI233" i="15"/>
  <c r="BH233" i="15"/>
  <c r="BG233" i="15"/>
  <c r="BF233" i="15"/>
  <c r="T233" i="15"/>
  <c r="T232" i="15" s="1"/>
  <c r="R233" i="15"/>
  <c r="R232" i="15"/>
  <c r="P233" i="15"/>
  <c r="P232" i="15" s="1"/>
  <c r="BI231" i="15"/>
  <c r="BH231" i="15"/>
  <c r="BG231" i="15"/>
  <c r="BF231" i="15"/>
  <c r="T231" i="15"/>
  <c r="T230" i="15"/>
  <c r="T229" i="15" s="1"/>
  <c r="R231" i="15"/>
  <c r="R230" i="15"/>
  <c r="R229" i="15"/>
  <c r="P231" i="15"/>
  <c r="P230" i="15" s="1"/>
  <c r="P229" i="15" s="1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2" i="15"/>
  <c r="BH222" i="15"/>
  <c r="BG222" i="15"/>
  <c r="BF222" i="15"/>
  <c r="T222" i="15"/>
  <c r="R222" i="15"/>
  <c r="P222" i="15"/>
  <c r="BI221" i="15"/>
  <c r="BH221" i="15"/>
  <c r="BG221" i="15"/>
  <c r="BF221" i="15"/>
  <c r="T221" i="15"/>
  <c r="R221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J128" i="15"/>
  <c r="J127" i="15"/>
  <c r="F127" i="15"/>
  <c r="F125" i="15"/>
  <c r="E123" i="15"/>
  <c r="J96" i="15"/>
  <c r="J95" i="15"/>
  <c r="F95" i="15"/>
  <c r="F93" i="15"/>
  <c r="E91" i="15"/>
  <c r="J22" i="15"/>
  <c r="E22" i="15"/>
  <c r="F128" i="15"/>
  <c r="J21" i="15"/>
  <c r="J16" i="15"/>
  <c r="J93" i="15" s="1"/>
  <c r="E7" i="15"/>
  <c r="E85" i="15" s="1"/>
  <c r="J41" i="14"/>
  <c r="J40" i="14"/>
  <c r="AY112" i="1"/>
  <c r="J39" i="14"/>
  <c r="AX112" i="1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3" i="14"/>
  <c r="BH323" i="14"/>
  <c r="BG323" i="14"/>
  <c r="BF323" i="14"/>
  <c r="T323" i="14"/>
  <c r="R323" i="14"/>
  <c r="P323" i="14"/>
  <c r="BI322" i="14"/>
  <c r="BH322" i="14"/>
  <c r="BG322" i="14"/>
  <c r="BF322" i="14"/>
  <c r="T322" i="14"/>
  <c r="R322" i="14"/>
  <c r="P322" i="14"/>
  <c r="BI321" i="14"/>
  <c r="BH321" i="14"/>
  <c r="BG321" i="14"/>
  <c r="BF321" i="14"/>
  <c r="T321" i="14"/>
  <c r="R321" i="14"/>
  <c r="P321" i="14"/>
  <c r="BI320" i="14"/>
  <c r="BH320" i="14"/>
  <c r="BG320" i="14"/>
  <c r="BF320" i="14"/>
  <c r="T320" i="14"/>
  <c r="R320" i="14"/>
  <c r="P320" i="14"/>
  <c r="BI319" i="14"/>
  <c r="BH319" i="14"/>
  <c r="BG319" i="14"/>
  <c r="BF319" i="14"/>
  <c r="T319" i="14"/>
  <c r="R319" i="14"/>
  <c r="P319" i="14"/>
  <c r="BI317" i="14"/>
  <c r="BH317" i="14"/>
  <c r="BG317" i="14"/>
  <c r="BF317" i="14"/>
  <c r="T317" i="14"/>
  <c r="R317" i="14"/>
  <c r="P317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0" i="14"/>
  <c r="BH310" i="14"/>
  <c r="BG310" i="14"/>
  <c r="BF310" i="14"/>
  <c r="T310" i="14"/>
  <c r="R310" i="14"/>
  <c r="P310" i="14"/>
  <c r="BI308" i="14"/>
  <c r="BH308" i="14"/>
  <c r="BG308" i="14"/>
  <c r="BF308" i="14"/>
  <c r="T308" i="14"/>
  <c r="R308" i="14"/>
  <c r="P308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3" i="14"/>
  <c r="BH303" i="14"/>
  <c r="BG303" i="14"/>
  <c r="BF303" i="14"/>
  <c r="T303" i="14"/>
  <c r="R303" i="14"/>
  <c r="P303" i="14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6" i="14"/>
  <c r="BH296" i="14"/>
  <c r="BG296" i="14"/>
  <c r="BF296" i="14"/>
  <c r="T296" i="14"/>
  <c r="R296" i="14"/>
  <c r="P296" i="14"/>
  <c r="BI293" i="14"/>
  <c r="BH293" i="14"/>
  <c r="BG293" i="14"/>
  <c r="BF293" i="14"/>
  <c r="T293" i="14"/>
  <c r="T292" i="14"/>
  <c r="R293" i="14"/>
  <c r="R292" i="14"/>
  <c r="P293" i="14"/>
  <c r="P292" i="14"/>
  <c r="BI291" i="14"/>
  <c r="BH291" i="14"/>
  <c r="BG291" i="14"/>
  <c r="BF291" i="14"/>
  <c r="T291" i="14"/>
  <c r="R291" i="14"/>
  <c r="P291" i="14"/>
  <c r="BI288" i="14"/>
  <c r="BH288" i="14"/>
  <c r="BG288" i="14"/>
  <c r="BF288" i="14"/>
  <c r="T288" i="14"/>
  <c r="R288" i="14"/>
  <c r="P288" i="14"/>
  <c r="BI285" i="14"/>
  <c r="BH285" i="14"/>
  <c r="BG285" i="14"/>
  <c r="BF285" i="14"/>
  <c r="T285" i="14"/>
  <c r="R285" i="14"/>
  <c r="P285" i="14"/>
  <c r="BI283" i="14"/>
  <c r="BH283" i="14"/>
  <c r="BG283" i="14"/>
  <c r="BF283" i="14"/>
  <c r="T283" i="14"/>
  <c r="R283" i="14"/>
  <c r="P283" i="14"/>
  <c r="BI282" i="14"/>
  <c r="BH282" i="14"/>
  <c r="BG282" i="14"/>
  <c r="BF282" i="14"/>
  <c r="T282" i="14"/>
  <c r="R282" i="14"/>
  <c r="P282" i="14"/>
  <c r="BI279" i="14"/>
  <c r="BH279" i="14"/>
  <c r="BG279" i="14"/>
  <c r="BF279" i="14"/>
  <c r="T279" i="14"/>
  <c r="R279" i="14"/>
  <c r="P279" i="14"/>
  <c r="BI277" i="14"/>
  <c r="BH277" i="14"/>
  <c r="BG277" i="14"/>
  <c r="BF277" i="14"/>
  <c r="T277" i="14"/>
  <c r="R277" i="14"/>
  <c r="P277" i="14"/>
  <c r="BI276" i="14"/>
  <c r="BH276" i="14"/>
  <c r="BG276" i="14"/>
  <c r="BF276" i="14"/>
  <c r="T276" i="14"/>
  <c r="R276" i="14"/>
  <c r="P276" i="14"/>
  <c r="BI275" i="14"/>
  <c r="BH275" i="14"/>
  <c r="BG275" i="14"/>
  <c r="BF275" i="14"/>
  <c r="T275" i="14"/>
  <c r="R275" i="14"/>
  <c r="P275" i="14"/>
  <c r="BI274" i="14"/>
  <c r="BH274" i="14"/>
  <c r="BG274" i="14"/>
  <c r="BF274" i="14"/>
  <c r="T274" i="14"/>
  <c r="R274" i="14"/>
  <c r="P274" i="14"/>
  <c r="BI273" i="14"/>
  <c r="BH273" i="14"/>
  <c r="BG273" i="14"/>
  <c r="BF273" i="14"/>
  <c r="T273" i="14"/>
  <c r="R273" i="14"/>
  <c r="P273" i="14"/>
  <c r="BI259" i="14"/>
  <c r="BH259" i="14"/>
  <c r="BG259" i="14"/>
  <c r="BF259" i="14"/>
  <c r="T259" i="14"/>
  <c r="T258" i="14" s="1"/>
  <c r="R259" i="14"/>
  <c r="R258" i="14" s="1"/>
  <c r="P259" i="14"/>
  <c r="P258" i="14" s="1"/>
  <c r="BI257" i="14"/>
  <c r="BH257" i="14"/>
  <c r="BG257" i="14"/>
  <c r="BF257" i="14"/>
  <c r="T257" i="14"/>
  <c r="R257" i="14"/>
  <c r="P257" i="14"/>
  <c r="BI256" i="14"/>
  <c r="BH256" i="14"/>
  <c r="BG256" i="14"/>
  <c r="BF256" i="14"/>
  <c r="T256" i="14"/>
  <c r="R256" i="14"/>
  <c r="P256" i="14"/>
  <c r="BI255" i="14"/>
  <c r="BH255" i="14"/>
  <c r="BG255" i="14"/>
  <c r="BF255" i="14"/>
  <c r="T255" i="14"/>
  <c r="R255" i="14"/>
  <c r="P255" i="14"/>
  <c r="BI254" i="14"/>
  <c r="BH254" i="14"/>
  <c r="BG254" i="14"/>
  <c r="BF254" i="14"/>
  <c r="T254" i="14"/>
  <c r="R254" i="14"/>
  <c r="P254" i="14"/>
  <c r="BI253" i="14"/>
  <c r="BH253" i="14"/>
  <c r="BG253" i="14"/>
  <c r="BF253" i="14"/>
  <c r="T253" i="14"/>
  <c r="R253" i="14"/>
  <c r="P253" i="14"/>
  <c r="BI252" i="14"/>
  <c r="BH252" i="14"/>
  <c r="BG252" i="14"/>
  <c r="BF252" i="14"/>
  <c r="T252" i="14"/>
  <c r="R252" i="14"/>
  <c r="P252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9" i="14"/>
  <c r="BH249" i="14"/>
  <c r="BG249" i="14"/>
  <c r="BF249" i="14"/>
  <c r="T249" i="14"/>
  <c r="R249" i="14"/>
  <c r="P249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R240" i="14"/>
  <c r="P240" i="14"/>
  <c r="BI239" i="14"/>
  <c r="BH239" i="14"/>
  <c r="BG239" i="14"/>
  <c r="BF239" i="14"/>
  <c r="T239" i="14"/>
  <c r="R239" i="14"/>
  <c r="P239" i="14"/>
  <c r="BI229" i="14"/>
  <c r="BH229" i="14"/>
  <c r="BG229" i="14"/>
  <c r="BF229" i="14"/>
  <c r="T229" i="14"/>
  <c r="R229" i="14"/>
  <c r="P229" i="14"/>
  <c r="BI226" i="14"/>
  <c r="BH226" i="14"/>
  <c r="BG226" i="14"/>
  <c r="BF226" i="14"/>
  <c r="T226" i="14"/>
  <c r="R226" i="14"/>
  <c r="P226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16" i="14"/>
  <c r="BH216" i="14"/>
  <c r="BG216" i="14"/>
  <c r="BF216" i="14"/>
  <c r="T216" i="14"/>
  <c r="R216" i="14"/>
  <c r="P216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2" i="14"/>
  <c r="BH202" i="14"/>
  <c r="BG202" i="14"/>
  <c r="BF202" i="14"/>
  <c r="T202" i="14"/>
  <c r="R202" i="14"/>
  <c r="P202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79" i="14"/>
  <c r="BH179" i="14"/>
  <c r="BG179" i="14"/>
  <c r="BF179" i="14"/>
  <c r="T179" i="14"/>
  <c r="R179" i="14"/>
  <c r="P179" i="14"/>
  <c r="BI171" i="14"/>
  <c r="BH171" i="14"/>
  <c r="BG171" i="14"/>
  <c r="BF171" i="14"/>
  <c r="T171" i="14"/>
  <c r="R171" i="14"/>
  <c r="P171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1" i="14"/>
  <c r="BH141" i="14"/>
  <c r="BG141" i="14"/>
  <c r="BF141" i="14"/>
  <c r="T141" i="14"/>
  <c r="R141" i="14"/>
  <c r="P141" i="14"/>
  <c r="J135" i="14"/>
  <c r="J134" i="14"/>
  <c r="F134" i="14"/>
  <c r="F132" i="14"/>
  <c r="E130" i="14"/>
  <c r="J96" i="14"/>
  <c r="J95" i="14"/>
  <c r="F95" i="14"/>
  <c r="F93" i="14"/>
  <c r="E91" i="14"/>
  <c r="J22" i="14"/>
  <c r="E22" i="14"/>
  <c r="F135" i="14" s="1"/>
  <c r="J21" i="14"/>
  <c r="J16" i="14"/>
  <c r="J93" i="14"/>
  <c r="E7" i="14"/>
  <c r="E124" i="14"/>
  <c r="J41" i="13"/>
  <c r="J40" i="13"/>
  <c r="AY111" i="1" s="1"/>
  <c r="J39" i="13"/>
  <c r="AX111" i="1" s="1"/>
  <c r="BI158" i="13"/>
  <c r="BH158" i="13"/>
  <c r="BG158" i="13"/>
  <c r="BF158" i="13"/>
  <c r="T158" i="13"/>
  <c r="T157" i="13" s="1"/>
  <c r="R158" i="13"/>
  <c r="R157" i="13" s="1"/>
  <c r="P158" i="13"/>
  <c r="P157" i="13" s="1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1" i="13"/>
  <c r="BH141" i="13"/>
  <c r="BG141" i="13"/>
  <c r="BF141" i="13"/>
  <c r="T141" i="13"/>
  <c r="T140" i="13" s="1"/>
  <c r="R141" i="13"/>
  <c r="R140" i="13" s="1"/>
  <c r="P141" i="13"/>
  <c r="P140" i="13"/>
  <c r="BI132" i="13"/>
  <c r="BH132" i="13"/>
  <c r="BG132" i="13"/>
  <c r="BF132" i="13"/>
  <c r="T132" i="13"/>
  <c r="T131" i="13" s="1"/>
  <c r="R132" i="13"/>
  <c r="R131" i="13"/>
  <c r="P132" i="13"/>
  <c r="P131" i="13" s="1"/>
  <c r="J126" i="13"/>
  <c r="J125" i="13"/>
  <c r="F125" i="13"/>
  <c r="F123" i="13"/>
  <c r="E121" i="13"/>
  <c r="J96" i="13"/>
  <c r="J95" i="13"/>
  <c r="F95" i="13"/>
  <c r="F93" i="13"/>
  <c r="E91" i="13"/>
  <c r="J22" i="13"/>
  <c r="E22" i="13"/>
  <c r="F96" i="13"/>
  <c r="J21" i="13"/>
  <c r="J16" i="13"/>
  <c r="J123" i="13" s="1"/>
  <c r="E7" i="13"/>
  <c r="E85" i="13" s="1"/>
  <c r="J41" i="12"/>
  <c r="J40" i="12"/>
  <c r="AY109" i="1"/>
  <c r="J39" i="12"/>
  <c r="AX109" i="1"/>
  <c r="BI219" i="12"/>
  <c r="BH219" i="12"/>
  <c r="BG219" i="12"/>
  <c r="BF219" i="12"/>
  <c r="T219" i="12"/>
  <c r="T218" i="12"/>
  <c r="T217" i="12" s="1"/>
  <c r="R219" i="12"/>
  <c r="R218" i="12" s="1"/>
  <c r="R217" i="12" s="1"/>
  <c r="P219" i="12"/>
  <c r="P218" i="12"/>
  <c r="P217" i="12" s="1"/>
  <c r="BI216" i="12"/>
  <c r="BH216" i="12"/>
  <c r="BG216" i="12"/>
  <c r="BF216" i="12"/>
  <c r="T216" i="12"/>
  <c r="T215" i="12" s="1"/>
  <c r="R216" i="12"/>
  <c r="R215" i="12" s="1"/>
  <c r="P216" i="12"/>
  <c r="P215" i="12" s="1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T187" i="12"/>
  <c r="R188" i="12"/>
  <c r="R187" i="12"/>
  <c r="P188" i="12"/>
  <c r="P187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4" i="12"/>
  <c r="BH134" i="12"/>
  <c r="BG134" i="12"/>
  <c r="BF134" i="12"/>
  <c r="T134" i="12"/>
  <c r="R134" i="12"/>
  <c r="P134" i="12"/>
  <c r="J128" i="12"/>
  <c r="J127" i="12"/>
  <c r="F127" i="12"/>
  <c r="F125" i="12"/>
  <c r="E123" i="12"/>
  <c r="J96" i="12"/>
  <c r="J95" i="12"/>
  <c r="F95" i="12"/>
  <c r="F93" i="12"/>
  <c r="E91" i="12"/>
  <c r="J22" i="12"/>
  <c r="E22" i="12"/>
  <c r="F128" i="12"/>
  <c r="J21" i="12"/>
  <c r="J16" i="12"/>
  <c r="J125" i="12" s="1"/>
  <c r="E7" i="12"/>
  <c r="E85" i="12" s="1"/>
  <c r="J41" i="11"/>
  <c r="J40" i="11"/>
  <c r="AY108" i="1"/>
  <c r="J39" i="11"/>
  <c r="AX108" i="1"/>
  <c r="BI185" i="11"/>
  <c r="BH185" i="11"/>
  <c r="BG185" i="11"/>
  <c r="BF185" i="11"/>
  <c r="T185" i="11"/>
  <c r="T184" i="11"/>
  <c r="R185" i="11"/>
  <c r="R184" i="11"/>
  <c r="P185" i="11"/>
  <c r="P184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T176" i="11" s="1"/>
  <c r="R177" i="11"/>
  <c r="R176" i="11" s="1"/>
  <c r="P177" i="11"/>
  <c r="P176" i="11" s="1"/>
  <c r="BI175" i="11"/>
  <c r="BH175" i="11"/>
  <c r="BG175" i="11"/>
  <c r="BF175" i="11"/>
  <c r="T175" i="11"/>
  <c r="T174" i="11" s="1"/>
  <c r="R175" i="11"/>
  <c r="R174" i="11" s="1"/>
  <c r="P175" i="11"/>
  <c r="P174" i="11" s="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J127" i="11"/>
  <c r="J126" i="11"/>
  <c r="F126" i="11"/>
  <c r="F124" i="11"/>
  <c r="E122" i="11"/>
  <c r="J96" i="11"/>
  <c r="J95" i="11"/>
  <c r="F95" i="11"/>
  <c r="F93" i="11"/>
  <c r="E91" i="11"/>
  <c r="J22" i="11"/>
  <c r="E22" i="11"/>
  <c r="F96" i="11"/>
  <c r="J21" i="11"/>
  <c r="J16" i="11"/>
  <c r="J124" i="11" s="1"/>
  <c r="E7" i="11"/>
  <c r="E85" i="11" s="1"/>
  <c r="J41" i="10"/>
  <c r="J40" i="10"/>
  <c r="AY107" i="1"/>
  <c r="J39" i="10"/>
  <c r="AX107" i="1"/>
  <c r="BI228" i="10"/>
  <c r="BH228" i="10"/>
  <c r="BG228" i="10"/>
  <c r="BF228" i="10"/>
  <c r="T228" i="10"/>
  <c r="T227" i="10"/>
  <c r="R228" i="10"/>
  <c r="R227" i="10"/>
  <c r="P228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J127" i="10"/>
  <c r="J126" i="10"/>
  <c r="F126" i="10"/>
  <c r="F124" i="10"/>
  <c r="E122" i="10"/>
  <c r="J96" i="10"/>
  <c r="J95" i="10"/>
  <c r="F95" i="10"/>
  <c r="F93" i="10"/>
  <c r="E91" i="10"/>
  <c r="J22" i="10"/>
  <c r="E22" i="10"/>
  <c r="F96" i="10"/>
  <c r="J21" i="10"/>
  <c r="J16" i="10"/>
  <c r="J93" i="10" s="1"/>
  <c r="E7" i="10"/>
  <c r="E116" i="10" s="1"/>
  <c r="J41" i="9"/>
  <c r="J40" i="9"/>
  <c r="AY106" i="1"/>
  <c r="J39" i="9"/>
  <c r="AX106" i="1"/>
  <c r="BI197" i="9"/>
  <c r="BH197" i="9"/>
  <c r="BG197" i="9"/>
  <c r="BF197" i="9"/>
  <c r="T197" i="9"/>
  <c r="T196" i="9"/>
  <c r="R197" i="9"/>
  <c r="R196" i="9"/>
  <c r="P197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5" i="9"/>
  <c r="BH185" i="9"/>
  <c r="BG185" i="9"/>
  <c r="BF185" i="9"/>
  <c r="T185" i="9"/>
  <c r="R185" i="9"/>
  <c r="P185" i="9"/>
  <c r="BI181" i="9"/>
  <c r="BH181" i="9"/>
  <c r="BG181" i="9"/>
  <c r="BF181" i="9"/>
  <c r="T181" i="9"/>
  <c r="T180" i="9"/>
  <c r="R181" i="9"/>
  <c r="R180" i="9"/>
  <c r="P181" i="9"/>
  <c r="P180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126" i="9"/>
  <c r="J21" i="9"/>
  <c r="J16" i="9"/>
  <c r="J123" i="9" s="1"/>
  <c r="E7" i="9"/>
  <c r="E85" i="9" s="1"/>
  <c r="J41" i="8"/>
  <c r="J40" i="8"/>
  <c r="AY105" i="1"/>
  <c r="J39" i="8"/>
  <c r="AX105" i="1"/>
  <c r="BI178" i="8"/>
  <c r="BH178" i="8"/>
  <c r="BG178" i="8"/>
  <c r="BF178" i="8"/>
  <c r="T178" i="8"/>
  <c r="T177" i="8"/>
  <c r="R178" i="8"/>
  <c r="R177" i="8"/>
  <c r="P178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T167" i="8" s="1"/>
  <c r="R168" i="8"/>
  <c r="R167" i="8" s="1"/>
  <c r="P168" i="8"/>
  <c r="P167" i="8" s="1"/>
  <c r="BI166" i="8"/>
  <c r="BH166" i="8"/>
  <c r="BG166" i="8"/>
  <c r="BF166" i="8"/>
  <c r="T166" i="8"/>
  <c r="T165" i="8" s="1"/>
  <c r="R166" i="8"/>
  <c r="R165" i="8" s="1"/>
  <c r="P166" i="8"/>
  <c r="P165" i="8" s="1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6" i="8"/>
  <c r="J95" i="8"/>
  <c r="F95" i="8"/>
  <c r="F93" i="8"/>
  <c r="E91" i="8"/>
  <c r="J22" i="8"/>
  <c r="E22" i="8"/>
  <c r="F127" i="8"/>
  <c r="J21" i="8"/>
  <c r="J16" i="8"/>
  <c r="J124" i="8" s="1"/>
  <c r="E7" i="8"/>
  <c r="E116" i="8" s="1"/>
  <c r="J41" i="7"/>
  <c r="J40" i="7"/>
  <c r="AY104" i="1"/>
  <c r="J39" i="7"/>
  <c r="AX104" i="1"/>
  <c r="BI257" i="7"/>
  <c r="BH257" i="7"/>
  <c r="BG257" i="7"/>
  <c r="BF257" i="7"/>
  <c r="T257" i="7"/>
  <c r="T256" i="7"/>
  <c r="R257" i="7"/>
  <c r="R256" i="7"/>
  <c r="P257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J127" i="7"/>
  <c r="J126" i="7"/>
  <c r="F126" i="7"/>
  <c r="F124" i="7"/>
  <c r="E122" i="7"/>
  <c r="J96" i="7"/>
  <c r="J95" i="7"/>
  <c r="F95" i="7"/>
  <c r="F93" i="7"/>
  <c r="E91" i="7"/>
  <c r="J22" i="7"/>
  <c r="E22" i="7"/>
  <c r="F127" i="7"/>
  <c r="J21" i="7"/>
  <c r="J16" i="7"/>
  <c r="J124" i="7" s="1"/>
  <c r="E7" i="7"/>
  <c r="E85" i="7" s="1"/>
  <c r="J41" i="6"/>
  <c r="J40" i="6"/>
  <c r="AY102" i="1"/>
  <c r="J39" i="6"/>
  <c r="AX102" i="1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T269" i="6"/>
  <c r="R270" i="6"/>
  <c r="R269" i="6" s="1"/>
  <c r="P270" i="6"/>
  <c r="P269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J133" i="6"/>
  <c r="J132" i="6"/>
  <c r="F132" i="6"/>
  <c r="F130" i="6"/>
  <c r="E128" i="6"/>
  <c r="J96" i="6"/>
  <c r="J95" i="6"/>
  <c r="F95" i="6"/>
  <c r="F93" i="6"/>
  <c r="E91" i="6"/>
  <c r="J22" i="6"/>
  <c r="E22" i="6"/>
  <c r="F96" i="6" s="1"/>
  <c r="J21" i="6"/>
  <c r="J16" i="6"/>
  <c r="J93" i="6"/>
  <c r="E7" i="6"/>
  <c r="E122" i="6" s="1"/>
  <c r="J41" i="5"/>
  <c r="J40" i="5"/>
  <c r="AY101" i="1" s="1"/>
  <c r="J39" i="5"/>
  <c r="AX101" i="1"/>
  <c r="BI351" i="5"/>
  <c r="BH351" i="5"/>
  <c r="BG351" i="5"/>
  <c r="BF351" i="5"/>
  <c r="T351" i="5"/>
  <c r="T350" i="5" s="1"/>
  <c r="T349" i="5" s="1"/>
  <c r="R351" i="5"/>
  <c r="R350" i="5"/>
  <c r="R349" i="5" s="1"/>
  <c r="P351" i="5"/>
  <c r="P350" i="5"/>
  <c r="P349" i="5"/>
  <c r="BI348" i="5"/>
  <c r="BH348" i="5"/>
  <c r="BG348" i="5"/>
  <c r="BF348" i="5"/>
  <c r="T348" i="5"/>
  <c r="T347" i="5" s="1"/>
  <c r="R348" i="5"/>
  <c r="R347" i="5"/>
  <c r="P348" i="5"/>
  <c r="P347" i="5" s="1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J129" i="5"/>
  <c r="J128" i="5"/>
  <c r="F128" i="5"/>
  <c r="F126" i="5"/>
  <c r="E124" i="5"/>
  <c r="J96" i="5"/>
  <c r="J95" i="5"/>
  <c r="F95" i="5"/>
  <c r="F93" i="5"/>
  <c r="E91" i="5"/>
  <c r="J22" i="5"/>
  <c r="E22" i="5"/>
  <c r="F129" i="5" s="1"/>
  <c r="J21" i="5"/>
  <c r="J16" i="5"/>
  <c r="J93" i="5"/>
  <c r="E7" i="5"/>
  <c r="E118" i="5"/>
  <c r="J41" i="4"/>
  <c r="J40" i="4"/>
  <c r="AY100" i="1" s="1"/>
  <c r="J39" i="4"/>
  <c r="AX100" i="1" s="1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T307" i="4"/>
  <c r="R308" i="4"/>
  <c r="R307" i="4"/>
  <c r="P308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T169" i="4" s="1"/>
  <c r="R170" i="4"/>
  <c r="R169" i="4" s="1"/>
  <c r="P170" i="4"/>
  <c r="P169" i="4" s="1"/>
  <c r="BI166" i="4"/>
  <c r="BH166" i="4"/>
  <c r="BG166" i="4"/>
  <c r="BF166" i="4"/>
  <c r="T166" i="4"/>
  <c r="T165" i="4" s="1"/>
  <c r="R166" i="4"/>
  <c r="R165" i="4" s="1"/>
  <c r="P166" i="4"/>
  <c r="P165" i="4" s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121" i="4"/>
  <c r="J41" i="3"/>
  <c r="J40" i="3"/>
  <c r="AY99" i="1" s="1"/>
  <c r="J39" i="3"/>
  <c r="AX99" i="1" s="1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499" i="3"/>
  <c r="BH499" i="3"/>
  <c r="BG499" i="3"/>
  <c r="BF499" i="3"/>
  <c r="T499" i="3"/>
  <c r="R499" i="3"/>
  <c r="P499" i="3"/>
  <c r="BI492" i="3"/>
  <c r="BH492" i="3"/>
  <c r="BG492" i="3"/>
  <c r="BF492" i="3"/>
  <c r="T492" i="3"/>
  <c r="T491" i="3" s="1"/>
  <c r="R492" i="3"/>
  <c r="R491" i="3" s="1"/>
  <c r="P492" i="3"/>
  <c r="P491" i="3" s="1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T427" i="3" s="1"/>
  <c r="R428" i="3"/>
  <c r="R427" i="3" s="1"/>
  <c r="P428" i="3"/>
  <c r="P427" i="3" s="1"/>
  <c r="BI425" i="3"/>
  <c r="BH425" i="3"/>
  <c r="BG425" i="3"/>
  <c r="BF425" i="3"/>
  <c r="T425" i="3"/>
  <c r="R425" i="3"/>
  <c r="P425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86" i="3"/>
  <c r="BH386" i="3"/>
  <c r="BG386" i="3"/>
  <c r="BF386" i="3"/>
  <c r="T386" i="3"/>
  <c r="R386" i="3"/>
  <c r="P386" i="3"/>
  <c r="BI377" i="3"/>
  <c r="BH377" i="3"/>
  <c r="BG377" i="3"/>
  <c r="BF377" i="3"/>
  <c r="T377" i="3"/>
  <c r="R377" i="3"/>
  <c r="P377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285" i="3"/>
  <c r="BH285" i="3"/>
  <c r="BG285" i="3"/>
  <c r="BF285" i="3"/>
  <c r="T285" i="3"/>
  <c r="R285" i="3"/>
  <c r="P285" i="3"/>
  <c r="BI267" i="3"/>
  <c r="BH267" i="3"/>
  <c r="BG267" i="3"/>
  <c r="BF267" i="3"/>
  <c r="T267" i="3"/>
  <c r="R267" i="3"/>
  <c r="P267" i="3"/>
  <c r="BI258" i="3"/>
  <c r="BH258" i="3"/>
  <c r="BG258" i="3"/>
  <c r="BF258" i="3"/>
  <c r="T258" i="3"/>
  <c r="R258" i="3"/>
  <c r="P25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J137" i="3"/>
  <c r="J136" i="3"/>
  <c r="F136" i="3"/>
  <c r="F134" i="3"/>
  <c r="E132" i="3"/>
  <c r="J96" i="3"/>
  <c r="J95" i="3"/>
  <c r="F95" i="3"/>
  <c r="F93" i="3"/>
  <c r="E91" i="3"/>
  <c r="J22" i="3"/>
  <c r="E22" i="3"/>
  <c r="F96" i="3" s="1"/>
  <c r="J21" i="3"/>
  <c r="J16" i="3"/>
  <c r="J134" i="3"/>
  <c r="E7" i="3"/>
  <c r="E126" i="3"/>
  <c r="J41" i="2"/>
  <c r="J40" i="2"/>
  <c r="AY98" i="1" s="1"/>
  <c r="J39" i="2"/>
  <c r="AX98" i="1" s="1"/>
  <c r="BI261" i="2"/>
  <c r="BH261" i="2"/>
  <c r="BG261" i="2"/>
  <c r="BF261" i="2"/>
  <c r="T261" i="2"/>
  <c r="T260" i="2" s="1"/>
  <c r="T259" i="2" s="1"/>
  <c r="R261" i="2"/>
  <c r="R260" i="2"/>
  <c r="R259" i="2" s="1"/>
  <c r="P261" i="2"/>
  <c r="P260" i="2" s="1"/>
  <c r="P259" i="2" s="1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T170" i="2"/>
  <c r="R171" i="2"/>
  <c r="R170" i="2"/>
  <c r="P171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6" i="2"/>
  <c r="J95" i="2"/>
  <c r="F95" i="2"/>
  <c r="F93" i="2"/>
  <c r="E91" i="2"/>
  <c r="J22" i="2"/>
  <c r="E22" i="2"/>
  <c r="F96" i="2" s="1"/>
  <c r="J21" i="2"/>
  <c r="J16" i="2"/>
  <c r="J93" i="2"/>
  <c r="E7" i="2"/>
  <c r="E118" i="2"/>
  <c r="L90" i="1"/>
  <c r="AM90" i="1"/>
  <c r="AM89" i="1"/>
  <c r="L89" i="1"/>
  <c r="AM87" i="1"/>
  <c r="L87" i="1"/>
  <c r="L85" i="1"/>
  <c r="L84" i="1"/>
  <c r="J249" i="2"/>
  <c r="J243" i="2"/>
  <c r="J232" i="2"/>
  <c r="BK229" i="2"/>
  <c r="BK225" i="2"/>
  <c r="BK178" i="2"/>
  <c r="BK166" i="2"/>
  <c r="J157" i="2"/>
  <c r="BK155" i="2"/>
  <c r="J153" i="2"/>
  <c r="BK147" i="2"/>
  <c r="BK143" i="2"/>
  <c r="BK139" i="2"/>
  <c r="J137" i="2"/>
  <c r="BK243" i="2"/>
  <c r="BK241" i="2"/>
  <c r="J225" i="2"/>
  <c r="BK224" i="2"/>
  <c r="J223" i="2"/>
  <c r="BK206" i="2"/>
  <c r="J200" i="2"/>
  <c r="BK169" i="2"/>
  <c r="J167" i="2"/>
  <c r="BK164" i="2"/>
  <c r="BK151" i="2"/>
  <c r="J148" i="2"/>
  <c r="J147" i="2"/>
  <c r="J143" i="2"/>
  <c r="J135" i="2"/>
  <c r="J261" i="2"/>
  <c r="BK258" i="2"/>
  <c r="J256" i="2"/>
  <c r="BK254" i="2"/>
  <c r="J253" i="2"/>
  <c r="J247" i="2"/>
  <c r="BK232" i="2"/>
  <c r="BK220" i="2"/>
  <c r="J206" i="2"/>
  <c r="J182" i="2"/>
  <c r="BK175" i="2"/>
  <c r="J169" i="2"/>
  <c r="J158" i="2"/>
  <c r="J154" i="2"/>
  <c r="J151" i="2"/>
  <c r="BK142" i="2"/>
  <c r="BK136" i="2"/>
  <c r="AS117" i="1"/>
  <c r="BK261" i="2"/>
  <c r="J258" i="2"/>
  <c r="J254" i="2"/>
  <c r="J251" i="2"/>
  <c r="BK247" i="2"/>
  <c r="BK242" i="2"/>
  <c r="J240" i="2"/>
  <c r="BK231" i="2"/>
  <c r="BK200" i="2"/>
  <c r="J175" i="2"/>
  <c r="BK167" i="2"/>
  <c r="J155" i="2"/>
  <c r="BK150" i="2"/>
  <c r="J146" i="2"/>
  <c r="J141" i="2"/>
  <c r="J136" i="2"/>
  <c r="J518" i="3"/>
  <c r="BK514" i="3"/>
  <c r="BK510" i="3"/>
  <c r="BK499" i="3"/>
  <c r="J471" i="3"/>
  <c r="J465" i="3"/>
  <c r="BK460" i="3"/>
  <c r="BK452" i="3"/>
  <c r="BK425" i="3"/>
  <c r="J418" i="3"/>
  <c r="J413" i="3"/>
  <c r="J403" i="3"/>
  <c r="BK360" i="3"/>
  <c r="BK355" i="3"/>
  <c r="J353" i="3"/>
  <c r="J344" i="3"/>
  <c r="BK324" i="3"/>
  <c r="J315" i="3"/>
  <c r="BK285" i="3"/>
  <c r="J258" i="3"/>
  <c r="J234" i="3"/>
  <c r="J224" i="3"/>
  <c r="J219" i="3"/>
  <c r="BK200" i="3"/>
  <c r="BK194" i="3"/>
  <c r="BK190" i="3"/>
  <c r="J184" i="3"/>
  <c r="J158" i="3"/>
  <c r="J155" i="3"/>
  <c r="J153" i="3"/>
  <c r="J147" i="3"/>
  <c r="J499" i="3"/>
  <c r="J490" i="3"/>
  <c r="J482" i="3"/>
  <c r="J476" i="3"/>
  <c r="BK475" i="3"/>
  <c r="J468" i="3"/>
  <c r="J441" i="3"/>
  <c r="J415" i="3"/>
  <c r="BK413" i="3"/>
  <c r="J402" i="3"/>
  <c r="J377" i="3"/>
  <c r="J363" i="3"/>
  <c r="BK361" i="3"/>
  <c r="BK356" i="3"/>
  <c r="J345" i="3"/>
  <c r="J343" i="3"/>
  <c r="BK331" i="3"/>
  <c r="J327" i="3"/>
  <c r="J285" i="3"/>
  <c r="BK258" i="3"/>
  <c r="J246" i="3"/>
  <c r="BK240" i="3"/>
  <c r="BK231" i="3"/>
  <c r="BK222" i="3"/>
  <c r="J214" i="3"/>
  <c r="J200" i="3"/>
  <c r="BK184" i="3"/>
  <c r="BK173" i="3"/>
  <c r="BK164" i="3"/>
  <c r="BK156" i="3"/>
  <c r="J144" i="3"/>
  <c r="BK519" i="3"/>
  <c r="J515" i="3"/>
  <c r="J513" i="3"/>
  <c r="J507" i="3"/>
  <c r="BK487" i="3"/>
  <c r="BK482" i="3"/>
  <c r="J475" i="3"/>
  <c r="BK465" i="3"/>
  <c r="J460" i="3"/>
  <c r="BK441" i="3"/>
  <c r="BK437" i="3"/>
  <c r="J428" i="3"/>
  <c r="J420" i="3"/>
  <c r="J386" i="3"/>
  <c r="J364" i="3"/>
  <c r="J356" i="3"/>
  <c r="BK347" i="3"/>
  <c r="BK341" i="3"/>
  <c r="J331" i="3"/>
  <c r="BK325" i="3"/>
  <c r="J320" i="3"/>
  <c r="BK313" i="3"/>
  <c r="BK243" i="3"/>
  <c r="J237" i="3"/>
  <c r="J231" i="3"/>
  <c r="BK225" i="3"/>
  <c r="J222" i="3"/>
  <c r="BK211" i="3"/>
  <c r="J190" i="3"/>
  <c r="J180" i="3"/>
  <c r="BK176" i="3"/>
  <c r="BK158" i="3"/>
  <c r="J156" i="3"/>
  <c r="BK147" i="3"/>
  <c r="BK515" i="3"/>
  <c r="BK512" i="3"/>
  <c r="BK486" i="3"/>
  <c r="J473" i="3"/>
  <c r="J462" i="3"/>
  <c r="J452" i="3"/>
  <c r="BK443" i="3"/>
  <c r="BK431" i="3"/>
  <c r="BK418" i="3"/>
  <c r="J398" i="3"/>
  <c r="BK363" i="3"/>
  <c r="J360" i="3"/>
  <c r="BK353" i="3"/>
  <c r="J346" i="3"/>
  <c r="BK327" i="3"/>
  <c r="BK320" i="3"/>
  <c r="J313" i="3"/>
  <c r="J267" i="3"/>
  <c r="BK241" i="3"/>
  <c r="BK237" i="3"/>
  <c r="J229" i="3"/>
  <c r="BK219" i="3"/>
  <c r="BK208" i="3"/>
  <c r="BK187" i="3"/>
  <c r="BK180" i="3"/>
  <c r="J164" i="3"/>
  <c r="BK149" i="3"/>
  <c r="J319" i="4"/>
  <c r="J314" i="4"/>
  <c r="J308" i="4"/>
  <c r="BK298" i="4"/>
  <c r="BK291" i="4"/>
  <c r="J283" i="4"/>
  <c r="BK274" i="4"/>
  <c r="BK250" i="4"/>
  <c r="J246" i="4"/>
  <c r="J241" i="4"/>
  <c r="J234" i="4"/>
  <c r="BK224" i="4"/>
  <c r="J208" i="4"/>
  <c r="BK198" i="4"/>
  <c r="BK188" i="4"/>
  <c r="BK166" i="4"/>
  <c r="J161" i="4"/>
  <c r="BK152" i="4"/>
  <c r="J142" i="4"/>
  <c r="BK317" i="4"/>
  <c r="BK315" i="4"/>
  <c r="J305" i="4"/>
  <c r="J303" i="4"/>
  <c r="J300" i="4"/>
  <c r="J287" i="4"/>
  <c r="J286" i="4"/>
  <c r="BK280" i="4"/>
  <c r="BK260" i="4"/>
  <c r="BK255" i="4"/>
  <c r="BK243" i="4"/>
  <c r="BK234" i="4"/>
  <c r="BK208" i="4"/>
  <c r="BK204" i="4"/>
  <c r="J188" i="4"/>
  <c r="BK179" i="4"/>
  <c r="J175" i="4"/>
  <c r="BK170" i="4"/>
  <c r="J155" i="4"/>
  <c r="BK149" i="4"/>
  <c r="BK139" i="4"/>
  <c r="J315" i="4"/>
  <c r="J304" i="4"/>
  <c r="J296" i="4"/>
  <c r="BK292" i="4"/>
  <c r="J289" i="4"/>
  <c r="BK286" i="4"/>
  <c r="BK272" i="4"/>
  <c r="J267" i="4"/>
  <c r="BK244" i="4"/>
  <c r="BK242" i="4"/>
  <c r="BK232" i="4"/>
  <c r="BK221" i="4"/>
  <c r="BK203" i="4"/>
  <c r="J197" i="4"/>
  <c r="J177" i="4"/>
  <c r="BK155" i="4"/>
  <c r="J145" i="4"/>
  <c r="BK138" i="4"/>
  <c r="J311" i="4"/>
  <c r="J294" i="4"/>
  <c r="J288" i="4"/>
  <c r="J274" i="4"/>
  <c r="J260" i="4"/>
  <c r="J255" i="4"/>
  <c r="BK253" i="4"/>
  <c r="BK246" i="4"/>
  <c r="J242" i="4"/>
  <c r="BK240" i="4"/>
  <c r="J214" i="4"/>
  <c r="BK186" i="4"/>
  <c r="J163" i="4"/>
  <c r="J157" i="4"/>
  <c r="J138" i="4"/>
  <c r="J340" i="5"/>
  <c r="BK330" i="5"/>
  <c r="J312" i="5"/>
  <c r="BK305" i="5"/>
  <c r="J300" i="5"/>
  <c r="J296" i="5"/>
  <c r="J287" i="5"/>
  <c r="J281" i="5"/>
  <c r="J270" i="5"/>
  <c r="BK264" i="5"/>
  <c r="BK257" i="5"/>
  <c r="BK241" i="5"/>
  <c r="J235" i="5"/>
  <c r="BK208" i="5"/>
  <c r="BK202" i="5"/>
  <c r="J175" i="5"/>
  <c r="J170" i="5"/>
  <c r="BK163" i="5"/>
  <c r="J156" i="5"/>
  <c r="J153" i="5"/>
  <c r="J147" i="5"/>
  <c r="J346" i="5"/>
  <c r="BK331" i="5"/>
  <c r="J320" i="5"/>
  <c r="BK309" i="5"/>
  <c r="J302" i="5"/>
  <c r="J298" i="5"/>
  <c r="BK294" i="5"/>
  <c r="J291" i="5"/>
  <c r="BK286" i="5"/>
  <c r="BK285" i="5"/>
  <c r="BK280" i="5"/>
  <c r="BK278" i="5"/>
  <c r="BK273" i="5"/>
  <c r="J242" i="5"/>
  <c r="J239" i="5"/>
  <c r="BK226" i="5"/>
  <c r="J221" i="5"/>
  <c r="BK217" i="5"/>
  <c r="J206" i="5"/>
  <c r="BK183" i="5"/>
  <c r="BK166" i="5"/>
  <c r="J163" i="5"/>
  <c r="BK156" i="5"/>
  <c r="BK153" i="5"/>
  <c r="J149" i="5"/>
  <c r="J137" i="5"/>
  <c r="BK351" i="5"/>
  <c r="J348" i="5"/>
  <c r="J336" i="5"/>
  <c r="BK322" i="5"/>
  <c r="BK320" i="5"/>
  <c r="J315" i="5"/>
  <c r="BK308" i="5"/>
  <c r="BK306" i="5"/>
  <c r="J305" i="5"/>
  <c r="BK302" i="5"/>
  <c r="BK299" i="5"/>
  <c r="J294" i="5"/>
  <c r="BK292" i="5"/>
  <c r="J286" i="5"/>
  <c r="J284" i="5"/>
  <c r="J268" i="5"/>
  <c r="J264" i="5"/>
  <c r="J257" i="5"/>
  <c r="BK242" i="5"/>
  <c r="BK235" i="5"/>
  <c r="BK222" i="5"/>
  <c r="BK216" i="5"/>
  <c r="BK205" i="5"/>
  <c r="J202" i="5"/>
  <c r="J171" i="5"/>
  <c r="BK147" i="5"/>
  <c r="J138" i="5"/>
  <c r="J135" i="5"/>
  <c r="J345" i="5"/>
  <c r="BK340" i="5"/>
  <c r="BK334" i="5"/>
  <c r="J322" i="5"/>
  <c r="BK312" i="5"/>
  <c r="J309" i="5"/>
  <c r="BK307" i="5"/>
  <c r="J292" i="5"/>
  <c r="BK290" i="5"/>
  <c r="BK281" i="5"/>
  <c r="BK277" i="5"/>
  <c r="J273" i="5"/>
  <c r="BK218" i="5"/>
  <c r="BK191" i="5"/>
  <c r="BK145" i="5"/>
  <c r="BK296" i="6"/>
  <c r="BK295" i="6"/>
  <c r="J285" i="6"/>
  <c r="BK278" i="6"/>
  <c r="BK260" i="6"/>
  <c r="BK249" i="6"/>
  <c r="BK245" i="6"/>
  <c r="BK230" i="6"/>
  <c r="BK220" i="6"/>
  <c r="J186" i="6"/>
  <c r="J169" i="6"/>
  <c r="J142" i="6"/>
  <c r="BK300" i="6"/>
  <c r="J283" i="6"/>
  <c r="BK276" i="6"/>
  <c r="J265" i="6"/>
  <c r="J249" i="6"/>
  <c r="BK232" i="6"/>
  <c r="J230" i="6"/>
  <c r="J221" i="6"/>
  <c r="BK208" i="6"/>
  <c r="BK187" i="6"/>
  <c r="J184" i="6"/>
  <c r="BK167" i="6"/>
  <c r="BK153" i="6"/>
  <c r="BK139" i="6"/>
  <c r="J296" i="6"/>
  <c r="BK273" i="6"/>
  <c r="J246" i="6"/>
  <c r="J232" i="6"/>
  <c r="BK191" i="6"/>
  <c r="J187" i="6"/>
  <c r="BK181" i="6"/>
  <c r="J167" i="6"/>
  <c r="J163" i="6"/>
  <c r="J153" i="6"/>
  <c r="J295" i="6"/>
  <c r="BK285" i="6"/>
  <c r="J276" i="6"/>
  <c r="BK257" i="6"/>
  <c r="J233" i="6"/>
  <c r="J208" i="6"/>
  <c r="J252" i="7"/>
  <c r="J236" i="7"/>
  <c r="BK224" i="7"/>
  <c r="BK203" i="7"/>
  <c r="J185" i="7"/>
  <c r="J141" i="7"/>
  <c r="BK250" i="7"/>
  <c r="J243" i="7"/>
  <c r="BK236" i="7"/>
  <c r="BK228" i="7"/>
  <c r="J214" i="7"/>
  <c r="BK208" i="7"/>
  <c r="BK187" i="7"/>
  <c r="J148" i="7"/>
  <c r="J257" i="7"/>
  <c r="J249" i="7"/>
  <c r="J245" i="7"/>
  <c r="J238" i="7"/>
  <c r="BK229" i="7"/>
  <c r="BK210" i="7"/>
  <c r="BK189" i="7"/>
  <c r="BK180" i="7"/>
  <c r="J161" i="7"/>
  <c r="BK141" i="7"/>
  <c r="BK255" i="7"/>
  <c r="J250" i="7"/>
  <c r="J240" i="7"/>
  <c r="J230" i="7"/>
  <c r="BK205" i="7"/>
  <c r="BK179" i="7"/>
  <c r="J150" i="7"/>
  <c r="BK136" i="7"/>
  <c r="J172" i="8"/>
  <c r="J154" i="8"/>
  <c r="J176" i="8"/>
  <c r="BK195" i="9"/>
  <c r="BK158" i="9"/>
  <c r="J195" i="9"/>
  <c r="BK173" i="9"/>
  <c r="J148" i="9"/>
  <c r="BK197" i="9"/>
  <c r="J152" i="9"/>
  <c r="J135" i="9"/>
  <c r="BK191" i="9"/>
  <c r="J156" i="9"/>
  <c r="BK142" i="9"/>
  <c r="BK226" i="10"/>
  <c r="J217" i="10"/>
  <c r="BK209" i="10"/>
  <c r="J205" i="10"/>
  <c r="J191" i="10"/>
  <c r="BK176" i="10"/>
  <c r="J162" i="10"/>
  <c r="J224" i="10"/>
  <c r="BK213" i="10"/>
  <c r="BK203" i="10"/>
  <c r="BK172" i="10"/>
  <c r="BK155" i="10"/>
  <c r="J225" i="10"/>
  <c r="BK212" i="10"/>
  <c r="BK196" i="10"/>
  <c r="BK187" i="10"/>
  <c r="J168" i="10"/>
  <c r="J142" i="10"/>
  <c r="J133" i="10"/>
  <c r="BK222" i="10"/>
  <c r="J208" i="10"/>
  <c r="J190" i="10"/>
  <c r="BK162" i="10"/>
  <c r="BK142" i="10"/>
  <c r="BK133" i="10"/>
  <c r="BK180" i="11"/>
  <c r="J161" i="11"/>
  <c r="BK144" i="11"/>
  <c r="J175" i="11"/>
  <c r="BK185" i="11"/>
  <c r="J172" i="11"/>
  <c r="BK161" i="11"/>
  <c r="J135" i="11"/>
  <c r="BK168" i="11"/>
  <c r="J144" i="11"/>
  <c r="J205" i="12"/>
  <c r="BK198" i="12"/>
  <c r="J192" i="12"/>
  <c r="BK183" i="12"/>
  <c r="BK169" i="12"/>
  <c r="J160" i="12"/>
  <c r="BK154" i="12"/>
  <c r="J134" i="12"/>
  <c r="J214" i="12"/>
  <c r="BK202" i="12"/>
  <c r="BK185" i="12"/>
  <c r="J165" i="12"/>
  <c r="J219" i="12"/>
  <c r="BK212" i="12"/>
  <c r="J206" i="12"/>
  <c r="J202" i="12"/>
  <c r="J197" i="12"/>
  <c r="BK160" i="12"/>
  <c r="BK134" i="12"/>
  <c r="BK209" i="12"/>
  <c r="J191" i="12"/>
  <c r="J169" i="12"/>
  <c r="BK163" i="12"/>
  <c r="BK139" i="12"/>
  <c r="J158" i="13"/>
  <c r="J154" i="13"/>
  <c r="BK151" i="13"/>
  <c r="BK152" i="13"/>
  <c r="J326" i="14"/>
  <c r="BK313" i="14"/>
  <c r="J299" i="14"/>
  <c r="J277" i="14"/>
  <c r="BK257" i="14"/>
  <c r="BK250" i="14"/>
  <c r="BK154" i="14"/>
  <c r="J322" i="14"/>
  <c r="J313" i="14"/>
  <c r="J305" i="14"/>
  <c r="J293" i="14"/>
  <c r="J275" i="14"/>
  <c r="BK249" i="14"/>
  <c r="BK226" i="14"/>
  <c r="BK213" i="14"/>
  <c r="J165" i="14"/>
  <c r="BK317" i="14"/>
  <c r="J296" i="14"/>
  <c r="BK285" i="14"/>
  <c r="BK274" i="14"/>
  <c r="J252" i="14"/>
  <c r="J239" i="14"/>
  <c r="BK216" i="14"/>
  <c r="J323" i="14"/>
  <c r="BK322" i="14"/>
  <c r="BK291" i="14"/>
  <c r="J255" i="14"/>
  <c r="BK240" i="14"/>
  <c r="BK210" i="14"/>
  <c r="BK195" i="14"/>
  <c r="BK163" i="14"/>
  <c r="J224" i="15"/>
  <c r="BK216" i="15"/>
  <c r="J210" i="15"/>
  <c r="BK200" i="15"/>
  <c r="BK196" i="15"/>
  <c r="BK191" i="15"/>
  <c r="J175" i="15"/>
  <c r="BK164" i="15"/>
  <c r="J161" i="15"/>
  <c r="BK152" i="15"/>
  <c r="BK146" i="15"/>
  <c r="BK141" i="15"/>
  <c r="J133" i="15"/>
  <c r="J226" i="15"/>
  <c r="J219" i="15"/>
  <c r="BK212" i="15"/>
  <c r="BK197" i="15"/>
  <c r="J189" i="15"/>
  <c r="BK181" i="15"/>
  <c r="J177" i="15"/>
  <c r="J167" i="15"/>
  <c r="J160" i="15"/>
  <c r="J153" i="15"/>
  <c r="J139" i="15"/>
  <c r="BK228" i="15"/>
  <c r="BK221" i="15"/>
  <c r="BK213" i="15"/>
  <c r="J209" i="15"/>
  <c r="BK203" i="15"/>
  <c r="J196" i="15"/>
  <c r="J188" i="15"/>
  <c r="J182" i="15"/>
  <c r="J174" i="15"/>
  <c r="J163" i="15"/>
  <c r="J155" i="15"/>
  <c r="BK149" i="15"/>
  <c r="BK136" i="15"/>
  <c r="J221" i="15"/>
  <c r="J207" i="15"/>
  <c r="BK202" i="15"/>
  <c r="BK194" i="15"/>
  <c r="J184" i="15"/>
  <c r="BK176" i="15"/>
  <c r="BK170" i="15"/>
  <c r="J164" i="15"/>
  <c r="J154" i="15"/>
  <c r="BK145" i="15"/>
  <c r="BK140" i="15"/>
  <c r="BK166" i="16"/>
  <c r="BK151" i="16"/>
  <c r="BK148" i="16"/>
  <c r="BK145" i="16"/>
  <c r="J139" i="16"/>
  <c r="BK164" i="16"/>
  <c r="J154" i="16"/>
  <c r="J143" i="16"/>
  <c r="J135" i="16"/>
  <c r="J163" i="16"/>
  <c r="J153" i="16"/>
  <c r="BK163" i="16"/>
  <c r="BK153" i="16"/>
  <c r="BK144" i="16"/>
  <c r="BK155" i="18"/>
  <c r="BK144" i="18"/>
  <c r="BK162" i="18"/>
  <c r="J153" i="18"/>
  <c r="J144" i="18"/>
  <c r="J136" i="18"/>
  <c r="J130" i="18"/>
  <c r="J155" i="18"/>
  <c r="BK145" i="18"/>
  <c r="BK130" i="18"/>
  <c r="J249" i="19"/>
  <c r="BK237" i="19"/>
  <c r="BK225" i="19"/>
  <c r="J208" i="19"/>
  <c r="BK199" i="19"/>
  <c r="BK171" i="19"/>
  <c r="J136" i="19"/>
  <c r="BK234" i="19"/>
  <c r="J220" i="19"/>
  <c r="J199" i="19"/>
  <c r="BK157" i="19"/>
  <c r="J252" i="19"/>
  <c r="BK220" i="19"/>
  <c r="J185" i="19"/>
  <c r="BK155" i="19"/>
  <c r="BK249" i="19"/>
  <c r="BK238" i="19"/>
  <c r="J213" i="19"/>
  <c r="BK205" i="19"/>
  <c r="BK153" i="19"/>
  <c r="BK133" i="19"/>
  <c r="BK197" i="20"/>
  <c r="J178" i="20"/>
  <c r="BK154" i="20"/>
  <c r="BK141" i="20"/>
  <c r="BK215" i="20"/>
  <c r="J206" i="20"/>
  <c r="BK192" i="20"/>
  <c r="BK183" i="20"/>
  <c r="BK177" i="20"/>
  <c r="BK159" i="20"/>
  <c r="J134" i="20"/>
  <c r="BK213" i="20"/>
  <c r="BK208" i="20"/>
  <c r="J191" i="20"/>
  <c r="J180" i="20"/>
  <c r="J159" i="20"/>
  <c r="J141" i="20"/>
  <c r="J218" i="20"/>
  <c r="BK206" i="20"/>
  <c r="BK196" i="20"/>
  <c r="BK189" i="20"/>
  <c r="J172" i="20"/>
  <c r="J154" i="20"/>
  <c r="J139" i="20"/>
  <c r="BK130" i="21"/>
  <c r="J128" i="21"/>
  <c r="BK128" i="21"/>
  <c r="J233" i="22"/>
  <c r="J214" i="22"/>
  <c r="J187" i="22"/>
  <c r="BK161" i="22"/>
  <c r="BK142" i="22"/>
  <c r="BK228" i="22"/>
  <c r="J206" i="22"/>
  <c r="J179" i="22"/>
  <c r="J138" i="22"/>
  <c r="J228" i="22"/>
  <c r="BK214" i="22"/>
  <c r="BK200" i="22"/>
  <c r="J182" i="22"/>
  <c r="BK152" i="22"/>
  <c r="BK232" i="22"/>
  <c r="BK205" i="22"/>
  <c r="J169" i="22"/>
  <c r="J223" i="23"/>
  <c r="BK218" i="23"/>
  <c r="BK201" i="23"/>
  <c r="BK197" i="23"/>
  <c r="BK192" i="23"/>
  <c r="J185" i="23"/>
  <c r="J174" i="23"/>
  <c r="BK163" i="23"/>
  <c r="J154" i="23"/>
  <c r="J150" i="23"/>
  <c r="BK142" i="23"/>
  <c r="BK225" i="23"/>
  <c r="J216" i="23"/>
  <c r="BK211" i="23"/>
  <c r="BK207" i="23"/>
  <c r="J202" i="23"/>
  <c r="BK189" i="23"/>
  <c r="J184" i="23"/>
  <c r="BK180" i="23"/>
  <c r="BK165" i="23"/>
  <c r="BK157" i="23"/>
  <c r="J145" i="23"/>
  <c r="J138" i="23"/>
  <c r="J234" i="23"/>
  <c r="BK227" i="23"/>
  <c r="BK220" i="23"/>
  <c r="BK214" i="23"/>
  <c r="BK208" i="23"/>
  <c r="BK204" i="23"/>
  <c r="J195" i="23"/>
  <c r="BK178" i="23"/>
  <c r="J173" i="23"/>
  <c r="J164" i="23"/>
  <c r="BK155" i="23"/>
  <c r="BK147" i="23"/>
  <c r="BK137" i="23"/>
  <c r="BK229" i="23"/>
  <c r="J215" i="23"/>
  <c r="J198" i="23"/>
  <c r="J192" i="23"/>
  <c r="BK184" i="23"/>
  <c r="BK179" i="23"/>
  <c r="J168" i="23"/>
  <c r="BK159" i="23"/>
  <c r="BK149" i="23"/>
  <c r="BK141" i="23"/>
  <c r="BK136" i="23"/>
  <c r="J140" i="24"/>
  <c r="BK131" i="24"/>
  <c r="J138" i="24"/>
  <c r="J131" i="24"/>
  <c r="BK140" i="24"/>
  <c r="J142" i="24"/>
  <c r="BK134" i="24"/>
  <c r="BK248" i="4"/>
  <c r="J154" i="4"/>
  <c r="BK142" i="4"/>
  <c r="BK314" i="4"/>
  <c r="J298" i="4"/>
  <c r="J291" i="4"/>
  <c r="BK287" i="4"/>
  <c r="J272" i="4"/>
  <c r="BK238" i="4"/>
  <c r="J209" i="4"/>
  <c r="J179" i="4"/>
  <c r="BK161" i="4"/>
  <c r="BK154" i="4"/>
  <c r="BK345" i="5"/>
  <c r="BK339" i="5"/>
  <c r="BK318" i="5"/>
  <c r="J307" i="5"/>
  <c r="J301" i="5"/>
  <c r="J297" i="5"/>
  <c r="BK288" i="5"/>
  <c r="J283" i="5"/>
  <c r="J277" i="5"/>
  <c r="BK274" i="5"/>
  <c r="J191" i="5"/>
  <c r="J280" i="5"/>
  <c r="J275" i="5"/>
  <c r="BK253" i="5"/>
  <c r="BK213" i="5"/>
  <c r="BK203" i="5"/>
  <c r="BK175" i="5"/>
  <c r="J142" i="5"/>
  <c r="BK256" i="6"/>
  <c r="BK238" i="6"/>
  <c r="J224" i="6"/>
  <c r="BK215" i="6"/>
  <c r="J197" i="6"/>
  <c r="J181" i="6"/>
  <c r="BK156" i="6"/>
  <c r="BK301" i="6"/>
  <c r="J292" i="6"/>
  <c r="J280" i="6"/>
  <c r="BK270" i="6"/>
  <c r="J260" i="6"/>
  <c r="BK255" i="6"/>
  <c r="J234" i="6"/>
  <c r="BK224" i="6"/>
  <c r="J209" i="6"/>
  <c r="J191" i="6"/>
  <c r="BK185" i="6"/>
  <c r="BK169" i="6"/>
  <c r="BK149" i="6"/>
  <c r="J301" i="6"/>
  <c r="BK298" i="6"/>
  <c r="J287" i="6"/>
  <c r="J257" i="6"/>
  <c r="J238" i="6"/>
  <c r="BK165" i="6"/>
  <c r="J161" i="6"/>
  <c r="J145" i="6"/>
  <c r="J139" i="6"/>
  <c r="BK287" i="6"/>
  <c r="BK282" i="6"/>
  <c r="BK261" i="6"/>
  <c r="J255" i="6"/>
  <c r="J215" i="6"/>
  <c r="BK161" i="6"/>
  <c r="BK249" i="7"/>
  <c r="BK234" i="7"/>
  <c r="BK223" i="7"/>
  <c r="J201" i="7"/>
  <c r="J180" i="7"/>
  <c r="J133" i="7"/>
  <c r="BK247" i="7"/>
  <c r="BK242" i="7"/>
  <c r="J232" i="7"/>
  <c r="J221" i="7"/>
  <c r="J210" i="7"/>
  <c r="J203" i="7"/>
  <c r="BK171" i="7"/>
  <c r="J136" i="7"/>
  <c r="BK254" i="7"/>
  <c r="BK246" i="7"/>
  <c r="J242" i="7"/>
  <c r="J228" i="7"/>
  <c r="J223" i="7"/>
  <c r="J208" i="7"/>
  <c r="J187" i="7"/>
  <c r="J170" i="7"/>
  <c r="BK159" i="7"/>
  <c r="J138" i="7"/>
  <c r="J254" i="7"/>
  <c r="BK248" i="7"/>
  <c r="J231" i="7"/>
  <c r="BK209" i="7"/>
  <c r="J183" i="7"/>
  <c r="J169" i="7"/>
  <c r="BK140" i="7"/>
  <c r="BK176" i="8"/>
  <c r="J166" i="8"/>
  <c r="J150" i="8"/>
  <c r="BK148" i="8"/>
  <c r="J144" i="8"/>
  <c r="J139" i="8"/>
  <c r="J194" i="9"/>
  <c r="BK156" i="9"/>
  <c r="BK181" i="9"/>
  <c r="J164" i="9"/>
  <c r="BK145" i="9"/>
  <c r="BK135" i="9"/>
  <c r="J175" i="9"/>
  <c r="BK140" i="9"/>
  <c r="BK194" i="9"/>
  <c r="J166" i="9"/>
  <c r="BK152" i="9"/>
  <c r="J222" i="10"/>
  <c r="BK215" i="10"/>
  <c r="BK208" i="10"/>
  <c r="BK194" i="10"/>
  <c r="BK174" i="10"/>
  <c r="BK153" i="10"/>
  <c r="J221" i="10"/>
  <c r="J212" i="10"/>
  <c r="J202" i="10"/>
  <c r="BK168" i="10"/>
  <c r="J144" i="10"/>
  <c r="BK221" i="10"/>
  <c r="BK210" i="10"/>
  <c r="BK191" i="10"/>
  <c r="J183" i="10"/>
  <c r="BK151" i="10"/>
  <c r="J228" i="10"/>
  <c r="BK220" i="10"/>
  <c r="BK205" i="10"/>
  <c r="J174" i="10"/>
  <c r="J163" i="10"/>
  <c r="J137" i="10"/>
  <c r="J185" i="11"/>
  <c r="BK177" i="11"/>
  <c r="BK159" i="11"/>
  <c r="J133" i="11"/>
  <c r="BK157" i="11"/>
  <c r="BK142" i="11"/>
  <c r="J180" i="11"/>
  <c r="J168" i="11"/>
  <c r="BK153" i="11"/>
  <c r="J181" i="11"/>
  <c r="J149" i="11"/>
  <c r="J208" i="12"/>
  <c r="J201" i="12"/>
  <c r="BK196" i="12"/>
  <c r="BK191" i="12"/>
  <c r="J175" i="12"/>
  <c r="BK167" i="12"/>
  <c r="BK157" i="12"/>
  <c r="BK141" i="12"/>
  <c r="BK216" i="12"/>
  <c r="BK206" i="12"/>
  <c r="BK192" i="12"/>
  <c r="BK150" i="12"/>
  <c r="J216" i="12"/>
  <c r="J211" i="12"/>
  <c r="BK205" i="12"/>
  <c r="BK201" i="12"/>
  <c r="J198" i="12"/>
  <c r="J173" i="12"/>
  <c r="J154" i="12"/>
  <c r="BK145" i="12"/>
  <c r="BK210" i="12"/>
  <c r="BK203" i="12"/>
  <c r="J177" i="12"/>
  <c r="J167" i="12"/>
  <c r="BK153" i="12"/>
  <c r="BK141" i="13"/>
  <c r="J141" i="13"/>
  <c r="J153" i="13"/>
  <c r="BK155" i="13"/>
  <c r="BK321" i="14"/>
  <c r="J317" i="14"/>
  <c r="BK303" i="14"/>
  <c r="BK279" i="14"/>
  <c r="BK259" i="14"/>
  <c r="BK255" i="14"/>
  <c r="J202" i="14"/>
  <c r="J141" i="14"/>
  <c r="J321" i="14"/>
  <c r="BK310" i="14"/>
  <c r="J301" i="14"/>
  <c r="BK276" i="14"/>
  <c r="J253" i="14"/>
  <c r="J229" i="14"/>
  <c r="J216" i="14"/>
  <c r="J195" i="14"/>
  <c r="BK141" i="14"/>
  <c r="BK301" i="14"/>
  <c r="J288" i="14"/>
  <c r="J276" i="14"/>
  <c r="BK253" i="14"/>
  <c r="J240" i="14"/>
  <c r="J213" i="14"/>
  <c r="J179" i="14"/>
  <c r="BK159" i="14"/>
  <c r="J303" i="14"/>
  <c r="BK282" i="14"/>
  <c r="BK256" i="14"/>
  <c r="J250" i="14"/>
  <c r="J222" i="14"/>
  <c r="BK198" i="14"/>
  <c r="BK165" i="14"/>
  <c r="BK231" i="15"/>
  <c r="BK219" i="15"/>
  <c r="J213" i="15"/>
  <c r="BK199" i="15"/>
  <c r="BK195" i="15"/>
  <c r="J192" i="15"/>
  <c r="J178" i="15"/>
  <c r="J165" i="15"/>
  <c r="BK158" i="15"/>
  <c r="BK151" i="15"/>
  <c r="J144" i="15"/>
  <c r="J140" i="15"/>
  <c r="BK233" i="15"/>
  <c r="BK224" i="15"/>
  <c r="J218" i="15"/>
  <c r="J211" i="15"/>
  <c r="J193" i="15"/>
  <c r="J190" i="15"/>
  <c r="J180" i="15"/>
  <c r="BK175" i="15"/>
  <c r="J169" i="15"/>
  <c r="J162" i="15"/>
  <c r="BK155" i="15"/>
  <c r="J145" i="15"/>
  <c r="BK227" i="15"/>
  <c r="BK220" i="15"/>
  <c r="J214" i="15"/>
  <c r="BK210" i="15"/>
  <c r="J204" i="15"/>
  <c r="J198" i="15"/>
  <c r="J187" i="15"/>
  <c r="J181" i="15"/>
  <c r="BK173" i="15"/>
  <c r="BK168" i="15"/>
  <c r="J158" i="15"/>
  <c r="J150" i="15"/>
  <c r="J142" i="15"/>
  <c r="J231" i="15"/>
  <c r="BK208" i="15"/>
  <c r="J203" i="15"/>
  <c r="J195" i="15"/>
  <c r="BK185" i="15"/>
  <c r="J179" i="15"/>
  <c r="BK171" i="15"/>
  <c r="BK161" i="15"/>
  <c r="J152" i="15"/>
  <c r="BK144" i="15"/>
  <c r="J137" i="15"/>
  <c r="BK133" i="15"/>
  <c r="BK155" i="16"/>
  <c r="BK149" i="16"/>
  <c r="BK141" i="16"/>
  <c r="J137" i="16"/>
  <c r="BK134" i="16"/>
  <c r="J157" i="16"/>
  <c r="BK147" i="16"/>
  <c r="BK139" i="16"/>
  <c r="J167" i="16"/>
  <c r="BK161" i="16"/>
  <c r="J141" i="16"/>
  <c r="BK167" i="16"/>
  <c r="BK159" i="16"/>
  <c r="J146" i="16"/>
  <c r="J134" i="16"/>
  <c r="BK132" i="17"/>
  <c r="J134" i="17"/>
  <c r="J132" i="17"/>
  <c r="J131" i="17"/>
  <c r="J158" i="18"/>
  <c r="BK149" i="18"/>
  <c r="J137" i="18"/>
  <c r="BK157" i="18"/>
  <c r="J145" i="18"/>
  <c r="BK137" i="18"/>
  <c r="J162" i="18"/>
  <c r="J149" i="18"/>
  <c r="J141" i="18"/>
  <c r="J127" i="18"/>
  <c r="J251" i="19"/>
  <c r="J238" i="19"/>
  <c r="BK228" i="19"/>
  <c r="J219" i="19"/>
  <c r="J198" i="19"/>
  <c r="BK165" i="19"/>
  <c r="BK141" i="19"/>
  <c r="BK236" i="19"/>
  <c r="BK223" i="19"/>
  <c r="BK201" i="19"/>
  <c r="J171" i="19"/>
  <c r="J133" i="19"/>
  <c r="BK231" i="19"/>
  <c r="BK213" i="19"/>
  <c r="J157" i="19"/>
  <c r="BK252" i="19"/>
  <c r="BK242" i="19"/>
  <c r="J228" i="19"/>
  <c r="BK198" i="19"/>
  <c r="J155" i="19"/>
  <c r="BK136" i="19"/>
  <c r="J203" i="20"/>
  <c r="BK186" i="20"/>
  <c r="J152" i="20"/>
  <c r="BK138" i="20"/>
  <c r="J209" i="20"/>
  <c r="J196" i="20"/>
  <c r="BK191" i="20"/>
  <c r="BK182" i="20"/>
  <c r="J175" i="20"/>
  <c r="BK145" i="20"/>
  <c r="J130" i="20"/>
  <c r="J212" i="20"/>
  <c r="J195" i="20"/>
  <c r="J186" i="20"/>
  <c r="J182" i="20"/>
  <c r="BK161" i="20"/>
  <c r="BK143" i="20"/>
  <c r="BK216" i="20"/>
  <c r="J207" i="20"/>
  <c r="J197" i="20"/>
  <c r="J190" i="20"/>
  <c r="BK175" i="20"/>
  <c r="J161" i="20"/>
  <c r="BK150" i="20"/>
  <c r="J133" i="20"/>
  <c r="J130" i="21"/>
  <c r="J127" i="21"/>
  <c r="J129" i="21"/>
  <c r="BK230" i="22"/>
  <c r="BK210" i="22"/>
  <c r="J197" i="22"/>
  <c r="BK179" i="22"/>
  <c r="BK156" i="22"/>
  <c r="BK138" i="22"/>
  <c r="BK226" i="22"/>
  <c r="BK196" i="22"/>
  <c r="J161" i="22"/>
  <c r="BK131" i="22"/>
  <c r="BK220" i="22"/>
  <c r="BK206" i="22"/>
  <c r="J196" i="22"/>
  <c r="J156" i="22"/>
  <c r="J150" i="22"/>
  <c r="BK235" i="22"/>
  <c r="BK204" i="22"/>
  <c r="BK145" i="22"/>
  <c r="J228" i="23"/>
  <c r="BK221" i="23"/>
  <c r="BK210" i="23"/>
  <c r="BK200" i="23"/>
  <c r="BK196" i="23"/>
  <c r="J187" i="23"/>
  <c r="J176" i="23"/>
  <c r="BK171" i="23"/>
  <c r="J160" i="23"/>
  <c r="BK153" i="23"/>
  <c r="J149" i="23"/>
  <c r="J136" i="23"/>
  <c r="J236" i="23"/>
  <c r="J220" i="23"/>
  <c r="J212" i="23"/>
  <c r="BK205" i="23"/>
  <c r="J201" i="23"/>
  <c r="BK188" i="23"/>
  <c r="J183" i="23"/>
  <c r="J171" i="23"/>
  <c r="BK166" i="23"/>
  <c r="BK161" i="23"/>
  <c r="J152" i="23"/>
  <c r="BK139" i="23"/>
  <c r="BK236" i="23"/>
  <c r="BK228" i="23"/>
  <c r="BK223" i="23"/>
  <c r="BK215" i="23"/>
  <c r="J211" i="23"/>
  <c r="BK203" i="23"/>
  <c r="J196" i="23"/>
  <c r="J179" i="23"/>
  <c r="BK174" i="23"/>
  <c r="J167" i="23"/>
  <c r="BK158" i="23"/>
  <c r="J148" i="23"/>
  <c r="BK143" i="23"/>
  <c r="BK234" i="23"/>
  <c r="BK222" i="23"/>
  <c r="J207" i="23"/>
  <c r="BK195" i="23"/>
  <c r="BK191" i="23"/>
  <c r="BK183" i="23"/>
  <c r="J180" i="23"/>
  <c r="BK170" i="23"/>
  <c r="J165" i="23"/>
  <c r="BK156" i="23"/>
  <c r="J147" i="23"/>
  <c r="BK138" i="23"/>
  <c r="J134" i="23"/>
  <c r="BK138" i="24"/>
  <c r="J128" i="24"/>
  <c r="BK137" i="24"/>
  <c r="BK130" i="24"/>
  <c r="BK139" i="24"/>
  <c r="J137" i="24"/>
  <c r="J133" i="24"/>
  <c r="J262" i="6"/>
  <c r="BK246" i="6"/>
  <c r="BK212" i="6"/>
  <c r="J149" i="6"/>
  <c r="BK245" i="7"/>
  <c r="J233" i="7"/>
  <c r="BK221" i="7"/>
  <c r="J189" i="7"/>
  <c r="BK164" i="7"/>
  <c r="BK251" i="7"/>
  <c r="J239" i="7"/>
  <c r="BK231" i="7"/>
  <c r="J227" i="7"/>
  <c r="BK212" i="7"/>
  <c r="J205" i="7"/>
  <c r="BK185" i="7"/>
  <c r="J140" i="7"/>
  <c r="J255" i="7"/>
  <c r="J248" i="7"/>
  <c r="BK243" i="7"/>
  <c r="BK232" i="7"/>
  <c r="J225" i="7"/>
  <c r="BK214" i="7"/>
  <c r="BK191" i="7"/>
  <c r="BK169" i="7"/>
  <c r="BK150" i="7"/>
  <c r="BK133" i="7"/>
  <c r="J251" i="7"/>
  <c r="BK244" i="7"/>
  <c r="J234" i="7"/>
  <c r="J224" i="7"/>
  <c r="J171" i="7"/>
  <c r="BK161" i="7"/>
  <c r="BK178" i="8"/>
  <c r="J168" i="8"/>
  <c r="BK152" i="8"/>
  <c r="BK175" i="8"/>
  <c r="BK166" i="9"/>
  <c r="BK132" i="9"/>
  <c r="J185" i="9"/>
  <c r="J168" i="9"/>
  <c r="BK154" i="9"/>
  <c r="J140" i="9"/>
  <c r="BK185" i="9"/>
  <c r="J161" i="9"/>
  <c r="J132" i="9"/>
  <c r="J173" i="9"/>
  <c r="BK164" i="9"/>
  <c r="J145" i="9"/>
  <c r="BK228" i="10"/>
  <c r="J219" i="10"/>
  <c r="J213" i="10"/>
  <c r="BK206" i="10"/>
  <c r="BK202" i="10"/>
  <c r="BK185" i="10"/>
  <c r="BK163" i="10"/>
  <c r="J226" i="10"/>
  <c r="J218" i="10"/>
  <c r="J206" i="10"/>
  <c r="BK183" i="10"/>
  <c r="J156" i="10"/>
  <c r="BK223" i="10"/>
  <c r="J211" i="10"/>
  <c r="J192" i="10"/>
  <c r="J185" i="10"/>
  <c r="BK170" i="10"/>
  <c r="J153" i="10"/>
  <c r="BK134" i="10"/>
  <c r="J223" i="10"/>
  <c r="J215" i="10"/>
  <c r="BK192" i="10"/>
  <c r="BK166" i="10"/>
  <c r="BK144" i="10"/>
  <c r="J134" i="10"/>
  <c r="BK181" i="11"/>
  <c r="BK163" i="11"/>
  <c r="BK150" i="11"/>
  <c r="J170" i="11"/>
  <c r="J153" i="11"/>
  <c r="BK183" i="11"/>
  <c r="BK170" i="11"/>
  <c r="J155" i="11"/>
  <c r="BK134" i="11"/>
  <c r="J150" i="11"/>
  <c r="J134" i="11"/>
  <c r="BK211" i="12"/>
  <c r="J204" i="12"/>
  <c r="J195" i="12"/>
  <c r="J188" i="12"/>
  <c r="BK173" i="12"/>
  <c r="J163" i="12"/>
  <c r="J153" i="12"/>
  <c r="J139" i="12"/>
  <c r="J213" i="12"/>
  <c r="BK199" i="12"/>
  <c r="BK195" i="12"/>
  <c r="J183" i="12"/>
  <c r="J141" i="12"/>
  <c r="BK214" i="12"/>
  <c r="J209" i="12"/>
  <c r="BK204" i="12"/>
  <c r="BK200" i="12"/>
  <c r="BK188" i="12"/>
  <c r="J157" i="12"/>
  <c r="J147" i="12"/>
  <c r="J212" i="12"/>
  <c r="J207" i="12"/>
  <c r="BK194" i="12"/>
  <c r="J172" i="12"/>
  <c r="J150" i="12"/>
  <c r="J156" i="13"/>
  <c r="BK153" i="13"/>
  <c r="J132" i="13"/>
  <c r="BK132" i="13"/>
  <c r="BK154" i="13"/>
  <c r="J320" i="14"/>
  <c r="BK306" i="14"/>
  <c r="BK296" i="14"/>
  <c r="J282" i="14"/>
  <c r="BK273" i="14"/>
  <c r="J251" i="14"/>
  <c r="J159" i="14"/>
  <c r="BK323" i="14"/>
  <c r="BK314" i="14"/>
  <c r="J306" i="14"/>
  <c r="J285" i="14"/>
  <c r="J257" i="14"/>
  <c r="J243" i="14"/>
  <c r="BK222" i="14"/>
  <c r="J198" i="14"/>
  <c r="J150" i="14"/>
  <c r="BK326" i="14"/>
  <c r="J314" i="14"/>
  <c r="BK293" i="14"/>
  <c r="J283" i="14"/>
  <c r="J273" i="14"/>
  <c r="J249" i="14"/>
  <c r="BK229" i="14"/>
  <c r="J210" i="14"/>
  <c r="BK171" i="14"/>
  <c r="BK150" i="14"/>
  <c r="BK320" i="14"/>
  <c r="BK283" i="14"/>
  <c r="J259" i="14"/>
  <c r="BK251" i="14"/>
  <c r="BK223" i="14"/>
  <c r="BK202" i="14"/>
  <c r="BK179" i="14"/>
  <c r="J233" i="15"/>
  <c r="J220" i="15"/>
  <c r="BK214" i="15"/>
  <c r="J201" i="15"/>
  <c r="J197" i="15"/>
  <c r="BK193" i="15"/>
  <c r="BK186" i="15"/>
  <c r="BK169" i="15"/>
  <c r="BK163" i="15"/>
  <c r="BK156" i="15"/>
  <c r="J149" i="15"/>
  <c r="BK143" i="15"/>
  <c r="BK139" i="15"/>
  <c r="J227" i="15"/>
  <c r="BK222" i="15"/>
  <c r="BK215" i="15"/>
  <c r="BK204" i="15"/>
  <c r="J191" i="15"/>
  <c r="BK182" i="15"/>
  <c r="BK179" i="15"/>
  <c r="J170" i="15"/>
  <c r="BK165" i="15"/>
  <c r="J157" i="15"/>
  <c r="BK150" i="15"/>
  <c r="BK235" i="15"/>
  <c r="BK226" i="15"/>
  <c r="BK217" i="15"/>
  <c r="J212" i="15"/>
  <c r="J208" i="15"/>
  <c r="J202" i="15"/>
  <c r="BK189" i="15"/>
  <c r="J183" i="15"/>
  <c r="J176" i="15"/>
  <c r="J171" i="15"/>
  <c r="BK159" i="15"/>
  <c r="BK154" i="15"/>
  <c r="J147" i="15"/>
  <c r="BK134" i="15"/>
  <c r="BK218" i="15"/>
  <c r="BK206" i="15"/>
  <c r="BK201" i="15"/>
  <c r="J186" i="15"/>
  <c r="BK180" i="15"/>
  <c r="J173" i="15"/>
  <c r="J166" i="15"/>
  <c r="BK160" i="15"/>
  <c r="BK147" i="15"/>
  <c r="J141" i="15"/>
  <c r="J134" i="15"/>
  <c r="BK157" i="16"/>
  <c r="J147" i="16"/>
  <c r="J144" i="16"/>
  <c r="BK138" i="16"/>
  <c r="J166" i="16"/>
  <c r="J155" i="16"/>
  <c r="J148" i="16"/>
  <c r="J138" i="16"/>
  <c r="BK165" i="16"/>
  <c r="BK154" i="16"/>
  <c r="J136" i="16"/>
  <c r="J161" i="16"/>
  <c r="J150" i="16"/>
  <c r="BK143" i="16"/>
  <c r="BK133" i="17"/>
  <c r="BK129" i="17"/>
  <c r="J136" i="17"/>
  <c r="J129" i="17"/>
  <c r="J157" i="18"/>
  <c r="BK153" i="18"/>
  <c r="BK158" i="18"/>
  <c r="J151" i="18"/>
  <c r="BK141" i="18"/>
  <c r="BK132" i="18"/>
  <c r="BK127" i="18"/>
  <c r="J147" i="18"/>
  <c r="J132" i="18"/>
  <c r="BK229" i="19"/>
  <c r="J205" i="19"/>
  <c r="BK181" i="19"/>
  <c r="J144" i="19"/>
  <c r="J237" i="19"/>
  <c r="J231" i="19"/>
  <c r="J215" i="19"/>
  <c r="BK185" i="19"/>
  <c r="BK149" i="19"/>
  <c r="BK251" i="19"/>
  <c r="BK219" i="19"/>
  <c r="J165" i="19"/>
  <c r="BK151" i="19"/>
  <c r="J248" i="19"/>
  <c r="J234" i="19"/>
  <c r="J210" i="19"/>
  <c r="J176" i="19"/>
  <c r="J151" i="19"/>
  <c r="BK218" i="20"/>
  <c r="J189" i="20"/>
  <c r="J177" i="20"/>
  <c r="BK147" i="20"/>
  <c r="J136" i="20"/>
  <c r="J208" i="20"/>
  <c r="J193" i="20"/>
  <c r="J185" i="20"/>
  <c r="J179" i="20"/>
  <c r="BK172" i="20"/>
  <c r="J143" i="20"/>
  <c r="J215" i="20"/>
  <c r="BK209" i="20"/>
  <c r="J192" i="20"/>
  <c r="BK185" i="20"/>
  <c r="BK179" i="20"/>
  <c r="BK156" i="20"/>
  <c r="BK139" i="20"/>
  <c r="BK212" i="20"/>
  <c r="BK194" i="20"/>
  <c r="BK180" i="20"/>
  <c r="BK166" i="20"/>
  <c r="BK152" i="20"/>
  <c r="BK134" i="20"/>
  <c r="BK127" i="21"/>
  <c r="J126" i="21"/>
  <c r="J125" i="21"/>
  <c r="J232" i="22"/>
  <c r="BK213" i="22"/>
  <c r="J191" i="22"/>
  <c r="J175" i="22"/>
  <c r="J152" i="22"/>
  <c r="J235" i="22"/>
  <c r="J220" i="22"/>
  <c r="BK191" i="22"/>
  <c r="BK158" i="22"/>
  <c r="BK134" i="22"/>
  <c r="BK223" i="22"/>
  <c r="J210" i="22"/>
  <c r="BK197" i="22"/>
  <c r="BK175" i="22"/>
  <c r="BK154" i="22"/>
  <c r="J131" i="22"/>
  <c r="BK217" i="22"/>
  <c r="BK187" i="22"/>
  <c r="J134" i="22"/>
  <c r="BK224" i="23"/>
  <c r="J219" i="23"/>
  <c r="J209" i="23"/>
  <c r="J199" i="23"/>
  <c r="J193" i="23"/>
  <c r="J182" i="23"/>
  <c r="J172" i="23"/>
  <c r="J161" i="23"/>
  <c r="J155" i="23"/>
  <c r="J151" i="23"/>
  <c r="J143" i="23"/>
  <c r="J135" i="23"/>
  <c r="J221" i="23"/>
  <c r="J214" i="23"/>
  <c r="J210" i="23"/>
  <c r="J204" i="23"/>
  <c r="J191" i="23"/>
  <c r="BK187" i="23"/>
  <c r="BK172" i="23"/>
  <c r="BK169" i="23"/>
  <c r="J163" i="23"/>
  <c r="J156" i="23"/>
  <c r="J140" i="23"/>
  <c r="BK131" i="23"/>
  <c r="J229" i="23"/>
  <c r="J224" i="23"/>
  <c r="BK219" i="23"/>
  <c r="J213" i="23"/>
  <c r="BK206" i="23"/>
  <c r="BK202" i="23"/>
  <c r="BK190" i="23"/>
  <c r="BK175" i="23"/>
  <c r="J169" i="23"/>
  <c r="BK160" i="23"/>
  <c r="J153" i="23"/>
  <c r="BK145" i="23"/>
  <c r="J141" i="23"/>
  <c r="J232" i="23"/>
  <c r="BK216" i="23"/>
  <c r="J200" i="23"/>
  <c r="J194" i="23"/>
  <c r="J189" i="23"/>
  <c r="BK182" i="23"/>
  <c r="BK173" i="23"/>
  <c r="BK167" i="23"/>
  <c r="BK162" i="23"/>
  <c r="BK148" i="23"/>
  <c r="J142" i="23"/>
  <c r="J137" i="23"/>
  <c r="BK133" i="23"/>
  <c r="J134" i="24"/>
  <c r="BK127" i="24"/>
  <c r="J136" i="24"/>
  <c r="BK128" i="24"/>
  <c r="J245" i="2"/>
  <c r="BK240" i="2"/>
  <c r="J231" i="2"/>
  <c r="J226" i="2"/>
  <c r="J220" i="2"/>
  <c r="J164" i="2"/>
  <c r="BK148" i="2"/>
  <c r="BK141" i="2"/>
  <c r="J138" i="2"/>
  <c r="J242" i="2"/>
  <c r="BK226" i="2"/>
  <c r="J212" i="2"/>
  <c r="BK182" i="2"/>
  <c r="J165" i="2"/>
  <c r="BK158" i="2"/>
  <c r="J150" i="2"/>
  <c r="BK146" i="2"/>
  <c r="J139" i="2"/>
  <c r="AS114" i="1"/>
  <c r="BK251" i="2"/>
  <c r="BK239" i="2"/>
  <c r="J224" i="2"/>
  <c r="BK212" i="2"/>
  <c r="BK197" i="2"/>
  <c r="J178" i="2"/>
  <c r="J171" i="2"/>
  <c r="BK165" i="2"/>
  <c r="BK157" i="2"/>
  <c r="BK153" i="2"/>
  <c r="J149" i="2"/>
  <c r="BK138" i="2"/>
  <c r="BK135" i="2"/>
  <c r="AS110" i="1"/>
  <c r="AS103" i="1"/>
  <c r="BK256" i="2"/>
  <c r="BK253" i="2"/>
  <c r="BK249" i="2"/>
  <c r="BK245" i="2"/>
  <c r="J241" i="2"/>
  <c r="J239" i="2"/>
  <c r="J229" i="2"/>
  <c r="BK223" i="2"/>
  <c r="J197" i="2"/>
  <c r="BK171" i="2"/>
  <c r="J166" i="2"/>
  <c r="BK154" i="2"/>
  <c r="BK149" i="2"/>
  <c r="J142" i="2"/>
  <c r="BK137" i="2"/>
  <c r="J519" i="3"/>
  <c r="BK516" i="3"/>
  <c r="J512" i="3"/>
  <c r="BK507" i="3"/>
  <c r="J492" i="3"/>
  <c r="BK466" i="3"/>
  <c r="J464" i="3"/>
  <c r="BK462" i="3"/>
  <c r="J458" i="3"/>
  <c r="BK428" i="3"/>
  <c r="BK415" i="3"/>
  <c r="J414" i="3"/>
  <c r="BK402" i="3"/>
  <c r="BK359" i="3"/>
  <c r="BK354" i="3"/>
  <c r="J349" i="3"/>
  <c r="BK343" i="3"/>
  <c r="J322" i="3"/>
  <c r="J319" i="3"/>
  <c r="J312" i="3"/>
  <c r="J245" i="3"/>
  <c r="J227" i="3"/>
  <c r="J225" i="3"/>
  <c r="J221" i="3"/>
  <c r="J208" i="3"/>
  <c r="J197" i="3"/>
  <c r="BK192" i="3"/>
  <c r="J187" i="3"/>
  <c r="BK178" i="3"/>
  <c r="J173" i="3"/>
  <c r="J157" i="3"/>
  <c r="J149" i="3"/>
  <c r="BK146" i="3"/>
  <c r="BK492" i="3"/>
  <c r="J483" i="3"/>
  <c r="BK479" i="3"/>
  <c r="BK471" i="3"/>
  <c r="J466" i="3"/>
  <c r="J443" i="3"/>
  <c r="BK439" i="3"/>
  <c r="BK414" i="3"/>
  <c r="BK407" i="3"/>
  <c r="BK398" i="3"/>
  <c r="BK364" i="3"/>
  <c r="J362" i="3"/>
  <c r="J359" i="3"/>
  <c r="BK344" i="3"/>
  <c r="BK335" i="3"/>
  <c r="J329" i="3"/>
  <c r="J325" i="3"/>
  <c r="BK267" i="3"/>
  <c r="BK245" i="3"/>
  <c r="BK232" i="3"/>
  <c r="BK229" i="3"/>
  <c r="BK218" i="3"/>
  <c r="J211" i="3"/>
  <c r="J192" i="3"/>
  <c r="J176" i="3"/>
  <c r="BK171" i="3"/>
  <c r="J161" i="3"/>
  <c r="J146" i="3"/>
  <c r="BK143" i="3"/>
  <c r="BK518" i="3"/>
  <c r="J516" i="3"/>
  <c r="J514" i="3"/>
  <c r="J510" i="3"/>
  <c r="BK490" i="3"/>
  <c r="J486" i="3"/>
  <c r="J479" i="3"/>
  <c r="BK473" i="3"/>
  <c r="BK464" i="3"/>
  <c r="J450" i="3"/>
  <c r="J439" i="3"/>
  <c r="J431" i="3"/>
  <c r="J425" i="3"/>
  <c r="BK403" i="3"/>
  <c r="BK377" i="3"/>
  <c r="J361" i="3"/>
  <c r="BK349" i="3"/>
  <c r="BK346" i="3"/>
  <c r="BK345" i="3"/>
  <c r="J335" i="3"/>
  <c r="BK329" i="3"/>
  <c r="J324" i="3"/>
  <c r="BK319" i="3"/>
  <c r="BK246" i="3"/>
  <c r="J241" i="3"/>
  <c r="BK234" i="3"/>
  <c r="BK227" i="3"/>
  <c r="BK224" i="3"/>
  <c r="BK214" i="3"/>
  <c r="J194" i="3"/>
  <c r="BK182" i="3"/>
  <c r="J178" i="3"/>
  <c r="BK161" i="3"/>
  <c r="BK157" i="3"/>
  <c r="BK153" i="3"/>
  <c r="J143" i="3"/>
  <c r="BK513" i="3"/>
  <c r="J487" i="3"/>
  <c r="BK483" i="3"/>
  <c r="BK476" i="3"/>
  <c r="BK468" i="3"/>
  <c r="BK458" i="3"/>
  <c r="BK450" i="3"/>
  <c r="J437" i="3"/>
  <c r="BK420" i="3"/>
  <c r="J407" i="3"/>
  <c r="BK386" i="3"/>
  <c r="BK362" i="3"/>
  <c r="J355" i="3"/>
  <c r="J354" i="3"/>
  <c r="J347" i="3"/>
  <c r="J341" i="3"/>
  <c r="BK322" i="3"/>
  <c r="BK315" i="3"/>
  <c r="BK312" i="3"/>
  <c r="J243" i="3"/>
  <c r="J240" i="3"/>
  <c r="J232" i="3"/>
  <c r="BK221" i="3"/>
  <c r="J218" i="3"/>
  <c r="BK197" i="3"/>
  <c r="J182" i="3"/>
  <c r="J171" i="3"/>
  <c r="BK155" i="3"/>
  <c r="BK144" i="3"/>
  <c r="J317" i="4"/>
  <c r="J313" i="4"/>
  <c r="BK311" i="4"/>
  <c r="BK303" i="4"/>
  <c r="BK300" i="4"/>
  <c r="J292" i="4"/>
  <c r="J285" i="4"/>
  <c r="BK282" i="4"/>
  <c r="J280" i="4"/>
  <c r="BK267" i="4"/>
  <c r="J253" i="4"/>
  <c r="J247" i="4"/>
  <c r="BK245" i="4"/>
  <c r="J244" i="4"/>
  <c r="J240" i="4"/>
  <c r="J238" i="4"/>
  <c r="J232" i="4"/>
  <c r="BK214" i="4"/>
  <c r="BK211" i="4"/>
  <c r="BK209" i="4"/>
  <c r="BK205" i="4"/>
  <c r="J204" i="4"/>
  <c r="J194" i="4"/>
  <c r="J186" i="4"/>
  <c r="BK175" i="4"/>
  <c r="BK163" i="4"/>
  <c r="J159" i="4"/>
  <c r="BK157" i="4"/>
  <c r="BK146" i="4"/>
  <c r="BK319" i="4"/>
  <c r="BK316" i="4"/>
  <c r="BK308" i="4"/>
  <c r="BK304" i="4"/>
  <c r="J302" i="4"/>
  <c r="BK290" i="4"/>
  <c r="BK289" i="4"/>
  <c r="BK285" i="4"/>
  <c r="BK258" i="4"/>
  <c r="J248" i="4"/>
  <c r="J245" i="4"/>
  <c r="J221" i="4"/>
  <c r="J205" i="4"/>
  <c r="J203" i="4"/>
  <c r="BK177" i="4"/>
  <c r="BK173" i="4"/>
  <c r="J166" i="4"/>
  <c r="J152" i="4"/>
  <c r="BK145" i="4"/>
  <c r="J316" i="4"/>
  <c r="BK305" i="4"/>
  <c r="BK302" i="4"/>
  <c r="BK294" i="4"/>
  <c r="BK288" i="4"/>
  <c r="BK283" i="4"/>
  <c r="J270" i="4"/>
  <c r="BK247" i="4"/>
  <c r="J243" i="4"/>
  <c r="J224" i="4"/>
  <c r="J218" i="4"/>
  <c r="J198" i="4"/>
  <c r="BK194" i="4"/>
  <c r="J170" i="4"/>
  <c r="J146" i="4"/>
  <c r="J139" i="4"/>
  <c r="BK313" i="4"/>
  <c r="BK296" i="4"/>
  <c r="J290" i="4"/>
  <c r="J282" i="4"/>
  <c r="BK270" i="4"/>
  <c r="J258" i="4"/>
  <c r="J250" i="4"/>
  <c r="BK241" i="4"/>
  <c r="BK218" i="4"/>
  <c r="J211" i="4"/>
  <c r="BK197" i="4"/>
  <c r="J173" i="4"/>
  <c r="BK159" i="4"/>
  <c r="J149" i="4"/>
  <c r="BK342" i="5"/>
  <c r="J331" i="5"/>
  <c r="BK315" i="5"/>
  <c r="J306" i="5"/>
  <c r="BK298" i="5"/>
  <c r="J290" i="5"/>
  <c r="BK284" i="5"/>
  <c r="BK275" i="5"/>
  <c r="BK268" i="5"/>
  <c r="BK266" i="5"/>
  <c r="J260" i="5"/>
  <c r="BK239" i="5"/>
  <c r="BK221" i="5"/>
  <c r="BK206" i="5"/>
  <c r="J205" i="5"/>
  <c r="J178" i="5"/>
  <c r="BK171" i="5"/>
  <c r="J166" i="5"/>
  <c r="J160" i="5"/>
  <c r="BK154" i="5"/>
  <c r="BK149" i="5"/>
  <c r="BK336" i="5"/>
  <c r="BK321" i="5"/>
  <c r="J310" i="5"/>
  <c r="J299" i="5"/>
  <c r="BK296" i="5"/>
  <c r="J293" i="5"/>
  <c r="J288" i="5"/>
  <c r="J279" i="5"/>
  <c r="BK272" i="5"/>
  <c r="J241" i="5"/>
  <c r="BK237" i="5"/>
  <c r="J222" i="5"/>
  <c r="J218" i="5"/>
  <c r="BK187" i="5"/>
  <c r="BK178" i="5"/>
  <c r="BK170" i="5"/>
  <c r="BK160" i="5"/>
  <c r="J154" i="5"/>
  <c r="J151" i="5"/>
  <c r="BK138" i="5"/>
  <c r="BK135" i="5"/>
  <c r="J351" i="5"/>
  <c r="BK346" i="5"/>
  <c r="J334" i="5"/>
  <c r="J321" i="5"/>
  <c r="J318" i="5"/>
  <c r="BK313" i="5"/>
  <c r="BK300" i="5"/>
  <c r="BK297" i="5"/>
  <c r="BK293" i="5"/>
  <c r="BK287" i="5"/>
  <c r="J285" i="5"/>
  <c r="BK279" i="5"/>
  <c r="BK270" i="5"/>
  <c r="J266" i="5"/>
  <c r="BK260" i="5"/>
  <c r="J253" i="5"/>
  <c r="J237" i="5"/>
  <c r="J226" i="5"/>
  <c r="J217" i="5"/>
  <c r="J213" i="5"/>
  <c r="J203" i="5"/>
  <c r="J183" i="5"/>
  <c r="J145" i="5"/>
  <c r="BK142" i="5"/>
  <c r="BK137" i="5"/>
  <c r="BK348" i="5"/>
  <c r="J342" i="5"/>
  <c r="J339" i="5"/>
  <c r="J330" i="5"/>
  <c r="J313" i="5"/>
  <c r="BK310" i="5"/>
  <c r="J308" i="5"/>
  <c r="BK301" i="5"/>
  <c r="BK291" i="5"/>
  <c r="BK283" i="5"/>
  <c r="J278" i="5"/>
  <c r="J274" i="5"/>
  <c r="J272" i="5"/>
  <c r="J216" i="5"/>
  <c r="J208" i="5"/>
  <c r="J187" i="5"/>
  <c r="BK151" i="5"/>
  <c r="BK302" i="6"/>
  <c r="J290" i="6"/>
  <c r="J282" i="6"/>
  <c r="BK280" i="6"/>
  <c r="BK262" i="6"/>
  <c r="J258" i="6"/>
  <c r="BK231" i="6"/>
  <c r="BK221" i="6"/>
  <c r="J212" i="6"/>
  <c r="BK200" i="6"/>
  <c r="BK184" i="6"/>
  <c r="J165" i="6"/>
  <c r="J302" i="6"/>
  <c r="J298" i="6"/>
  <c r="J278" i="6"/>
  <c r="J273" i="6"/>
  <c r="J261" i="6"/>
  <c r="J256" i="6"/>
  <c r="BK233" i="6"/>
  <c r="J231" i="6"/>
  <c r="J220" i="6"/>
  <c r="J200" i="6"/>
  <c r="BK186" i="6"/>
  <c r="BK172" i="6"/>
  <c r="BK163" i="6"/>
  <c r="BK145" i="6"/>
  <c r="J300" i="6"/>
  <c r="BK290" i="6"/>
  <c r="BK265" i="6"/>
  <c r="BK234" i="6"/>
  <c r="BK197" i="6"/>
  <c r="J185" i="6"/>
  <c r="J172" i="6"/>
  <c r="J156" i="6"/>
  <c r="BK142" i="6"/>
  <c r="BK292" i="6"/>
  <c r="BK283" i="6"/>
  <c r="J270" i="6"/>
  <c r="BK258" i="6"/>
  <c r="J245" i="6"/>
  <c r="BK209" i="6"/>
  <c r="J253" i="7"/>
  <c r="BK240" i="7"/>
  <c r="BK230" i="7"/>
  <c r="J212" i="7"/>
  <c r="J193" i="7"/>
  <c r="J179" i="7"/>
  <c r="BK257" i="7"/>
  <c r="J246" i="7"/>
  <c r="BK238" i="7"/>
  <c r="J229" i="7"/>
  <c r="BK220" i="7"/>
  <c r="J209" i="7"/>
  <c r="J191" i="7"/>
  <c r="J159" i="7"/>
  <c r="BK135" i="7"/>
  <c r="BK253" i="7"/>
  <c r="J244" i="7"/>
  <c r="BK233" i="7"/>
  <c r="BK227" i="7"/>
  <c r="J220" i="7"/>
  <c r="BK201" i="7"/>
  <c r="BK183" i="7"/>
  <c r="J164" i="7"/>
  <c r="BK148" i="7"/>
  <c r="J135" i="7"/>
  <c r="BK252" i="7"/>
  <c r="J247" i="7"/>
  <c r="BK239" i="7"/>
  <c r="BK225" i="7"/>
  <c r="BK193" i="7"/>
  <c r="BK170" i="7"/>
  <c r="BK138" i="7"/>
  <c r="BK174" i="8"/>
  <c r="BK163" i="8"/>
  <c r="J174" i="8"/>
  <c r="BK172" i="8"/>
  <c r="BK171" i="8"/>
  <c r="BK168" i="8"/>
  <c r="J161" i="8"/>
  <c r="BK159" i="8"/>
  <c r="BK139" i="8"/>
  <c r="J133" i="8"/>
  <c r="BK166" i="8"/>
  <c r="J163" i="8"/>
  <c r="BK161" i="8"/>
  <c r="J159" i="8"/>
  <c r="BK154" i="8"/>
  <c r="J152" i="8"/>
  <c r="BK150" i="8"/>
  <c r="J148" i="8"/>
  <c r="J146" i="8"/>
  <c r="BK144" i="8"/>
  <c r="J141" i="8"/>
  <c r="J178" i="8"/>
  <c r="J175" i="8"/>
  <c r="J171" i="8"/>
  <c r="BK146" i="8"/>
  <c r="BK141" i="8"/>
  <c r="BK133" i="8"/>
  <c r="BK161" i="9"/>
  <c r="J197" i="9"/>
  <c r="BK175" i="9"/>
  <c r="J158" i="9"/>
  <c r="J142" i="9"/>
  <c r="J191" i="9"/>
  <c r="J181" i="9"/>
  <c r="BK148" i="9"/>
  <c r="J134" i="9"/>
  <c r="BK168" i="9"/>
  <c r="J154" i="9"/>
  <c r="BK134" i="9"/>
  <c r="BK225" i="10"/>
  <c r="BK218" i="10"/>
  <c r="J210" i="10"/>
  <c r="J203" i="10"/>
  <c r="J187" i="10"/>
  <c r="J166" i="10"/>
  <c r="BK156" i="10"/>
  <c r="BK219" i="10"/>
  <c r="BK211" i="10"/>
  <c r="J194" i="10"/>
  <c r="J170" i="10"/>
  <c r="J136" i="10"/>
  <c r="J220" i="10"/>
  <c r="J209" i="10"/>
  <c r="BK190" i="10"/>
  <c r="J176" i="10"/>
  <c r="J155" i="10"/>
  <c r="BK137" i="10"/>
  <c r="BK224" i="10"/>
  <c r="BK217" i="10"/>
  <c r="J196" i="10"/>
  <c r="J172" i="10"/>
  <c r="J151" i="10"/>
  <c r="BK136" i="10"/>
  <c r="J183" i="11"/>
  <c r="BK172" i="11"/>
  <c r="J157" i="11"/>
  <c r="J177" i="11"/>
  <c r="BK155" i="11"/>
  <c r="BK135" i="11"/>
  <c r="BK175" i="11"/>
  <c r="J163" i="11"/>
  <c r="BK149" i="11"/>
  <c r="BK133" i="11"/>
  <c r="J159" i="11"/>
  <c r="J142" i="11"/>
  <c r="BK207" i="12"/>
  <c r="J200" i="12"/>
  <c r="BK197" i="12"/>
  <c r="J185" i="12"/>
  <c r="BK172" i="12"/>
  <c r="BK165" i="12"/>
  <c r="J145" i="12"/>
  <c r="BK219" i="12"/>
  <c r="J210" i="12"/>
  <c r="J196" i="12"/>
  <c r="J194" i="12"/>
  <c r="BK175" i="12"/>
  <c r="BK147" i="12"/>
  <c r="BK213" i="12"/>
  <c r="BK208" i="12"/>
  <c r="J203" i="12"/>
  <c r="J199" i="12"/>
  <c r="BK177" i="12"/>
  <c r="BK149" i="12"/>
  <c r="J149" i="12"/>
  <c r="J155" i="13"/>
  <c r="BK156" i="13"/>
  <c r="J152" i="13"/>
  <c r="BK158" i="13"/>
  <c r="J151" i="13"/>
  <c r="J319" i="14"/>
  <c r="BK305" i="14"/>
  <c r="BK288" i="14"/>
  <c r="J274" i="14"/>
  <c r="J256" i="14"/>
  <c r="J171" i="14"/>
  <c r="BK325" i="14"/>
  <c r="BK319" i="14"/>
  <c r="J308" i="14"/>
  <c r="BK299" i="14"/>
  <c r="BK277" i="14"/>
  <c r="BK252" i="14"/>
  <c r="BK239" i="14"/>
  <c r="BK209" i="14"/>
  <c r="J163" i="14"/>
  <c r="J325" i="14"/>
  <c r="BK308" i="14"/>
  <c r="J291" i="14"/>
  <c r="BK275" i="14"/>
  <c r="J254" i="14"/>
  <c r="BK243" i="14"/>
  <c r="J223" i="14"/>
  <c r="BK193" i="14"/>
  <c r="J161" i="14"/>
  <c r="J154" i="14"/>
  <c r="J310" i="14"/>
  <c r="J279" i="14"/>
  <c r="BK254" i="14"/>
  <c r="J226" i="14"/>
  <c r="J209" i="14"/>
  <c r="J193" i="14"/>
  <c r="BK161" i="14"/>
  <c r="BK223" i="15"/>
  <c r="J215" i="15"/>
  <c r="BK207" i="15"/>
  <c r="BK198" i="15"/>
  <c r="J194" i="15"/>
  <c r="BK188" i="15"/>
  <c r="J168" i="15"/>
  <c r="BK162" i="15"/>
  <c r="BK153" i="15"/>
  <c r="J148" i="15"/>
  <c r="BK142" i="15"/>
  <c r="BK137" i="15"/>
  <c r="J228" i="15"/>
  <c r="J223" i="15"/>
  <c r="J217" i="15"/>
  <c r="BK205" i="15"/>
  <c r="BK192" i="15"/>
  <c r="J185" i="15"/>
  <c r="BK178" i="15"/>
  <c r="J172" i="15"/>
  <c r="BK166" i="15"/>
  <c r="J156" i="15"/>
  <c r="J151" i="15"/>
  <c r="J136" i="15"/>
  <c r="J222" i="15"/>
  <c r="J216" i="15"/>
  <c r="BK211" i="15"/>
  <c r="J206" i="15"/>
  <c r="J199" i="15"/>
  <c r="BK190" i="15"/>
  <c r="BK184" i="15"/>
  <c r="BK177" i="15"/>
  <c r="BK172" i="15"/>
  <c r="BK157" i="15"/>
  <c r="BK148" i="15"/>
  <c r="J135" i="15"/>
  <c r="J235" i="15"/>
  <c r="BK209" i="15"/>
  <c r="J205" i="15"/>
  <c r="J200" i="15"/>
  <c r="BK187" i="15"/>
  <c r="BK183" i="15"/>
  <c r="BK174" i="15"/>
  <c r="BK167" i="15"/>
  <c r="J159" i="15"/>
  <c r="J146" i="15"/>
  <c r="J143" i="15"/>
  <c r="BK135" i="15"/>
  <c r="J165" i="16"/>
  <c r="BK150" i="16"/>
  <c r="BK146" i="16"/>
  <c r="J140" i="16"/>
  <c r="BK136" i="16"/>
  <c r="J159" i="16"/>
  <c r="J149" i="16"/>
  <c r="J145" i="16"/>
  <c r="BK137" i="16"/>
  <c r="J164" i="16"/>
  <c r="J160" i="16"/>
  <c r="BK135" i="16"/>
  <c r="BK160" i="16"/>
  <c r="J151" i="16"/>
  <c r="BK140" i="16"/>
  <c r="BK134" i="17"/>
  <c r="BK136" i="17"/>
  <c r="J133" i="17"/>
  <c r="BK131" i="17"/>
  <c r="J160" i="18"/>
  <c r="J140" i="18"/>
  <c r="BK131" i="18"/>
  <c r="BK147" i="18"/>
  <c r="BK140" i="18"/>
  <c r="J131" i="18"/>
  <c r="BK160" i="18"/>
  <c r="BK151" i="18"/>
  <c r="BK136" i="18"/>
  <c r="J242" i="19"/>
  <c r="J236" i="19"/>
  <c r="J223" i="19"/>
  <c r="J201" i="19"/>
  <c r="BK176" i="19"/>
  <c r="J153" i="19"/>
  <c r="BK248" i="19"/>
  <c r="J225" i="19"/>
  <c r="BK210" i="19"/>
  <c r="J181" i="19"/>
  <c r="J141" i="19"/>
  <c r="BK241" i="19"/>
  <c r="BK215" i="19"/>
  <c r="BK161" i="19"/>
  <c r="J149" i="19"/>
  <c r="J241" i="19"/>
  <c r="J229" i="19"/>
  <c r="BK208" i="19"/>
  <c r="J161" i="19"/>
  <c r="BK144" i="19"/>
  <c r="BK210" i="20"/>
  <c r="BK187" i="20"/>
  <c r="J156" i="20"/>
  <c r="J145" i="20"/>
  <c r="BK133" i="20"/>
  <c r="BK207" i="20"/>
  <c r="BK195" i="20"/>
  <c r="BK190" i="20"/>
  <c r="BK178" i="20"/>
  <c r="J166" i="20"/>
  <c r="BK136" i="20"/>
  <c r="J216" i="20"/>
  <c r="J210" i="20"/>
  <c r="J194" i="20"/>
  <c r="J183" i="20"/>
  <c r="J164" i="20"/>
  <c r="J150" i="20"/>
  <c r="J138" i="20"/>
  <c r="J213" i="20"/>
  <c r="BK203" i="20"/>
  <c r="BK193" i="20"/>
  <c r="J187" i="20"/>
  <c r="BK164" i="20"/>
  <c r="J147" i="20"/>
  <c r="BK130" i="20"/>
  <c r="BK129" i="21"/>
  <c r="BK125" i="21"/>
  <c r="BK126" i="21"/>
  <c r="J223" i="22"/>
  <c r="J204" i="22"/>
  <c r="J183" i="22"/>
  <c r="J158" i="22"/>
  <c r="BK150" i="22"/>
  <c r="J230" i="22"/>
  <c r="J217" i="22"/>
  <c r="BK182" i="22"/>
  <c r="J154" i="22"/>
  <c r="BK233" i="22"/>
  <c r="J213" i="22"/>
  <c r="J205" i="22"/>
  <c r="BK183" i="22"/>
  <c r="BK169" i="22"/>
  <c r="J145" i="22"/>
  <c r="J226" i="22"/>
  <c r="J200" i="22"/>
  <c r="J142" i="22"/>
  <c r="J222" i="23"/>
  <c r="J217" i="23"/>
  <c r="J206" i="23"/>
  <c r="BK198" i="23"/>
  <c r="BK194" i="23"/>
  <c r="BK186" i="23"/>
  <c r="J175" i="23"/>
  <c r="BK164" i="23"/>
  <c r="J157" i="23"/>
  <c r="BK152" i="23"/>
  <c r="J139" i="23"/>
  <c r="J131" i="23"/>
  <c r="BK217" i="23"/>
  <c r="BK213" i="23"/>
  <c r="J208" i="23"/>
  <c r="J203" i="23"/>
  <c r="J190" i="23"/>
  <c r="BK185" i="23"/>
  <c r="J181" i="23"/>
  <c r="J170" i="23"/>
  <c r="J162" i="23"/>
  <c r="BK154" i="23"/>
  <c r="BK144" i="23"/>
  <c r="BK134" i="23"/>
  <c r="BK232" i="23"/>
  <c r="J225" i="23"/>
  <c r="J218" i="23"/>
  <c r="BK212" i="23"/>
  <c r="J205" i="23"/>
  <c r="J197" i="23"/>
  <c r="J186" i="23"/>
  <c r="BK176" i="23"/>
  <c r="BK168" i="23"/>
  <c r="J159" i="23"/>
  <c r="BK150" i="23"/>
  <c r="J144" i="23"/>
  <c r="J133" i="23"/>
  <c r="J227" i="23"/>
  <c r="BK209" i="23"/>
  <c r="BK199" i="23"/>
  <c r="BK193" i="23"/>
  <c r="J188" i="23"/>
  <c r="BK181" i="23"/>
  <c r="J178" i="23"/>
  <c r="J166" i="23"/>
  <c r="J158" i="23"/>
  <c r="BK151" i="23"/>
  <c r="BK140" i="23"/>
  <c r="BK135" i="23"/>
  <c r="J139" i="24"/>
  <c r="J130" i="24"/>
  <c r="BK142" i="24"/>
  <c r="BK133" i="24"/>
  <c r="J127" i="24"/>
  <c r="BK136" i="24"/>
  <c r="T230" i="23" l="1"/>
  <c r="P230" i="23"/>
  <c r="R230" i="23"/>
  <c r="P134" i="2"/>
  <c r="P174" i="2"/>
  <c r="P181" i="2"/>
  <c r="R244" i="2"/>
  <c r="T142" i="3"/>
  <c r="R189" i="3"/>
  <c r="BK233" i="3"/>
  <c r="J233" i="3" s="1"/>
  <c r="J104" i="3" s="1"/>
  <c r="T318" i="3"/>
  <c r="T334" i="3"/>
  <c r="BK348" i="3"/>
  <c r="J348" i="3"/>
  <c r="J107" i="3" s="1"/>
  <c r="R430" i="3"/>
  <c r="BK461" i="3"/>
  <c r="J461" i="3"/>
  <c r="J111" i="3" s="1"/>
  <c r="BK478" i="3"/>
  <c r="J478" i="3" s="1"/>
  <c r="J112" i="3"/>
  <c r="P498" i="3"/>
  <c r="P509" i="3"/>
  <c r="P508" i="3" s="1"/>
  <c r="T137" i="4"/>
  <c r="T172" i="4"/>
  <c r="R237" i="4"/>
  <c r="BK249" i="4"/>
  <c r="J249" i="4"/>
  <c r="J107" i="4" s="1"/>
  <c r="P293" i="4"/>
  <c r="P310" i="4"/>
  <c r="P309" i="4"/>
  <c r="BK134" i="5"/>
  <c r="J134" i="5"/>
  <c r="J102" i="5" s="1"/>
  <c r="P333" i="5"/>
  <c r="R338" i="5"/>
  <c r="T341" i="5"/>
  <c r="BK138" i="6"/>
  <c r="J138" i="6"/>
  <c r="J102" i="6" s="1"/>
  <c r="T138" i="6"/>
  <c r="T180" i="6"/>
  <c r="R223" i="6"/>
  <c r="BK248" i="6"/>
  <c r="J248" i="6"/>
  <c r="J105" i="6" s="1"/>
  <c r="T248" i="6"/>
  <c r="R259" i="6"/>
  <c r="T272" i="6"/>
  <c r="R286" i="6"/>
  <c r="P291" i="6"/>
  <c r="T291" i="6"/>
  <c r="P297" i="6"/>
  <c r="R132" i="7"/>
  <c r="T207" i="7"/>
  <c r="T211" i="7"/>
  <c r="BK222" i="7"/>
  <c r="J222" i="7" s="1"/>
  <c r="J105" i="7"/>
  <c r="P132" i="8"/>
  <c r="T170" i="8"/>
  <c r="T131" i="9"/>
  <c r="BK184" i="9"/>
  <c r="J184" i="9" s="1"/>
  <c r="J104" i="9" s="1"/>
  <c r="P132" i="10"/>
  <c r="T189" i="10"/>
  <c r="T193" i="10"/>
  <c r="R204" i="10"/>
  <c r="BK132" i="11"/>
  <c r="J132" i="11"/>
  <c r="J102" i="11" s="1"/>
  <c r="T179" i="11"/>
  <c r="R133" i="12"/>
  <c r="T190" i="12"/>
  <c r="T150" i="13"/>
  <c r="T130" i="13"/>
  <c r="T129" i="13" s="1"/>
  <c r="R140" i="14"/>
  <c r="P192" i="14"/>
  <c r="P225" i="14"/>
  <c r="R242" i="14"/>
  <c r="T272" i="14"/>
  <c r="R278" i="14"/>
  <c r="BK295" i="14"/>
  <c r="J295" i="14" s="1"/>
  <c r="J111" i="14" s="1"/>
  <c r="P309" i="14"/>
  <c r="BK316" i="14"/>
  <c r="J316" i="14" s="1"/>
  <c r="J114" i="14"/>
  <c r="R132" i="15"/>
  <c r="BK138" i="15"/>
  <c r="J138" i="15" s="1"/>
  <c r="J102" i="15" s="1"/>
  <c r="P225" i="15"/>
  <c r="BK133" i="16"/>
  <c r="J133" i="16" s="1"/>
  <c r="J102" i="16"/>
  <c r="BK142" i="16"/>
  <c r="J142" i="16"/>
  <c r="J103" i="16" s="1"/>
  <c r="BK152" i="16"/>
  <c r="J152" i="16" s="1"/>
  <c r="J104" i="16" s="1"/>
  <c r="P158" i="16"/>
  <c r="R162" i="16"/>
  <c r="R130" i="17"/>
  <c r="R127" i="17"/>
  <c r="T126" i="18"/>
  <c r="R139" i="18"/>
  <c r="P148" i="18"/>
  <c r="R132" i="19"/>
  <c r="P170" i="19"/>
  <c r="BK214" i="19"/>
  <c r="J214" i="19" s="1"/>
  <c r="J103" i="19" s="1"/>
  <c r="T214" i="19"/>
  <c r="P227" i="19"/>
  <c r="P230" i="19"/>
  <c r="BK250" i="19"/>
  <c r="J250" i="19" s="1"/>
  <c r="J108" i="19"/>
  <c r="P250" i="19"/>
  <c r="P129" i="20"/>
  <c r="T129" i="20"/>
  <c r="T149" i="20"/>
  <c r="P174" i="20"/>
  <c r="T174" i="20"/>
  <c r="T181" i="20"/>
  <c r="T211" i="20"/>
  <c r="BK124" i="21"/>
  <c r="J124" i="21"/>
  <c r="J100" i="21" s="1"/>
  <c r="T124" i="21"/>
  <c r="T123" i="21" s="1"/>
  <c r="T122" i="21" s="1"/>
  <c r="R130" i="22"/>
  <c r="P168" i="22"/>
  <c r="R222" i="22"/>
  <c r="R221" i="22"/>
  <c r="BK132" i="23"/>
  <c r="J132" i="23"/>
  <c r="J100" i="23" s="1"/>
  <c r="BK146" i="23"/>
  <c r="J146" i="23" s="1"/>
  <c r="J101" i="23" s="1"/>
  <c r="P177" i="23"/>
  <c r="R126" i="24"/>
  <c r="R129" i="24"/>
  <c r="BK134" i="2"/>
  <c r="R174" i="2"/>
  <c r="BK181" i="2"/>
  <c r="J181" i="2" s="1"/>
  <c r="J105" i="2"/>
  <c r="T244" i="2"/>
  <c r="P142" i="3"/>
  <c r="P189" i="3"/>
  <c r="T233" i="3"/>
  <c r="R318" i="3"/>
  <c r="BK334" i="3"/>
  <c r="J334" i="3" s="1"/>
  <c r="J106" i="3" s="1"/>
  <c r="T348" i="3"/>
  <c r="T430" i="3"/>
  <c r="T461" i="3"/>
  <c r="T478" i="3"/>
  <c r="T498" i="3"/>
  <c r="BK509" i="3"/>
  <c r="J509" i="3"/>
  <c r="J116" i="3" s="1"/>
  <c r="P137" i="4"/>
  <c r="P172" i="4"/>
  <c r="BK237" i="4"/>
  <c r="J237" i="4" s="1"/>
  <c r="J106" i="4" s="1"/>
  <c r="T249" i="4"/>
  <c r="T293" i="4"/>
  <c r="R310" i="4"/>
  <c r="R309" i="4"/>
  <c r="T134" i="5"/>
  <c r="R333" i="5"/>
  <c r="T338" i="5"/>
  <c r="BK341" i="5"/>
  <c r="J341" i="5" s="1"/>
  <c r="J105" i="5"/>
  <c r="R138" i="6"/>
  <c r="P180" i="6"/>
  <c r="BK223" i="6"/>
  <c r="J223" i="6"/>
  <c r="J104" i="6" s="1"/>
  <c r="P248" i="6"/>
  <c r="BK259" i="6"/>
  <c r="J259" i="6"/>
  <c r="J106" i="6" s="1"/>
  <c r="T259" i="6"/>
  <c r="P272" i="6"/>
  <c r="BK286" i="6"/>
  <c r="J286" i="6" s="1"/>
  <c r="J110" i="6" s="1"/>
  <c r="T286" i="6"/>
  <c r="BK297" i="6"/>
  <c r="J297" i="6" s="1"/>
  <c r="J112" i="6" s="1"/>
  <c r="T297" i="6"/>
  <c r="T132" i="7"/>
  <c r="T131" i="7" s="1"/>
  <c r="T130" i="7" s="1"/>
  <c r="R207" i="7"/>
  <c r="R211" i="7"/>
  <c r="T222" i="7"/>
  <c r="R132" i="8"/>
  <c r="P170" i="8"/>
  <c r="BK131" i="9"/>
  <c r="J131" i="9" s="1"/>
  <c r="J102" i="9" s="1"/>
  <c r="T184" i="9"/>
  <c r="T132" i="10"/>
  <c r="R189" i="10"/>
  <c r="R193" i="10"/>
  <c r="R131" i="10" s="1"/>
  <c r="R130" i="10" s="1"/>
  <c r="T204" i="10"/>
  <c r="R132" i="11"/>
  <c r="P179" i="11"/>
  <c r="BK133" i="12"/>
  <c r="J133" i="12" s="1"/>
  <c r="J102" i="12" s="1"/>
  <c r="P190" i="12"/>
  <c r="P150" i="13"/>
  <c r="P130" i="13" s="1"/>
  <c r="P129" i="13" s="1"/>
  <c r="AU111" i="1" s="1"/>
  <c r="P140" i="14"/>
  <c r="R192" i="14"/>
  <c r="T225" i="14"/>
  <c r="T242" i="14"/>
  <c r="R272" i="14"/>
  <c r="T278" i="14"/>
  <c r="T295" i="14"/>
  <c r="R309" i="14"/>
  <c r="P316" i="14"/>
  <c r="P315" i="14" s="1"/>
  <c r="BK132" i="15"/>
  <c r="J132" i="15" s="1"/>
  <c r="J101" i="15" s="1"/>
  <c r="R138" i="15"/>
  <c r="BK225" i="15"/>
  <c r="J225" i="15" s="1"/>
  <c r="J103" i="15"/>
  <c r="P133" i="16"/>
  <c r="P142" i="16"/>
  <c r="P152" i="16"/>
  <c r="R158" i="16"/>
  <c r="P162" i="16"/>
  <c r="T130" i="17"/>
  <c r="T127" i="17" s="1"/>
  <c r="BK126" i="18"/>
  <c r="BK139" i="18"/>
  <c r="J139" i="18"/>
  <c r="J101" i="18" s="1"/>
  <c r="R148" i="18"/>
  <c r="P132" i="19"/>
  <c r="BK170" i="19"/>
  <c r="J170" i="19" s="1"/>
  <c r="J101" i="19" s="1"/>
  <c r="R170" i="19"/>
  <c r="BK204" i="19"/>
  <c r="J204" i="19" s="1"/>
  <c r="J102" i="19"/>
  <c r="T204" i="19"/>
  <c r="P214" i="19"/>
  <c r="BK227" i="19"/>
  <c r="J227" i="19"/>
  <c r="J106" i="19" s="1"/>
  <c r="R227" i="19"/>
  <c r="T227" i="19"/>
  <c r="T230" i="19"/>
  <c r="T250" i="19"/>
  <c r="BK129" i="20"/>
  <c r="J129" i="20" s="1"/>
  <c r="J100" i="20"/>
  <c r="R129" i="20"/>
  <c r="R149" i="20"/>
  <c r="BK174" i="20"/>
  <c r="J174" i="20"/>
  <c r="J102" i="20" s="1"/>
  <c r="R174" i="20"/>
  <c r="P181" i="20"/>
  <c r="BK211" i="20"/>
  <c r="J211" i="20" s="1"/>
  <c r="J104" i="20" s="1"/>
  <c r="P211" i="20"/>
  <c r="P124" i="21"/>
  <c r="P123" i="21" s="1"/>
  <c r="P122" i="21" s="1"/>
  <c r="AU121" i="1" s="1"/>
  <c r="P130" i="22"/>
  <c r="BK168" i="22"/>
  <c r="J168" i="22"/>
  <c r="J101" i="22" s="1"/>
  <c r="T168" i="22"/>
  <c r="P199" i="22"/>
  <c r="R199" i="22"/>
  <c r="T222" i="22"/>
  <c r="T221" i="22"/>
  <c r="P132" i="23"/>
  <c r="T132" i="23"/>
  <c r="R146" i="23"/>
  <c r="T146" i="23"/>
  <c r="T177" i="23"/>
  <c r="BK226" i="23"/>
  <c r="J226" i="23"/>
  <c r="J103" i="23" s="1"/>
  <c r="T226" i="23"/>
  <c r="T126" i="24"/>
  <c r="P129" i="24"/>
  <c r="BK132" i="24"/>
  <c r="J132" i="24"/>
  <c r="J101" i="24" s="1"/>
  <c r="P132" i="24"/>
  <c r="BK174" i="2"/>
  <c r="J174" i="2"/>
  <c r="J104" i="2" s="1"/>
  <c r="R181" i="2"/>
  <c r="P244" i="2"/>
  <c r="BK142" i="3"/>
  <c r="J142" i="3" s="1"/>
  <c r="J102" i="3" s="1"/>
  <c r="T189" i="3"/>
  <c r="P233" i="3"/>
  <c r="P318" i="3"/>
  <c r="R334" i="3"/>
  <c r="R348" i="3"/>
  <c r="P430" i="3"/>
  <c r="R461" i="3"/>
  <c r="R478" i="3"/>
  <c r="R498" i="3"/>
  <c r="T509" i="3"/>
  <c r="T508" i="3" s="1"/>
  <c r="R137" i="4"/>
  <c r="R172" i="4"/>
  <c r="P237" i="4"/>
  <c r="R249" i="4"/>
  <c r="BK293" i="4"/>
  <c r="J293" i="4" s="1"/>
  <c r="J108" i="4" s="1"/>
  <c r="BK310" i="4"/>
  <c r="J310" i="4"/>
  <c r="J111" i="4" s="1"/>
  <c r="R134" i="5"/>
  <c r="T333" i="5"/>
  <c r="BK338" i="5"/>
  <c r="J338" i="5" s="1"/>
  <c r="J104" i="5" s="1"/>
  <c r="P341" i="5"/>
  <c r="P138" i="6"/>
  <c r="BK180" i="6"/>
  <c r="J180" i="6"/>
  <c r="J103" i="6" s="1"/>
  <c r="R180" i="6"/>
  <c r="P223" i="6"/>
  <c r="T223" i="6"/>
  <c r="R248" i="6"/>
  <c r="P259" i="6"/>
  <c r="BK272" i="6"/>
  <c r="J272" i="6"/>
  <c r="J109" i="6" s="1"/>
  <c r="R272" i="6"/>
  <c r="P286" i="6"/>
  <c r="BK291" i="6"/>
  <c r="J291" i="6" s="1"/>
  <c r="J111" i="6" s="1"/>
  <c r="R291" i="6"/>
  <c r="R297" i="6"/>
  <c r="BK132" i="7"/>
  <c r="J132" i="7"/>
  <c r="J102" i="7" s="1"/>
  <c r="BK207" i="7"/>
  <c r="J207" i="7" s="1"/>
  <c r="J103" i="7" s="1"/>
  <c r="P211" i="7"/>
  <c r="R222" i="7"/>
  <c r="BK132" i="8"/>
  <c r="J132" i="8"/>
  <c r="J102" i="8" s="1"/>
  <c r="R170" i="8"/>
  <c r="R131" i="9"/>
  <c r="P184" i="9"/>
  <c r="BK132" i="10"/>
  <c r="J132" i="10"/>
  <c r="J102" i="10" s="1"/>
  <c r="BK189" i="10"/>
  <c r="J189" i="10" s="1"/>
  <c r="J103" i="10" s="1"/>
  <c r="BK193" i="10"/>
  <c r="J193" i="10"/>
  <c r="J104" i="10" s="1"/>
  <c r="BK204" i="10"/>
  <c r="J204" i="10" s="1"/>
  <c r="J105" i="10" s="1"/>
  <c r="P132" i="11"/>
  <c r="P131" i="11"/>
  <c r="P130" i="11" s="1"/>
  <c r="AU108" i="1" s="1"/>
  <c r="R179" i="11"/>
  <c r="T133" i="12"/>
  <c r="T132" i="12" s="1"/>
  <c r="T131" i="12" s="1"/>
  <c r="BK190" i="12"/>
  <c r="J190" i="12"/>
  <c r="J104" i="12" s="1"/>
  <c r="BK150" i="13"/>
  <c r="J150" i="13" s="1"/>
  <c r="J104" i="13"/>
  <c r="BK140" i="14"/>
  <c r="BK192" i="14"/>
  <c r="J192" i="14" s="1"/>
  <c r="J103" i="14" s="1"/>
  <c r="BK225" i="14"/>
  <c r="J225" i="14"/>
  <c r="J104" i="14" s="1"/>
  <c r="BK242" i="14"/>
  <c r="J242" i="14" s="1"/>
  <c r="J105" i="14" s="1"/>
  <c r="BK272" i="14"/>
  <c r="J272" i="14"/>
  <c r="J107" i="14" s="1"/>
  <c r="BK278" i="14"/>
  <c r="J278" i="14" s="1"/>
  <c r="J108" i="14"/>
  <c r="P295" i="14"/>
  <c r="P294" i="14"/>
  <c r="BK309" i="14"/>
  <c r="J309" i="14"/>
  <c r="J112" i="14" s="1"/>
  <c r="R316" i="14"/>
  <c r="R315" i="14" s="1"/>
  <c r="T132" i="15"/>
  <c r="P138" i="15"/>
  <c r="T225" i="15"/>
  <c r="T133" i="16"/>
  <c r="T142" i="16"/>
  <c r="T152" i="16"/>
  <c r="BK158" i="16"/>
  <c r="J158" i="16" s="1"/>
  <c r="J106" i="16" s="1"/>
  <c r="BK162" i="16"/>
  <c r="J162" i="16"/>
  <c r="J107" i="16" s="1"/>
  <c r="P130" i="17"/>
  <c r="P127" i="17" s="1"/>
  <c r="AU116" i="1" s="1"/>
  <c r="P126" i="18"/>
  <c r="T139" i="18"/>
  <c r="T148" i="18"/>
  <c r="BK135" i="24"/>
  <c r="J135" i="24" s="1"/>
  <c r="J102" i="24" s="1"/>
  <c r="R135" i="24"/>
  <c r="R134" i="2"/>
  <c r="R133" i="2" s="1"/>
  <c r="R132" i="2"/>
  <c r="T134" i="2"/>
  <c r="T174" i="2"/>
  <c r="T181" i="2"/>
  <c r="BK244" i="2"/>
  <c r="J244" i="2" s="1"/>
  <c r="J106" i="2" s="1"/>
  <c r="R142" i="3"/>
  <c r="BK189" i="3"/>
  <c r="J189" i="3" s="1"/>
  <c r="J103" i="3" s="1"/>
  <c r="R233" i="3"/>
  <c r="BK318" i="3"/>
  <c r="J318" i="3" s="1"/>
  <c r="J105" i="3" s="1"/>
  <c r="P334" i="3"/>
  <c r="P348" i="3"/>
  <c r="BK430" i="3"/>
  <c r="P461" i="3"/>
  <c r="P478" i="3"/>
  <c r="BK498" i="3"/>
  <c r="J498" i="3" s="1"/>
  <c r="J114" i="3" s="1"/>
  <c r="R509" i="3"/>
  <c r="R508" i="3"/>
  <c r="BK137" i="4"/>
  <c r="J137" i="4"/>
  <c r="J102" i="4" s="1"/>
  <c r="BK172" i="4"/>
  <c r="J172" i="4" s="1"/>
  <c r="J105" i="4" s="1"/>
  <c r="T237" i="4"/>
  <c r="P249" i="4"/>
  <c r="R293" i="4"/>
  <c r="T310" i="4"/>
  <c r="T309" i="4" s="1"/>
  <c r="P134" i="5"/>
  <c r="P133" i="5" s="1"/>
  <c r="P132" i="5" s="1"/>
  <c r="AU101" i="1" s="1"/>
  <c r="BK333" i="5"/>
  <c r="J333" i="5" s="1"/>
  <c r="J103" i="5" s="1"/>
  <c r="P338" i="5"/>
  <c r="R341" i="5"/>
  <c r="P132" i="7"/>
  <c r="P131" i="7"/>
  <c r="P130" i="7" s="1"/>
  <c r="AU104" i="1"/>
  <c r="P207" i="7"/>
  <c r="BK211" i="7"/>
  <c r="J211" i="7" s="1"/>
  <c r="J104" i="7" s="1"/>
  <c r="P222" i="7"/>
  <c r="T132" i="8"/>
  <c r="T131" i="8" s="1"/>
  <c r="T130" i="8"/>
  <c r="BK170" i="8"/>
  <c r="J170" i="8"/>
  <c r="J105" i="8" s="1"/>
  <c r="P131" i="9"/>
  <c r="P130" i="9" s="1"/>
  <c r="P129" i="9"/>
  <c r="AU106" i="1" s="1"/>
  <c r="R184" i="9"/>
  <c r="R132" i="10"/>
  <c r="P189" i="10"/>
  <c r="P193" i="10"/>
  <c r="P204" i="10"/>
  <c r="T132" i="11"/>
  <c r="T131" i="11"/>
  <c r="T130" i="11" s="1"/>
  <c r="BK179" i="11"/>
  <c r="J179" i="11" s="1"/>
  <c r="J105" i="11"/>
  <c r="P133" i="12"/>
  <c r="P132" i="12"/>
  <c r="P131" i="12" s="1"/>
  <c r="AU109" i="1" s="1"/>
  <c r="R190" i="12"/>
  <c r="R150" i="13"/>
  <c r="R130" i="13" s="1"/>
  <c r="R129" i="13"/>
  <c r="T140" i="14"/>
  <c r="T139" i="14"/>
  <c r="T192" i="14"/>
  <c r="R225" i="14"/>
  <c r="P242" i="14"/>
  <c r="P272" i="14"/>
  <c r="P278" i="14"/>
  <c r="R295" i="14"/>
  <c r="R294" i="14" s="1"/>
  <c r="T309" i="14"/>
  <c r="T316" i="14"/>
  <c r="T315" i="14"/>
  <c r="P132" i="15"/>
  <c r="T138" i="15"/>
  <c r="R225" i="15"/>
  <c r="R133" i="16"/>
  <c r="R142" i="16"/>
  <c r="R152" i="16"/>
  <c r="T158" i="16"/>
  <c r="T162" i="16"/>
  <c r="BK130" i="17"/>
  <c r="J130" i="17"/>
  <c r="J102" i="17" s="1"/>
  <c r="R126" i="18"/>
  <c r="R125" i="18" s="1"/>
  <c r="R124" i="18" s="1"/>
  <c r="P139" i="18"/>
  <c r="BK148" i="18"/>
  <c r="J148" i="18" s="1"/>
  <c r="J102" i="18"/>
  <c r="BK132" i="19"/>
  <c r="J132" i="19"/>
  <c r="J100" i="19" s="1"/>
  <c r="T132" i="19"/>
  <c r="T170" i="19"/>
  <c r="P204" i="19"/>
  <c r="R204" i="19"/>
  <c r="R214" i="19"/>
  <c r="BK230" i="19"/>
  <c r="J230" i="19"/>
  <c r="J107" i="19" s="1"/>
  <c r="R230" i="19"/>
  <c r="R250" i="19"/>
  <c r="BK149" i="20"/>
  <c r="J149" i="20" s="1"/>
  <c r="J101" i="20" s="1"/>
  <c r="P149" i="20"/>
  <c r="BK181" i="20"/>
  <c r="J181" i="20" s="1"/>
  <c r="J103" i="20"/>
  <c r="R181" i="20"/>
  <c r="R211" i="20"/>
  <c r="R124" i="21"/>
  <c r="R123" i="21"/>
  <c r="R122" i="21" s="1"/>
  <c r="BK130" i="22"/>
  <c r="T130" i="22"/>
  <c r="R168" i="22"/>
  <c r="BK199" i="22"/>
  <c r="J199" i="22"/>
  <c r="J102" i="22" s="1"/>
  <c r="T199" i="22"/>
  <c r="BK222" i="22"/>
  <c r="J222" i="22"/>
  <c r="J106" i="22" s="1"/>
  <c r="P222" i="22"/>
  <c r="P221" i="22" s="1"/>
  <c r="R132" i="23"/>
  <c r="P146" i="23"/>
  <c r="P129" i="23" s="1"/>
  <c r="AU123" i="1" s="1"/>
  <c r="BK177" i="23"/>
  <c r="J177" i="23"/>
  <c r="J102" i="23" s="1"/>
  <c r="R177" i="23"/>
  <c r="P226" i="23"/>
  <c r="R226" i="23"/>
  <c r="BK126" i="24"/>
  <c r="J126" i="24"/>
  <c r="J99" i="24" s="1"/>
  <c r="P126" i="24"/>
  <c r="BK129" i="24"/>
  <c r="J129" i="24"/>
  <c r="J100" i="24" s="1"/>
  <c r="T129" i="24"/>
  <c r="R132" i="24"/>
  <c r="P135" i="24"/>
  <c r="T135" i="24"/>
  <c r="BK307" i="4"/>
  <c r="J307" i="4" s="1"/>
  <c r="J109" i="4" s="1"/>
  <c r="BK269" i="6"/>
  <c r="J269" i="6"/>
  <c r="J107" i="6" s="1"/>
  <c r="BK256" i="7"/>
  <c r="J256" i="7" s="1"/>
  <c r="J106" i="7" s="1"/>
  <c r="BK230" i="15"/>
  <c r="J230" i="15"/>
  <c r="J105" i="15" s="1"/>
  <c r="BK156" i="16"/>
  <c r="J156" i="16" s="1"/>
  <c r="J105" i="16" s="1"/>
  <c r="BK135" i="17"/>
  <c r="J135" i="17"/>
  <c r="J103" i="17" s="1"/>
  <c r="BK170" i="2"/>
  <c r="J170" i="2" s="1"/>
  <c r="J103" i="2" s="1"/>
  <c r="BK347" i="5"/>
  <c r="J347" i="5"/>
  <c r="J106" i="5" s="1"/>
  <c r="BK350" i="5"/>
  <c r="J350" i="5" s="1"/>
  <c r="J108" i="5" s="1"/>
  <c r="BK167" i="8"/>
  <c r="J167" i="8"/>
  <c r="J104" i="8" s="1"/>
  <c r="BK187" i="12"/>
  <c r="J187" i="12" s="1"/>
  <c r="J103" i="12" s="1"/>
  <c r="BK131" i="13"/>
  <c r="J131" i="13"/>
  <c r="J102" i="13" s="1"/>
  <c r="BK140" i="13"/>
  <c r="J140" i="13" s="1"/>
  <c r="J103" i="13" s="1"/>
  <c r="BK232" i="15"/>
  <c r="J232" i="15"/>
  <c r="J106" i="15" s="1"/>
  <c r="BK234" i="15"/>
  <c r="J234" i="15" s="1"/>
  <c r="J107" i="15" s="1"/>
  <c r="BK224" i="19"/>
  <c r="J224" i="19"/>
  <c r="J104" i="19" s="1"/>
  <c r="BK130" i="23"/>
  <c r="J130" i="23" s="1"/>
  <c r="J99" i="23" s="1"/>
  <c r="BK165" i="8"/>
  <c r="J165" i="8"/>
  <c r="J103" i="8" s="1"/>
  <c r="BK196" i="9"/>
  <c r="J196" i="9" s="1"/>
  <c r="J105" i="9" s="1"/>
  <c r="BK227" i="10"/>
  <c r="J227" i="10"/>
  <c r="J106" i="10" s="1"/>
  <c r="BK174" i="11"/>
  <c r="J174" i="11" s="1"/>
  <c r="J103" i="11" s="1"/>
  <c r="BK176" i="11"/>
  <c r="J176" i="11"/>
  <c r="J104" i="11" s="1"/>
  <c r="BK215" i="12"/>
  <c r="J215" i="12" s="1"/>
  <c r="J105" i="12" s="1"/>
  <c r="BK292" i="14"/>
  <c r="J292" i="14"/>
  <c r="J109" i="14" s="1"/>
  <c r="BK128" i="17"/>
  <c r="J128" i="17" s="1"/>
  <c r="J101" i="17" s="1"/>
  <c r="BK260" i="2"/>
  <c r="J260" i="2"/>
  <c r="J108" i="2" s="1"/>
  <c r="BK427" i="3"/>
  <c r="J427" i="3" s="1"/>
  <c r="J108" i="3" s="1"/>
  <c r="BK491" i="3"/>
  <c r="J491" i="3"/>
  <c r="J113" i="3" s="1"/>
  <c r="BK165" i="4"/>
  <c r="J165" i="4" s="1"/>
  <c r="J103" i="4" s="1"/>
  <c r="BK169" i="4"/>
  <c r="J169" i="4"/>
  <c r="J104" i="4" s="1"/>
  <c r="BK177" i="8"/>
  <c r="J177" i="8" s="1"/>
  <c r="J106" i="8" s="1"/>
  <c r="BK180" i="9"/>
  <c r="J180" i="9"/>
  <c r="J103" i="9" s="1"/>
  <c r="BK184" i="11"/>
  <c r="J184" i="11" s="1"/>
  <c r="J106" i="11" s="1"/>
  <c r="BK218" i="12"/>
  <c r="J218" i="12"/>
  <c r="J107" i="12" s="1"/>
  <c r="BK157" i="13"/>
  <c r="J157" i="13" s="1"/>
  <c r="J105" i="13" s="1"/>
  <c r="BK258" i="14"/>
  <c r="J258" i="14"/>
  <c r="J106" i="14"/>
  <c r="BK217" i="20"/>
  <c r="J217" i="20" s="1"/>
  <c r="J105" i="20"/>
  <c r="BK216" i="22"/>
  <c r="J216" i="22"/>
  <c r="J103" i="22" s="1"/>
  <c r="BK219" i="22"/>
  <c r="J219" i="22"/>
  <c r="J104" i="22" s="1"/>
  <c r="BK231" i="23"/>
  <c r="J231" i="23"/>
  <c r="J105" i="23"/>
  <c r="BK233" i="23"/>
  <c r="J233" i="23" s="1"/>
  <c r="J106" i="23"/>
  <c r="BK235" i="23"/>
  <c r="J235" i="23"/>
  <c r="J107" i="23" s="1"/>
  <c r="BK141" i="24"/>
  <c r="J141" i="24" s="1"/>
  <c r="J103" i="24" s="1"/>
  <c r="E85" i="24"/>
  <c r="J91" i="24"/>
  <c r="F94" i="24"/>
  <c r="BE127" i="24"/>
  <c r="BE138" i="24"/>
  <c r="BE139" i="24"/>
  <c r="BE128" i="24"/>
  <c r="BE130" i="24"/>
  <c r="BE131" i="24"/>
  <c r="BE133" i="24"/>
  <c r="BE137" i="24"/>
  <c r="BE142" i="24"/>
  <c r="BE134" i="24"/>
  <c r="BE136" i="24"/>
  <c r="BE140" i="24"/>
  <c r="J130" i="22"/>
  <c r="J100" i="22" s="1"/>
  <c r="E117" i="23"/>
  <c r="BE131" i="23"/>
  <c r="BE143" i="23"/>
  <c r="BE144" i="23"/>
  <c r="BE147" i="23"/>
  <c r="BE152" i="23"/>
  <c r="BE153" i="23"/>
  <c r="BE154" i="23"/>
  <c r="BE163" i="23"/>
  <c r="BE175" i="23"/>
  <c r="BE185" i="23"/>
  <c r="BE186" i="23"/>
  <c r="BE189" i="23"/>
  <c r="BE196" i="23"/>
  <c r="BE201" i="23"/>
  <c r="BE204" i="23"/>
  <c r="BE206" i="23"/>
  <c r="BE210" i="23"/>
  <c r="BE217" i="23"/>
  <c r="BE220" i="23"/>
  <c r="BE223" i="23"/>
  <c r="BE224" i="23"/>
  <c r="J91" i="23"/>
  <c r="F126" i="23"/>
  <c r="BE134" i="23"/>
  <c r="BE135" i="23"/>
  <c r="BE138" i="23"/>
  <c r="BE151" i="23"/>
  <c r="BE156" i="23"/>
  <c r="BE160" i="23"/>
  <c r="BE162" i="23"/>
  <c r="BE165" i="23"/>
  <c r="BE166" i="23"/>
  <c r="BE170" i="23"/>
  <c r="BE171" i="23"/>
  <c r="BE179" i="23"/>
  <c r="BE181" i="23"/>
  <c r="BE182" i="23"/>
  <c r="BE184" i="23"/>
  <c r="BE188" i="23"/>
  <c r="BE191" i="23"/>
  <c r="BE193" i="23"/>
  <c r="BE198" i="23"/>
  <c r="BE200" i="23"/>
  <c r="BE209" i="23"/>
  <c r="BE216" i="23"/>
  <c r="BE221" i="23"/>
  <c r="BE234" i="23"/>
  <c r="BE236" i="23"/>
  <c r="BE136" i="23"/>
  <c r="BE141" i="23"/>
  <c r="BE142" i="23"/>
  <c r="BE148" i="23"/>
  <c r="BE149" i="23"/>
  <c r="BE150" i="23"/>
  <c r="BE158" i="23"/>
  <c r="BE159" i="23"/>
  <c r="BE167" i="23"/>
  <c r="BE173" i="23"/>
  <c r="BE174" i="23"/>
  <c r="BE176" i="23"/>
  <c r="BE178" i="23"/>
  <c r="BE190" i="23"/>
  <c r="BE192" i="23"/>
  <c r="BE194" i="23"/>
  <c r="BE195" i="23"/>
  <c r="BE197" i="23"/>
  <c r="BE199" i="23"/>
  <c r="BE208" i="23"/>
  <c r="BE218" i="23"/>
  <c r="BE227" i="23"/>
  <c r="BE228" i="23"/>
  <c r="BE229" i="23"/>
  <c r="BE232" i="23"/>
  <c r="BE133" i="23"/>
  <c r="BE137" i="23"/>
  <c r="BE139" i="23"/>
  <c r="BE140" i="23"/>
  <c r="BE145" i="23"/>
  <c r="BE155" i="23"/>
  <c r="BE157" i="23"/>
  <c r="BE161" i="23"/>
  <c r="BE164" i="23"/>
  <c r="BE168" i="23"/>
  <c r="BE169" i="23"/>
  <c r="BE172" i="23"/>
  <c r="BE180" i="23"/>
  <c r="BE183" i="23"/>
  <c r="BE187" i="23"/>
  <c r="BE202" i="23"/>
  <c r="BE203" i="23"/>
  <c r="BE205" i="23"/>
  <c r="BE207" i="23"/>
  <c r="BE211" i="23"/>
  <c r="BE212" i="23"/>
  <c r="BE213" i="23"/>
  <c r="BE214" i="23"/>
  <c r="BE215" i="23"/>
  <c r="BE219" i="23"/>
  <c r="BE222" i="23"/>
  <c r="BE225" i="23"/>
  <c r="J91" i="22"/>
  <c r="BE134" i="22"/>
  <c r="BE150" i="22"/>
  <c r="BE152" i="22"/>
  <c r="BE154" i="22"/>
  <c r="BE169" i="22"/>
  <c r="BE175" i="22"/>
  <c r="BE179" i="22"/>
  <c r="BE182" i="22"/>
  <c r="BE196" i="22"/>
  <c r="BE206" i="22"/>
  <c r="BE214" i="22"/>
  <c r="BE220" i="22"/>
  <c r="BE228" i="22"/>
  <c r="BE233" i="22"/>
  <c r="BE235" i="22"/>
  <c r="BE131" i="22"/>
  <c r="BE138" i="22"/>
  <c r="BE156" i="22"/>
  <c r="BE158" i="22"/>
  <c r="BE187" i="22"/>
  <c r="BE230" i="22"/>
  <c r="F94" i="22"/>
  <c r="BE142" i="22"/>
  <c r="BE145" i="22"/>
  <c r="BE161" i="22"/>
  <c r="BE183" i="22"/>
  <c r="BE197" i="22"/>
  <c r="BE200" i="22"/>
  <c r="BE204" i="22"/>
  <c r="BE210" i="22"/>
  <c r="BE213" i="22"/>
  <c r="BE232" i="22"/>
  <c r="E85" i="22"/>
  <c r="BE191" i="22"/>
  <c r="BE205" i="22"/>
  <c r="BE217" i="22"/>
  <c r="BE223" i="22"/>
  <c r="BE226" i="22"/>
  <c r="E85" i="21"/>
  <c r="J116" i="21"/>
  <c r="BE127" i="21"/>
  <c r="BK128" i="20"/>
  <c r="J128" i="20"/>
  <c r="J99" i="20" s="1"/>
  <c r="BE126" i="21"/>
  <c r="BE129" i="21"/>
  <c r="F94" i="21"/>
  <c r="BE125" i="21"/>
  <c r="BE128" i="21"/>
  <c r="BE130" i="21"/>
  <c r="BK131" i="19"/>
  <c r="J131" i="19" s="1"/>
  <c r="J99" i="19" s="1"/>
  <c r="F124" i="20"/>
  <c r="BE136" i="20"/>
  <c r="BE139" i="20"/>
  <c r="BE143" i="20"/>
  <c r="BE154" i="20"/>
  <c r="BE156" i="20"/>
  <c r="BE177" i="20"/>
  <c r="BE178" i="20"/>
  <c r="BE191" i="20"/>
  <c r="BE208" i="20"/>
  <c r="BE209" i="20"/>
  <c r="J121" i="20"/>
  <c r="BE133" i="20"/>
  <c r="BE134" i="20"/>
  <c r="BE145" i="20"/>
  <c r="BE175" i="20"/>
  <c r="BE187" i="20"/>
  <c r="BE189" i="20"/>
  <c r="BE195" i="20"/>
  <c r="BE196" i="20"/>
  <c r="BE203" i="20"/>
  <c r="E115" i="20"/>
  <c r="BE130" i="20"/>
  <c r="BE138" i="20"/>
  <c r="BE147" i="20"/>
  <c r="BE150" i="20"/>
  <c r="BE152" i="20"/>
  <c r="BE161" i="20"/>
  <c r="BE179" i="20"/>
  <c r="BE185" i="20"/>
  <c r="BE186" i="20"/>
  <c r="BE193" i="20"/>
  <c r="BE197" i="20"/>
  <c r="BE210" i="20"/>
  <c r="BE212" i="20"/>
  <c r="BE216" i="20"/>
  <c r="BE141" i="20"/>
  <c r="BE159" i="20"/>
  <c r="BE164" i="20"/>
  <c r="BE166" i="20"/>
  <c r="BE172" i="20"/>
  <c r="BE180" i="20"/>
  <c r="BE182" i="20"/>
  <c r="BE183" i="20"/>
  <c r="BE190" i="20"/>
  <c r="BE192" i="20"/>
  <c r="BE194" i="20"/>
  <c r="BE206" i="20"/>
  <c r="BE207" i="20"/>
  <c r="BE213" i="20"/>
  <c r="BE215" i="20"/>
  <c r="BE218" i="20"/>
  <c r="J126" i="18"/>
  <c r="J100" i="18"/>
  <c r="J91" i="19"/>
  <c r="F94" i="19"/>
  <c r="BE149" i="19"/>
  <c r="BE155" i="19"/>
  <c r="BE165" i="19"/>
  <c r="BE181" i="19"/>
  <c r="BE199" i="19"/>
  <c r="BE213" i="19"/>
  <c r="BE215" i="19"/>
  <c r="BE219" i="19"/>
  <c r="BE220" i="19"/>
  <c r="BE236" i="19"/>
  <c r="E85" i="19"/>
  <c r="BE136" i="19"/>
  <c r="BE176" i="19"/>
  <c r="BE185" i="19"/>
  <c r="BE198" i="19"/>
  <c r="BE201" i="19"/>
  <c r="BE205" i="19"/>
  <c r="BE223" i="19"/>
  <c r="BE225" i="19"/>
  <c r="BE229" i="19"/>
  <c r="BE234" i="19"/>
  <c r="BE237" i="19"/>
  <c r="BE242" i="19"/>
  <c r="BE248" i="19"/>
  <c r="BE252" i="19"/>
  <c r="BE133" i="19"/>
  <c r="BE141" i="19"/>
  <c r="BE151" i="19"/>
  <c r="BE161" i="19"/>
  <c r="BE171" i="19"/>
  <c r="BE228" i="19"/>
  <c r="BE238" i="19"/>
  <c r="BE241" i="19"/>
  <c r="BE249" i="19"/>
  <c r="BE251" i="19"/>
  <c r="BE144" i="19"/>
  <c r="BE153" i="19"/>
  <c r="BE157" i="19"/>
  <c r="BE208" i="19"/>
  <c r="BE210" i="19"/>
  <c r="BE231" i="19"/>
  <c r="F94" i="18"/>
  <c r="BE137" i="18"/>
  <c r="BE151" i="18"/>
  <c r="BE153" i="18"/>
  <c r="BE158" i="18"/>
  <c r="E85" i="18"/>
  <c r="BE127" i="18"/>
  <c r="BE130" i="18"/>
  <c r="BE131" i="18"/>
  <c r="BE132" i="18"/>
  <c r="BE136" i="18"/>
  <c r="BE141" i="18"/>
  <c r="BE144" i="18"/>
  <c r="BE145" i="18"/>
  <c r="BE149" i="18"/>
  <c r="BE155" i="18"/>
  <c r="BE157" i="18"/>
  <c r="BE160" i="18"/>
  <c r="BE162" i="18"/>
  <c r="J91" i="18"/>
  <c r="BE140" i="18"/>
  <c r="BE147" i="18"/>
  <c r="BE133" i="17"/>
  <c r="BE134" i="17"/>
  <c r="J93" i="17"/>
  <c r="F124" i="17"/>
  <c r="BE136" i="17"/>
  <c r="BE129" i="17"/>
  <c r="BE131" i="17"/>
  <c r="BE132" i="17"/>
  <c r="E85" i="17"/>
  <c r="J93" i="16"/>
  <c r="BE134" i="16"/>
  <c r="BE135" i="16"/>
  <c r="BE136" i="16"/>
  <c r="BE138" i="16"/>
  <c r="BE141" i="16"/>
  <c r="BE155" i="16"/>
  <c r="BE164" i="16"/>
  <c r="BE165" i="16"/>
  <c r="E85" i="16"/>
  <c r="F96" i="16"/>
  <c r="BE137" i="16"/>
  <c r="BE139" i="16"/>
  <c r="BE143" i="16"/>
  <c r="BE145" i="16"/>
  <c r="BE146" i="16"/>
  <c r="BE148" i="16"/>
  <c r="BE149" i="16"/>
  <c r="BE157" i="16"/>
  <c r="BE140" i="16"/>
  <c r="BE144" i="16"/>
  <c r="BE150" i="16"/>
  <c r="BE151" i="16"/>
  <c r="BE159" i="16"/>
  <c r="BE161" i="16"/>
  <c r="BE166" i="16"/>
  <c r="BE167" i="16"/>
  <c r="BE147" i="16"/>
  <c r="BE153" i="16"/>
  <c r="BE154" i="16"/>
  <c r="BE160" i="16"/>
  <c r="BE163" i="16"/>
  <c r="J140" i="14"/>
  <c r="J102" i="14"/>
  <c r="E117" i="15"/>
  <c r="BE136" i="15"/>
  <c r="BE141" i="15"/>
  <c r="BE148" i="15"/>
  <c r="BE149" i="15"/>
  <c r="BE150" i="15"/>
  <c r="BE155" i="15"/>
  <c r="BE156" i="15"/>
  <c r="BE157" i="15"/>
  <c r="BE162" i="15"/>
  <c r="BE177" i="15"/>
  <c r="BE181" i="15"/>
  <c r="BE188" i="15"/>
  <c r="BE190" i="15"/>
  <c r="BE192" i="15"/>
  <c r="BE196" i="15"/>
  <c r="BE198" i="15"/>
  <c r="BE203" i="15"/>
  <c r="BE204" i="15"/>
  <c r="BE205" i="15"/>
  <c r="BE210" i="15"/>
  <c r="BE212" i="15"/>
  <c r="BE213" i="15"/>
  <c r="BE215" i="15"/>
  <c r="BE216" i="15"/>
  <c r="BE219" i="15"/>
  <c r="BE222" i="15"/>
  <c r="BE224" i="15"/>
  <c r="BE226" i="15"/>
  <c r="F96" i="15"/>
  <c r="J125" i="15"/>
  <c r="BE137" i="15"/>
  <c r="BE139" i="15"/>
  <c r="BE145" i="15"/>
  <c r="BE152" i="15"/>
  <c r="BE160" i="15"/>
  <c r="BE161" i="15"/>
  <c r="BE164" i="15"/>
  <c r="BE165" i="15"/>
  <c r="BE174" i="15"/>
  <c r="BE178" i="15"/>
  <c r="BE185" i="15"/>
  <c r="BE191" i="15"/>
  <c r="BE193" i="15"/>
  <c r="BE194" i="15"/>
  <c r="BE197" i="15"/>
  <c r="BE214" i="15"/>
  <c r="BE218" i="15"/>
  <c r="BE223" i="15"/>
  <c r="BE231" i="15"/>
  <c r="BE233" i="15"/>
  <c r="BE235" i="15"/>
  <c r="BE133" i="15"/>
  <c r="BE140" i="15"/>
  <c r="BE142" i="15"/>
  <c r="BE143" i="15"/>
  <c r="BE146" i="15"/>
  <c r="BE147" i="15"/>
  <c r="BE151" i="15"/>
  <c r="BE153" i="15"/>
  <c r="BE158" i="15"/>
  <c r="BE163" i="15"/>
  <c r="BE167" i="15"/>
  <c r="BE168" i="15"/>
  <c r="BE169" i="15"/>
  <c r="BE170" i="15"/>
  <c r="BE173" i="15"/>
  <c r="BE183" i="15"/>
  <c r="BE186" i="15"/>
  <c r="BE187" i="15"/>
  <c r="BE195" i="15"/>
  <c r="BE199" i="15"/>
  <c r="BE200" i="15"/>
  <c r="BE201" i="15"/>
  <c r="BE206" i="15"/>
  <c r="BE207" i="15"/>
  <c r="BE209" i="15"/>
  <c r="BE220" i="15"/>
  <c r="BE134" i="15"/>
  <c r="BE135" i="15"/>
  <c r="BE144" i="15"/>
  <c r="BE154" i="15"/>
  <c r="BE159" i="15"/>
  <c r="BE166" i="15"/>
  <c r="BE171" i="15"/>
  <c r="BE172" i="15"/>
  <c r="BE175" i="15"/>
  <c r="BE176" i="15"/>
  <c r="BE179" i="15"/>
  <c r="BE180" i="15"/>
  <c r="BE182" i="15"/>
  <c r="BE184" i="15"/>
  <c r="BE189" i="15"/>
  <c r="BE202" i="15"/>
  <c r="BE208" i="15"/>
  <c r="BE211" i="15"/>
  <c r="BE217" i="15"/>
  <c r="BE221" i="15"/>
  <c r="BE227" i="15"/>
  <c r="BE228" i="15"/>
  <c r="J132" i="14"/>
  <c r="BE150" i="14"/>
  <c r="BE229" i="14"/>
  <c r="BE252" i="14"/>
  <c r="BE259" i="14"/>
  <c r="BE273" i="14"/>
  <c r="BE274" i="14"/>
  <c r="BE276" i="14"/>
  <c r="BE285" i="14"/>
  <c r="BE293" i="14"/>
  <c r="BE296" i="14"/>
  <c r="BE299" i="14"/>
  <c r="BE305" i="14"/>
  <c r="BE306" i="14"/>
  <c r="BE314" i="14"/>
  <c r="BE317" i="14"/>
  <c r="BE195" i="14"/>
  <c r="BE198" i="14"/>
  <c r="BE202" i="14"/>
  <c r="BE209" i="14"/>
  <c r="BE249" i="14"/>
  <c r="BE250" i="14"/>
  <c r="BE256" i="14"/>
  <c r="BE257" i="14"/>
  <c r="BE277" i="14"/>
  <c r="BE288" i="14"/>
  <c r="BE303" i="14"/>
  <c r="BE310" i="14"/>
  <c r="BE313" i="14"/>
  <c r="BE320" i="14"/>
  <c r="BE321" i="14"/>
  <c r="BE322" i="14"/>
  <c r="E85" i="14"/>
  <c r="F96" i="14"/>
  <c r="BE154" i="14"/>
  <c r="BE159" i="14"/>
  <c r="BE165" i="14"/>
  <c r="BE171" i="14"/>
  <c r="BE179" i="14"/>
  <c r="BE254" i="14"/>
  <c r="BE255" i="14"/>
  <c r="BE279" i="14"/>
  <c r="BE301" i="14"/>
  <c r="BE319" i="14"/>
  <c r="BE141" i="14"/>
  <c r="BE161" i="14"/>
  <c r="BE163" i="14"/>
  <c r="BE193" i="14"/>
  <c r="BE210" i="14"/>
  <c r="BE213" i="14"/>
  <c r="BE216" i="14"/>
  <c r="BE222" i="14"/>
  <c r="BE223" i="14"/>
  <c r="BE226" i="14"/>
  <c r="BE239" i="14"/>
  <c r="BE240" i="14"/>
  <c r="BE243" i="14"/>
  <c r="BE251" i="14"/>
  <c r="BE253" i="14"/>
  <c r="BE275" i="14"/>
  <c r="BE282" i="14"/>
  <c r="BE283" i="14"/>
  <c r="BE291" i="14"/>
  <c r="BE308" i="14"/>
  <c r="BE323" i="14"/>
  <c r="BE325" i="14"/>
  <c r="BE326" i="14"/>
  <c r="J93" i="13"/>
  <c r="E115" i="13"/>
  <c r="BE132" i="13"/>
  <c r="BE156" i="13"/>
  <c r="BE158" i="13"/>
  <c r="F126" i="13"/>
  <c r="BE155" i="13"/>
  <c r="BE141" i="13"/>
  <c r="BE151" i="13"/>
  <c r="BE152" i="13"/>
  <c r="BE153" i="13"/>
  <c r="BE154" i="13"/>
  <c r="J93" i="12"/>
  <c r="F96" i="12"/>
  <c r="BE141" i="12"/>
  <c r="BE154" i="12"/>
  <c r="BE157" i="12"/>
  <c r="BE165" i="12"/>
  <c r="BE173" i="12"/>
  <c r="BE175" i="12"/>
  <c r="BE177" i="12"/>
  <c r="BE185" i="12"/>
  <c r="BE195" i="12"/>
  <c r="BE198" i="12"/>
  <c r="BE199" i="12"/>
  <c r="BE201" i="12"/>
  <c r="BE204" i="12"/>
  <c r="BE211" i="12"/>
  <c r="BE214" i="12"/>
  <c r="BE139" i="12"/>
  <c r="BE150" i="12"/>
  <c r="BE163" i="12"/>
  <c r="BE169" i="12"/>
  <c r="BE183" i="12"/>
  <c r="BE191" i="12"/>
  <c r="BE192" i="12"/>
  <c r="BE194" i="12"/>
  <c r="E117" i="12"/>
  <c r="BE134" i="12"/>
  <c r="BE147" i="12"/>
  <c r="BE153" i="12"/>
  <c r="BE160" i="12"/>
  <c r="BE167" i="12"/>
  <c r="BE172" i="12"/>
  <c r="BE188" i="12"/>
  <c r="BE196" i="12"/>
  <c r="BE197" i="12"/>
  <c r="BE200" i="12"/>
  <c r="BE203" i="12"/>
  <c r="BE205" i="12"/>
  <c r="BE207" i="12"/>
  <c r="BE208" i="12"/>
  <c r="BE210" i="12"/>
  <c r="BE145" i="12"/>
  <c r="BE149" i="12"/>
  <c r="BE202" i="12"/>
  <c r="BE206" i="12"/>
  <c r="BE209" i="12"/>
  <c r="BE212" i="12"/>
  <c r="BE213" i="12"/>
  <c r="BE216" i="12"/>
  <c r="BE219" i="12"/>
  <c r="J93" i="11"/>
  <c r="E116" i="11"/>
  <c r="F127" i="11"/>
  <c r="BE150" i="11"/>
  <c r="BE155" i="11"/>
  <c r="BE170" i="11"/>
  <c r="BE172" i="11"/>
  <c r="BE175" i="11"/>
  <c r="BE177" i="11"/>
  <c r="BE185" i="11"/>
  <c r="BE142" i="11"/>
  <c r="BE157" i="11"/>
  <c r="BE181" i="11"/>
  <c r="BE144" i="11"/>
  <c r="BE149" i="11"/>
  <c r="BE159" i="11"/>
  <c r="BE161" i="11"/>
  <c r="BE163" i="11"/>
  <c r="BE180" i="11"/>
  <c r="BE183" i="11"/>
  <c r="BE133" i="11"/>
  <c r="BE134" i="11"/>
  <c r="BE135" i="11"/>
  <c r="BE153" i="11"/>
  <c r="BE168" i="11"/>
  <c r="F127" i="10"/>
  <c r="BE153" i="10"/>
  <c r="BE155" i="10"/>
  <c r="BE168" i="10"/>
  <c r="BE176" i="10"/>
  <c r="BE183" i="10"/>
  <c r="BE185" i="10"/>
  <c r="BE190" i="10"/>
  <c r="BE196" i="10"/>
  <c r="BE202" i="10"/>
  <c r="BE209" i="10"/>
  <c r="BE210" i="10"/>
  <c r="BE211" i="10"/>
  <c r="BE212" i="10"/>
  <c r="BE218" i="10"/>
  <c r="BE221" i="10"/>
  <c r="BE223" i="10"/>
  <c r="BE225" i="10"/>
  <c r="J124" i="10"/>
  <c r="BE142" i="10"/>
  <c r="BE156" i="10"/>
  <c r="BE172" i="10"/>
  <c r="BE192" i="10"/>
  <c r="BE203" i="10"/>
  <c r="BE205" i="10"/>
  <c r="BE206" i="10"/>
  <c r="BE213" i="10"/>
  <c r="BE217" i="10"/>
  <c r="BE224" i="10"/>
  <c r="BE226" i="10"/>
  <c r="BE136" i="10"/>
  <c r="BE151" i="10"/>
  <c r="BE162" i="10"/>
  <c r="BE163" i="10"/>
  <c r="BE174" i="10"/>
  <c r="BE187" i="10"/>
  <c r="BE194" i="10"/>
  <c r="BE208" i="10"/>
  <c r="BE215" i="10"/>
  <c r="BE222" i="10"/>
  <c r="E85" i="10"/>
  <c r="BE133" i="10"/>
  <c r="BE134" i="10"/>
  <c r="BE137" i="10"/>
  <c r="BE144" i="10"/>
  <c r="BE166" i="10"/>
  <c r="BE170" i="10"/>
  <c r="BE191" i="10"/>
  <c r="BE219" i="10"/>
  <c r="BE220" i="10"/>
  <c r="BE228" i="10"/>
  <c r="E115" i="9"/>
  <c r="BE135" i="9"/>
  <c r="BE158" i="9"/>
  <c r="BE181" i="9"/>
  <c r="BE195" i="9"/>
  <c r="BE197" i="9"/>
  <c r="F96" i="9"/>
  <c r="BE142" i="9"/>
  <c r="BE154" i="9"/>
  <c r="BE161" i="9"/>
  <c r="BE164" i="9"/>
  <c r="BE166" i="9"/>
  <c r="BE194" i="9"/>
  <c r="BE132" i="9"/>
  <c r="BE156" i="9"/>
  <c r="BE191" i="9"/>
  <c r="J93" i="9"/>
  <c r="BE134" i="9"/>
  <c r="BE140" i="9"/>
  <c r="BE145" i="9"/>
  <c r="BE148" i="9"/>
  <c r="BE152" i="9"/>
  <c r="BE168" i="9"/>
  <c r="BE173" i="9"/>
  <c r="BE175" i="9"/>
  <c r="BE185" i="9"/>
  <c r="J93" i="8"/>
  <c r="F96" i="8"/>
  <c r="BE150" i="8"/>
  <c r="BE154" i="8"/>
  <c r="BE159" i="8"/>
  <c r="BE161" i="8"/>
  <c r="BE163" i="8"/>
  <c r="BE166" i="8"/>
  <c r="BE171" i="8"/>
  <c r="BE175" i="8"/>
  <c r="E85" i="8"/>
  <c r="BE133" i="8"/>
  <c r="BE168" i="8"/>
  <c r="BE172" i="8"/>
  <c r="BE174" i="8"/>
  <c r="BE176" i="8"/>
  <c r="BE178" i="8"/>
  <c r="BE141" i="8"/>
  <c r="BE146" i="8"/>
  <c r="BE148" i="8"/>
  <c r="BE152" i="8"/>
  <c r="BE139" i="8"/>
  <c r="BE144" i="8"/>
  <c r="J93" i="7"/>
  <c r="F96" i="7"/>
  <c r="BE133" i="7"/>
  <c r="BE141" i="7"/>
  <c r="BE187" i="7"/>
  <c r="BE189" i="7"/>
  <c r="BE201" i="7"/>
  <c r="BE210" i="7"/>
  <c r="BE220" i="7"/>
  <c r="BE221" i="7"/>
  <c r="BE227" i="7"/>
  <c r="BE232" i="7"/>
  <c r="BE236" i="7"/>
  <c r="BE240" i="7"/>
  <c r="BE245" i="7"/>
  <c r="BE249" i="7"/>
  <c r="BK137" i="6"/>
  <c r="J137" i="6" s="1"/>
  <c r="J101" i="6" s="1"/>
  <c r="BE135" i="7"/>
  <c r="BE136" i="7"/>
  <c r="BE171" i="7"/>
  <c r="BE191" i="7"/>
  <c r="BE203" i="7"/>
  <c r="BE205" i="7"/>
  <c r="BE230" i="7"/>
  <c r="BE234" i="7"/>
  <c r="BE239" i="7"/>
  <c r="BE250" i="7"/>
  <c r="BE251" i="7"/>
  <c r="E116" i="7"/>
  <c r="BE140" i="7"/>
  <c r="BE161" i="7"/>
  <c r="BE164" i="7"/>
  <c r="BE169" i="7"/>
  <c r="BE179" i="7"/>
  <c r="BE180" i="7"/>
  <c r="BE193" i="7"/>
  <c r="BE223" i="7"/>
  <c r="BE224" i="7"/>
  <c r="BE229" i="7"/>
  <c r="BE233" i="7"/>
  <c r="BE248" i="7"/>
  <c r="BE252" i="7"/>
  <c r="BE253" i="7"/>
  <c r="BE255" i="7"/>
  <c r="BE257" i="7"/>
  <c r="BE138" i="7"/>
  <c r="BE148" i="7"/>
  <c r="BE150" i="7"/>
  <c r="BE159" i="7"/>
  <c r="BE170" i="7"/>
  <c r="BE183" i="7"/>
  <c r="BE185" i="7"/>
  <c r="BE208" i="7"/>
  <c r="BE209" i="7"/>
  <c r="BE212" i="7"/>
  <c r="BE214" i="7"/>
  <c r="BE225" i="7"/>
  <c r="BE228" i="7"/>
  <c r="BE231" i="7"/>
  <c r="BE238" i="7"/>
  <c r="BE242" i="7"/>
  <c r="BE243" i="7"/>
  <c r="BE244" i="7"/>
  <c r="BE246" i="7"/>
  <c r="BE247" i="7"/>
  <c r="BE254" i="7"/>
  <c r="J130" i="6"/>
  <c r="F133" i="6"/>
  <c r="BE139" i="6"/>
  <c r="BE153" i="6"/>
  <c r="BE163" i="6"/>
  <c r="BE165" i="6"/>
  <c r="BE191" i="6"/>
  <c r="BE197" i="6"/>
  <c r="BE215" i="6"/>
  <c r="BE220" i="6"/>
  <c r="BE224" i="6"/>
  <c r="BE230" i="6"/>
  <c r="BE231" i="6"/>
  <c r="BE234" i="6"/>
  <c r="BE262" i="6"/>
  <c r="BE296" i="6"/>
  <c r="BE298" i="6"/>
  <c r="BE167" i="6"/>
  <c r="BE169" i="6"/>
  <c r="BE184" i="6"/>
  <c r="BE187" i="6"/>
  <c r="BE200" i="6"/>
  <c r="BE208" i="6"/>
  <c r="BE209" i="6"/>
  <c r="BE212" i="6"/>
  <c r="BE221" i="6"/>
  <c r="BE246" i="6"/>
  <c r="BE249" i="6"/>
  <c r="BE255" i="6"/>
  <c r="BE258" i="6"/>
  <c r="BE261" i="6"/>
  <c r="BE270" i="6"/>
  <c r="BE276" i="6"/>
  <c r="BE278" i="6"/>
  <c r="BE280" i="6"/>
  <c r="BE283" i="6"/>
  <c r="BE302" i="6"/>
  <c r="BE156" i="6"/>
  <c r="BE186" i="6"/>
  <c r="BE238" i="6"/>
  <c r="BE245" i="6"/>
  <c r="BE256" i="6"/>
  <c r="BE257" i="6"/>
  <c r="BE287" i="6"/>
  <c r="BE292" i="6"/>
  <c r="BE295" i="6"/>
  <c r="E85" i="6"/>
  <c r="BE142" i="6"/>
  <c r="BE145" i="6"/>
  <c r="BE149" i="6"/>
  <c r="BE161" i="6"/>
  <c r="BE172" i="6"/>
  <c r="BE181" i="6"/>
  <c r="BE185" i="6"/>
  <c r="BE232" i="6"/>
  <c r="BE233" i="6"/>
  <c r="BE260" i="6"/>
  <c r="BE265" i="6"/>
  <c r="BE273" i="6"/>
  <c r="BE282" i="6"/>
  <c r="BE285" i="6"/>
  <c r="BE290" i="6"/>
  <c r="BE300" i="6"/>
  <c r="BE301" i="6"/>
  <c r="BK309" i="4"/>
  <c r="J309" i="4" s="1"/>
  <c r="J110" i="4" s="1"/>
  <c r="E85" i="5"/>
  <c r="F96" i="5"/>
  <c r="J126" i="5"/>
  <c r="BE135" i="5"/>
  <c r="BE147" i="5"/>
  <c r="BE153" i="5"/>
  <c r="BE154" i="5"/>
  <c r="BE160" i="5"/>
  <c r="BE170" i="5"/>
  <c r="BE178" i="5"/>
  <c r="BE205" i="5"/>
  <c r="BE221" i="5"/>
  <c r="BE222" i="5"/>
  <c r="BE226" i="5"/>
  <c r="BE235" i="5"/>
  <c r="BE239" i="5"/>
  <c r="BE241" i="5"/>
  <c r="BE257" i="5"/>
  <c r="BE268" i="5"/>
  <c r="BE284" i="5"/>
  <c r="BE285" i="5"/>
  <c r="BE286" i="5"/>
  <c r="BE287" i="5"/>
  <c r="BE293" i="5"/>
  <c r="BE296" i="5"/>
  <c r="BE298" i="5"/>
  <c r="BE300" i="5"/>
  <c r="BE302" i="5"/>
  <c r="BE315" i="5"/>
  <c r="BE318" i="5"/>
  <c r="BE320" i="5"/>
  <c r="BE331" i="5"/>
  <c r="BE345" i="5"/>
  <c r="BE149" i="5"/>
  <c r="BE151" i="5"/>
  <c r="BE156" i="5"/>
  <c r="BE163" i="5"/>
  <c r="BE166" i="5"/>
  <c r="BE175" i="5"/>
  <c r="BE187" i="5"/>
  <c r="BE191" i="5"/>
  <c r="BE206" i="5"/>
  <c r="BE272" i="5"/>
  <c r="BE273" i="5"/>
  <c r="BE277" i="5"/>
  <c r="BE280" i="5"/>
  <c r="BE288" i="5"/>
  <c r="BE290" i="5"/>
  <c r="BE294" i="5"/>
  <c r="BE305" i="5"/>
  <c r="BE309" i="5"/>
  <c r="BE310" i="5"/>
  <c r="BE330" i="5"/>
  <c r="BE336" i="5"/>
  <c r="BE339" i="5"/>
  <c r="BE348" i="5"/>
  <c r="BE351" i="5"/>
  <c r="BE145" i="5"/>
  <c r="BE171" i="5"/>
  <c r="BE203" i="5"/>
  <c r="BE208" i="5"/>
  <c r="BE218" i="5"/>
  <c r="BE253" i="5"/>
  <c r="BE260" i="5"/>
  <c r="BE264" i="5"/>
  <c r="BE266" i="5"/>
  <c r="BE274" i="5"/>
  <c r="BE275" i="5"/>
  <c r="BE281" i="5"/>
  <c r="BE283" i="5"/>
  <c r="BE291" i="5"/>
  <c r="BE297" i="5"/>
  <c r="BE306" i="5"/>
  <c r="BE307" i="5"/>
  <c r="BE312" i="5"/>
  <c r="BE313" i="5"/>
  <c r="BE322" i="5"/>
  <c r="BE340" i="5"/>
  <c r="BE342" i="5"/>
  <c r="BE137" i="5"/>
  <c r="BE138" i="5"/>
  <c r="BE142" i="5"/>
  <c r="BE183" i="5"/>
  <c r="BE202" i="5"/>
  <c r="BE213" i="5"/>
  <c r="BE216" i="5"/>
  <c r="BE217" i="5"/>
  <c r="BE237" i="5"/>
  <c r="BE242" i="5"/>
  <c r="BE270" i="5"/>
  <c r="BE278" i="5"/>
  <c r="BE279" i="5"/>
  <c r="BE292" i="5"/>
  <c r="BE299" i="5"/>
  <c r="BE301" i="5"/>
  <c r="BE308" i="5"/>
  <c r="BE321" i="5"/>
  <c r="BE334" i="5"/>
  <c r="BE346" i="5"/>
  <c r="J430" i="3"/>
  <c r="J110" i="3" s="1"/>
  <c r="BK508" i="3"/>
  <c r="J508" i="3" s="1"/>
  <c r="J115" i="3" s="1"/>
  <c r="BE138" i="4"/>
  <c r="BE142" i="4"/>
  <c r="BE145" i="4"/>
  <c r="BE146" i="4"/>
  <c r="BE166" i="4"/>
  <c r="BE173" i="4"/>
  <c r="BE175" i="4"/>
  <c r="BE188" i="4"/>
  <c r="BE198" i="4"/>
  <c r="BE203" i="4"/>
  <c r="BE204" i="4"/>
  <c r="BE205" i="4"/>
  <c r="BE221" i="4"/>
  <c r="BE232" i="4"/>
  <c r="BE243" i="4"/>
  <c r="BE244" i="4"/>
  <c r="BE246" i="4"/>
  <c r="BE260" i="4"/>
  <c r="BE283" i="4"/>
  <c r="BE285" i="4"/>
  <c r="BE300" i="4"/>
  <c r="BE302" i="4"/>
  <c r="BE303" i="4"/>
  <c r="BE305" i="4"/>
  <c r="BE315" i="4"/>
  <c r="BE316" i="4"/>
  <c r="BE317" i="4"/>
  <c r="BE319" i="4"/>
  <c r="J129" i="4"/>
  <c r="BE149" i="4"/>
  <c r="BE157" i="4"/>
  <c r="BE159" i="4"/>
  <c r="BE161" i="4"/>
  <c r="BE163" i="4"/>
  <c r="BE186" i="4"/>
  <c r="BE208" i="4"/>
  <c r="BE234" i="4"/>
  <c r="BE238" i="4"/>
  <c r="BE245" i="4"/>
  <c r="BE248" i="4"/>
  <c r="BE253" i="4"/>
  <c r="BE255" i="4"/>
  <c r="BE258" i="4"/>
  <c r="BE274" i="4"/>
  <c r="BE280" i="4"/>
  <c r="BE290" i="4"/>
  <c r="BE298" i="4"/>
  <c r="BE308" i="4"/>
  <c r="BE311" i="4"/>
  <c r="BE313" i="4"/>
  <c r="F96" i="4"/>
  <c r="BE139" i="4"/>
  <c r="BE152" i="4"/>
  <c r="BE155" i="4"/>
  <c r="BE179" i="4"/>
  <c r="BE197" i="4"/>
  <c r="BE209" i="4"/>
  <c r="BE211" i="4"/>
  <c r="BE214" i="4"/>
  <c r="BE224" i="4"/>
  <c r="BE240" i="4"/>
  <c r="BE250" i="4"/>
  <c r="BE267" i="4"/>
  <c r="BE272" i="4"/>
  <c r="BE282" i="4"/>
  <c r="BE291" i="4"/>
  <c r="BE292" i="4"/>
  <c r="BE296" i="4"/>
  <c r="BE314" i="4"/>
  <c r="E85" i="4"/>
  <c r="BE154" i="4"/>
  <c r="BE170" i="4"/>
  <c r="BE177" i="4"/>
  <c r="BE194" i="4"/>
  <c r="BE218" i="4"/>
  <c r="BE241" i="4"/>
  <c r="BE242" i="4"/>
  <c r="BE247" i="4"/>
  <c r="BE270" i="4"/>
  <c r="BE286" i="4"/>
  <c r="BE287" i="4"/>
  <c r="BE288" i="4"/>
  <c r="BE289" i="4"/>
  <c r="BE294" i="4"/>
  <c r="BE304" i="4"/>
  <c r="J134" i="2"/>
  <c r="J102" i="2" s="1"/>
  <c r="J93" i="3"/>
  <c r="F137" i="3"/>
  <c r="BE146" i="3"/>
  <c r="BE156" i="3"/>
  <c r="BE157" i="3"/>
  <c r="BE158" i="3"/>
  <c r="BE173" i="3"/>
  <c r="BE176" i="3"/>
  <c r="BE182" i="3"/>
  <c r="BE190" i="3"/>
  <c r="BE211" i="3"/>
  <c r="BE222" i="3"/>
  <c r="BE224" i="3"/>
  <c r="BE245" i="3"/>
  <c r="BE246" i="3"/>
  <c r="BE267" i="3"/>
  <c r="BE324" i="3"/>
  <c r="BE329" i="3"/>
  <c r="BE341" i="3"/>
  <c r="BE355" i="3"/>
  <c r="BE356" i="3"/>
  <c r="BE360" i="3"/>
  <c r="BE402" i="3"/>
  <c r="BE407" i="3"/>
  <c r="BE413" i="3"/>
  <c r="BE425" i="3"/>
  <c r="BE428" i="3"/>
  <c r="BE437" i="3"/>
  <c r="BE439" i="3"/>
  <c r="BE464" i="3"/>
  <c r="BE465" i="3"/>
  <c r="BE471" i="3"/>
  <c r="BE490" i="3"/>
  <c r="BE492" i="3"/>
  <c r="BE499" i="3"/>
  <c r="BE514" i="3"/>
  <c r="BE144" i="3"/>
  <c r="BE164" i="3"/>
  <c r="BE171" i="3"/>
  <c r="BE184" i="3"/>
  <c r="BE197" i="3"/>
  <c r="BE200" i="3"/>
  <c r="BE218" i="3"/>
  <c r="BE221" i="3"/>
  <c r="BE232" i="3"/>
  <c r="BE285" i="3"/>
  <c r="BE315" i="3"/>
  <c r="BE319" i="3"/>
  <c r="BE343" i="3"/>
  <c r="BE353" i="3"/>
  <c r="BE354" i="3"/>
  <c r="BE359" i="3"/>
  <c r="BE362" i="3"/>
  <c r="BE398" i="3"/>
  <c r="BE414" i="3"/>
  <c r="BE452" i="3"/>
  <c r="BE466" i="3"/>
  <c r="BE468" i="3"/>
  <c r="BE510" i="3"/>
  <c r="BE518" i="3"/>
  <c r="BE519" i="3"/>
  <c r="E85" i="3"/>
  <c r="BE147" i="3"/>
  <c r="BE149" i="3"/>
  <c r="BE153" i="3"/>
  <c r="BE180" i="3"/>
  <c r="BE187" i="3"/>
  <c r="BE192" i="3"/>
  <c r="BE194" i="3"/>
  <c r="BE219" i="3"/>
  <c r="BE225" i="3"/>
  <c r="BE234" i="3"/>
  <c r="BE241" i="3"/>
  <c r="BE243" i="3"/>
  <c r="BE312" i="3"/>
  <c r="BE313" i="3"/>
  <c r="BE322" i="3"/>
  <c r="BE346" i="3"/>
  <c r="BE347" i="3"/>
  <c r="BE349" i="3"/>
  <c r="BE377" i="3"/>
  <c r="BE415" i="3"/>
  <c r="BE420" i="3"/>
  <c r="BE443" i="3"/>
  <c r="BE450" i="3"/>
  <c r="BE458" i="3"/>
  <c r="BE460" i="3"/>
  <c r="BE462" i="3"/>
  <c r="BE507" i="3"/>
  <c r="BE513" i="3"/>
  <c r="BE143" i="3"/>
  <c r="BE155" i="3"/>
  <c r="BE161" i="3"/>
  <c r="BE178" i="3"/>
  <c r="BE208" i="3"/>
  <c r="BE214" i="3"/>
  <c r="BE227" i="3"/>
  <c r="BE229" i="3"/>
  <c r="BE231" i="3"/>
  <c r="BE237" i="3"/>
  <c r="BE240" i="3"/>
  <c r="BE258" i="3"/>
  <c r="BE320" i="3"/>
  <c r="BE325" i="3"/>
  <c r="BE327" i="3"/>
  <c r="BE331" i="3"/>
  <c r="BE335" i="3"/>
  <c r="BE344" i="3"/>
  <c r="BE345" i="3"/>
  <c r="BE361" i="3"/>
  <c r="BE363" i="3"/>
  <c r="BE364" i="3"/>
  <c r="BE386" i="3"/>
  <c r="BE403" i="3"/>
  <c r="BE418" i="3"/>
  <c r="BE431" i="3"/>
  <c r="BE441" i="3"/>
  <c r="BE473" i="3"/>
  <c r="BE475" i="3"/>
  <c r="BE476" i="3"/>
  <c r="BE479" i="3"/>
  <c r="BE482" i="3"/>
  <c r="BE483" i="3"/>
  <c r="BE486" i="3"/>
  <c r="BE487" i="3"/>
  <c r="BE512" i="3"/>
  <c r="BE515" i="3"/>
  <c r="BE516" i="3"/>
  <c r="F129" i="2"/>
  <c r="BE138" i="2"/>
  <c r="BE142" i="2"/>
  <c r="BE147" i="2"/>
  <c r="BE151" i="2"/>
  <c r="BE157" i="2"/>
  <c r="BE169" i="2"/>
  <c r="BE178" i="2"/>
  <c r="BE206" i="2"/>
  <c r="BE212" i="2"/>
  <c r="BE224" i="2"/>
  <c r="BE253" i="2"/>
  <c r="BE254" i="2"/>
  <c r="BE258" i="2"/>
  <c r="BE261" i="2"/>
  <c r="E85" i="2"/>
  <c r="J126" i="2"/>
  <c r="BE136" i="2"/>
  <c r="BE139" i="2"/>
  <c r="BE143" i="2"/>
  <c r="BE146" i="2"/>
  <c r="BE154" i="2"/>
  <c r="BE158" i="2"/>
  <c r="BE166" i="2"/>
  <c r="BE225" i="2"/>
  <c r="BE226" i="2"/>
  <c r="BE229" i="2"/>
  <c r="BE240" i="2"/>
  <c r="BE247" i="2"/>
  <c r="BE256" i="2"/>
  <c r="BE135" i="2"/>
  <c r="BE137" i="2"/>
  <c r="BE141" i="2"/>
  <c r="BE148" i="2"/>
  <c r="BE153" i="2"/>
  <c r="BE155" i="2"/>
  <c r="BE165" i="2"/>
  <c r="BE175" i="2"/>
  <c r="BE231" i="2"/>
  <c r="BE232" i="2"/>
  <c r="BE239" i="2"/>
  <c r="BE243" i="2"/>
  <c r="BE245" i="2"/>
  <c r="BE249" i="2"/>
  <c r="BE149" i="2"/>
  <c r="BE150" i="2"/>
  <c r="BE164" i="2"/>
  <c r="BE167" i="2"/>
  <c r="BE171" i="2"/>
  <c r="BE182" i="2"/>
  <c r="BE197" i="2"/>
  <c r="BE200" i="2"/>
  <c r="BE220" i="2"/>
  <c r="BE223" i="2"/>
  <c r="BE241" i="2"/>
  <c r="BE242" i="2"/>
  <c r="BE251" i="2"/>
  <c r="F38" i="2"/>
  <c r="BA98" i="1"/>
  <c r="J38" i="2"/>
  <c r="AW98" i="1"/>
  <c r="J38" i="3"/>
  <c r="AW99" i="1" s="1"/>
  <c r="J38" i="4"/>
  <c r="AW100" i="1"/>
  <c r="F40" i="4"/>
  <c r="BC100" i="1" s="1"/>
  <c r="F39" i="5"/>
  <c r="BB101" i="1"/>
  <c r="F41" i="6"/>
  <c r="BD102" i="1" s="1"/>
  <c r="F39" i="7"/>
  <c r="BB104" i="1"/>
  <c r="F40" i="8"/>
  <c r="BC105" i="1" s="1"/>
  <c r="F41" i="8"/>
  <c r="BD105" i="1"/>
  <c r="J38" i="9"/>
  <c r="AW106" i="1" s="1"/>
  <c r="J38" i="10"/>
  <c r="AW107" i="1"/>
  <c r="F41" i="11"/>
  <c r="BD108" i="1" s="1"/>
  <c r="F40" i="11"/>
  <c r="BC108" i="1"/>
  <c r="F41" i="12"/>
  <c r="BD109" i="1" s="1"/>
  <c r="F41" i="13"/>
  <c r="BD111" i="1"/>
  <c r="F39" i="14"/>
  <c r="BB112" i="1" s="1"/>
  <c r="F41" i="15"/>
  <c r="BD113" i="1"/>
  <c r="F40" i="16"/>
  <c r="BC115" i="1" s="1"/>
  <c r="F39" i="17"/>
  <c r="BB116" i="1"/>
  <c r="F41" i="17"/>
  <c r="BD116" i="1" s="1"/>
  <c r="F36" i="18"/>
  <c r="BA118" i="1"/>
  <c r="F38" i="18"/>
  <c r="BC118" i="1" s="1"/>
  <c r="F36" i="19"/>
  <c r="BA119" i="1"/>
  <c r="F38" i="19"/>
  <c r="BC119" i="1" s="1"/>
  <c r="J36" i="20"/>
  <c r="AW120" i="1"/>
  <c r="J36" i="21"/>
  <c r="AW121" i="1" s="1"/>
  <c r="J36" i="22"/>
  <c r="AW122" i="1"/>
  <c r="F38" i="23"/>
  <c r="BC123" i="1" s="1"/>
  <c r="F36" i="24"/>
  <c r="BA124" i="1"/>
  <c r="F37" i="24"/>
  <c r="BB124" i="1" s="1"/>
  <c r="F41" i="3"/>
  <c r="BD99" i="1"/>
  <c r="F39" i="4"/>
  <c r="BB100" i="1" s="1"/>
  <c r="F41" i="4"/>
  <c r="BD100" i="1"/>
  <c r="J38" i="5"/>
  <c r="AW101" i="1" s="1"/>
  <c r="F39" i="6"/>
  <c r="BB102" i="1"/>
  <c r="F38" i="6"/>
  <c r="BA102" i="1" s="1"/>
  <c r="J38" i="7"/>
  <c r="AW104" i="1"/>
  <c r="F39" i="8"/>
  <c r="BB105" i="1" s="1"/>
  <c r="J38" i="8"/>
  <c r="AW105" i="1"/>
  <c r="F40" i="9"/>
  <c r="BC106" i="1" s="1"/>
  <c r="F40" i="10"/>
  <c r="BC107" i="1"/>
  <c r="J38" i="11"/>
  <c r="AW108" i="1" s="1"/>
  <c r="F39" i="12"/>
  <c r="BB109" i="1"/>
  <c r="F40" i="13"/>
  <c r="BC111" i="1" s="1"/>
  <c r="F39" i="13"/>
  <c r="BB111" i="1"/>
  <c r="F38" i="14"/>
  <c r="BA112" i="1" s="1"/>
  <c r="F38" i="15"/>
  <c r="BA113" i="1"/>
  <c r="F39" i="16"/>
  <c r="BB115" i="1" s="1"/>
  <c r="F41" i="16"/>
  <c r="BD115" i="1"/>
  <c r="F40" i="17"/>
  <c r="BC116" i="1" s="1"/>
  <c r="J36" i="18"/>
  <c r="AW118" i="1"/>
  <c r="F37" i="19"/>
  <c r="BB119" i="1" s="1"/>
  <c r="F37" i="20"/>
  <c r="BB120" i="1"/>
  <c r="F36" i="21"/>
  <c r="BA121" i="1" s="1"/>
  <c r="F38" i="21"/>
  <c r="BC121" i="1"/>
  <c r="F37" i="22"/>
  <c r="BB122" i="1" s="1"/>
  <c r="F37" i="23"/>
  <c r="BB123" i="1"/>
  <c r="F39" i="24"/>
  <c r="BD124" i="1" s="1"/>
  <c r="F38" i="24"/>
  <c r="BC124" i="1"/>
  <c r="F41" i="2"/>
  <c r="BD98" i="1" s="1"/>
  <c r="F39" i="3"/>
  <c r="BB99" i="1"/>
  <c r="F38" i="4"/>
  <c r="BA100" i="1" s="1"/>
  <c r="F38" i="5"/>
  <c r="BA101" i="1"/>
  <c r="F41" i="5"/>
  <c r="BD101" i="1" s="1"/>
  <c r="F41" i="7"/>
  <c r="BD104" i="1"/>
  <c r="F38" i="8"/>
  <c r="BA105" i="1" s="1"/>
  <c r="F38" i="9"/>
  <c r="BA106" i="1"/>
  <c r="F41" i="10"/>
  <c r="BD107" i="1" s="1"/>
  <c r="F38" i="11"/>
  <c r="BA108" i="1"/>
  <c r="F39" i="11"/>
  <c r="BB108" i="1" s="1"/>
  <c r="F38" i="12"/>
  <c r="BA109" i="1"/>
  <c r="F40" i="12"/>
  <c r="BC109" i="1" s="1"/>
  <c r="F41" i="14"/>
  <c r="BD112" i="1"/>
  <c r="F40" i="14"/>
  <c r="BC112" i="1" s="1"/>
  <c r="J38" i="15"/>
  <c r="AW113" i="1"/>
  <c r="F38" i="16"/>
  <c r="BA115" i="1" s="1"/>
  <c r="J38" i="16"/>
  <c r="AW115" i="1"/>
  <c r="J38" i="17"/>
  <c r="AW116" i="1" s="1"/>
  <c r="F38" i="17"/>
  <c r="BA116" i="1"/>
  <c r="F39" i="18"/>
  <c r="BD118" i="1" s="1"/>
  <c r="F39" i="19"/>
  <c r="BD119" i="1"/>
  <c r="F38" i="20"/>
  <c r="BC120" i="1" s="1"/>
  <c r="F39" i="21"/>
  <c r="BD121" i="1"/>
  <c r="F37" i="21"/>
  <c r="BB121" i="1" s="1"/>
  <c r="F36" i="22"/>
  <c r="BA122" i="1"/>
  <c r="F39" i="22"/>
  <c r="BD122" i="1" s="1"/>
  <c r="F36" i="23"/>
  <c r="BA123" i="1"/>
  <c r="F39" i="23"/>
  <c r="BD123" i="1" s="1"/>
  <c r="AS97" i="1"/>
  <c r="AS96" i="1"/>
  <c r="AS95" i="1" s="1"/>
  <c r="AS94" i="1" s="1"/>
  <c r="F40" i="2"/>
  <c r="BC98" i="1"/>
  <c r="F39" i="2"/>
  <c r="BB98" i="1" s="1"/>
  <c r="F38" i="3"/>
  <c r="BA99" i="1"/>
  <c r="F40" i="3"/>
  <c r="BC99" i="1" s="1"/>
  <c r="F40" i="5"/>
  <c r="BC101" i="1"/>
  <c r="J38" i="6"/>
  <c r="AW102" i="1" s="1"/>
  <c r="F40" i="6"/>
  <c r="BC102" i="1"/>
  <c r="F38" i="7"/>
  <c r="BA104" i="1" s="1"/>
  <c r="F40" i="7"/>
  <c r="BC104" i="1"/>
  <c r="F39" i="9"/>
  <c r="BB106" i="1" s="1"/>
  <c r="F41" i="9"/>
  <c r="BD106" i="1"/>
  <c r="F38" i="10"/>
  <c r="BA107" i="1" s="1"/>
  <c r="F39" i="10"/>
  <c r="BB107" i="1"/>
  <c r="J38" i="12"/>
  <c r="AW109" i="1" s="1"/>
  <c r="J38" i="13"/>
  <c r="AW111" i="1"/>
  <c r="F38" i="13"/>
  <c r="BA111" i="1" s="1"/>
  <c r="J38" i="14"/>
  <c r="AW112" i="1"/>
  <c r="F40" i="15"/>
  <c r="BC113" i="1" s="1"/>
  <c r="F39" i="15"/>
  <c r="BB113" i="1"/>
  <c r="F37" i="18"/>
  <c r="BB118" i="1" s="1"/>
  <c r="J36" i="19"/>
  <c r="AW119" i="1"/>
  <c r="F36" i="20"/>
  <c r="BA120" i="1" s="1"/>
  <c r="F39" i="20"/>
  <c r="BD120" i="1"/>
  <c r="F38" i="22"/>
  <c r="BC122" i="1" s="1"/>
  <c r="J36" i="23"/>
  <c r="AW123" i="1"/>
  <c r="J36" i="24"/>
  <c r="AW124" i="1" s="1"/>
  <c r="R129" i="23" l="1"/>
  <c r="T429" i="3"/>
  <c r="T131" i="10"/>
  <c r="T130" i="10" s="1"/>
  <c r="BK130" i="13"/>
  <c r="J130" i="13" s="1"/>
  <c r="J101" i="13" s="1"/>
  <c r="T129" i="23"/>
  <c r="T129" i="22"/>
  <c r="T128" i="22"/>
  <c r="BK429" i="3"/>
  <c r="J429" i="3" s="1"/>
  <c r="J109" i="3" s="1"/>
  <c r="T132" i="16"/>
  <c r="T131" i="16"/>
  <c r="R271" i="6"/>
  <c r="P129" i="22"/>
  <c r="P128" i="22"/>
  <c r="AU122" i="1"/>
  <c r="P271" i="6"/>
  <c r="R137" i="6"/>
  <c r="R136" i="6"/>
  <c r="P141" i="3"/>
  <c r="T128" i="20"/>
  <c r="T127" i="20"/>
  <c r="P131" i="10"/>
  <c r="P130" i="10"/>
  <c r="AU107" i="1" s="1"/>
  <c r="R131" i="7"/>
  <c r="R130" i="7"/>
  <c r="T271" i="6"/>
  <c r="T136" i="6" s="1"/>
  <c r="T136" i="4"/>
  <c r="T135" i="4"/>
  <c r="T141" i="3"/>
  <c r="T140" i="3"/>
  <c r="P125" i="24"/>
  <c r="AU124" i="1"/>
  <c r="BK129" i="22"/>
  <c r="J129" i="22"/>
  <c r="J99" i="22" s="1"/>
  <c r="T131" i="19"/>
  <c r="T133" i="2"/>
  <c r="T132" i="2"/>
  <c r="P125" i="18"/>
  <c r="P124" i="18"/>
  <c r="AU118" i="1"/>
  <c r="BK139" i="14"/>
  <c r="R130" i="9"/>
  <c r="R129" i="9"/>
  <c r="R133" i="5"/>
  <c r="R132" i="5"/>
  <c r="BK125" i="18"/>
  <c r="J125" i="18" s="1"/>
  <c r="J99" i="18" s="1"/>
  <c r="P132" i="16"/>
  <c r="P131" i="16" s="1"/>
  <c r="AU115" i="1" s="1"/>
  <c r="AU114" i="1" s="1"/>
  <c r="R131" i="11"/>
  <c r="R130" i="11"/>
  <c r="P128" i="20"/>
  <c r="P127" i="20" s="1"/>
  <c r="AU120" i="1" s="1"/>
  <c r="P226" i="19"/>
  <c r="R131" i="19"/>
  <c r="R139" i="14"/>
  <c r="R138" i="14"/>
  <c r="T130" i="9"/>
  <c r="T129" i="9" s="1"/>
  <c r="R429" i="3"/>
  <c r="R141" i="3"/>
  <c r="R140" i="3"/>
  <c r="P131" i="15"/>
  <c r="AU113" i="1"/>
  <c r="P137" i="6"/>
  <c r="P136" i="6"/>
  <c r="AU102" i="1" s="1"/>
  <c r="R136" i="4"/>
  <c r="R135" i="4"/>
  <c r="P429" i="3"/>
  <c r="T226" i="19"/>
  <c r="T133" i="5"/>
  <c r="T132" i="5"/>
  <c r="P136" i="4"/>
  <c r="P135" i="4" s="1"/>
  <c r="AU100" i="1" s="1"/>
  <c r="BK133" i="2"/>
  <c r="J133" i="2"/>
  <c r="J101" i="2" s="1"/>
  <c r="R125" i="24"/>
  <c r="R129" i="22"/>
  <c r="R128" i="22"/>
  <c r="R131" i="15"/>
  <c r="T137" i="6"/>
  <c r="R132" i="16"/>
  <c r="R131" i="16" s="1"/>
  <c r="T131" i="15"/>
  <c r="T125" i="24"/>
  <c r="R128" i="20"/>
  <c r="R127" i="20" s="1"/>
  <c r="R226" i="19"/>
  <c r="P131" i="19"/>
  <c r="P130" i="19"/>
  <c r="AU119" i="1" s="1"/>
  <c r="T294" i="14"/>
  <c r="T138" i="14"/>
  <c r="P139" i="14"/>
  <c r="P138" i="14" s="1"/>
  <c r="AU112" i="1" s="1"/>
  <c r="R131" i="8"/>
  <c r="R130" i="8"/>
  <c r="T125" i="18"/>
  <c r="T124" i="18"/>
  <c r="R132" i="12"/>
  <c r="R131" i="12"/>
  <c r="P131" i="8"/>
  <c r="P130" i="8"/>
  <c r="AU105" i="1"/>
  <c r="P133" i="2"/>
  <c r="P132" i="2" s="1"/>
  <c r="AU98" i="1" s="1"/>
  <c r="BK141" i="3"/>
  <c r="J141" i="3"/>
  <c r="J101" i="3" s="1"/>
  <c r="BK136" i="4"/>
  <c r="J136" i="4"/>
  <c r="J101" i="4"/>
  <c r="BK271" i="6"/>
  <c r="J271" i="6"/>
  <c r="J108" i="6"/>
  <c r="BK130" i="9"/>
  <c r="J130" i="9" s="1"/>
  <c r="J101" i="9" s="1"/>
  <c r="BK131" i="11"/>
  <c r="J131" i="11"/>
  <c r="J101" i="11" s="1"/>
  <c r="BK229" i="15"/>
  <c r="J229" i="15"/>
  <c r="J104" i="15"/>
  <c r="BK226" i="19"/>
  <c r="J226" i="19"/>
  <c r="J105" i="19"/>
  <c r="BK349" i="5"/>
  <c r="J349" i="5" s="1"/>
  <c r="J107" i="5" s="1"/>
  <c r="BK131" i="7"/>
  <c r="J131" i="7"/>
  <c r="J101" i="7" s="1"/>
  <c r="BK132" i="12"/>
  <c r="J132" i="12"/>
  <c r="J101" i="12"/>
  <c r="BK221" i="22"/>
  <c r="J221" i="22"/>
  <c r="J105" i="22"/>
  <c r="BK125" i="24"/>
  <c r="J125" i="24" s="1"/>
  <c r="J98" i="24" s="1"/>
  <c r="BK133" i="5"/>
  <c r="J133" i="5"/>
  <c r="J101" i="5" s="1"/>
  <c r="BK131" i="8"/>
  <c r="BK130" i="8"/>
  <c r="J130" i="8"/>
  <c r="J34" i="8" s="1"/>
  <c r="AG105" i="1" s="1"/>
  <c r="AN105" i="1" s="1"/>
  <c r="BK217" i="12"/>
  <c r="J217" i="12"/>
  <c r="J106" i="12"/>
  <c r="BK294" i="14"/>
  <c r="J294" i="14" s="1"/>
  <c r="J110" i="14" s="1"/>
  <c r="BK315" i="14"/>
  <c r="J315" i="14"/>
  <c r="J113" i="14" s="1"/>
  <c r="BK131" i="15"/>
  <c r="J131" i="15"/>
  <c r="J100" i="15"/>
  <c r="BK132" i="16"/>
  <c r="J132" i="16"/>
  <c r="J101" i="16"/>
  <c r="BK259" i="2"/>
  <c r="J259" i="2" s="1"/>
  <c r="J107" i="2" s="1"/>
  <c r="BK131" i="10"/>
  <c r="J131" i="10"/>
  <c r="J101" i="10" s="1"/>
  <c r="BK127" i="17"/>
  <c r="J127" i="17"/>
  <c r="BK123" i="21"/>
  <c r="J123" i="21" s="1"/>
  <c r="J99" i="21" s="1"/>
  <c r="BK129" i="23"/>
  <c r="J129" i="23"/>
  <c r="J98" i="23" s="1"/>
  <c r="BK230" i="23"/>
  <c r="J230" i="23"/>
  <c r="J104" i="23"/>
  <c r="BK127" i="20"/>
  <c r="J127" i="20"/>
  <c r="J98" i="20"/>
  <c r="BK130" i="19"/>
  <c r="J130" i="19" s="1"/>
  <c r="J98" i="19" s="1"/>
  <c r="BK136" i="6"/>
  <c r="J136" i="6"/>
  <c r="J100" i="6"/>
  <c r="BK135" i="4"/>
  <c r="J135" i="4"/>
  <c r="F37" i="2"/>
  <c r="AZ98" i="1"/>
  <c r="F37" i="4"/>
  <c r="AZ100" i="1"/>
  <c r="F37" i="6"/>
  <c r="AZ102" i="1" s="1"/>
  <c r="J37" i="7"/>
  <c r="AV104" i="1"/>
  <c r="AT104" i="1"/>
  <c r="F37" i="10"/>
  <c r="AZ107" i="1"/>
  <c r="BB103" i="1"/>
  <c r="AX103" i="1"/>
  <c r="F37" i="13"/>
  <c r="AZ111" i="1"/>
  <c r="F37" i="14"/>
  <c r="AZ112" i="1"/>
  <c r="BA110" i="1"/>
  <c r="AW110" i="1"/>
  <c r="BB110" i="1"/>
  <c r="AX110" i="1"/>
  <c r="J37" i="16"/>
  <c r="AV115" i="1"/>
  <c r="AT115" i="1"/>
  <c r="F35" i="19"/>
  <c r="AZ119" i="1" s="1"/>
  <c r="J35" i="21"/>
  <c r="AV121" i="1"/>
  <c r="AT121" i="1"/>
  <c r="J35" i="22"/>
  <c r="AV122" i="1"/>
  <c r="AT122" i="1"/>
  <c r="J35" i="24"/>
  <c r="AV124" i="1" s="1"/>
  <c r="AT124" i="1" s="1"/>
  <c r="F35" i="24"/>
  <c r="AZ124" i="1"/>
  <c r="J37" i="2"/>
  <c r="AV98" i="1"/>
  <c r="AT98" i="1" s="1"/>
  <c r="J37" i="4"/>
  <c r="AV100" i="1"/>
  <c r="AT100" i="1"/>
  <c r="J37" i="6"/>
  <c r="AV102" i="1"/>
  <c r="AT102" i="1"/>
  <c r="F37" i="7"/>
  <c r="AZ104" i="1" s="1"/>
  <c r="J37" i="10"/>
  <c r="AV107" i="1"/>
  <c r="AT107" i="1"/>
  <c r="BA103" i="1"/>
  <c r="AW103" i="1"/>
  <c r="J37" i="13"/>
  <c r="AV111" i="1"/>
  <c r="AT111" i="1" s="1"/>
  <c r="J37" i="14"/>
  <c r="AV112" i="1"/>
  <c r="AT112" i="1"/>
  <c r="BC110" i="1"/>
  <c r="AY110" i="1"/>
  <c r="BD110" i="1"/>
  <c r="F37" i="16"/>
  <c r="AZ115" i="1" s="1"/>
  <c r="F35" i="18"/>
  <c r="AZ118" i="1"/>
  <c r="F35" i="20"/>
  <c r="AZ120" i="1" s="1"/>
  <c r="J35" i="23"/>
  <c r="AV123" i="1"/>
  <c r="AT123" i="1"/>
  <c r="J34" i="17"/>
  <c r="AG116" i="1"/>
  <c r="F37" i="3"/>
  <c r="AZ99" i="1"/>
  <c r="J34" i="4"/>
  <c r="AG100" i="1"/>
  <c r="J37" i="5"/>
  <c r="AV101" i="1"/>
  <c r="AT101" i="1" s="1"/>
  <c r="J37" i="8"/>
  <c r="AV105" i="1"/>
  <c r="AT105" i="1"/>
  <c r="J37" i="9"/>
  <c r="AV106" i="1"/>
  <c r="AT106" i="1"/>
  <c r="BD103" i="1"/>
  <c r="BC103" i="1"/>
  <c r="AY103" i="1"/>
  <c r="F37" i="11"/>
  <c r="AZ108" i="1" s="1"/>
  <c r="F37" i="12"/>
  <c r="AZ109" i="1"/>
  <c r="F37" i="15"/>
  <c r="AZ113" i="1" s="1"/>
  <c r="BD114" i="1"/>
  <c r="BB114" i="1"/>
  <c r="AX114" i="1"/>
  <c r="BC114" i="1"/>
  <c r="AY114" i="1"/>
  <c r="F37" i="17"/>
  <c r="AZ116" i="1"/>
  <c r="J35" i="19"/>
  <c r="AV119" i="1"/>
  <c r="AT119" i="1"/>
  <c r="F35" i="21"/>
  <c r="AZ121" i="1" s="1"/>
  <c r="F35" i="22"/>
  <c r="AZ122" i="1"/>
  <c r="BD117" i="1"/>
  <c r="BC117" i="1"/>
  <c r="AY117" i="1"/>
  <c r="BA117" i="1"/>
  <c r="AW117" i="1"/>
  <c r="BB117" i="1"/>
  <c r="AX117" i="1"/>
  <c r="J37" i="3"/>
  <c r="AV99" i="1"/>
  <c r="AT99" i="1" s="1"/>
  <c r="F37" i="5"/>
  <c r="AZ101" i="1"/>
  <c r="F37" i="8"/>
  <c r="AZ105" i="1" s="1"/>
  <c r="F37" i="9"/>
  <c r="AZ106" i="1"/>
  <c r="J37" i="11"/>
  <c r="AV108" i="1" s="1"/>
  <c r="AT108" i="1" s="1"/>
  <c r="J37" i="12"/>
  <c r="AV109" i="1"/>
  <c r="AT109" i="1" s="1"/>
  <c r="J37" i="15"/>
  <c r="AV113" i="1"/>
  <c r="AT113" i="1"/>
  <c r="BA114" i="1"/>
  <c r="AW114" i="1"/>
  <c r="J37" i="17"/>
  <c r="AV116" i="1"/>
  <c r="AT116" i="1" s="1"/>
  <c r="AN116" i="1" s="1"/>
  <c r="J35" i="18"/>
  <c r="AV118" i="1"/>
  <c r="AT118" i="1" s="1"/>
  <c r="J35" i="20"/>
  <c r="AV120" i="1"/>
  <c r="AT120" i="1"/>
  <c r="F35" i="23"/>
  <c r="AZ123" i="1"/>
  <c r="BK140" i="3" l="1"/>
  <c r="J140" i="3" s="1"/>
  <c r="J34" i="3" s="1"/>
  <c r="AG99" i="1" s="1"/>
  <c r="BK129" i="13"/>
  <c r="J129" i="13" s="1"/>
  <c r="J100" i="13" s="1"/>
  <c r="R130" i="19"/>
  <c r="BK138" i="14"/>
  <c r="J138" i="14" s="1"/>
  <c r="J100" i="14" s="1"/>
  <c r="T130" i="19"/>
  <c r="P140" i="3"/>
  <c r="AU99" i="1" s="1"/>
  <c r="BK132" i="5"/>
  <c r="J132" i="5"/>
  <c r="J100" i="5"/>
  <c r="BK129" i="9"/>
  <c r="J129" i="9" s="1"/>
  <c r="J100" i="9" s="1"/>
  <c r="BK130" i="11"/>
  <c r="J130" i="11" s="1"/>
  <c r="J34" i="11" s="1"/>
  <c r="AG108" i="1" s="1"/>
  <c r="BK131" i="12"/>
  <c r="J131" i="12"/>
  <c r="J100" i="12"/>
  <c r="BK131" i="16"/>
  <c r="J131" i="16" s="1"/>
  <c r="J100" i="16" s="1"/>
  <c r="J100" i="8"/>
  <c r="BK130" i="7"/>
  <c r="J130" i="7" s="1"/>
  <c r="J100" i="7" s="1"/>
  <c r="BK128" i="22"/>
  <c r="J128" i="22" s="1"/>
  <c r="J98" i="22" s="1"/>
  <c r="J139" i="14"/>
  <c r="J101" i="14"/>
  <c r="BK122" i="21"/>
  <c r="J122" i="21" s="1"/>
  <c r="J32" i="21" s="1"/>
  <c r="AG121" i="1" s="1"/>
  <c r="BK124" i="18"/>
  <c r="J124" i="18"/>
  <c r="J32" i="18" s="1"/>
  <c r="AG118" i="1" s="1"/>
  <c r="J131" i="8"/>
  <c r="J101" i="8" s="1"/>
  <c r="BK132" i="2"/>
  <c r="J132" i="2"/>
  <c r="J100" i="2" s="1"/>
  <c r="BK130" i="10"/>
  <c r="J130" i="10"/>
  <c r="J100" i="17"/>
  <c r="J43" i="17"/>
  <c r="J43" i="8"/>
  <c r="AN100" i="1"/>
  <c r="J100" i="4"/>
  <c r="AN99" i="1"/>
  <c r="J43" i="4"/>
  <c r="J100" i="3"/>
  <c r="J43" i="3"/>
  <c r="AU117" i="1"/>
  <c r="J34" i="6"/>
  <c r="AG102" i="1" s="1"/>
  <c r="AN102" i="1" s="1"/>
  <c r="BA97" i="1"/>
  <c r="AW97" i="1"/>
  <c r="J34" i="13"/>
  <c r="AG111" i="1" s="1"/>
  <c r="AZ114" i="1"/>
  <c r="AV114" i="1"/>
  <c r="AT114" i="1" s="1"/>
  <c r="AU103" i="1"/>
  <c r="AU110" i="1"/>
  <c r="AZ103" i="1"/>
  <c r="AV103" i="1" s="1"/>
  <c r="AT103" i="1" s="1"/>
  <c r="BB97" i="1"/>
  <c r="J32" i="20"/>
  <c r="AG120" i="1" s="1"/>
  <c r="AN120" i="1" s="1"/>
  <c r="J32" i="24"/>
  <c r="AG124" i="1"/>
  <c r="J34" i="10"/>
  <c r="AG107" i="1" s="1"/>
  <c r="BC97" i="1"/>
  <c r="AZ110" i="1"/>
  <c r="AV110" i="1" s="1"/>
  <c r="AT110" i="1" s="1"/>
  <c r="J32" i="19"/>
  <c r="AG119" i="1"/>
  <c r="J34" i="15"/>
  <c r="AG113" i="1"/>
  <c r="J32" i="23"/>
  <c r="AG123" i="1"/>
  <c r="BD97" i="1"/>
  <c r="AZ117" i="1"/>
  <c r="AV117" i="1"/>
  <c r="AT117" i="1"/>
  <c r="J43" i="11" l="1"/>
  <c r="J41" i="21"/>
  <c r="J41" i="23"/>
  <c r="J41" i="18"/>
  <c r="J43" i="15"/>
  <c r="J41" i="24"/>
  <c r="J43" i="10"/>
  <c r="J98" i="18"/>
  <c r="J100" i="11"/>
  <c r="J98" i="21"/>
  <c r="J100" i="10"/>
  <c r="J41" i="20"/>
  <c r="J41" i="19"/>
  <c r="AN119" i="1"/>
  <c r="J43" i="13"/>
  <c r="AN111" i="1"/>
  <c r="J43" i="6"/>
  <c r="AN121" i="1"/>
  <c r="AN124" i="1"/>
  <c r="AN107" i="1"/>
  <c r="AN123" i="1"/>
  <c r="AN108" i="1"/>
  <c r="AN113" i="1"/>
  <c r="AN118" i="1"/>
  <c r="BB96" i="1"/>
  <c r="AX96" i="1"/>
  <c r="BC96" i="1"/>
  <c r="AY96" i="1"/>
  <c r="J32" i="22"/>
  <c r="AG122" i="1"/>
  <c r="AN122" i="1" s="1"/>
  <c r="J34" i="2"/>
  <c r="AG98" i="1" s="1"/>
  <c r="AN98" i="1" s="1"/>
  <c r="BA96" i="1"/>
  <c r="AW96" i="1"/>
  <c r="J34" i="16"/>
  <c r="AG115" i="1"/>
  <c r="AG114" i="1" s="1"/>
  <c r="J34" i="14"/>
  <c r="AG112" i="1" s="1"/>
  <c r="AG110" i="1" s="1"/>
  <c r="AN110" i="1" s="1"/>
  <c r="AU97" i="1"/>
  <c r="AU96" i="1" s="1"/>
  <c r="AU95" i="1" s="1"/>
  <c r="AU94" i="1" s="1"/>
  <c r="AX97" i="1"/>
  <c r="BD96" i="1"/>
  <c r="BD95" i="1"/>
  <c r="BD94" i="1" s="1"/>
  <c r="W33" i="1" s="1"/>
  <c r="J34" i="5"/>
  <c r="AG101" i="1"/>
  <c r="J34" i="7"/>
  <c r="AG104" i="1"/>
  <c r="J34" i="12"/>
  <c r="AG109" i="1"/>
  <c r="AY97" i="1"/>
  <c r="AZ97" i="1"/>
  <c r="AV97" i="1" s="1"/>
  <c r="AT97" i="1" s="1"/>
  <c r="J34" i="9"/>
  <c r="AG106" i="1"/>
  <c r="J43" i="12" l="1"/>
  <c r="J43" i="9"/>
  <c r="J43" i="16"/>
  <c r="J43" i="7"/>
  <c r="J43" i="2"/>
  <c r="J43" i="5"/>
  <c r="J41" i="22"/>
  <c r="J43" i="14"/>
  <c r="AN104" i="1"/>
  <c r="AN115" i="1"/>
  <c r="AN112" i="1"/>
  <c r="AN101" i="1"/>
  <c r="AN106" i="1"/>
  <c r="AN109" i="1"/>
  <c r="AN114" i="1"/>
  <c r="AG103" i="1"/>
  <c r="AG117" i="1"/>
  <c r="BC95" i="1"/>
  <c r="AY95" i="1"/>
  <c r="BB95" i="1"/>
  <c r="AX95" i="1"/>
  <c r="BA95" i="1"/>
  <c r="AW95" i="1"/>
  <c r="AZ96" i="1"/>
  <c r="AV96" i="1"/>
  <c r="AT96" i="1" s="1"/>
  <c r="AN117" i="1" l="1"/>
  <c r="AN103" i="1"/>
  <c r="BC94" i="1"/>
  <c r="W32" i="1"/>
  <c r="BB94" i="1"/>
  <c r="AX94" i="1" s="1"/>
  <c r="AG97" i="1"/>
  <c r="AG96" i="1"/>
  <c r="AG95" i="1"/>
  <c r="AG94" i="1" s="1"/>
  <c r="AK26" i="1" s="1"/>
  <c r="AZ95" i="1"/>
  <c r="AV95" i="1"/>
  <c r="AT95" i="1" s="1"/>
  <c r="BA94" i="1"/>
  <c r="W30" i="1"/>
  <c r="AN95" i="1" l="1"/>
  <c r="AN97" i="1"/>
  <c r="AN96" i="1"/>
  <c r="AY94" i="1"/>
  <c r="W31" i="1"/>
  <c r="AW94" i="1"/>
  <c r="AK30" i="1"/>
  <c r="AZ94" i="1"/>
  <c r="W29" i="1" s="1"/>
  <c r="AV94" i="1" l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<sst xmlns="http://schemas.openxmlformats.org/spreadsheetml/2006/main" count="33520" uniqueCount="3842">
  <si>
    <t>Export Komplet</t>
  </si>
  <si>
    <t/>
  </si>
  <si>
    <t>2.0</t>
  </si>
  <si>
    <t>ZAMOK</t>
  </si>
  <si>
    <t>False</t>
  </si>
  <si>
    <t>{7e170a8d-df3f-44f1-b2fe-46a9f3e64342}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</si>
  <si>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</si>
  <si>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</si>
  <si>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</si>
  <si>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</si>
  <si>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</si>
  <si>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</si>
  <si>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</si>
  <si>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</si>
  <si>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Mesto2449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</si>
  <si>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</si>
  <si>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</si>
  <si>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Tržnice I.etapa - Krásenský břeh</t>
  </si>
  <si>
    <t>KSO:</t>
  </si>
  <si>
    <t>CC-CZ:</t>
  </si>
  <si>
    <t>Místo:</t>
  </si>
  <si>
    <t>Valašské Meziříčí</t>
  </si>
  <si>
    <t>Datum:</t>
  </si>
  <si>
    <t>25. 10. 2023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</si>
  <si>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</si>
  <si>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</si>
  <si>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</si>
  <si>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</si>
  <si>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</si>
  <si>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</si>
  <si>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</si>
  <si>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Kubla&amp;Architects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</si>
  <si>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</si>
  <si>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</si>
  <si>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</si>
  <si>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</si>
  <si>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</si>
  <si>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</si>
  <si>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</si>
  <si>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</si>
  <si>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</si>
  <si>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</si>
  <si>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</si>
  <si>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</si>
  <si>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</si>
  <si>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</si>
  <si>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</si>
  <si>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</si>
  <si>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</si>
  <si>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</si>
  <si>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</si>
  <si>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</si>
  <si>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</si>
  <si>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</si>
  <si>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</si>
  <si>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</si>
  <si>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</si>
  <si>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</si>
  <si>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</si>
  <si>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</si>
  <si>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</si>
  <si>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</si>
  <si>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</si>
  <si>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</si>
  <si>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</si>
  <si>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</si>
  <si>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</si>
  <si>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</si>
  <si>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</si>
  <si>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</si>
  <si>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</si>
  <si>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</si>
  <si>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</si>
  <si>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</si>
  <si>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</si>
  <si>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</si>
  <si>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</si>
  <si>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</si>
  <si>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</si>
  <si>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</si>
  <si>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</si>
  <si>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</si>
  <si>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</si>
  <si>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</si>
  <si>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{ebc6a3a2-680a-4787-8dac-e2e42c3c68f0}</t>
  </si>
  <si>
    <t>2</t>
  </si>
  <si>
    <t>11</t>
  </si>
  <si>
    <t>Přímé výdaje</t>
  </si>
  <si>
    <t>Soupis</t>
  </si>
  <si>
    <t>{76e14bb1-082a-4044-b6de-be457be1d63a}</t>
  </si>
  <si>
    <t>111</t>
  </si>
  <si>
    <t>Přímé výdaje na hlavní část</t>
  </si>
  <si>
    <t>3</t>
  </si>
  <si>
    <t>{ba6cf2d7-1429-4652-80ba-1dd150efea9c}</t>
  </si>
  <si>
    <t>/</t>
  </si>
  <si>
    <t>001</t>
  </si>
  <si>
    <t>SO 01 Příprava území a bourací práce</t>
  </si>
  <si>
    <t>4</t>
  </si>
  <si>
    <t>{bdea1c87-763d-406b-9856-e20c679f10be}</t>
  </si>
  <si>
    <t>003</t>
  </si>
  <si>
    <t>SO 03 Úprava opěrné zdi a pobytové schody</t>
  </si>
  <si>
    <t>{a8da1590-bb2a-4dee-b71a-0887c1a81546}</t>
  </si>
  <si>
    <t>004</t>
  </si>
  <si>
    <t>SO 04 Dopravní řešení a zpevněné plochy</t>
  </si>
  <si>
    <t>{68378494-4e53-43c6-ab91-729d41e9394b}</t>
  </si>
  <si>
    <t>005</t>
  </si>
  <si>
    <t>SO 05 Sadové úpravy a doplnění městského mobiliáře</t>
  </si>
  <si>
    <t>{bebedbcc-c020-45c0-bb34-1c6539eb9272}</t>
  </si>
  <si>
    <t>006</t>
  </si>
  <si>
    <t>SO 06 Opěrné stěny a schodiště</t>
  </si>
  <si>
    <t>{e7978e4d-5974-4c71-9151-3cff3b1c880a}</t>
  </si>
  <si>
    <t>IO04</t>
  </si>
  <si>
    <t>IO 04 Dešťová kanalizace</t>
  </si>
  <si>
    <t>{f150facb-fd7b-49f0-bc24-ab97eeacdc29}</t>
  </si>
  <si>
    <t>Kanalizační větev D</t>
  </si>
  <si>
    <t>5</t>
  </si>
  <si>
    <t>{cfb8064c-f776-4083-96d7-9f1d5bab4a8d}</t>
  </si>
  <si>
    <t>02</t>
  </si>
  <si>
    <t>Kanalizační odbočky k větvi D</t>
  </si>
  <si>
    <t>{d441fd77-147d-4c59-a32a-340d2eae9f8b}</t>
  </si>
  <si>
    <t>03</t>
  </si>
  <si>
    <t>Zasakovací objekt ZO</t>
  </si>
  <si>
    <t>{5b2fa324-ab15-49c9-9513-f5b76a0b58cb}</t>
  </si>
  <si>
    <t>04</t>
  </si>
  <si>
    <t>Kanalizační větev D1</t>
  </si>
  <si>
    <t>{16b49f93-d4e4-4b8f-a69a-386ec1f0d724}</t>
  </si>
  <si>
    <t>05</t>
  </si>
  <si>
    <t>Kanalizační odbočky k větvi D1</t>
  </si>
  <si>
    <t>{218801dc-4121-498e-a4bd-80055218733a}</t>
  </si>
  <si>
    <t>IO05</t>
  </si>
  <si>
    <t>IO 05 Vodovodní přípojka pítka</t>
  </si>
  <si>
    <t>{6c57e67d-9795-4c08-bba8-225149e68d9f}</t>
  </si>
  <si>
    <t>112</t>
  </si>
  <si>
    <t>Přímé výdaje na vedlejší část</t>
  </si>
  <si>
    <t>{2d8dac10-4565-417a-af9e-85a0f9641666}</t>
  </si>
  <si>
    <t>115</t>
  </si>
  <si>
    <t>{1b5cd7b0-7343-48d2-a891-2a800361f568}</t>
  </si>
  <si>
    <t>116</t>
  </si>
  <si>
    <t>{c9eeba2e-239c-4dbe-a0e6-36ee4100b561}</t>
  </si>
  <si>
    <t>IO01</t>
  </si>
  <si>
    <t>IO 01 Veřejné osvětlení a rozhlas</t>
  </si>
  <si>
    <t>{bf8c6279-34da-4dd8-884b-cba56827ea29}</t>
  </si>
  <si>
    <t>Nepřímé výdaje</t>
  </si>
  <si>
    <t>{9d74fb2b-c46f-4d1f-9e40-6acabbc9bf75}</t>
  </si>
  <si>
    <t>Vedlejší rozpočtové náklady</t>
  </si>
  <si>
    <t>{96f12ecf-f6df-40d3-9ba0-84e28e7126eb}</t>
  </si>
  <si>
    <t>301</t>
  </si>
  <si>
    <t>IO 01 Veřejné osvětlení a rozhlas - vedlejší rozpočtové náklady</t>
  </si>
  <si>
    <t>{2ff66e8a-623e-4628-a00a-543cd1c1baa3}</t>
  </si>
  <si>
    <t>Nezpůsobilé výdaje</t>
  </si>
  <si>
    <t>{ef11c19c-bbc9-4d4b-a920-ccaf2e91b3c0}</t>
  </si>
  <si>
    <t>201</t>
  </si>
  <si>
    <t>{d9be6909-c9b0-4e3f-9d6f-33ec16528159}</t>
  </si>
  <si>
    <t>202</t>
  </si>
  <si>
    <t>SO 02 Zázemí tržnice</t>
  </si>
  <si>
    <t>{626f02d7-62cb-4cec-9e65-fa75ba4d1733}</t>
  </si>
  <si>
    <t>203</t>
  </si>
  <si>
    <t>{9ba423cf-51a3-49a3-ad14-b34b1030a600}</t>
  </si>
  <si>
    <t>204</t>
  </si>
  <si>
    <t>{ac594a67-985d-4ad8-bf7b-bf998ab51ac8}</t>
  </si>
  <si>
    <t>205</t>
  </si>
  <si>
    <t>{67968928-baed-4685-ae32-1f559486bdf0}</t>
  </si>
  <si>
    <t>IO02</t>
  </si>
  <si>
    <t>IO 02 Přípojka NN pro SO 02</t>
  </si>
  <si>
    <t>{d7c8e916-921f-4eeb-ba53-937757f5209a}</t>
  </si>
  <si>
    <t>302</t>
  </si>
  <si>
    <t>IO 02 Přípojka NN pro SO 02 - vedlejší rozpočtové náklady</t>
  </si>
  <si>
    <t>{af4a1961-75e5-49b7-ac31-4fd65dadd679}</t>
  </si>
  <si>
    <t>sut</t>
  </si>
  <si>
    <t>2009,488</t>
  </si>
  <si>
    <t>sut1</t>
  </si>
  <si>
    <t>909,08</t>
  </si>
  <si>
    <t>KRYCÍ LIST SOUPISU PRACÍ</t>
  </si>
  <si>
    <t>Objekt:</t>
  </si>
  <si>
    <t>01 - Způsobilé výdaje</t>
  </si>
  <si>
    <t>Soupis:</t>
  </si>
  <si>
    <t>11 - Přímé výdaje</t>
  </si>
  <si>
    <t>Úroveň 4:</t>
  </si>
  <si>
    <t>001 - SO 01 Příprava území a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</si>
  <si>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</si>
  <si>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</si>
  <si>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</si>
  <si>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</si>
  <si>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</si>
  <si>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</si>
  <si>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</si>
  <si>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</si>
  <si>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</si>
  <si>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</si>
  <si>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</si>
  <si>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</si>
  <si>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</si>
  <si>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</si>
  <si>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</si>
  <si>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</si>
  <si>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</si>
  <si>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</si>
  <si>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</si>
  <si>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</si>
  <si>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</si>
  <si>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</si>
  <si>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</si>
  <si>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</si>
  <si>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</si>
  <si>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</si>
  <si>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</si>
  <si>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</si>
  <si>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</si>
  <si>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</si>
  <si>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</si>
  <si>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</si>
  <si>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</si>
  <si>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</si>
  <si>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2023 02</t>
  </si>
  <si>
    <t>-893496540</t>
  </si>
  <si>
    <t>111251101</t>
  </si>
  <si>
    <t>Odstranění křovin a stromů průměru kmene do 100 mm i s kořeny sklonu terénu do 1:5 z celkové plochy do 100 m2 strojně</t>
  </si>
  <si>
    <t>-338902348</t>
  </si>
  <si>
    <t>112251211</t>
  </si>
  <si>
    <t>Odstranění pařezů rovině nebo na svahu do 1:5 odfrézováním hl do 0,2 m</t>
  </si>
  <si>
    <t>-82301432</t>
  </si>
  <si>
    <t>113106133</t>
  </si>
  <si>
    <t>Rozebrání dlažeb z kamenných dlaždic komunikací pro pěší strojně pl do 50 m2</t>
  </si>
  <si>
    <t>1316358923</t>
  </si>
  <si>
    <t>113106142</t>
  </si>
  <si>
    <t>Rozebrání dlažeb z betonových nebo kamenných dlaždic komunikací pro pěší strojně pl přes 50 m2</t>
  </si>
  <si>
    <t>1157896626</t>
  </si>
  <si>
    <t>VV</t>
  </si>
  <si>
    <t>78-21</t>
  </si>
  <si>
    <t>6</t>
  </si>
  <si>
    <t>113106185</t>
  </si>
  <si>
    <t>Rozebrání dlažeb vozovek z drobných kostek s ložem z kameniva strojně pl do 50 m2</t>
  </si>
  <si>
    <t>564605450</t>
  </si>
  <si>
    <t>7</t>
  </si>
  <si>
    <t>113107123</t>
  </si>
  <si>
    <t>Odstranění podkladu z kameniva drceného tl přes 200 do 300 mm ručně</t>
  </si>
  <si>
    <t>586344388</t>
  </si>
  <si>
    <t>8</t>
  </si>
  <si>
    <t>113107136</t>
  </si>
  <si>
    <t>Odstranění podkladu z betonu vyztuženého sítěmi tl přes 100 do 150 mm ručně</t>
  </si>
  <si>
    <t>72726090</t>
  </si>
  <si>
    <t>beton kolem studny</t>
  </si>
  <si>
    <t>5,0</t>
  </si>
  <si>
    <t>9</t>
  </si>
  <si>
    <t>113107164</t>
  </si>
  <si>
    <t>Odstranění podkladu z kameniva drceného tl přes 300 do 400 mm strojně pl přes 50 do 200 m2</t>
  </si>
  <si>
    <t>-894378521</t>
  </si>
  <si>
    <t>10</t>
  </si>
  <si>
    <t>113107222</t>
  </si>
  <si>
    <t>Odstranění podkladu z kameniva drceného tl přes 100 do 200 mm strojně pl přes 200 m2</t>
  </si>
  <si>
    <t>-1595862497</t>
  </si>
  <si>
    <t>113107223</t>
  </si>
  <si>
    <t>Odstranění podkladu z kameniva drceného tl přes 200 do 300 mm strojně pl přes 200 m2</t>
  </si>
  <si>
    <t>737956753</t>
  </si>
  <si>
    <t>113107225</t>
  </si>
  <si>
    <t>Odstranění podkladu z kameniva drceného tl přes 400 do 500 mm strojně pl přes 200 m2</t>
  </si>
  <si>
    <t>914636248</t>
  </si>
  <si>
    <t>13</t>
  </si>
  <si>
    <t>113107237</t>
  </si>
  <si>
    <t>Odstranění podkladu z betonu vyztuženého sítěmi tl přes 150 do 300 mm strojně pl přes 200 m2</t>
  </si>
  <si>
    <t>980281210</t>
  </si>
  <si>
    <t>14</t>
  </si>
  <si>
    <t>113107243</t>
  </si>
  <si>
    <t>Odstranění podkladu živičného tl přes 100 do 150 mm strojně pl přes 200 m2</t>
  </si>
  <si>
    <t>1621415122</t>
  </si>
  <si>
    <t>"zpevněná polocha"   1358,0</t>
  </si>
  <si>
    <t>15</t>
  </si>
  <si>
    <t>113107324</t>
  </si>
  <si>
    <t>Odstranění podkladu z kameniva drceného tl přes 300 do 400 mm strojně pl do 50 m2</t>
  </si>
  <si>
    <t>-299111315</t>
  </si>
  <si>
    <t>16</t>
  </si>
  <si>
    <t>1646650471</t>
  </si>
  <si>
    <t>17</t>
  </si>
  <si>
    <t>113202111</t>
  </si>
  <si>
    <t>Vytrhání obrub krajníků obrubníků stojatých</t>
  </si>
  <si>
    <t>m</t>
  </si>
  <si>
    <t>2144866262</t>
  </si>
  <si>
    <t>322-25</t>
  </si>
  <si>
    <t>18</t>
  </si>
  <si>
    <t>113203111</t>
  </si>
  <si>
    <t>Vytrhání obrub z dlažebních kostek</t>
  </si>
  <si>
    <t>146026818</t>
  </si>
  <si>
    <t>19</t>
  </si>
  <si>
    <t>114203103</t>
  </si>
  <si>
    <t>Rozebrání dlažeb z lomového kamene nebo betonových tvárnic do cementové malty</t>
  </si>
  <si>
    <t>m3</t>
  </si>
  <si>
    <t>-2133780497</t>
  </si>
  <si>
    <t>rovnanina</t>
  </si>
  <si>
    <t>30,0*0,3</t>
  </si>
  <si>
    <t>oblázky v betonu</t>
  </si>
  <si>
    <t>5,5*0,8*0,2</t>
  </si>
  <si>
    <t>Součet</t>
  </si>
  <si>
    <t>20</t>
  </si>
  <si>
    <t>121151123</t>
  </si>
  <si>
    <t>Sejmutí ornice plochy přes 500 m2 tl vrstvy do 200 mm strojně</t>
  </si>
  <si>
    <t>1893343950</t>
  </si>
  <si>
    <t>122911111</t>
  </si>
  <si>
    <t>Odstranění vyfrézované dřevní hmoty hl do 0,2 m v rovině nebo na svahu do 1:5</t>
  </si>
  <si>
    <t>564417631</t>
  </si>
  <si>
    <t>22</t>
  </si>
  <si>
    <t>162301501</t>
  </si>
  <si>
    <t>Vodorovné přemístění křovin do 5 km D kmene do 100 mm</t>
  </si>
  <si>
    <t>-414661410</t>
  </si>
  <si>
    <t>23</t>
  </si>
  <si>
    <t>162301981</t>
  </si>
  <si>
    <t>Příplatek k vodorovnému přemístění křovin D kmene do 100 mm ZKD 1 km</t>
  </si>
  <si>
    <t>-82486549</t>
  </si>
  <si>
    <t>70,000*5</t>
  </si>
  <si>
    <t>24</t>
  </si>
  <si>
    <t>184818239</t>
  </si>
  <si>
    <t>Ochrana kmene průměru přes 1100 mm průměru kmene při výšce bednění do 2 m</t>
  </si>
  <si>
    <t>kus</t>
  </si>
  <si>
    <t>1625749347</t>
  </si>
  <si>
    <t>Úpravy povrchů, podlahy a osazování výplní</t>
  </si>
  <si>
    <t>25</t>
  </si>
  <si>
    <t>619996135</t>
  </si>
  <si>
    <t>Ochrana konstrukcí nebo samostatných prvků obedněním z řeziva</t>
  </si>
  <si>
    <t>-664981005</t>
  </si>
  <si>
    <t>sochy</t>
  </si>
  <si>
    <t>3,0*4*2,0*3</t>
  </si>
  <si>
    <t>Trubní vedení</t>
  </si>
  <si>
    <t>26</t>
  </si>
  <si>
    <t>890411811</t>
  </si>
  <si>
    <t>Bourání šachet z prefabrikovaných skruží ručně obestavěného prostoru do 1,5 m3</t>
  </si>
  <si>
    <t>1075562001</t>
  </si>
  <si>
    <t>odstranění betonové skruže - studna</t>
  </si>
  <si>
    <t>3,14*0,6*0,6*0,5</t>
  </si>
  <si>
    <t>27</t>
  </si>
  <si>
    <t>899304811</t>
  </si>
  <si>
    <t>Demontáž poklopů betonových nebo ŽB včetně rámu hmotnosti přes 150 kg</t>
  </si>
  <si>
    <t>-2129939649</t>
  </si>
  <si>
    <t>zákryt studny</t>
  </si>
  <si>
    <t>Ostatní konstrukce a práce, bourání</t>
  </si>
  <si>
    <t>28</t>
  </si>
  <si>
    <t>961044111</t>
  </si>
  <si>
    <t>Bourání základů z betonu prostého</t>
  </si>
  <si>
    <t>-219071601</t>
  </si>
  <si>
    <t>základ pod poštovní schránku</t>
  </si>
  <si>
    <t>0,6*0,6*1,0</t>
  </si>
  <si>
    <t>info tabule</t>
  </si>
  <si>
    <t>0,6*0,6*1,0*2</t>
  </si>
  <si>
    <t>stojan na kola</t>
  </si>
  <si>
    <t>1,2*1,2*1,5</t>
  </si>
  <si>
    <t>rozcestník</t>
  </si>
  <si>
    <t>1,0*1,0*1,5</t>
  </si>
  <si>
    <t>Mezisoučet</t>
  </si>
  <si>
    <t>základ pod betonové zídky</t>
  </si>
  <si>
    <t>8,0*0,6</t>
  </si>
  <si>
    <t>3,4*0,8</t>
  </si>
  <si>
    <t>29</t>
  </si>
  <si>
    <t>961055111</t>
  </si>
  <si>
    <t>Bourání základů ze ŽB</t>
  </si>
  <si>
    <t>-2109411836</t>
  </si>
  <si>
    <t>betonový základ</t>
  </si>
  <si>
    <t>1,5*2,7*(1,0+1,0)+50,0</t>
  </si>
  <si>
    <t>30</t>
  </si>
  <si>
    <t>541457911</t>
  </si>
  <si>
    <t>pro SO 03</t>
  </si>
  <si>
    <t>(3,71+9,61+2,1+12,525)*1,5*0,9</t>
  </si>
  <si>
    <t>patka pro rampu</t>
  </si>
  <si>
    <t>1,5*0,9*8,2</t>
  </si>
  <si>
    <t>31</t>
  </si>
  <si>
    <t>962042320</t>
  </si>
  <si>
    <t>Bourání zdiva nadzákladového z betonu prostého do 1 m3</t>
  </si>
  <si>
    <t>1152986499</t>
  </si>
  <si>
    <t>betonové zídky</t>
  </si>
  <si>
    <t>3,4*0,5</t>
  </si>
  <si>
    <t>1,6*1,1</t>
  </si>
  <si>
    <t>8,0*0,5</t>
  </si>
  <si>
    <t>32</t>
  </si>
  <si>
    <t>962052211</t>
  </si>
  <si>
    <t>Bourání zdiva nadzákladového ze ŽB přes 1 m3</t>
  </si>
  <si>
    <t>802110737</t>
  </si>
  <si>
    <t>5,46*0,29*(1,25+0,7)*0,5</t>
  </si>
  <si>
    <t>11,96*0,6*0,65</t>
  </si>
  <si>
    <t>16,735*0,7*0,86</t>
  </si>
  <si>
    <t>6,115*1,0*2,45</t>
  </si>
  <si>
    <t>(3,71+9,61+2,1+12,525)*1,0*2,45</t>
  </si>
  <si>
    <t>33</t>
  </si>
  <si>
    <t>965042241</t>
  </si>
  <si>
    <t>Bourání podkladů pod dlažby nebo mazanin betonových nebo z litého asfaltu tl přes 100 mm pl přes 4 m2</t>
  </si>
  <si>
    <t>-1291973617</t>
  </si>
  <si>
    <t>rampa</t>
  </si>
  <si>
    <t>60,0*(0,45+0,25)*0,5</t>
  </si>
  <si>
    <t>34</t>
  </si>
  <si>
    <t>965049112</t>
  </si>
  <si>
    <t>Příplatek k bourání betonových mazanin za bourání mazanin se svařovanou sítí tl přes 100 mm</t>
  </si>
  <si>
    <t>1781116352</t>
  </si>
  <si>
    <t>35</t>
  </si>
  <si>
    <t>966001411.1</t>
  </si>
  <si>
    <t>Odstranění stojanu na kola - odvoz + uschování,zětná montáž</t>
  </si>
  <si>
    <t>1932901013</t>
  </si>
  <si>
    <t>36</t>
  </si>
  <si>
    <t>966005111</t>
  </si>
  <si>
    <t>Rozebrání a odstranění silničního zábradlí se sloupky osazenými s betonovými patkami</t>
  </si>
  <si>
    <t>1558298527</t>
  </si>
  <si>
    <t>37</t>
  </si>
  <si>
    <t>966005211</t>
  </si>
  <si>
    <t>Rozebrání a odstranění silničního zábradlí se sloupky osazenými do říms nebo krycích desek</t>
  </si>
  <si>
    <t>-1625698668</t>
  </si>
  <si>
    <t>zábradlí u sochy</t>
  </si>
  <si>
    <t>5,5</t>
  </si>
  <si>
    <t>38</t>
  </si>
  <si>
    <t>966006132</t>
  </si>
  <si>
    <t>Odstranění značek dopravních nebo orientačních se sloupky s betonovými patkami</t>
  </si>
  <si>
    <t>1476407327</t>
  </si>
  <si>
    <t>8-1</t>
  </si>
  <si>
    <t>39</t>
  </si>
  <si>
    <t>966006251</t>
  </si>
  <si>
    <t>Odstranění zábrany parkovací zabetonovaného sloupku v do 800 mm</t>
  </si>
  <si>
    <t>-1275906857</t>
  </si>
  <si>
    <t>40</t>
  </si>
  <si>
    <t>967042714.1</t>
  </si>
  <si>
    <t>Odsekání desky z betonu plošné tl do 200 mm</t>
  </si>
  <si>
    <t>-2102381835</t>
  </si>
  <si>
    <t>odbourání desky na OU -  SO 03</t>
  </si>
  <si>
    <t>18,905*0,6</t>
  </si>
  <si>
    <t>11,96*0,6</t>
  </si>
  <si>
    <t>16,735*0,7</t>
  </si>
  <si>
    <t>(6,115+3,71+9,61+2,1+12,525)*1,0</t>
  </si>
  <si>
    <t>41</t>
  </si>
  <si>
    <t>97713R001</t>
  </si>
  <si>
    <t>bourání pítka - odvoz vč.likvidace</t>
  </si>
  <si>
    <t>1175026449</t>
  </si>
  <si>
    <t>42</t>
  </si>
  <si>
    <t>97713R002</t>
  </si>
  <si>
    <t xml:space="preserve">demontáž parkovací automat -  odvoz,uschování + zpětná montáž na původní základ </t>
  </si>
  <si>
    <t>-265102112</t>
  </si>
  <si>
    <t>43</t>
  </si>
  <si>
    <t>97713R003</t>
  </si>
  <si>
    <t>demontáž infotabule - odvoz vč.likvidace</t>
  </si>
  <si>
    <t>701990264</t>
  </si>
  <si>
    <t>44</t>
  </si>
  <si>
    <t>97713R004</t>
  </si>
  <si>
    <t xml:space="preserve">demontáž rozcestníku -  odvoz,uschování + zpětná montáž na původní základ </t>
  </si>
  <si>
    <t>-1528009716</t>
  </si>
  <si>
    <t>45</t>
  </si>
  <si>
    <t>97713R005</t>
  </si>
  <si>
    <t>posunutí pamětní desky</t>
  </si>
  <si>
    <t>424654862</t>
  </si>
  <si>
    <t>997</t>
  </si>
  <si>
    <t>Přesun sutě</t>
  </si>
  <si>
    <t>46</t>
  </si>
  <si>
    <t>997221551</t>
  </si>
  <si>
    <t>Vodorovná doprava suti ze sypkých materiálů do 1 km</t>
  </si>
  <si>
    <t>t</t>
  </si>
  <si>
    <t>-129979109</t>
  </si>
  <si>
    <t>47</t>
  </si>
  <si>
    <t>997221559</t>
  </si>
  <si>
    <t>Příplatek ZKD 1 km u vodorovné dopravy suti ze sypkých materiálů</t>
  </si>
  <si>
    <t>1719109901</t>
  </si>
  <si>
    <t>sut*19</t>
  </si>
  <si>
    <t>48</t>
  </si>
  <si>
    <t>997013501</t>
  </si>
  <si>
    <t>Odvoz suti a vybouraných hmot na skládku nebo meziskládku do 1 km se složením</t>
  </si>
  <si>
    <t>48705819</t>
  </si>
  <si>
    <t>2918,568-sut</t>
  </si>
  <si>
    <t>49</t>
  </si>
  <si>
    <t>997013509</t>
  </si>
  <si>
    <t>Příplatek k odvozu suti a vybouraných hmot na skládku ZKD 1 km přes 1 km</t>
  </si>
  <si>
    <t>-1581884457</t>
  </si>
  <si>
    <t>sut1*19</t>
  </si>
  <si>
    <t>50</t>
  </si>
  <si>
    <t>997221611</t>
  </si>
  <si>
    <t>Nakládání suti na dopravní prostředky pro vodorovnou dopravu</t>
  </si>
  <si>
    <t>620700484</t>
  </si>
  <si>
    <t>51</t>
  </si>
  <si>
    <t>997221625</t>
  </si>
  <si>
    <t>Poplatek za uložení na skládce (skládkovné) stavebního odpadu železobetonového kód odpadu 17 01 01</t>
  </si>
  <si>
    <t>-58691689</t>
  </si>
  <si>
    <t>52</t>
  </si>
  <si>
    <t>997221873</t>
  </si>
  <si>
    <t>Poplatek za uložení na recyklační skládce (skládkovné) stavebního odpadu zeminy a kamení zatříděného do Katalogu odpadů pod kódem 17 05 04</t>
  </si>
  <si>
    <t>-1652502314</t>
  </si>
  <si>
    <t>sut-429,128</t>
  </si>
  <si>
    <t>53</t>
  </si>
  <si>
    <t>997221645</t>
  </si>
  <si>
    <t>Poplatek za uložení na skládce (skládkovné) odpadu asfaltového bez dehtu kód odpadu 17 03 02</t>
  </si>
  <si>
    <t>739790285</t>
  </si>
  <si>
    <t>PSV</t>
  </si>
  <si>
    <t>Práce a dodávky PSV</t>
  </si>
  <si>
    <t>767</t>
  </si>
  <si>
    <t>Konstrukce zámečnické</t>
  </si>
  <si>
    <t>54</t>
  </si>
  <si>
    <t>7678218R1</t>
  </si>
  <si>
    <t>Demontáž poštovní schránky na ocelovém sloupku vč.odvozu a likvidace</t>
  </si>
  <si>
    <t>184583953</t>
  </si>
  <si>
    <t>hr</t>
  </si>
  <si>
    <t>j</t>
  </si>
  <si>
    <t>771,4</t>
  </si>
  <si>
    <t>o</t>
  </si>
  <si>
    <t>582,6</t>
  </si>
  <si>
    <t>z</t>
  </si>
  <si>
    <t>190,5</t>
  </si>
  <si>
    <t>003 - SO 03 Úprava opěrné zdi a pobytové schody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</si>
  <si>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</si>
  <si>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</si>
  <si>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</si>
  <si>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</si>
  <si>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</si>
  <si>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</si>
  <si>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</si>
  <si>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</si>
  <si>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</si>
  <si>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</si>
  <si>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115001106</t>
  </si>
  <si>
    <t>Převedení vody potrubím DN přes 600 do 900</t>
  </si>
  <si>
    <t>1231558769</t>
  </si>
  <si>
    <t>115101202</t>
  </si>
  <si>
    <t>Čerpání vody na dopravní výšku do 10 m průměrný přítok přes 500 do 1 000 l/min</t>
  </si>
  <si>
    <t>hod</t>
  </si>
  <si>
    <t>-861245654</t>
  </si>
  <si>
    <t>24*30*2</t>
  </si>
  <si>
    <t>115101302</t>
  </si>
  <si>
    <t>Pohotovost čerpací soupravy pro dopravní výšku do 10 m přítok přes 500 do 1 000 l/min</t>
  </si>
  <si>
    <t>den</t>
  </si>
  <si>
    <t>-97673761</t>
  </si>
  <si>
    <t>131213701</t>
  </si>
  <si>
    <t>Hloubení nezapažených jam v soudržných horninách třídy těžitelnosti I skupiny 3 ručně</t>
  </si>
  <si>
    <t>-559684440</t>
  </si>
  <si>
    <t>j*0,15</t>
  </si>
  <si>
    <t>131253104</t>
  </si>
  <si>
    <t>Hloubení jam nezapažených v hornině třídy těžitelnosti I skupiny 3 objem přes 100 m3 strojně v omezeném prostoru</t>
  </si>
  <si>
    <t>-578700910</t>
  </si>
  <si>
    <t>480,0+245,8+45,6</t>
  </si>
  <si>
    <t>j*0,85</t>
  </si>
  <si>
    <t>151101201</t>
  </si>
  <si>
    <t>Zřízení příložného pažení stěn výkopu hl do 4 m</t>
  </si>
  <si>
    <t>269546418</t>
  </si>
  <si>
    <t>36,0*1,5</t>
  </si>
  <si>
    <t>151101211</t>
  </si>
  <si>
    <t>Odstranění příložného pažení stěn hl do 4 m</t>
  </si>
  <si>
    <t>1998693628</t>
  </si>
  <si>
    <t>151101401</t>
  </si>
  <si>
    <t>Zřízení vzepření stěn při pažení příložném hl do 4 m</t>
  </si>
  <si>
    <t>-1365089478</t>
  </si>
  <si>
    <t>151101411</t>
  </si>
  <si>
    <t>Odstranění vzepření stěn při pažení příložném hl do 4 m</t>
  </si>
  <si>
    <t>-195596488</t>
  </si>
  <si>
    <t>162351104</t>
  </si>
  <si>
    <t>Vodorovné přemístění přes 500 do 1000 m výkopku/sypaniny z horniny třídy těžitelnosti I skupiny 1 až 3</t>
  </si>
  <si>
    <t>-370505811</t>
  </si>
  <si>
    <t>odvoz+dovoz zeminy pro zásyp na mezideponii</t>
  </si>
  <si>
    <t>z*2</t>
  </si>
  <si>
    <t>-1988218784</t>
  </si>
  <si>
    <t>dovoz+odvoz zeminy pro hrázky</t>
  </si>
  <si>
    <t>hr*2</t>
  </si>
  <si>
    <t>162751117</t>
  </si>
  <si>
    <t>Vodorovné přemístění přes 9 000 do 10000 m výkopku/sypaniny z horniny třídy těžitelnosti I skupiny 1 až 3</t>
  </si>
  <si>
    <t>532116482</t>
  </si>
  <si>
    <t>odvoz přebytečné zeminy</t>
  </si>
  <si>
    <t>-z</t>
  </si>
  <si>
    <t>vvrtané piloty</t>
  </si>
  <si>
    <t>1,7</t>
  </si>
  <si>
    <t>162751119</t>
  </si>
  <si>
    <t>Příplatek k vodorovnému přemístění výkopku/sypaniny z horniny třídy těžitelnosti I skupiny 1 až 3 ZKD 1000 m přes 10000 m</t>
  </si>
  <si>
    <t>-905598380</t>
  </si>
  <si>
    <t>o*10</t>
  </si>
  <si>
    <t>167151101</t>
  </si>
  <si>
    <t>Nakládání výkopku z hornin třídy těžitelnosti I skupiny 1 až 3 do 100 m3</t>
  </si>
  <si>
    <t>-2046879526</t>
  </si>
  <si>
    <t>hrázka</t>
  </si>
  <si>
    <t>167151111</t>
  </si>
  <si>
    <t>Nakládání výkopku z hornin třídy těžitelnosti I skupiny 1 až 3 přes 100 m3</t>
  </si>
  <si>
    <t>1316508075</t>
  </si>
  <si>
    <t>171153101</t>
  </si>
  <si>
    <t>Zemní hrázky melioračních kanálů z horniny třídy těžitelnosti I a II skupiny 1 až 4</t>
  </si>
  <si>
    <t>2064941885</t>
  </si>
  <si>
    <t>36,0*(1,0+1,5)*0,5*1,0</t>
  </si>
  <si>
    <t>171201231</t>
  </si>
  <si>
    <t>Poplatek za uložení zeminy a kamení na recyklační skládce (skládkovné) kód odpadu 17 05 04</t>
  </si>
  <si>
    <t>1592495452</t>
  </si>
  <si>
    <t>o*2,0</t>
  </si>
  <si>
    <t>171251201</t>
  </si>
  <si>
    <t>Uložení sypaniny na skládky nebo meziskládky</t>
  </si>
  <si>
    <t>-232089436</t>
  </si>
  <si>
    <t>174151101</t>
  </si>
  <si>
    <t>Zásyp jam, šachet rýh nebo kolem objektů sypaninou se zhutněním</t>
  </si>
  <si>
    <t>1248901572</t>
  </si>
  <si>
    <t>"dle projektanta"   159,5+31,0</t>
  </si>
  <si>
    <t>181951112</t>
  </si>
  <si>
    <t>Úprava pláně v hornině třídy těžitelnosti I skupiny 1 až 3 se zhutněním strojně</t>
  </si>
  <si>
    <t>1431832480</t>
  </si>
  <si>
    <t>400</t>
  </si>
  <si>
    <t>Zakládání</t>
  </si>
  <si>
    <t>225511112</t>
  </si>
  <si>
    <t>Vrty maloprofilové jádrové D přes 195 do 245 mm úklon do 45° hl 0 až 25 m hornina I a II</t>
  </si>
  <si>
    <t>1641365019</t>
  </si>
  <si>
    <t>5,0*5*2</t>
  </si>
  <si>
    <t>231611114</t>
  </si>
  <si>
    <t>Výztuž pilot betonovaných do země ocel z betonářské oceli 10 505</t>
  </si>
  <si>
    <t>-1589862490</t>
  </si>
  <si>
    <t>1996,5*0,001</t>
  </si>
  <si>
    <t>271532211</t>
  </si>
  <si>
    <t>Podsyp pod základové konstrukce se zhutněním z hrubého kameniva frakce 32 až 63 mm</t>
  </si>
  <si>
    <t>990089255</t>
  </si>
  <si>
    <t>pod pobytové schody</t>
  </si>
  <si>
    <t>84,0</t>
  </si>
  <si>
    <t>273313511</t>
  </si>
  <si>
    <t>Základové desky z betonu tř. C 12/15</t>
  </si>
  <si>
    <t>-1607793790</t>
  </si>
  <si>
    <t>pobytové schody</t>
  </si>
  <si>
    <t>38,5</t>
  </si>
  <si>
    <t>274313511</t>
  </si>
  <si>
    <t>Základové pásy z betonu tř. C 12/15</t>
  </si>
  <si>
    <t>-952140370</t>
  </si>
  <si>
    <t>podkladní beton pod opěrné zdi</t>
  </si>
  <si>
    <t xml:space="preserve">"OP2"     </t>
  </si>
  <si>
    <t>2,4</t>
  </si>
  <si>
    <t>OP3</t>
  </si>
  <si>
    <t>1,0</t>
  </si>
  <si>
    <t>275313511</t>
  </si>
  <si>
    <t>Základové patky z betonu tř. C 12/15</t>
  </si>
  <si>
    <t>-1281702878</t>
  </si>
  <si>
    <t>podkl.beton pod patku</t>
  </si>
  <si>
    <t>1,2*1,2*0,1</t>
  </si>
  <si>
    <t>275321611</t>
  </si>
  <si>
    <t>Základové patky ze ŽB bez zvýšených nároků na prostředí tř. C 30/37</t>
  </si>
  <si>
    <t>1729254526</t>
  </si>
  <si>
    <t>patka pro naviják</t>
  </si>
  <si>
    <t>1,0*1,0*1,0</t>
  </si>
  <si>
    <t>275351121</t>
  </si>
  <si>
    <t>Zřízení bednění základových patek</t>
  </si>
  <si>
    <t>-1410815596</t>
  </si>
  <si>
    <t>1,0*4*1,0</t>
  </si>
  <si>
    <t>1,2*4*0,1</t>
  </si>
  <si>
    <t>275351122</t>
  </si>
  <si>
    <t>Odstranění bednění základových patek</t>
  </si>
  <si>
    <t>401973538</t>
  </si>
  <si>
    <t>275362021</t>
  </si>
  <si>
    <t>Výztuž základových patek svařovanými sítěmi Kari</t>
  </si>
  <si>
    <t>-1468063734</t>
  </si>
  <si>
    <t>(1,0*1,0*2+1,0*4*1,0)*7,667*1,15*0,001</t>
  </si>
  <si>
    <t>281602111</t>
  </si>
  <si>
    <t>Injektování povrchové nízkotlaké s dvojitým obturátorem mikropilot a kotev tlakem do 0,6 MPa</t>
  </si>
  <si>
    <t>1772421577</t>
  </si>
  <si>
    <t>M</t>
  </si>
  <si>
    <t>58128450</t>
  </si>
  <si>
    <t>bentonit aktivovaný mletý pro vrty, injektáže a těsnění vodních staveb VL</t>
  </si>
  <si>
    <t>-1968213814</t>
  </si>
  <si>
    <t>1,7*2,5</t>
  </si>
  <si>
    <t>282603111</t>
  </si>
  <si>
    <t>Injektování vysokotlaké s dvojitým obturátorem tlakem do 8 MPa</t>
  </si>
  <si>
    <t>-1303763757</t>
  </si>
  <si>
    <t>285470670</t>
  </si>
  <si>
    <t>8,6*2,5</t>
  </si>
  <si>
    <t>283111113</t>
  </si>
  <si>
    <t>Zřízení trubkových mikropilot svislých část hladká D přes 105 do 115 mm</t>
  </si>
  <si>
    <t>1156034404</t>
  </si>
  <si>
    <t>14011080.1</t>
  </si>
  <si>
    <t>trubka ocelová bezešvá hladká jakost 11 353 108x16mm</t>
  </si>
  <si>
    <t>2032316336</t>
  </si>
  <si>
    <t>50*1,1 'Přepočtené koeficientem množství</t>
  </si>
  <si>
    <t>283131113</t>
  </si>
  <si>
    <t>Zřízení hlavy mikropilot namáhaných tlakem i tahem D přes 105 do 115 mm</t>
  </si>
  <si>
    <t>-904046978</t>
  </si>
  <si>
    <t>RMAT0008</t>
  </si>
  <si>
    <t>hlava mikropilot</t>
  </si>
  <si>
    <t>1142197669</t>
  </si>
  <si>
    <t>Svislé a kompletní konstrukce</t>
  </si>
  <si>
    <t>317321018</t>
  </si>
  <si>
    <t>Římsy opěrných zdí a valů ze ŽB tř. C 30/37</t>
  </si>
  <si>
    <t>-68495478</t>
  </si>
  <si>
    <t>OP2</t>
  </si>
  <si>
    <t>(10,8+3,8)*0,78*0,1</t>
  </si>
  <si>
    <t>317353111</t>
  </si>
  <si>
    <t>Bednění říms opěrných zdí a valů přímých, zalomených nebo zakřivených zřízení</t>
  </si>
  <si>
    <t>156114312</t>
  </si>
  <si>
    <t>(10,8+3,8+0,78)*2*0,1</t>
  </si>
  <si>
    <t>317353112</t>
  </si>
  <si>
    <t>Bednění říms opěrných zdí a valů přímých, zalomených nebo zakřivených odstranění</t>
  </si>
  <si>
    <t>1756401630</t>
  </si>
  <si>
    <t>317361016</t>
  </si>
  <si>
    <t>Výztuž říms opěrných zdí a valů z betonářské oceli 10 505</t>
  </si>
  <si>
    <t>-1511897429</t>
  </si>
  <si>
    <t>1,139*105*0,001</t>
  </si>
  <si>
    <t>3271121R2</t>
  </si>
  <si>
    <t>Montáž  zákrytové desky z betonových bloků ukládaných na cementovou maltu,kotvení na trny</t>
  </si>
  <si>
    <t>1204956632</t>
  </si>
  <si>
    <t>"odk.P3/1"   1,1*0,35*8</t>
  </si>
  <si>
    <t>593845R010</t>
  </si>
  <si>
    <t>blok betonový  1100/350/100mm beton C35/45 XC4, XD3, XF4, XA1 Cl 0,2 Dmax16 S4, třída pohledovosti betonu PB3, povrch přírodní, jemně pískovaný, odk.P3/1</t>
  </si>
  <si>
    <t>1047401754</t>
  </si>
  <si>
    <t>327211211</t>
  </si>
  <si>
    <t>Zdivo opěrných zdí z pravidelných žulových  kamenů na maltu obj kamene do 0,02 m3 š spáry do 4 mm vč.spárování</t>
  </si>
  <si>
    <t>-9160802</t>
  </si>
  <si>
    <t>OP1</t>
  </si>
  <si>
    <t>20,23*0,54*(0,15+0,2)*0,5</t>
  </si>
  <si>
    <t>10,92*0,96*(0,15+0,2)*0,5</t>
  </si>
  <si>
    <t>0,55*(0,96+0,25)*(0,15+0,2)*0,5</t>
  </si>
  <si>
    <t>16,73*0,79*(0,15+0,2)*0,5</t>
  </si>
  <si>
    <t>(11,759+3,927)*2,4*0,2</t>
  </si>
  <si>
    <t>doplnění u odbourané opěry</t>
  </si>
  <si>
    <t>2,0</t>
  </si>
  <si>
    <t>327323128</t>
  </si>
  <si>
    <t>Opěrné zdi a valy ze ŽB tř. C 30/37</t>
  </si>
  <si>
    <t>-1450092604</t>
  </si>
  <si>
    <t xml:space="preserve">OP1 </t>
  </si>
  <si>
    <t>20,23*0,2*0,54</t>
  </si>
  <si>
    <t>10,92*0,2*0,96</t>
  </si>
  <si>
    <t>0,55*0,2*(0,25+0,96)</t>
  </si>
  <si>
    <t>16,73*0,2*0,79</t>
  </si>
  <si>
    <t>47,4*0,25*0,39</t>
  </si>
  <si>
    <t>327324128</t>
  </si>
  <si>
    <t>Opěrné zdi a valy ze ŽB odolného proti agresivnímu prostředí tř. C 30/37</t>
  </si>
  <si>
    <t>1287428076</t>
  </si>
  <si>
    <t>(11,75+10,865)*0,5*1,6*0,9</t>
  </si>
  <si>
    <t>(11,75+10,865)*0,5*(0,78+0,948-0,15*2)*0,5*2,4</t>
  </si>
  <si>
    <t>(3,927+3,033)*0,5*1,6*0,9</t>
  </si>
  <si>
    <t>(3,927+3,033)*0,5*(0,78+0,948-0,15*2)*0,5*2,4</t>
  </si>
  <si>
    <t>(5,42+5,041+0,6)*0,5*1,3*0,3</t>
  </si>
  <si>
    <t>(5,42+5,041+0,6)*0,5*0,4*(2,7+2,2)*0,5</t>
  </si>
  <si>
    <t>0,305*0,6*0,85</t>
  </si>
  <si>
    <t>(1,398+1,292)*0,5*0,6*0,3</t>
  </si>
  <si>
    <t>0,821*0,6*0,3</t>
  </si>
  <si>
    <t>1,572*2,2*0,3</t>
  </si>
  <si>
    <t>1,398*1,318*0,3</t>
  </si>
  <si>
    <t>0,821*0,875*0,3</t>
  </si>
  <si>
    <t>327351211</t>
  </si>
  <si>
    <t>Bednění opěrných zdí a valů svislých i skloněných zřízení</t>
  </si>
  <si>
    <t>1091274761</t>
  </si>
  <si>
    <t>20,23*0,54*2</t>
  </si>
  <si>
    <t>10,92*0,96*2</t>
  </si>
  <si>
    <t>0,55*(0,25+0,96)*2</t>
  </si>
  <si>
    <t>16,73*0,79*2</t>
  </si>
  <si>
    <t>47,4*0,39*2</t>
  </si>
  <si>
    <t>(11,75+10,865+1,6*2)*0,9</t>
  </si>
  <si>
    <t>(11,75+10,865)*0,5*2,4*2</t>
  </si>
  <si>
    <t>(3,927+3,033+1,6*2)*0,9</t>
  </si>
  <si>
    <t>(3,927+3,033)*0,5*2,4*2</t>
  </si>
  <si>
    <t>(0,74+0,98)*0,5*4</t>
  </si>
  <si>
    <t>1,6*0,9*2*2</t>
  </si>
  <si>
    <t>(5,42+5,041+0,6)*0,5*1,3*2</t>
  </si>
  <si>
    <t>(5,42+5,041+0,6)*0,5*(2,7+2,2)*0,5*2</t>
  </si>
  <si>
    <t>(0,305+0,6)*2*0,86</t>
  </si>
  <si>
    <t>(1,398+1,292)*0,5*0,6*2</t>
  </si>
  <si>
    <t>1,398*1,318*2</t>
  </si>
  <si>
    <t>0,821*0,875*2</t>
  </si>
  <si>
    <t>327351221</t>
  </si>
  <si>
    <t>Bednění opěrných zdí a valů svislých i skloněných odstranění</t>
  </si>
  <si>
    <t>-1419742608</t>
  </si>
  <si>
    <t>327361016</t>
  </si>
  <si>
    <t>Výztuž opěrných zdí a valů D přes 12 mm z betonářské oceli 10 505</t>
  </si>
  <si>
    <t>2134697901</t>
  </si>
  <si>
    <t>(1384,8+3485,7+748,191)*0,001</t>
  </si>
  <si>
    <t>327501111</t>
  </si>
  <si>
    <t>Výplň za opěrami a protimrazové klíny z kameniva drceného nebo těženého</t>
  </si>
  <si>
    <t>-373836609</t>
  </si>
  <si>
    <t>16,0*2,4*0,5</t>
  </si>
  <si>
    <t>Vodorovné konstrukce</t>
  </si>
  <si>
    <t>430321616</t>
  </si>
  <si>
    <t>Schodišťová konstrukce a rampa ze ŽB tř. C 30/37</t>
  </si>
  <si>
    <t>1969535084</t>
  </si>
  <si>
    <t>430362021</t>
  </si>
  <si>
    <t>Výztuž schodišťové konstrukce a rampy svařovanými sítěmi Kari</t>
  </si>
  <si>
    <t>961713145</t>
  </si>
  <si>
    <t>26449,3*0,001</t>
  </si>
  <si>
    <t>431351125</t>
  </si>
  <si>
    <t>Zřízení bednění podest schodišť a ramp křivočarých v do 4 m</t>
  </si>
  <si>
    <t>1517003969</t>
  </si>
  <si>
    <t>253,0</t>
  </si>
  <si>
    <t>55</t>
  </si>
  <si>
    <t>431351126</t>
  </si>
  <si>
    <t>Odstranění bednění podest schodišť a ramp křivočarých v do 4 m</t>
  </si>
  <si>
    <t>936804595</t>
  </si>
  <si>
    <t>56</t>
  </si>
  <si>
    <t>451313531</t>
  </si>
  <si>
    <t>Podkladní vrstva z betonu prostého se zvýšenými nároky na prostředí pod dlažbu tl přes 150 do 200 mm</t>
  </si>
  <si>
    <t>1113703702</t>
  </si>
  <si>
    <t>25,775*2,5</t>
  </si>
  <si>
    <t>57</t>
  </si>
  <si>
    <t>461211721</t>
  </si>
  <si>
    <t>Patka z lomového kamene pro dlažbu na sucho s vyspárováním cementovou maltou</t>
  </si>
  <si>
    <t>-921404770</t>
  </si>
  <si>
    <t>25,775*0,5*1,0</t>
  </si>
  <si>
    <t>58</t>
  </si>
  <si>
    <t>462519003</t>
  </si>
  <si>
    <t>Příplatek za urovnání ploch záhozu z lomového kamene hmotnost přes 200 do 500 kg</t>
  </si>
  <si>
    <t>-1237680505</t>
  </si>
  <si>
    <t>59</t>
  </si>
  <si>
    <t>464511123</t>
  </si>
  <si>
    <t>Pohoz z kamene záhozového hmotnosti přes 200 do 500 kg z terénu</t>
  </si>
  <si>
    <t>-318614722</t>
  </si>
  <si>
    <t>opevnění břehu</t>
  </si>
  <si>
    <t>25,775*(1,5+1,0)*0,25</t>
  </si>
  <si>
    <t>60</t>
  </si>
  <si>
    <t>852261122.1</t>
  </si>
  <si>
    <t>Osazení litinové trouby  DN 100 odvodnění opěrné stěny</t>
  </si>
  <si>
    <t>-1782700836</t>
  </si>
  <si>
    <t>Z3/2</t>
  </si>
  <si>
    <t>1,0*13</t>
  </si>
  <si>
    <t>Z3/4</t>
  </si>
  <si>
    <t>1,0*5</t>
  </si>
  <si>
    <t>61</t>
  </si>
  <si>
    <t>55253263.1</t>
  </si>
  <si>
    <t>trubka  litinová  DN 100 dl 1000mm</t>
  </si>
  <si>
    <t>2137261820</t>
  </si>
  <si>
    <t>18*1,01 'Přepočtené koeficientem množství</t>
  </si>
  <si>
    <t>62</t>
  </si>
  <si>
    <t>895270012</t>
  </si>
  <si>
    <t>Proplachovací a kontrolní šachta z PVC-U vnější průměr 315 mm pro drenáže budov bez lapače písku užitné výšky 650 mm</t>
  </si>
  <si>
    <t>-291988788</t>
  </si>
  <si>
    <t>63</t>
  </si>
  <si>
    <t>895270021</t>
  </si>
  <si>
    <t>Proplachovací a kontrolní šachta z PVC-U vnější průměr 315 mm pro drenáže budov šachtové prodloužení světlé hloubky 800 mm</t>
  </si>
  <si>
    <t>-1197237157</t>
  </si>
  <si>
    <t>64</t>
  </si>
  <si>
    <t>895270051</t>
  </si>
  <si>
    <t>Proplachovací a kontrolní šachta z PVC-U vnější průměr 315 mm pro drenáže budov poklop litinový pro třídu zatížení B 125</t>
  </si>
  <si>
    <t>929639741</t>
  </si>
  <si>
    <t>65</t>
  </si>
  <si>
    <t>899104112</t>
  </si>
  <si>
    <t>Osazení poklopů litinových, ocelových nebo železobetonových včetně rámů pro třídu zatížení D400, E600</t>
  </si>
  <si>
    <t>319758465</t>
  </si>
  <si>
    <t>66</t>
  </si>
  <si>
    <t>RMAT0010</t>
  </si>
  <si>
    <t xml:space="preserve">poklopčtvercový  600x600mm třídy D400  vč.rámu ,navijáku s elektropohonem a všech doplňků odk.Z3/3f  </t>
  </si>
  <si>
    <t>kg</t>
  </si>
  <si>
    <t>1557827119</t>
  </si>
  <si>
    <t>67</t>
  </si>
  <si>
    <t>911121111</t>
  </si>
  <si>
    <t>Montáž zábradlí ocelového přichyceného vruty do betonového podkladu</t>
  </si>
  <si>
    <t>-989141383</t>
  </si>
  <si>
    <t>"Z3/1 - OP1"    20,0</t>
  </si>
  <si>
    <t>"Z3/6 - OP3"    8,3+3,5</t>
  </si>
  <si>
    <t>68</t>
  </si>
  <si>
    <t>RMAT0005</t>
  </si>
  <si>
    <t>zábradlí ocelové   Z3/1  - OP1 vč.povrchové úpravy komaxit a všech doplňků</t>
  </si>
  <si>
    <t>-1786086939</t>
  </si>
  <si>
    <t>69</t>
  </si>
  <si>
    <t>RMAT0009</t>
  </si>
  <si>
    <t>zábradlí ocelové  Z3/6 - OP3 vč.povrchové úpravy komaxit a všech doplňků</t>
  </si>
  <si>
    <t>744997793</t>
  </si>
  <si>
    <t>70</t>
  </si>
  <si>
    <t>931994132.2</t>
  </si>
  <si>
    <t>Těsnění dilatační spáry betonové konstrukce silikonovým tmelem vč.penetračního nátěru</t>
  </si>
  <si>
    <t>-1669828207</t>
  </si>
  <si>
    <t>71</t>
  </si>
  <si>
    <t>935113111</t>
  </si>
  <si>
    <t>Osazení odvodňovacího polymerbetonového žlabu s krycím roštem šířky do 200 mm</t>
  </si>
  <si>
    <t>-1218838401</t>
  </si>
  <si>
    <t>odk.P3/2</t>
  </si>
  <si>
    <t>19,5+3,5</t>
  </si>
  <si>
    <t>72</t>
  </si>
  <si>
    <t>59227006</t>
  </si>
  <si>
    <t>žlab odvodňovací z polymerbetonu se spádem dna 0,5% 130x155/160mm</t>
  </si>
  <si>
    <t>-760330560</t>
  </si>
  <si>
    <t>73</t>
  </si>
  <si>
    <t>59227014</t>
  </si>
  <si>
    <t>rošt můstkový C250 litina pro žlab š 130mm</t>
  </si>
  <si>
    <t>-1553080897</t>
  </si>
  <si>
    <t>74</t>
  </si>
  <si>
    <t>935923216</t>
  </si>
  <si>
    <t>Osazení vpusti pro odvodňovací žlab betonový nebo polymerbetonový s krycím roštem šířky do 200 mm</t>
  </si>
  <si>
    <t>1848476612</t>
  </si>
  <si>
    <t>75</t>
  </si>
  <si>
    <t>59223180</t>
  </si>
  <si>
    <t>vpusť odtoková polymerbetonová včetně kalového koše a můstkového roštu litinového š 100mm</t>
  </si>
  <si>
    <t>-2109820156</t>
  </si>
  <si>
    <t>76</t>
  </si>
  <si>
    <t>949101112</t>
  </si>
  <si>
    <t>Lešení pomocné pro objekty pozemních staveb s lešeňovou podlahou v přes 1,9 do 3,5 m zatížení do 150 kg/m2</t>
  </si>
  <si>
    <t>-1226632535</t>
  </si>
  <si>
    <t>77</t>
  </si>
  <si>
    <t>953312122</t>
  </si>
  <si>
    <t>Vložky do svislých dilatačních spár z extrudovaných polystyrénových desek tl. přes 10 do 20 mm</t>
  </si>
  <si>
    <t>769442036</t>
  </si>
  <si>
    <t>u OP1,OP3</t>
  </si>
  <si>
    <t>10,9</t>
  </si>
  <si>
    <t>samotná dilatace nadbetonávka OZ po 6m</t>
  </si>
  <si>
    <t>0,93*0,25*4</t>
  </si>
  <si>
    <t>1,35*0,25*2</t>
  </si>
  <si>
    <t>1,18*0,25*3</t>
  </si>
  <si>
    <t>1,6*0,9*2</t>
  </si>
  <si>
    <t>(0,78+0,948)*0,5*2,4*2</t>
  </si>
  <si>
    <t>napojení na OP5</t>
  </si>
  <si>
    <t>1,6*0,9+0,8*2,4</t>
  </si>
  <si>
    <t>78</t>
  </si>
  <si>
    <t>953333424.1</t>
  </si>
  <si>
    <t>profilové pryžové těsnění</t>
  </si>
  <si>
    <t>-1381647868</t>
  </si>
  <si>
    <t>1,2*2+0,5+5,5+3,35</t>
  </si>
  <si>
    <t>0,93*4+1,35*2+1,18*3</t>
  </si>
  <si>
    <t>3,3*2</t>
  </si>
  <si>
    <t>79</t>
  </si>
  <si>
    <t>985131111</t>
  </si>
  <si>
    <t>Očištění ploch stěn, rubu kleneb a podlah tlakovou vodou</t>
  </si>
  <si>
    <t>-1921053081</t>
  </si>
  <si>
    <t>"OP1,OP2"   48,18</t>
  </si>
  <si>
    <t>opravy opěry mostu</t>
  </si>
  <si>
    <t>(1,2+0,5+1,2)*1,9</t>
  </si>
  <si>
    <t>(5,4+3,36)*(1,425+1,9+0,8)*0,5</t>
  </si>
  <si>
    <t>otryskání-pracovní spára mezi tížnou zdí a nadbetonávkou  OP1</t>
  </si>
  <si>
    <t>48,0*0,5</t>
  </si>
  <si>
    <t>1,6*0,9*2+1,0*2,4*2</t>
  </si>
  <si>
    <t>80</t>
  </si>
  <si>
    <t>985311112</t>
  </si>
  <si>
    <t>Reprofilace stěn cementovou sanační maltou tl přes 10 do 20 mm</t>
  </si>
  <si>
    <t>-355592397</t>
  </si>
  <si>
    <t>6,0</t>
  </si>
  <si>
    <t>81</t>
  </si>
  <si>
    <t>985312112</t>
  </si>
  <si>
    <t>Stěrka k vyrovnání betonových ploch stěn tl přes 2 do 3 mm</t>
  </si>
  <si>
    <t>-1542391557</t>
  </si>
  <si>
    <t>82</t>
  </si>
  <si>
    <t>985312114.1</t>
  </si>
  <si>
    <t xml:space="preserve">Cementová stěrka k vyrovnání betonových ploch stěn </t>
  </si>
  <si>
    <t>-174888062</t>
  </si>
  <si>
    <t>83</t>
  </si>
  <si>
    <t>985321211</t>
  </si>
  <si>
    <t xml:space="preserve">Ochranný nátěr  před korozí </t>
  </si>
  <si>
    <t>1873322943</t>
  </si>
  <si>
    <t>mikropiloty</t>
  </si>
  <si>
    <t>3,14*0,108*1,0*10</t>
  </si>
  <si>
    <t>0,25*0,25*10</t>
  </si>
  <si>
    <t>4,5</t>
  </si>
  <si>
    <t>84</t>
  </si>
  <si>
    <t>985323211</t>
  </si>
  <si>
    <t>Spojovací můstek reprofilovaného betonu na epoxidové bázi tl 1 mm</t>
  </si>
  <si>
    <t>-1189840368</t>
  </si>
  <si>
    <t>85</t>
  </si>
  <si>
    <t>985324221</t>
  </si>
  <si>
    <t>Ochranný akrylátový nátěr betonu dvojnásobný se stěrkou S4 (OS-C)</t>
  </si>
  <si>
    <t>-228703096</t>
  </si>
  <si>
    <t>86</t>
  </si>
  <si>
    <t>985331212</t>
  </si>
  <si>
    <t>Dodatečné vlepování betonářské výztuže D 10 mm do chemické malty včetně vyvrtání otvoru</t>
  </si>
  <si>
    <t>-1048592667</t>
  </si>
  <si>
    <t>0,3*240*2</t>
  </si>
  <si>
    <t>87</t>
  </si>
  <si>
    <t>13021012</t>
  </si>
  <si>
    <t>tyč ocelová kruhová žebírková DIN 488 jakost B500B (10 505) výztuž do betonu D 10mm</t>
  </si>
  <si>
    <t>1434350795</t>
  </si>
  <si>
    <t>144*0,00064 'Přepočtené koeficientem množství</t>
  </si>
  <si>
    <t>88</t>
  </si>
  <si>
    <t>985331217</t>
  </si>
  <si>
    <t>Dodatečné vlepování betonářské výztuže D 20 mm do chemické malty včetně vyvrtání otvoru</t>
  </si>
  <si>
    <t>1209324335</t>
  </si>
  <si>
    <t>0,5*5*2*2</t>
  </si>
  <si>
    <t>0,5*2*4*2</t>
  </si>
  <si>
    <t>89</t>
  </si>
  <si>
    <t>13021017</t>
  </si>
  <si>
    <t>tyč ocelová kruhová žebírková DIN 488 jakost B500B (10 505) výztuž do betonu D 20mm</t>
  </si>
  <si>
    <t>-484471004</t>
  </si>
  <si>
    <t>18*0,00254 'Přepočtené koeficientem množství</t>
  </si>
  <si>
    <t>998</t>
  </si>
  <si>
    <t>Přesun hmot</t>
  </si>
  <si>
    <t>90</t>
  </si>
  <si>
    <t>998153131</t>
  </si>
  <si>
    <t>Přesun hmot pro samostatné zdi a valy zděné z cihel, kamene, tvárnic nebo monolitické v do 12 m</t>
  </si>
  <si>
    <t>-387692417</t>
  </si>
  <si>
    <t>711</t>
  </si>
  <si>
    <t>Izolace proti vodě, vlhkosti a plynům</t>
  </si>
  <si>
    <t>91</t>
  </si>
  <si>
    <t>711112001</t>
  </si>
  <si>
    <t>Provedení izolace proti zemní vlhkosti svislé za studena nátěrem penetračním</t>
  </si>
  <si>
    <t>-706586750</t>
  </si>
  <si>
    <t>"schody"   90,2</t>
  </si>
  <si>
    <t>"OP1"        22,0</t>
  </si>
  <si>
    <t>"OP2"        27,1</t>
  </si>
  <si>
    <t xml:space="preserve">"OP3"        97,5 </t>
  </si>
  <si>
    <t>92</t>
  </si>
  <si>
    <t>11163150</t>
  </si>
  <si>
    <t>lak penetrační asfaltový</t>
  </si>
  <si>
    <t>12165108</t>
  </si>
  <si>
    <t>236,8*0,00034 'Přepočtené koeficientem množství</t>
  </si>
  <si>
    <t>93</t>
  </si>
  <si>
    <t>711122131</t>
  </si>
  <si>
    <t>Provedení izolace proti zemní vlhkosti svislé za horka nátěrem asfaltovým</t>
  </si>
  <si>
    <t>-1435611996</t>
  </si>
  <si>
    <t>236,8*2</t>
  </si>
  <si>
    <t>94</t>
  </si>
  <si>
    <t>11161332</t>
  </si>
  <si>
    <t xml:space="preserve">asfalt pro izolaci </t>
  </si>
  <si>
    <t>267140800</t>
  </si>
  <si>
    <t>473,6*0,00187 'Přepočtené koeficientem množství</t>
  </si>
  <si>
    <t>95</t>
  </si>
  <si>
    <t>711191001</t>
  </si>
  <si>
    <t>Provedení adhezního můstku na vodorovné ploše</t>
  </si>
  <si>
    <t>-544834568</t>
  </si>
  <si>
    <t>pracovní spára mezi tížnou zdí a nadbetonávkou OP1</t>
  </si>
  <si>
    <t>96</t>
  </si>
  <si>
    <t>58581220</t>
  </si>
  <si>
    <t>adhezní můstek pod izolační a vyrovnávací lepící hmoty</t>
  </si>
  <si>
    <t>200411896</t>
  </si>
  <si>
    <t>40*0,12075 'Přepočtené koeficientem množství</t>
  </si>
  <si>
    <t>97</t>
  </si>
  <si>
    <t>711491272</t>
  </si>
  <si>
    <t>Provedení doplňků izolace proti vodě na ploše svislé z textilií vrstva ochranná</t>
  </si>
  <si>
    <t>-653636414</t>
  </si>
  <si>
    <t>"schody"   98,4</t>
  </si>
  <si>
    <t>"OP1"        24,0</t>
  </si>
  <si>
    <t>"OP2"        29,5</t>
  </si>
  <si>
    <t>"OP3"        106,3</t>
  </si>
  <si>
    <t>98</t>
  </si>
  <si>
    <t>69311082</t>
  </si>
  <si>
    <t>geotextilie netkaná separační, ochranná, filtrační, drenážní PP 500g/m2</t>
  </si>
  <si>
    <t>-1473422167</t>
  </si>
  <si>
    <t>258,2*1,2 'Přepočtené koeficientem množství</t>
  </si>
  <si>
    <t>99</t>
  </si>
  <si>
    <t>998711201</t>
  </si>
  <si>
    <t>Přesun hmot procentní pro izolace proti vodě, vlhkosti a plynům v objektech v do 6 m</t>
  </si>
  <si>
    <t>%</t>
  </si>
  <si>
    <t>-696328580</t>
  </si>
  <si>
    <t>762</t>
  </si>
  <si>
    <t>Konstrukce tesařské</t>
  </si>
  <si>
    <t>100</t>
  </si>
  <si>
    <t>762085103</t>
  </si>
  <si>
    <t>Montáž kotevních želez, příložek, patek nebo táhel</t>
  </si>
  <si>
    <t>-884123795</t>
  </si>
  <si>
    <t>"Z3/5"  680</t>
  </si>
  <si>
    <t>101</t>
  </si>
  <si>
    <t>RMAT0011</t>
  </si>
  <si>
    <t>kotevní prvky  odk.Z3/5 vč.povrch.úpravy</t>
  </si>
  <si>
    <t>-618436811</t>
  </si>
  <si>
    <t>102</t>
  </si>
  <si>
    <t>762951004</t>
  </si>
  <si>
    <t>Montáž podkladního roštu terasy z dřevěných profilů osové vzdálenosti podpěr přes 550 mm</t>
  </si>
  <si>
    <t>-1083483498</t>
  </si>
  <si>
    <t>103</t>
  </si>
  <si>
    <t>RMAT0002</t>
  </si>
  <si>
    <t>hranol podkladní - akát 100/100</t>
  </si>
  <si>
    <t>-1854078979</t>
  </si>
  <si>
    <t>6,2*1,2 'Přepočtené koeficientem množství</t>
  </si>
  <si>
    <t>104</t>
  </si>
  <si>
    <t>RMAT0003</t>
  </si>
  <si>
    <t>hranol podkladní - akát 100/40</t>
  </si>
  <si>
    <t>27175448</t>
  </si>
  <si>
    <t>2,2</t>
  </si>
  <si>
    <t>2,2*1,2 'Přepočtené koeficientem množství</t>
  </si>
  <si>
    <t>105</t>
  </si>
  <si>
    <t>762952012</t>
  </si>
  <si>
    <t>Montáž teras z prken š přes 90 do 120 mm z dřevin tvrdých šroubovaných broušených bez povrchové úpravy</t>
  </si>
  <si>
    <t>-1433430536</t>
  </si>
  <si>
    <t>540</t>
  </si>
  <si>
    <t>106</t>
  </si>
  <si>
    <t>RMAT0001</t>
  </si>
  <si>
    <t>terasové fošny dubové</t>
  </si>
  <si>
    <t>675774843</t>
  </si>
  <si>
    <t>21,6*1,2 'Přepočtené koeficientem množství</t>
  </si>
  <si>
    <t>107</t>
  </si>
  <si>
    <t>762953002</t>
  </si>
  <si>
    <t>Nátěr dřevěných teras olejový dvojnásobný s očištěním</t>
  </si>
  <si>
    <t>-135705537</t>
  </si>
  <si>
    <t>108</t>
  </si>
  <si>
    <t>762953R01</t>
  </si>
  <si>
    <t>Nátěr dřevěných teras olejový dvojnásobný s očištěním - údržba v průběhu 5-ti let bude provedena 2x</t>
  </si>
  <si>
    <t>1891535073</t>
  </si>
  <si>
    <t>540,0*2</t>
  </si>
  <si>
    <t>109</t>
  </si>
  <si>
    <t>767995117</t>
  </si>
  <si>
    <t>Montáž atypických zámečnických konstrukcí hm přes 250 do 500 kg</t>
  </si>
  <si>
    <t>551543018</t>
  </si>
  <si>
    <t>OK schodiště  Z3/3a,3b,3c</t>
  </si>
  <si>
    <t>5330,0</t>
  </si>
  <si>
    <t>110</t>
  </si>
  <si>
    <t>RMAT0006</t>
  </si>
  <si>
    <t>atypická zámečnická konstrukce</t>
  </si>
  <si>
    <t>-1065062563</t>
  </si>
  <si>
    <t>1082739248</t>
  </si>
  <si>
    <t>kolejnice U 120   Z3/3d</t>
  </si>
  <si>
    <t>430,0</t>
  </si>
  <si>
    <t>RMAT0007</t>
  </si>
  <si>
    <t>1463712789</t>
  </si>
  <si>
    <t>113</t>
  </si>
  <si>
    <t>512296969</t>
  </si>
  <si>
    <t>nájezdový práh  Z3/3e</t>
  </si>
  <si>
    <t>350,0</t>
  </si>
  <si>
    <t>114</t>
  </si>
  <si>
    <t>RMAT0004</t>
  </si>
  <si>
    <t>615280672</t>
  </si>
  <si>
    <t>783</t>
  </si>
  <si>
    <t>Dokončovací práce - nátěry</t>
  </si>
  <si>
    <t>783213021</t>
  </si>
  <si>
    <t>Napouštěcí dvojnásobný syntetický biodní nátěr tesařských prvků nezabudovaných do konstrukce</t>
  </si>
  <si>
    <t>-504180510</t>
  </si>
  <si>
    <t>řezivo</t>
  </si>
  <si>
    <t>620,0*0,1*4</t>
  </si>
  <si>
    <t>550,0*(0,1+0,04)*2</t>
  </si>
  <si>
    <t>789</t>
  </si>
  <si>
    <t>Povrchové úpravy ocelových konstrukcí a technologických zařízení</t>
  </si>
  <si>
    <t>789223522</t>
  </si>
  <si>
    <t>Otryskání abrazivem ze strusky ocelových kcí třídy III stupeň zarezavění B stupeň přípravy Sa 2 1/2</t>
  </si>
  <si>
    <t>528146514</t>
  </si>
  <si>
    <t>OK schodiště</t>
  </si>
  <si>
    <t>160,9</t>
  </si>
  <si>
    <t>kolejnice</t>
  </si>
  <si>
    <t>9,8*0,429*3</t>
  </si>
  <si>
    <t>nájezdový práh</t>
  </si>
  <si>
    <t>350,0*52*0,001</t>
  </si>
  <si>
    <t>117</t>
  </si>
  <si>
    <t>789421543.1</t>
  </si>
  <si>
    <t>Žárové stříkání ocelových konstrukcí třídy III ZnAl 240 μm</t>
  </si>
  <si>
    <t>1091138030</t>
  </si>
  <si>
    <t>Práce a dodávky M</t>
  </si>
  <si>
    <t>46-M</t>
  </si>
  <si>
    <t>Zemní práce při extr.mont.pracích</t>
  </si>
  <si>
    <t>118</t>
  </si>
  <si>
    <t>460171172</t>
  </si>
  <si>
    <t>Hloubení kabelových nezapažených rýh strojně š 35 cm hl 80 cm v hornině tř I skupiny 3</t>
  </si>
  <si>
    <t>264155349</t>
  </si>
  <si>
    <t>5,0*2</t>
  </si>
  <si>
    <t>119</t>
  </si>
  <si>
    <t>460431182</t>
  </si>
  <si>
    <t>Zásyp kabelových rýh ručně se zhutněním š 35 cm hl 80 cm z horniny tř I skupiny 3</t>
  </si>
  <si>
    <t>-678981788</t>
  </si>
  <si>
    <t>120</t>
  </si>
  <si>
    <t>460661111</t>
  </si>
  <si>
    <t>Kabelové lože z písku pro kabely nn bez zakrytí š lože do 35 cm</t>
  </si>
  <si>
    <t>38981217</t>
  </si>
  <si>
    <t>121</t>
  </si>
  <si>
    <t>460661511</t>
  </si>
  <si>
    <t>Kabelové lože z písku pro kabely nn kryté plastovou fólií š lože do 25 cm</t>
  </si>
  <si>
    <t>625348037</t>
  </si>
  <si>
    <t>122</t>
  </si>
  <si>
    <t>460791214</t>
  </si>
  <si>
    <t>Montáž trubek ochranných plastových uložených volně do rýhy ohebných přes 90 do 110 mm</t>
  </si>
  <si>
    <t>1862926664</t>
  </si>
  <si>
    <t>123</t>
  </si>
  <si>
    <t>34571355</t>
  </si>
  <si>
    <t>trubka elektroinstalační ohebná dvouplášťová korugovaná (chránička) D 94/110mm, HDPE+LDPE</t>
  </si>
  <si>
    <t>128</t>
  </si>
  <si>
    <t>-2085561110</t>
  </si>
  <si>
    <t>4,76190476190476*1,05 'Přepočtené koeficientem množství</t>
  </si>
  <si>
    <t>124</t>
  </si>
  <si>
    <t>1657392</t>
  </si>
  <si>
    <t>TRUBKA DELENA  160/110</t>
  </si>
  <si>
    <t>-1008616995</t>
  </si>
  <si>
    <t>125</t>
  </si>
  <si>
    <t>469981111</t>
  </si>
  <si>
    <t>Přesun hmot pro pomocné stavební práce při elektromotážích</t>
  </si>
  <si>
    <t>1820357633</t>
  </si>
  <si>
    <t>566,8</t>
  </si>
  <si>
    <t>k1</t>
  </si>
  <si>
    <t>1019</t>
  </si>
  <si>
    <t>k2</t>
  </si>
  <si>
    <t>k4</t>
  </si>
  <si>
    <t>193</t>
  </si>
  <si>
    <t>k5</t>
  </si>
  <si>
    <t>130</t>
  </si>
  <si>
    <t>k7</t>
  </si>
  <si>
    <t>18,5</t>
  </si>
  <si>
    <t>585,2</t>
  </si>
  <si>
    <t>r</t>
  </si>
  <si>
    <t>18,4</t>
  </si>
  <si>
    <t>10,429</t>
  </si>
  <si>
    <t>sut2</t>
  </si>
  <si>
    <t>9,45</t>
  </si>
  <si>
    <t>004 - SO 04 Dopravní řešení a zpevněné plochy</t>
  </si>
  <si>
    <t xml:space="preserve">    5 - Komunikace pozemní</t>
  </si>
  <si>
    <t>113107323</t>
  </si>
  <si>
    <t>Odstranění podkladu z kameniva drceného tl přes 200 do 300 mm strojně pl do 50 m2</t>
  </si>
  <si>
    <t>-388808024</t>
  </si>
  <si>
    <t>113107343</t>
  </si>
  <si>
    <t>Odstranění podkladu živičného tl přes 100 do 150 mm strojně pl do 50 m2</t>
  </si>
  <si>
    <t>-1337520988</t>
  </si>
  <si>
    <t>detail napojení ul.Mostní,Na Tržnici,Vrbenská</t>
  </si>
  <si>
    <t>25*0,5</t>
  </si>
  <si>
    <t>122252205</t>
  </si>
  <si>
    <t>Odkopávky a prokopávky nezapažené pro silnice a dálnice v hornině třídy těžitelnosti I objem do 1000 m3 strojně</t>
  </si>
  <si>
    <t>-2041760256</t>
  </si>
  <si>
    <t>výměna podloží při nevyhovující únosnosti</t>
  </si>
  <si>
    <t>(k1+k2+k5+k4+15+23)*0,4</t>
  </si>
  <si>
    <t>129951121</t>
  </si>
  <si>
    <t>Bourání zdiva z betonu prostého neprokládaného v odkopávkách nebo prokopávkách strojně</t>
  </si>
  <si>
    <t>1156799588</t>
  </si>
  <si>
    <t>132251101</t>
  </si>
  <si>
    <t>Hloubení rýh nezapažených š do 800 mm v hornině třídy těžitelnosti I skupiny 3 objem do 20 m3 strojně</t>
  </si>
  <si>
    <t>673685376</t>
  </si>
  <si>
    <t>výkop pro trativod</t>
  </si>
  <si>
    <t>92,0*0,4*0,5</t>
  </si>
  <si>
    <t>-489812789</t>
  </si>
  <si>
    <t>r+j</t>
  </si>
  <si>
    <t>1955712719</t>
  </si>
  <si>
    <t>162751157</t>
  </si>
  <si>
    <t>Vodorovné přemístění přes 9 000 do 10000 m výkopku/sypaniny z horniny třídy těžitelnosti III skupiny 6 a 7</t>
  </si>
  <si>
    <t>1708046758</t>
  </si>
  <si>
    <t>162751159</t>
  </si>
  <si>
    <t>Příplatek k vodorovnému přemístění výkopku/sypaniny z horniny třídy těžitelnosti III skupiny 6 a 7 ZKD 1000 m přes 10000 m</t>
  </si>
  <si>
    <t>-1110911947</t>
  </si>
  <si>
    <t>50,000*10</t>
  </si>
  <si>
    <t>171201221</t>
  </si>
  <si>
    <t>Poplatek za uložení na skládce (skládkovné) zeminy a kamení kód odpadu 17 05 04</t>
  </si>
  <si>
    <t>-2044243635</t>
  </si>
  <si>
    <t>50,0*2,5</t>
  </si>
  <si>
    <t>-2074227593</t>
  </si>
  <si>
    <t>-1581249043</t>
  </si>
  <si>
    <t>o+50,0</t>
  </si>
  <si>
    <t>181152302</t>
  </si>
  <si>
    <t>Úprava pláně pro silnice a dálnice v zářezech se zhutněním</t>
  </si>
  <si>
    <t>-86032561</t>
  </si>
  <si>
    <t>k1+k2+k5+k4+15+23</t>
  </si>
  <si>
    <t>212752401</t>
  </si>
  <si>
    <t>Trativod z drenážních trubek korugovaných PE-HD SN 8 perforace 360° včetně lože otevřený výkop DN 100 pro liniové stavby</t>
  </si>
  <si>
    <t>794399533</t>
  </si>
  <si>
    <t>odvodnění pláně</t>
  </si>
  <si>
    <t>36+56</t>
  </si>
  <si>
    <t>451457777</t>
  </si>
  <si>
    <t>Podklad nebo lože pod dlažbu vodorovný nebo do sklonu 1:5 z MC tl přes 30 do 50 mm</t>
  </si>
  <si>
    <t>2066448932</t>
  </si>
  <si>
    <t>Komunikace pozemní</t>
  </si>
  <si>
    <t>564231011</t>
  </si>
  <si>
    <t>Podklad nebo podsyp ze štěrkopísku ŠP plochy do 100 m2 tl 100 mm</t>
  </si>
  <si>
    <t>1435752473</t>
  </si>
  <si>
    <t>564710001.1</t>
  </si>
  <si>
    <t>Podklad z kameniva hrubého drceného MZK vel. 0-8 mm plochy do 100 m2 tl 40 mm</t>
  </si>
  <si>
    <t>-1020232613</t>
  </si>
  <si>
    <t>564710002.1</t>
  </si>
  <si>
    <t>Podklad z kameniva hrubého drceného MZK vel. 0-16 mm plochy do 100 m2 tl 60 mm</t>
  </si>
  <si>
    <t>-329219583</t>
  </si>
  <si>
    <t>"K5"      130,0</t>
  </si>
  <si>
    <t>564831011</t>
  </si>
  <si>
    <t>Podklad ze štěrkodrtě ŠD plochy do 100 m2 tl 100 mm</t>
  </si>
  <si>
    <t>-98889258</t>
  </si>
  <si>
    <t>pod obrubník</t>
  </si>
  <si>
    <t>(42+45-24,6)*0,35</t>
  </si>
  <si>
    <t>(8,0+7,8+8,8)*0,55</t>
  </si>
  <si>
    <t>žlab</t>
  </si>
  <si>
    <t>92,0*(0,2*2+0,135)</t>
  </si>
  <si>
    <t>564851111</t>
  </si>
  <si>
    <t>Podklad ze štěrkodrtě ŠD plochy přes 100 m2 tl 150 mm  0-63</t>
  </si>
  <si>
    <t>-1817572113</t>
  </si>
  <si>
    <t>564861111.1</t>
  </si>
  <si>
    <t>Podklad ze štěrkodrtě ŠD plochy přes 100 m2 tl 200 mm  0-32</t>
  </si>
  <si>
    <t>-421151236</t>
  </si>
  <si>
    <t>K1, K2 - 1. podkladní vrstva</t>
  </si>
  <si>
    <t>15,0+23,0+1056,0+37,0</t>
  </si>
  <si>
    <t>K4</t>
  </si>
  <si>
    <t>564851111.1</t>
  </si>
  <si>
    <t>-1760464708</t>
  </si>
  <si>
    <t>(k1+k2+k5+k4+15+23)*2</t>
  </si>
  <si>
    <t>564861011</t>
  </si>
  <si>
    <t>Podklad ze štěrkodrtě ŠD plochy do 100 m2 tl 200 mm</t>
  </si>
  <si>
    <t>-1755406553</t>
  </si>
  <si>
    <t>564861111</t>
  </si>
  <si>
    <t>Podklad ze štěrkodrtě ŠD plochy přes 100 m2 tl 200 mm  0-63</t>
  </si>
  <si>
    <t>1004391153</t>
  </si>
  <si>
    <t>K1 - 2  podkladní vrstva</t>
  </si>
  <si>
    <t>15,0+23,0+k1</t>
  </si>
  <si>
    <t>564932111</t>
  </si>
  <si>
    <t>Podklad z mechanicky zpevněného kameniva MZK tl 100 mm</t>
  </si>
  <si>
    <t>-1926940780</t>
  </si>
  <si>
    <t>565175101</t>
  </si>
  <si>
    <t>Asfaltový beton vrstva podkladní ACP 16 (obalované kamenivo OKS) tl 100 mm š do 1,5 m</t>
  </si>
  <si>
    <t>-1185059896</t>
  </si>
  <si>
    <t>571908111.4</t>
  </si>
  <si>
    <t xml:space="preserve">Založení štěrkové plochy za opěrou - násyp a urovnání říčního (oblého) kameniva v tl. 100 mm </t>
  </si>
  <si>
    <t>-86951400</t>
  </si>
  <si>
    <t>skladba K7</t>
  </si>
  <si>
    <t>58344003.1</t>
  </si>
  <si>
    <t>Říčné (oblé) kamenivo fr. 63-125 mm, barevnost specifikována před realizací; materiál včetně dopravy</t>
  </si>
  <si>
    <t>-1276050054</t>
  </si>
  <si>
    <t>573231111</t>
  </si>
  <si>
    <t>Postřik živičný spojovací ze silniční emulze v množství 0,70 kg/m2</t>
  </si>
  <si>
    <t>1948517984</t>
  </si>
  <si>
    <t>12,5*2</t>
  </si>
  <si>
    <t>577144111</t>
  </si>
  <si>
    <t>Asfaltový beton vrstva obrusná ACO 11 (ABS) tř. I tl 50 mm š do 3 m z nemodifikovaného asfaltu</t>
  </si>
  <si>
    <t>-545399367</t>
  </si>
  <si>
    <t>25*0,5*2</t>
  </si>
  <si>
    <t>591211111</t>
  </si>
  <si>
    <t>Kladení dlažby z kostek drobných z kamene do lože z kameniva těženého tl 50 mm</t>
  </si>
  <si>
    <t>1011071041</t>
  </si>
  <si>
    <t>"K1 - kryt (8/8)"               17+90+493+73+346</t>
  </si>
  <si>
    <t>"K2 - kryt (4/6)"                       37</t>
  </si>
  <si>
    <t>58381012</t>
  </si>
  <si>
    <t>kostka řezanoštípaná dlažební žula 8x8x8cm</t>
  </si>
  <si>
    <t>743940954</t>
  </si>
  <si>
    <t>1019*1,02 'Přepočtené koeficientem množství</t>
  </si>
  <si>
    <t>58381010</t>
  </si>
  <si>
    <t>kostka řezanoštípaná dlažební žula 6x6x4cm</t>
  </si>
  <si>
    <t>-1202374535</t>
  </si>
  <si>
    <t>37*1,02 'Přepočtené koeficientem množství</t>
  </si>
  <si>
    <t>596811120</t>
  </si>
  <si>
    <t>Kladení betonové dlažby komunikací pro pěší do lože z kameniva velikosti do 0,09 m2 pl do 50 m2</t>
  </si>
  <si>
    <t>-1564094385</t>
  </si>
  <si>
    <t>vodící linie</t>
  </si>
  <si>
    <t>15,0</t>
  </si>
  <si>
    <t xml:space="preserve"> varovné a signální pásy</t>
  </si>
  <si>
    <t>23,0</t>
  </si>
  <si>
    <t>cyklokoridor mimo most</t>
  </si>
  <si>
    <t>58381335.1</t>
  </si>
  <si>
    <t>deska dlažební 200x400-500 žula tl 80mm  - zkosená hrana</t>
  </si>
  <si>
    <t>-860806362</t>
  </si>
  <si>
    <t>231*1,03 'Přepočtené koeficientem množství</t>
  </si>
  <si>
    <t>599141111</t>
  </si>
  <si>
    <t>Vyplnění spár mezi silničními dílci živičnou zálivkou</t>
  </si>
  <si>
    <t>1808936306</t>
  </si>
  <si>
    <t>25+8,0+9,0+7,8</t>
  </si>
  <si>
    <t>890411851</t>
  </si>
  <si>
    <t>Bourání šachet z prefabrikovaných skruží strojně obestavěného prostoru do 1,5 m3</t>
  </si>
  <si>
    <t>-1593755163</t>
  </si>
  <si>
    <t>3,14*0,5*0,5*2,0*2</t>
  </si>
  <si>
    <t>899104211</t>
  </si>
  <si>
    <t>Demontáž poklopů litinových nebo ocelových včetně rámů hmotnosti přes 150 kg</t>
  </si>
  <si>
    <t>1479229521</t>
  </si>
  <si>
    <t>899132121</t>
  </si>
  <si>
    <t>Výměna poklopu kanalizačního pevného s ošetřením podkladu hloubky do 25 cm</t>
  </si>
  <si>
    <t>-1125499848</t>
  </si>
  <si>
    <t>55241014</t>
  </si>
  <si>
    <t>poklop šachtový třída D400, kruhový rám 785, vstup 600mm, bez ventilace</t>
  </si>
  <si>
    <t>334738173</t>
  </si>
  <si>
    <t>55241080</t>
  </si>
  <si>
    <t>poklop šachtový Pz ocelový zadlažďovací zespod vyztužen žebry s těsněním zatížení D400 v 150mm rám 732x732mm vstup 600x600mm</t>
  </si>
  <si>
    <t>-959238331</t>
  </si>
  <si>
    <t>55241083</t>
  </si>
  <si>
    <t>poklop šachtový Pz ocelový zadlažďovací zespod vyztužen žebry s těsněním zatížení D400 v 150mm rám 1032x1032mm vstup 900x900mm</t>
  </si>
  <si>
    <t>-1994597651</t>
  </si>
  <si>
    <t>55241083.1</t>
  </si>
  <si>
    <t>poklop šachtový Pz ocelový zadlažďovací zespod vyztužen žebry s těsněním zatížení D400 v 150mm rám 1150x1150mm vstup 1000x1000mm</t>
  </si>
  <si>
    <t>404523897</t>
  </si>
  <si>
    <t>59224187</t>
  </si>
  <si>
    <t>prstenec šachtový vyrovnávací betonový 625x120x100mm</t>
  </si>
  <si>
    <t>-15656673</t>
  </si>
  <si>
    <t>899132212</t>
  </si>
  <si>
    <t>Výměna poklopu vodovodního samonivelačního nebo pevného šoupátkového</t>
  </si>
  <si>
    <t>101831208</t>
  </si>
  <si>
    <t>55241104</t>
  </si>
  <si>
    <t>poklop šoupátkový litinový bez ventilace tř D400 v samonivelačním rámu</t>
  </si>
  <si>
    <t>1389982182</t>
  </si>
  <si>
    <t>916111123</t>
  </si>
  <si>
    <t>Osazení obruby z drobných kostek s boční opěrou do lože z betonu prostého</t>
  </si>
  <si>
    <t>-1389010189</t>
  </si>
  <si>
    <t>25*2</t>
  </si>
  <si>
    <t>58381007</t>
  </si>
  <si>
    <t>kostka štípaná dlažební žula drobná 8/10</t>
  </si>
  <si>
    <t>1658647202</t>
  </si>
  <si>
    <t>50*0,1 'Přepočtené koeficientem množství</t>
  </si>
  <si>
    <t>916132113</t>
  </si>
  <si>
    <t>Osazení obruby z betonové přídlažby s boční opěrou do lože z betonu prostého</t>
  </si>
  <si>
    <t>509455823</t>
  </si>
  <si>
    <t>napojení na vozovku ul. Mostní</t>
  </si>
  <si>
    <t>25,0</t>
  </si>
  <si>
    <t>59218001</t>
  </si>
  <si>
    <t>krajník betonový silniční 500x250x80mm</t>
  </si>
  <si>
    <t>-336982316</t>
  </si>
  <si>
    <t>25*1,02 'Přepočtené koeficientem množství</t>
  </si>
  <si>
    <t>916241213</t>
  </si>
  <si>
    <t>Osazení obrubníku kamenného stojatého s boční opěrou do lože z betonu prostého</t>
  </si>
  <si>
    <t>1078997990</t>
  </si>
  <si>
    <t>"převýšený"   17+6,5+10,5</t>
  </si>
  <si>
    <t>"převýšený"   15+4,5+6,5</t>
  </si>
  <si>
    <t>"zapuštěný"          7</t>
  </si>
  <si>
    <t>"zapuštěný"          10+9</t>
  </si>
  <si>
    <t>"přechodový"   1</t>
  </si>
  <si>
    <t>58380007</t>
  </si>
  <si>
    <t>obrubník kamenný žulový přímý 1000x150x250mm</t>
  </si>
  <si>
    <t>1180480267</t>
  </si>
  <si>
    <t>86*1,02 'Přepočtené koeficientem množství</t>
  </si>
  <si>
    <t>58380001.1</t>
  </si>
  <si>
    <t>obrubník  kamenný žulový přechodový</t>
  </si>
  <si>
    <t>-969737340</t>
  </si>
  <si>
    <t>0,980392156862745*1,02 'Přepočtené koeficientem množství</t>
  </si>
  <si>
    <t>916371R01</t>
  </si>
  <si>
    <t>Ohraničení L profilem 120/120/8 mm, vč. betonového lože C 16/20</t>
  </si>
  <si>
    <t>-1235684331</t>
  </si>
  <si>
    <t>13+19,5+22,5+17,5+25,5+103+30,0</t>
  </si>
  <si>
    <t>916991121</t>
  </si>
  <si>
    <t>Lože pod obrubníky, krajníky nebo obruby z dlažebních kostek z betonu prostého</t>
  </si>
  <si>
    <t>586650117</t>
  </si>
  <si>
    <t>(42+45-24,6)*0,35*0,1</t>
  </si>
  <si>
    <t>(8,0+7,8+8,8)*0,55*0,1</t>
  </si>
  <si>
    <t>92,0*(0,2*2+0,135)*0,4</t>
  </si>
  <si>
    <t>919726123</t>
  </si>
  <si>
    <t>Geotextilie pro ochranu, separaci a filtraci netkaná měrná hm přes 300 do 500 g/m2</t>
  </si>
  <si>
    <t>-1396681389</t>
  </si>
  <si>
    <t>919735112</t>
  </si>
  <si>
    <t>Řezání stávajícího živičného krytu hl přes 50 do 100 mm</t>
  </si>
  <si>
    <t>2132908052</t>
  </si>
  <si>
    <t>-1979302594</t>
  </si>
  <si>
    <t>56+36</t>
  </si>
  <si>
    <t>ACO.405121</t>
  </si>
  <si>
    <t xml:space="preserve"> žlab 1,0m; předtvar. odtok DN110 vč.všech doplňků</t>
  </si>
  <si>
    <t>-229063673</t>
  </si>
  <si>
    <t>ACO.405122</t>
  </si>
  <si>
    <t xml:space="preserve"> žlab 0,5m; předtvar. odtok DN110 vč.všech doplňků</t>
  </si>
  <si>
    <t>2035943778</t>
  </si>
  <si>
    <t>ACO.132885</t>
  </si>
  <si>
    <t xml:space="preserve"> D400, mřížkový rošt Q+ 1,0m, ZN  vč.všech doplňků</t>
  </si>
  <si>
    <t>-1597326847</t>
  </si>
  <si>
    <t>ACO.132886</t>
  </si>
  <si>
    <t>c mřížkový rošt Q+ 0,5m, ZN vč.všech doplňků</t>
  </si>
  <si>
    <t>231816030</t>
  </si>
  <si>
    <t>ACO.406927</t>
  </si>
  <si>
    <t xml:space="preserve"> Štěrbinový nástavec H105 - 1,0m, ZN  vč.všech doplňků</t>
  </si>
  <si>
    <t>1946483184</t>
  </si>
  <si>
    <t>ACO.406928</t>
  </si>
  <si>
    <t>Štěrbinový nástavec H105 - 0,5m, ZN  vč.všech doplňků</t>
  </si>
  <si>
    <t>499483024</t>
  </si>
  <si>
    <t>2053680709</t>
  </si>
  <si>
    <t>ACO.406807</t>
  </si>
  <si>
    <t>vpust H355, 0,5m, těsný odtok DN110 vč.všech doplňků</t>
  </si>
  <si>
    <t>-1339701937</t>
  </si>
  <si>
    <t>-1458708713</t>
  </si>
  <si>
    <t>19,879-sut1</t>
  </si>
  <si>
    <t>851207997</t>
  </si>
  <si>
    <t>sut2*19</t>
  </si>
  <si>
    <t>997221561</t>
  </si>
  <si>
    <t>Vodorovná doprava suti z kusových materiálů do 1 km</t>
  </si>
  <si>
    <t>1455820080</t>
  </si>
  <si>
    <t>997221569</t>
  </si>
  <si>
    <t>Příplatek ZKD 1 km u vodorovné dopravy suti z kusových materiálů</t>
  </si>
  <si>
    <t>-877143919</t>
  </si>
  <si>
    <t>683572950</t>
  </si>
  <si>
    <t>1584621276</t>
  </si>
  <si>
    <t>1192396380</t>
  </si>
  <si>
    <t>-214366525</t>
  </si>
  <si>
    <t>sut2-3,95</t>
  </si>
  <si>
    <t>998223011</t>
  </si>
  <si>
    <t>Přesun hmot pro pozemní komunikace s krytem dlážděným</t>
  </si>
  <si>
    <t>-1049081343</t>
  </si>
  <si>
    <t>413712493</t>
  </si>
  <si>
    <t>38,0+21,0+5,0+5,0</t>
  </si>
  <si>
    <t>-497480341</t>
  </si>
  <si>
    <t>-1932753382</t>
  </si>
  <si>
    <t>-543713402</t>
  </si>
  <si>
    <t>1095110484</t>
  </si>
  <si>
    <t>-1333412467</t>
  </si>
  <si>
    <t>69*1,05 'Přepočtené koeficientem množství</t>
  </si>
  <si>
    <t>262971944</t>
  </si>
  <si>
    <t>68,965</t>
  </si>
  <si>
    <t>31,34</t>
  </si>
  <si>
    <t>v1</t>
  </si>
  <si>
    <t>37,625</t>
  </si>
  <si>
    <t>005 - SO 05 Sadové úpravy a doplnění městského mobiliáře</t>
  </si>
  <si>
    <t>VRN - Vedlejší rozpočtové náklady</t>
  </si>
  <si>
    <t xml:space="preserve">    VRN1 - Průzkumné, geodetické a projektové práce</t>
  </si>
  <si>
    <t>119003227.1</t>
  </si>
  <si>
    <t>Ochranné oplocení stromu zřízení</t>
  </si>
  <si>
    <t>1080906679</t>
  </si>
  <si>
    <t>27,0+20,0</t>
  </si>
  <si>
    <t>119003228.1</t>
  </si>
  <si>
    <t>Ochranné oplocení stromu  odstranění</t>
  </si>
  <si>
    <t>1555746642</t>
  </si>
  <si>
    <t>122251102</t>
  </si>
  <si>
    <t>Odkopávky a prokopávky nezapažené v hornině třídy těžitelnosti I skupiny 3 objem do 50 m3 strojně</t>
  </si>
  <si>
    <t>-1014090619</t>
  </si>
  <si>
    <t>Pozn.: Výkop jámy pro strukturální substrát</t>
  </si>
  <si>
    <t>Pozn.: Výkop do hloubky 1250 mm (dno výkopu), svah ve sklonu 1:1</t>
  </si>
  <si>
    <t>30,1*1,25</t>
  </si>
  <si>
    <t>-335676244</t>
  </si>
  <si>
    <t xml:space="preserve">štěrková plocha pod mostem </t>
  </si>
  <si>
    <t>156,7*0,2</t>
  </si>
  <si>
    <t>-283377456</t>
  </si>
  <si>
    <t>v+v1</t>
  </si>
  <si>
    <t>-589406624</t>
  </si>
  <si>
    <t>-1722685287</t>
  </si>
  <si>
    <t>-1973163315</t>
  </si>
  <si>
    <t>174111111</t>
  </si>
  <si>
    <t>Zásyp jam po vyfrézovaných pařezech hl do 0,2 m v rovině nebo na svahu do 1:5</t>
  </si>
  <si>
    <t>661854905</t>
  </si>
  <si>
    <t>10364100</t>
  </si>
  <si>
    <t>zemina pro terénní úpravy - tříděná</t>
  </si>
  <si>
    <t>-2034318842</t>
  </si>
  <si>
    <t>75,5*0,12 'Přepočtené koeficientem množství</t>
  </si>
  <si>
    <t>1741111R01</t>
  </si>
  <si>
    <t>Realizace vrstvy strukturálního substrátu v rovině a na svahu do 1:5, tl. 1000 mm</t>
  </si>
  <si>
    <t>-872820241</t>
  </si>
  <si>
    <t>Pozn.: Skladba strukturálního substrátu - kamenivo fr. 32/63 (80%) se směsí kompost:biouhel = 1:1 (20%)</t>
  </si>
  <si>
    <t>Pozn.: Zmes bude před rozprostřením namíchána v daným poměru materiálu a následně ukládána postupně vo vrstvách 200-300 mm a průbežně (každá vrstva) h</t>
  </si>
  <si>
    <t>30,1*1,0</t>
  </si>
  <si>
    <t>58343959</t>
  </si>
  <si>
    <t>kamenivo drcené hrubé frakce 32/63</t>
  </si>
  <si>
    <t>447013652</t>
  </si>
  <si>
    <t>strukturální substrát</t>
  </si>
  <si>
    <t>15,456*2,0</t>
  </si>
  <si>
    <t>58341364</t>
  </si>
  <si>
    <t>kamenivo drcené drobné frakce 2/4</t>
  </si>
  <si>
    <t>1789218041</t>
  </si>
  <si>
    <t xml:space="preserve">výsadbový substrát </t>
  </si>
  <si>
    <t>0,185*2,0</t>
  </si>
  <si>
    <t>10371500.1</t>
  </si>
  <si>
    <t>kompost</t>
  </si>
  <si>
    <t>1239474424</t>
  </si>
  <si>
    <t>"strukturální substrát"   1,93</t>
  </si>
  <si>
    <t>"výsadbový substrát "    0,04</t>
  </si>
  <si>
    <t>10390008</t>
  </si>
  <si>
    <t xml:space="preserve">Biouhel, materiál včetně dopravy </t>
  </si>
  <si>
    <t>-1372993211</t>
  </si>
  <si>
    <t>181111121</t>
  </si>
  <si>
    <t>Plošná úprava terénu do 500 m2 zemina skupiny 1 až 4 nerovnosti přes 100 do 150 mm v rovinně a svahu do 1:5</t>
  </si>
  <si>
    <t>2034142013</t>
  </si>
  <si>
    <t>*položky "rozrušení půdy rovina"</t>
  </si>
  <si>
    <t>755,90+156,7</t>
  </si>
  <si>
    <t>181111124</t>
  </si>
  <si>
    <t>Plošná úprava terénu do 500 m2 zemina skupiny 1 až 4 nerovnosti přes 100 do 150 mm ve svahu přes 1:1</t>
  </si>
  <si>
    <t>1803198402</t>
  </si>
  <si>
    <t>*položky "rozrušení půdy na svahu"</t>
  </si>
  <si>
    <t>18135111R.1</t>
  </si>
  <si>
    <t>Rozprestření a urovnání vrstvy stromového substrátu v rovině nebo na svahu do 1:5</t>
  </si>
  <si>
    <t>1447780186</t>
  </si>
  <si>
    <t>Násyp pod vrstvou ornice v záhonech 4 a 5</t>
  </si>
  <si>
    <t>"záhon 4"   16,7</t>
  </si>
  <si>
    <t>"záhon 5"    23,3</t>
  </si>
  <si>
    <t>10321100.1</t>
  </si>
  <si>
    <t>Dodávka stromového substrátu včetně dovozu</t>
  </si>
  <si>
    <t>-2138527652</t>
  </si>
  <si>
    <t>"násyp pod vrstvou ornice - záhon 4 - tl. 900 mm"  16,7*0,9</t>
  </si>
  <si>
    <t>"násyp pod vrstvou ornice - záhon 5 - tl. 475 mm" 23,3*0,475</t>
  </si>
  <si>
    <t>181351003.1</t>
  </si>
  <si>
    <t>Rozprostření ornice tl vrstvy do 50 mm pl do 100 m2 v rovině nebo ve svahu do 1:5 strojně</t>
  </si>
  <si>
    <t>64193308</t>
  </si>
  <si>
    <t>záhon 7 (30% plochy - obnova ploch ovlivněných stavební činností)</t>
  </si>
  <si>
    <t>trávník - rovina (kromě plochy trávníku pod stromořadím); (30% plochy - obnova ploch ovlivněných stavební činností)</t>
  </si>
  <si>
    <t>35,52+37,26</t>
  </si>
  <si>
    <t>181351105</t>
  </si>
  <si>
    <t>Rozprostření ornice tl vrstvy přes 250 do 300 mm pl přes 100 do 500 m2 v rovině nebo ve svahu do 1:5 strojně</t>
  </si>
  <si>
    <t>-1611818747</t>
  </si>
  <si>
    <t>Pozn.: v kořenovém prostoru ponechávaných stromů bude zde zapraveno max 5 cm ornice, nebude zde zvyšována úroveň terénu</t>
  </si>
  <si>
    <t>ornici použít ze skrývky</t>
  </si>
  <si>
    <t>"záhon 1 (50% plochy - obnova ploch ovlivněných stavební činností)"  17,5</t>
  </si>
  <si>
    <t>"záhon 2"  34,4</t>
  </si>
  <si>
    <t>"záhon 3"  22,6</t>
  </si>
  <si>
    <t>"záhon 4"  16,7</t>
  </si>
  <si>
    <t>"záhon 5"  23,3</t>
  </si>
  <si>
    <t>"záhon 6"  54,2</t>
  </si>
  <si>
    <t>"plocha trávníka pod stromořadím"  326,1</t>
  </si>
  <si>
    <t>181411131</t>
  </si>
  <si>
    <t>Založení parkového trávníku výsevem pl do 1000 m2 v rovině a ve svahu do 1:5</t>
  </si>
  <si>
    <t>858840627</t>
  </si>
  <si>
    <t>00572410</t>
  </si>
  <si>
    <t>osivo směs travní parková</t>
  </si>
  <si>
    <t>-1939147930</t>
  </si>
  <si>
    <t>451,3*0,02 'Přepočtené koeficientem množství</t>
  </si>
  <si>
    <t>181411133</t>
  </si>
  <si>
    <t>Založení parkového trávníku výsevem pl do 1000 m2 ve svahu přes 1:2 do 1:1</t>
  </si>
  <si>
    <t>-1103493868</t>
  </si>
  <si>
    <t>901723410</t>
  </si>
  <si>
    <t>121*0,02 'Přepočtené koeficientem množství</t>
  </si>
  <si>
    <t>182303111</t>
  </si>
  <si>
    <t>Doplnění zeminy nebo substrátu na travnatých plochách tl do 50 mm rovina v rovinně a svahu do 1:5</t>
  </si>
  <si>
    <t>1786271899</t>
  </si>
  <si>
    <t xml:space="preserve">Pozn.: kruh kolem stromu ve tvaru kruhu s d= 1500 mm + výplň výsadbové jámy </t>
  </si>
  <si>
    <t>Pozn.: Skladba výsadbového substrátu - kamenivo fr. 2/4 (70%) se směsí kompost:biouhel = 1:1 (30%)</t>
  </si>
  <si>
    <t>Pozn.: Zmes bude před rozprostřením namíchána v daným poměru materiálu a až poté ukládána</t>
  </si>
  <si>
    <t>1,76*3</t>
  </si>
  <si>
    <t>182351023.1</t>
  </si>
  <si>
    <t>Rozprostření ornice pl do 100 m2 ve svahu přes 1:5 tl vrstvy do 200 mm strojně</t>
  </si>
  <si>
    <t>965441442</t>
  </si>
  <si>
    <t>trávník - svah (30% plochy; včetně započítání indexu 1.1)</t>
  </si>
  <si>
    <t>36,3</t>
  </si>
  <si>
    <t>183101114</t>
  </si>
  <si>
    <t>Hloubení jamek bez výměny půdy zeminy skupiny 1 až 4 obj přes 0,05 do 0,125 m3 v rovině a svahu do 1:5</t>
  </si>
  <si>
    <t>-18427344</t>
  </si>
  <si>
    <t>183101121</t>
  </si>
  <si>
    <t>Hloubení jamek bez výměny půdy zeminy skupiny 1 až 4 obj přes 0,4 do 1 m3 v rovině a svahu do 1:5</t>
  </si>
  <si>
    <t>-1316412464</t>
  </si>
  <si>
    <t>183101321</t>
  </si>
  <si>
    <t>Jamky pro výsadbu s výměnou 100 % půdy zeminy skupiny 1 až 4 obj přes 0,4 do 1 m3 v rovině a svahu do 1:5</t>
  </si>
  <si>
    <t>-1727240789</t>
  </si>
  <si>
    <t>Pozn.: materiál výměny půdy je vykázan v části ŠTĚRKOVÁ PLOCHA, VÝSADBOVÝ PROSTOR STROMU V MLATU, OBRUBY (výsadbový substrát)</t>
  </si>
  <si>
    <t>10321100</t>
  </si>
  <si>
    <t>zahradní substrát pro výsadbu VL</t>
  </si>
  <si>
    <t>383710670</t>
  </si>
  <si>
    <t>183111113</t>
  </si>
  <si>
    <t>Hloubení jamek bez výměny půdy zeminy skupiny 1 až 4 obj přes 0,005 do 0,01 m3 v rovině a svahu do 1:5</t>
  </si>
  <si>
    <t>576712672</t>
  </si>
  <si>
    <t>302,45*9</t>
  </si>
  <si>
    <t>302,45*15</t>
  </si>
  <si>
    <t>183205112</t>
  </si>
  <si>
    <t>Založení záhonu v rovině a svahu do 1:5 zemina skupiny 3</t>
  </si>
  <si>
    <t>818345973</t>
  </si>
  <si>
    <t>"záhon 1 "35,04</t>
  </si>
  <si>
    <t>"záhon 2"  34,44</t>
  </si>
  <si>
    <t>"záhon 3"  20,38</t>
  </si>
  <si>
    <t>"záhon 4"  16,69</t>
  </si>
  <si>
    <t>"záhon 5"  23,38</t>
  </si>
  <si>
    <t>"záhon 6"  54,16</t>
  </si>
  <si>
    <t>"záhon 7"  118,36</t>
  </si>
  <si>
    <t>183211312</t>
  </si>
  <si>
    <t>Výsadba trvalek prostokořenných</t>
  </si>
  <si>
    <t>373258754</t>
  </si>
  <si>
    <t>183211313</t>
  </si>
  <si>
    <t>Výsadba cibulí nebo hlíz</t>
  </si>
  <si>
    <t>78137468</t>
  </si>
  <si>
    <t>026504.1</t>
  </si>
  <si>
    <t>Trvalky dle projektové dokumentace</t>
  </si>
  <si>
    <t>-1771002499</t>
  </si>
  <si>
    <t>2722,05</t>
  </si>
  <si>
    <t>026504.2</t>
  </si>
  <si>
    <t>Cibuloviny dle projektové dokumentace</t>
  </si>
  <si>
    <t>-317385761</t>
  </si>
  <si>
    <t>183402121</t>
  </si>
  <si>
    <t>Rozrušení půdy souvislé pl přes 100 do 500 m2 hl přes 50 do 150 mm v rovině a svahu do 1:5</t>
  </si>
  <si>
    <t>-1654040685</t>
  </si>
  <si>
    <t>Pozn.: v kořenovém prostoru ponechávaných stromů bude při rozrušení půdy postupováno s maximální opatrností</t>
  </si>
  <si>
    <t>"záhon 1"     35,0</t>
  </si>
  <si>
    <t>"záhon 2"     34,4</t>
  </si>
  <si>
    <t>"záhon 3"     22,6</t>
  </si>
  <si>
    <t>"záhon 4"     16,7</t>
  </si>
  <si>
    <t>"záhon 5"     23,3</t>
  </si>
  <si>
    <t>"záhon 6"     54,2</t>
  </si>
  <si>
    <t>"záhon 7"    118,4</t>
  </si>
  <si>
    <t>"trávník - rovina"   451,3</t>
  </si>
  <si>
    <t>482333184</t>
  </si>
  <si>
    <t>ŠTĚRKOVÁ PLOCHA, VÝSADBOVÝ PROSTOR STROMU V MLATU, OBRUBY</t>
  </si>
  <si>
    <t>Pozn.: dno výkopu</t>
  </si>
  <si>
    <t>4,6</t>
  </si>
  <si>
    <t>183402123</t>
  </si>
  <si>
    <t>Rozrušení půdy souvislé pl přes 100 do 500 m2 hl přes 50 do 150 mm ve svahu přes 1:2 do 1:1</t>
  </si>
  <si>
    <t>-1884217795</t>
  </si>
  <si>
    <t>trávník - svah (včetně započítání indexu 1.1)</t>
  </si>
  <si>
    <t>121,0</t>
  </si>
  <si>
    <t>1474700951</t>
  </si>
  <si>
    <t>Pozn.: svahy výkopu, včetně započítání koeficientu 1.4</t>
  </si>
  <si>
    <t>35,7</t>
  </si>
  <si>
    <t>183403114</t>
  </si>
  <si>
    <t>Obdělání půdy kultivátorováním v rovině a svahu do 1:5</t>
  </si>
  <si>
    <t>1155880798</t>
  </si>
  <si>
    <t>"60%"  270,78</t>
  </si>
  <si>
    <t>183403115</t>
  </si>
  <si>
    <t>Obdělání půdy kultivátorováním ve svahu přes 1:5 do 1:2</t>
  </si>
  <si>
    <t>1922973049</t>
  </si>
  <si>
    <t>"25%"  30,25</t>
  </si>
  <si>
    <t>183403153</t>
  </si>
  <si>
    <t>Obdělání půdy hrabáním v rovině a svahu do 1:5</t>
  </si>
  <si>
    <t>-231062156</t>
  </si>
  <si>
    <t>"40%"         180,52</t>
  </si>
  <si>
    <t>183403161</t>
  </si>
  <si>
    <t>Obdělání půdy válením v rovině a svahu do 1:5</t>
  </si>
  <si>
    <t>-905295583</t>
  </si>
  <si>
    <t>912,6</t>
  </si>
  <si>
    <t>319804702</t>
  </si>
  <si>
    <t>183403261</t>
  </si>
  <si>
    <t>Obdělání půdy válením ve svahu přes 1:5 do 1:2</t>
  </si>
  <si>
    <t>-1781210290</t>
  </si>
  <si>
    <t>-363022415</t>
  </si>
  <si>
    <t>183403353</t>
  </si>
  <si>
    <t>Obdělání půdy hrabáním ve svahu přes 1:2 do 1:1</t>
  </si>
  <si>
    <t>744146005</t>
  </si>
  <si>
    <t>"75%"       90,75</t>
  </si>
  <si>
    <t>184102111</t>
  </si>
  <si>
    <t>Výsadba dřeviny s balem D přes 0,1 do 0,2 m do jamky se zalitím v rovině a svahu do 1:5</t>
  </si>
  <si>
    <t>605795855</t>
  </si>
  <si>
    <t>dřevina Hedera helix, vel. 100-125 cm</t>
  </si>
  <si>
    <t>839826847</t>
  </si>
  <si>
    <t>10390002.1</t>
  </si>
  <si>
    <t>Půdní kondicioner (hydroabsorbent) 0,5kg / strom</t>
  </si>
  <si>
    <t>-1638673249</t>
  </si>
  <si>
    <t>10390R002</t>
  </si>
  <si>
    <t>Hnojivé tablety 1 ks/ rostlina</t>
  </si>
  <si>
    <t>-1788714807</t>
  </si>
  <si>
    <t>184102116</t>
  </si>
  <si>
    <t>Výsadba dřeviny s balem D přes 0,6 do 0,8 m do jamky se zalitím v rovině a svahu do 1:5</t>
  </si>
  <si>
    <t>-1372568082</t>
  </si>
  <si>
    <t>4+2+1+1</t>
  </si>
  <si>
    <t xml:space="preserve">dřevina Acer campestre ob.km.=18-20 cm </t>
  </si>
  <si>
    <t>-677565425</t>
  </si>
  <si>
    <t xml:space="preserve">dřevina Alnus glutinosa, ob.km.=18-20 cm </t>
  </si>
  <si>
    <t>2003588275</t>
  </si>
  <si>
    <t xml:space="preserve">dřevina Amelanchier arborea 'Robin Hill', ob.km.=18-20 cm </t>
  </si>
  <si>
    <t>1853784830</t>
  </si>
  <si>
    <t>dřevina Acer pseudoplatanus, ob.km.= 30/35 cm</t>
  </si>
  <si>
    <t>-462468895</t>
  </si>
  <si>
    <t>184215133</t>
  </si>
  <si>
    <t>Ukotvení kmene dřevin v rovině nebo na svahu do 1:5 třemi kůly D do 0,1 m dl přes 2 do 3 m</t>
  </si>
  <si>
    <t>1111044331</t>
  </si>
  <si>
    <t>60591257</t>
  </si>
  <si>
    <t>kůl vyvazovací dřevěný impregnovaný D 8cm dl 3m</t>
  </si>
  <si>
    <t>1647465001</t>
  </si>
  <si>
    <t>24*3 'Přepočtené koeficientem množství</t>
  </si>
  <si>
    <t>60850030</t>
  </si>
  <si>
    <t>Příčka spojovací ke kůlům impregnovaná 50 x 6 cm</t>
  </si>
  <si>
    <t>834657569</t>
  </si>
  <si>
    <t>70836130.A</t>
  </si>
  <si>
    <t>Popruh vícevrstvý polyester/bavlna šíře 30 mm</t>
  </si>
  <si>
    <t>-2051119542</t>
  </si>
  <si>
    <t>184215222.1</t>
  </si>
  <si>
    <t>Kotvení dřeviny podzemním kotvením do 0,1 m a délky přes 2 do 3 m, včetně dřevěných spojů a úvazků</t>
  </si>
  <si>
    <t>13075040</t>
  </si>
  <si>
    <t>184215412</t>
  </si>
  <si>
    <t>Zhotovení závlahové mísy dřevin D přes 0,5 do 1,0 m v rovině nebo na svahu do 1:5</t>
  </si>
  <si>
    <t>-429936975</t>
  </si>
  <si>
    <t>-346569733</t>
  </si>
  <si>
    <t>7*0,002 'Přepočtené koeficientem množství</t>
  </si>
  <si>
    <t>184813241.1</t>
  </si>
  <si>
    <t>Instalace ochrany dřevin před poškožením chráničem z bambusu v rovině a svahu do 1: 5</t>
  </si>
  <si>
    <t>1210589379</t>
  </si>
  <si>
    <t>28357001.1</t>
  </si>
  <si>
    <t>Chránička z bambusu</t>
  </si>
  <si>
    <t>875680687</t>
  </si>
  <si>
    <t>184813242</t>
  </si>
  <si>
    <t>Zřízení ochrany paty kmene dřeviny tuhou gumovou vyztuženou chráničkou</t>
  </si>
  <si>
    <t>-1816317121</t>
  </si>
  <si>
    <t>27245012</t>
  </si>
  <si>
    <t>chránička pryžová s vysokou ochrannou kmene proti mechanickému poškození sekačkou</t>
  </si>
  <si>
    <t>1102761178</t>
  </si>
  <si>
    <t>-1446743506</t>
  </si>
  <si>
    <t>10390R001</t>
  </si>
  <si>
    <t>Hnojivové tablety 15ks / strom</t>
  </si>
  <si>
    <t>949247639</t>
  </si>
  <si>
    <t>184813511</t>
  </si>
  <si>
    <t>Chemické odplevelení před založením kultury postřikem na široko v rovině a svahu do 1:5 ručně vč.dodávky  herbicidu</t>
  </si>
  <si>
    <t>1745722622</t>
  </si>
  <si>
    <t>plochy záhonů</t>
  </si>
  <si>
    <t>302,45</t>
  </si>
  <si>
    <t>-1502739477</t>
  </si>
  <si>
    <t>184813513</t>
  </si>
  <si>
    <t>Chemické odplevelení před založením kultury postřikem na široko ve svahu přes 1:2 do 1:1 ručně</t>
  </si>
  <si>
    <t>704958742</t>
  </si>
  <si>
    <t>184818234</t>
  </si>
  <si>
    <t>Ochrana kmene průměru přes 700 do 900 mm bedněním výšky do 2 m</t>
  </si>
  <si>
    <t>1587167182</t>
  </si>
  <si>
    <t>1848182R01</t>
  </si>
  <si>
    <t>Odborný dozor certifikovaného arboristy (ochrana stávajících stromů během stavebních prací)</t>
  </si>
  <si>
    <t>kpl</t>
  </si>
  <si>
    <t>-1258392627</t>
  </si>
  <si>
    <t>184911151</t>
  </si>
  <si>
    <t>Mulčování záhonů kačírkem tl vrstvy přes 0,02 do 0,05 m v rovině a svahu do 1:5</t>
  </si>
  <si>
    <t>1870399289</t>
  </si>
  <si>
    <t>58343872</t>
  </si>
  <si>
    <t>kamenivo drcené hrubé frakce 8/16</t>
  </si>
  <si>
    <t>981353065</t>
  </si>
  <si>
    <t>302,45*0,125 'Přepočtené koeficientem množství</t>
  </si>
  <si>
    <t>184911161</t>
  </si>
  <si>
    <t>Mulčování záhonů kačírkem tl vrstvy přes 0,05 do 0,1 m v rovině a svahu do 1:5</t>
  </si>
  <si>
    <t>-31883055</t>
  </si>
  <si>
    <t>58343930</t>
  </si>
  <si>
    <t>kamenivo drcené hrubé frakce 16/32</t>
  </si>
  <si>
    <t>282571395</t>
  </si>
  <si>
    <t>1,76*0,25 'Přepočtené koeficientem množství</t>
  </si>
  <si>
    <t>184911421</t>
  </si>
  <si>
    <t>Mulčování rostlin kůrou tl do 0,1 m v rovině a svahu do 1:5</t>
  </si>
  <si>
    <t>1969331577</t>
  </si>
  <si>
    <t>stromy jen v trávníku</t>
  </si>
  <si>
    <t>4,0</t>
  </si>
  <si>
    <t>10391100</t>
  </si>
  <si>
    <t>kůra mulčovací VL</t>
  </si>
  <si>
    <t>853957722</t>
  </si>
  <si>
    <t>4*0,103 'Přepočtené koeficientem množství</t>
  </si>
  <si>
    <t>1858031R01</t>
  </si>
  <si>
    <t xml:space="preserve">Odstránění organických zvyšků s naložením a odvozem do 20km v rovině a na svahu do 1:5 </t>
  </si>
  <si>
    <t>-167347676</t>
  </si>
  <si>
    <t>1858031R02</t>
  </si>
  <si>
    <t>Odstránění organických zvyšků s naložením a odvozem do 20km na svahu do 1:1</t>
  </si>
  <si>
    <t>1513671281</t>
  </si>
  <si>
    <t>185804311</t>
  </si>
  <si>
    <t>Zalití rostlin vodou plocha do 20 m2</t>
  </si>
  <si>
    <t>52908547</t>
  </si>
  <si>
    <t>stromy</t>
  </si>
  <si>
    <t>0,8</t>
  </si>
  <si>
    <t>keře</t>
  </si>
  <si>
    <t>0,05</t>
  </si>
  <si>
    <t>trvalky,cibuloviny</t>
  </si>
  <si>
    <t>3,046</t>
  </si>
  <si>
    <t>185851121</t>
  </si>
  <si>
    <t>Dovoz vody pro zálivku rostlin za vzdálenost do 1000 m</t>
  </si>
  <si>
    <t>-298652753</t>
  </si>
  <si>
    <t>185851129</t>
  </si>
  <si>
    <t>Příplatek k dovozu vody pro zálivku rostlin do 1000 m ZKD 1000 m</t>
  </si>
  <si>
    <t>-1242223272</t>
  </si>
  <si>
    <t>3,896*9</t>
  </si>
  <si>
    <t>571908111.1</t>
  </si>
  <si>
    <t>Založení štěrkové plochy pod mostem - násyp a urovnání říčního (oblého) kameniva v tl. 200 mm</t>
  </si>
  <si>
    <t>1857643823</t>
  </si>
  <si>
    <t>156,7</t>
  </si>
  <si>
    <t>290259048</t>
  </si>
  <si>
    <t>156,7*0,2*2,0</t>
  </si>
  <si>
    <t>899922811</t>
  </si>
  <si>
    <t>Osazení závlahového vodního vaku ke dřevině</t>
  </si>
  <si>
    <t>1455096739</t>
  </si>
  <si>
    <t>28382001</t>
  </si>
  <si>
    <t>vak zavlažovací PE 75l</t>
  </si>
  <si>
    <t>-1446197144</t>
  </si>
  <si>
    <t>916581112R00</t>
  </si>
  <si>
    <t>Osazení zahradního obrubníku zapuštěného vč.podkladu a všech doplňků</t>
  </si>
  <si>
    <t>1838320996</t>
  </si>
  <si>
    <t>Pozn.: kruh kolem stromu ve tvaru kruhu s d= 1500 mm</t>
  </si>
  <si>
    <t>4,7</t>
  </si>
  <si>
    <t>0032VD</t>
  </si>
  <si>
    <t>Kovová pásovina tl. 5 mm, výšky 200 mm, materiál včetně dopravy</t>
  </si>
  <si>
    <t>370893049</t>
  </si>
  <si>
    <t>936124R006</t>
  </si>
  <si>
    <t>M7 - pítko;  (hranatá varianta); včetně kotvení a instalace a spodní stavby</t>
  </si>
  <si>
    <t>-1282722110</t>
  </si>
  <si>
    <t>998231311</t>
  </si>
  <si>
    <t>Přesun hmot pro sadovnické a krajinářské úpravy vodorovně do 5000 m</t>
  </si>
  <si>
    <t>664532958</t>
  </si>
  <si>
    <t>VRN</t>
  </si>
  <si>
    <t>VRN1</t>
  </si>
  <si>
    <t>Průzkumné, geodetické a projektové práce</t>
  </si>
  <si>
    <t>012103000</t>
  </si>
  <si>
    <t>Vytyčení inženýrských sítí v okolí provádení výkopů</t>
  </si>
  <si>
    <t>1024</t>
  </si>
  <si>
    <t>-1724048992</t>
  </si>
  <si>
    <t>12,246</t>
  </si>
  <si>
    <t>j1</t>
  </si>
  <si>
    <t>1,335</t>
  </si>
  <si>
    <t>173,181</t>
  </si>
  <si>
    <t>352,8</t>
  </si>
  <si>
    <t>193,2</t>
  </si>
  <si>
    <t>006 - SO 06 Opěrné stěny a schodiště</t>
  </si>
  <si>
    <t xml:space="preserve">    772 - Podlahy z kamene</t>
  </si>
  <si>
    <t>119001412.1</t>
  </si>
  <si>
    <t>Dočasné zajištění potrubí betonového, ŽB nebo kameninového DN do 1000 mm</t>
  </si>
  <si>
    <t>-1988046515</t>
  </si>
  <si>
    <t>stáv.kanalizace</t>
  </si>
  <si>
    <t>2,0*2</t>
  </si>
  <si>
    <t>376649197</t>
  </si>
  <si>
    <t>odkop pro osazení skruže - studna</t>
  </si>
  <si>
    <t>(3,14*1,2*1,2+3,14*1,4*1,4)*0,5*0,25</t>
  </si>
  <si>
    <t>131251100</t>
  </si>
  <si>
    <t>Hloubení jam nezapažených v hornině třídy těžitelnosti I skupiny 3 objem do 20 m3 strojně</t>
  </si>
  <si>
    <t>419802629</t>
  </si>
  <si>
    <t>kříž</t>
  </si>
  <si>
    <t>((1,4+0,6*2)*(1,6+0,6*2)+(1,4+1,2+0,9*2)*(1,6+1,2+1,8))*0,5*0,89</t>
  </si>
  <si>
    <t>132251254</t>
  </si>
  <si>
    <t>Hloubení rýh nezapažených š do 2000 mm v hornině třídy těžitelnosti I skupiny 3 objem do 500 m3 strojně</t>
  </si>
  <si>
    <t>1572512643</t>
  </si>
  <si>
    <t>OP4 dle projektanta</t>
  </si>
  <si>
    <t>-2033836884</t>
  </si>
  <si>
    <t>915836436</t>
  </si>
  <si>
    <t>j+r+j1</t>
  </si>
  <si>
    <t>-798045811</t>
  </si>
  <si>
    <t>1197678196</t>
  </si>
  <si>
    <t>-746488812</t>
  </si>
  <si>
    <t>-1038332507</t>
  </si>
  <si>
    <t>747910178</t>
  </si>
  <si>
    <t>"dle projektanta"   193,2</t>
  </si>
  <si>
    <t>962579850</t>
  </si>
  <si>
    <t>pod opěry</t>
  </si>
  <si>
    <t>(5,8+18,8+0,9*2+19,855+13,7)*1,0</t>
  </si>
  <si>
    <t>7,815*1,3</t>
  </si>
  <si>
    <t>1,8*1,8</t>
  </si>
  <si>
    <t>242111113</t>
  </si>
  <si>
    <t>Osazení pláště kopané studny z betonových skruží celokruhových DN 1 m</t>
  </si>
  <si>
    <t>1492450087</t>
  </si>
  <si>
    <t>odk.P6/10</t>
  </si>
  <si>
    <t>0,5</t>
  </si>
  <si>
    <t>59224102</t>
  </si>
  <si>
    <t>skruž betonová studniční 100x50x9cm</t>
  </si>
  <si>
    <t>383875263</t>
  </si>
  <si>
    <t>245111111</t>
  </si>
  <si>
    <t>Osazení krycí desky dvoudílné</t>
  </si>
  <si>
    <t>1116560579</t>
  </si>
  <si>
    <t>CSB.0058963.URS</t>
  </si>
  <si>
    <t>Zákrytová deska 1000/100, třída zatížení A15, půlená</t>
  </si>
  <si>
    <t>sada</t>
  </si>
  <si>
    <t>31837012</t>
  </si>
  <si>
    <t>247531111</t>
  </si>
  <si>
    <t>Obsyp studny z kameniva hrubého</t>
  </si>
  <si>
    <t>528565187</t>
  </si>
  <si>
    <t>-3,14*0,6*0,6*0,25</t>
  </si>
  <si>
    <t>271572211</t>
  </si>
  <si>
    <t>Podsyp pod základové konstrukce se zhutněním z netříděného štěrkopísku</t>
  </si>
  <si>
    <t>1682279516</t>
  </si>
  <si>
    <t>pod podkl.betony</t>
  </si>
  <si>
    <t>"OP4"    5,41</t>
  </si>
  <si>
    <t>základ pod kříž</t>
  </si>
  <si>
    <t>1,58*1,4*0,1</t>
  </si>
  <si>
    <t>156725954</t>
  </si>
  <si>
    <t>podkladní beton pod opěrné zídky</t>
  </si>
  <si>
    <t>"OP4"    6,0</t>
  </si>
  <si>
    <t>274351121</t>
  </si>
  <si>
    <t>Zřízení bednění základových pasů rovného</t>
  </si>
  <si>
    <t>-2111483907</t>
  </si>
  <si>
    <t>OP4</t>
  </si>
  <si>
    <t>(0,8+5,85*2)*0,1</t>
  </si>
  <si>
    <t>(18,0*2+0,9*2+0,8)*0,1</t>
  </si>
  <si>
    <t>(19,9*2+0,9*2+0,8)*0,1</t>
  </si>
  <si>
    <t>7,8*0,1*2</t>
  </si>
  <si>
    <t>(13,7*2+0,8)*0,1</t>
  </si>
  <si>
    <t>274351122</t>
  </si>
  <si>
    <t>Odstranění bednění základových pasů rovného</t>
  </si>
  <si>
    <t>151028520</t>
  </si>
  <si>
    <t>-1663248198</t>
  </si>
  <si>
    <t>-857238782</t>
  </si>
  <si>
    <t>1,38*1,2*1,2</t>
  </si>
  <si>
    <t>-585836584</t>
  </si>
  <si>
    <t>(1,38+1,2)*2*1,2</t>
  </si>
  <si>
    <t>(1,58+1,4)*2*0,1</t>
  </si>
  <si>
    <t>-1788170752</t>
  </si>
  <si>
    <t>414157409</t>
  </si>
  <si>
    <t>20*7,99*0,001</t>
  </si>
  <si>
    <t>3271121R1</t>
  </si>
  <si>
    <t>Montáž  stěn z betonových bloků š=600mm ukládaných na cementovou maltu,kotvení na trny</t>
  </si>
  <si>
    <t>-2109018925</t>
  </si>
  <si>
    <t>"odk.P6/1"   0,6*4,7*4</t>
  </si>
  <si>
    <t>"odk.P6/2"   0,6*5,0*4</t>
  </si>
  <si>
    <t>"odk.P6/3"   0,6*3,0*2</t>
  </si>
  <si>
    <t>"odk.P6/4"   1,5*3,0*2</t>
  </si>
  <si>
    <t>593845R001</t>
  </si>
  <si>
    <t>blok betonový  4700/600/600mm beton C35/45 XC4, XD3, XF4, XA1 Cl 0,2 Dmax16 S4, třída pohledovosti betonu PB3, povrch přírodní, jemně pískovaný, odk.P6/1</t>
  </si>
  <si>
    <t>1776248547</t>
  </si>
  <si>
    <t>593845R002</t>
  </si>
  <si>
    <t>blok betonový  5000/600/600mm beton C35/45 XC4, XD3, XF4, XA1 Cl 0,2 Dmax16 S4, třída pohledovosti betonu PB3, povrch přírodní, jemně pískovaný, odk.P6/2</t>
  </si>
  <si>
    <t>753026002</t>
  </si>
  <si>
    <t>593845R003</t>
  </si>
  <si>
    <t>blok betonový  3000/600/600mm beton C35/45 XC4, XD3, XF4, XA1 Cl 0,2 Dmax16 S4, třída pohledovosti betonu PB3, povrch přírodní, jemně pískovaný,  odk.P6/3</t>
  </si>
  <si>
    <t>-251364816</t>
  </si>
  <si>
    <t>593845R004</t>
  </si>
  <si>
    <t>blok betonový  1500/600/600mm beton C35/45 XC4, XD3, XF4, XA1 Cl 0,2 Dmax16 S4, třída pohledovosti betonu PB3, povrch přírodní, jemně pískovaný, odk.P6/4</t>
  </si>
  <si>
    <t>1709240058</t>
  </si>
  <si>
    <t>327323127</t>
  </si>
  <si>
    <t>Opěrné zdi a valy ze ŽB tř. C 25/30</t>
  </si>
  <si>
    <t>-918272624</t>
  </si>
  <si>
    <t>kubatury betonu převzaté od projektanta</t>
  </si>
  <si>
    <t>základy pod OP</t>
  </si>
  <si>
    <t>"OP4"    36,91</t>
  </si>
  <si>
    <t>-338382237</t>
  </si>
  <si>
    <t>m2 betonu převzaté od projektanta</t>
  </si>
  <si>
    <t>"OP4"    121,0</t>
  </si>
  <si>
    <t>bednění prostupů</t>
  </si>
  <si>
    <t>(2,0+0,3*2)*0,6*2</t>
  </si>
  <si>
    <t>0,5*4*0,6*4</t>
  </si>
  <si>
    <t>1860855181</t>
  </si>
  <si>
    <t>327361006</t>
  </si>
  <si>
    <t>Výztuž opěrných zdí a valů D 12 mm z betonářské oceli 10 505</t>
  </si>
  <si>
    <t>-958352763</t>
  </si>
  <si>
    <t>3,3588</t>
  </si>
  <si>
    <t>434121426</t>
  </si>
  <si>
    <t>Osazení ŽB schodišťových stupňů na desku drsných  lepení cement.maltou,kotvení na trny</t>
  </si>
  <si>
    <t>2055043420</t>
  </si>
  <si>
    <t>odk.P6/5a,P6/5b</t>
  </si>
  <si>
    <t>2,0*11+1,0*2</t>
  </si>
  <si>
    <t>odk.P6/6a,P6/b</t>
  </si>
  <si>
    <t>2,0*10+1,5*2</t>
  </si>
  <si>
    <t>stupeň schodišťový ŽB  2000/400/150 mm  beton C35/45 XC4, XD3, XF4, XA1 Cl 0,2 Dmax16 S4, třída pohledovosti betonu PB3, povrch přírodní, jemně pískovaný,vč.zabudovaného boxe pro osazení svítidla odk.P6/5a</t>
  </si>
  <si>
    <t>1975778083</t>
  </si>
  <si>
    <t>stupeň schodišťový ŽB  1000/400/150 mm  beton C35/45 XC4, XD3, XF4, XA1 Cl 0,2 Dmax16 S4, třída pohledovosti betonu PB3, povrch přírodní, jemně pískovaný,vč.zabudovaného boxe pro osazení svítidla odk.P6/5b</t>
  </si>
  <si>
    <t>-764960375</t>
  </si>
  <si>
    <t>stupeň schodišťový ŽB  2000/300/150 mm  beton C35/45 XC4, XD3, XF4, XA1 Cl 0,2 Dmax16 S4, třída pohledovosti betonu PB3, povrch přírodní, jemně pískovaný,vč.zabudovaného boxe pro osazení svítidla odk.P6/6a</t>
  </si>
  <si>
    <t>-2146494252</t>
  </si>
  <si>
    <t>stupeň schodišťový ŽB  1500/300/150 mm  beton C35/45 XC4, XD3, XF4, XA1 Cl 0,2 Dmax16 S4, třída pohledovosti betonu PB3, povrch přírodní, jemně pískovaný,vč.zabudovaného boxe pro osazení svítidla odk.P6/6b</t>
  </si>
  <si>
    <t>-1472960857</t>
  </si>
  <si>
    <t>931994132.1</t>
  </si>
  <si>
    <t>402742333</t>
  </si>
  <si>
    <t>936173R001</t>
  </si>
  <si>
    <t>Snesení kříže,uložení,zpětné osazení -  včetně nové kamenné podstavy bude součástí samostatného restaurátorského projektu</t>
  </si>
  <si>
    <t>-336637525</t>
  </si>
  <si>
    <t>-1521704303</t>
  </si>
  <si>
    <t>u OP6- CH1</t>
  </si>
  <si>
    <t>9,2</t>
  </si>
  <si>
    <t>905845719</t>
  </si>
  <si>
    <t>7,275+0,58+0,3</t>
  </si>
  <si>
    <t>8,2</t>
  </si>
  <si>
    <t>2075689995</t>
  </si>
  <si>
    <t>926532908</t>
  </si>
  <si>
    <t>-850623083</t>
  </si>
  <si>
    <t>121*0,00034 'Přepočtené koeficientem množství</t>
  </si>
  <si>
    <t>736607694</t>
  </si>
  <si>
    <t>121,0*2</t>
  </si>
  <si>
    <t>-199639104</t>
  </si>
  <si>
    <t>242*0,00187 'Přepočtené koeficientem množství</t>
  </si>
  <si>
    <t>-466707601</t>
  </si>
  <si>
    <t>-2069355433</t>
  </si>
  <si>
    <t>132*1,2 'Přepočtené koeficientem množství</t>
  </si>
  <si>
    <t>1899359657</t>
  </si>
  <si>
    <t>76295R001</t>
  </si>
  <si>
    <t>Montáž + dodávka záklop studny DN 1220 z dubovách fošen vč.spojov.prvků  odk.T6/1</t>
  </si>
  <si>
    <t>-228856412</t>
  </si>
  <si>
    <t>v.č.-06</t>
  </si>
  <si>
    <t>(0,02+0,06)*1,2</t>
  </si>
  <si>
    <t>998762201</t>
  </si>
  <si>
    <t>Přesun hmot procentní pro kce tesařské v objektech v do 6 m</t>
  </si>
  <si>
    <t>-351484109</t>
  </si>
  <si>
    <t>-1594564753</t>
  </si>
  <si>
    <t>ocelová skruž -Z6/3</t>
  </si>
  <si>
    <t>180,0</t>
  </si>
  <si>
    <t>553R003</t>
  </si>
  <si>
    <t xml:space="preserve">ocelová skruž  vč.povrchové úpravy - komaxit,a všech doplňků </t>
  </si>
  <si>
    <t>-1804417110</t>
  </si>
  <si>
    <t>998767201</t>
  </si>
  <si>
    <t>Přesun hmot procentní pro zámečnické konstrukce v objektech v do 6 m</t>
  </si>
  <si>
    <t>-1975308546</t>
  </si>
  <si>
    <t>772</t>
  </si>
  <si>
    <t>Podlahy z kamene</t>
  </si>
  <si>
    <t>772521R01</t>
  </si>
  <si>
    <t>Kladení kamenné podstavy kříže do malty tl 250mm</t>
  </si>
  <si>
    <t>-322887172</t>
  </si>
  <si>
    <t>1,2*1,38-0,6*0,78</t>
  </si>
  <si>
    <t>583880r01</t>
  </si>
  <si>
    <t>stupeň schodišťový kamenný       1100x300x250mm</t>
  </si>
  <si>
    <t>709577996</t>
  </si>
  <si>
    <t>583880r02</t>
  </si>
  <si>
    <t>stupeň schodišťový kamenný       900x300x250mm odk.P6/9</t>
  </si>
  <si>
    <t>-108473986</t>
  </si>
  <si>
    <t>998772201</t>
  </si>
  <si>
    <t>Přesun hmot procentní pro podlahy z kamene v objektech v do 6 m</t>
  </si>
  <si>
    <t>-1729182966</t>
  </si>
  <si>
    <t>147,232</t>
  </si>
  <si>
    <t>p1</t>
  </si>
  <si>
    <t>31,185</t>
  </si>
  <si>
    <t>p2</t>
  </si>
  <si>
    <t>5,94</t>
  </si>
  <si>
    <t>109,849</t>
  </si>
  <si>
    <t>s</t>
  </si>
  <si>
    <t>37,383</t>
  </si>
  <si>
    <t>Úroveň 5:</t>
  </si>
  <si>
    <t>01 - Kanalizační větev D</t>
  </si>
  <si>
    <t>119001405</t>
  </si>
  <si>
    <t>Dočasné zajištění potrubí z PE DN do 200 mm</t>
  </si>
  <si>
    <t>-961547003</t>
  </si>
  <si>
    <t>1,5*3</t>
  </si>
  <si>
    <t>119001412</t>
  </si>
  <si>
    <t>Dočasné zajištění potrubí betonového, ŽB nebo kameninového DN přes 200 do 500 mm</t>
  </si>
  <si>
    <t>-971681714</t>
  </si>
  <si>
    <t>119001421</t>
  </si>
  <si>
    <t>Dočasné zajištění kabelů a kabelových tratí ze 3 volně ložených kabelů</t>
  </si>
  <si>
    <t>-1350735538</t>
  </si>
  <si>
    <t>1,5*2</t>
  </si>
  <si>
    <t>119003211</t>
  </si>
  <si>
    <t>Mobilní plotová zábrana s reflexním pásem výšky do 1,5 m pro zabezpečení výkopu zřízení</t>
  </si>
  <si>
    <t>15215036</t>
  </si>
  <si>
    <t>54,0+3,0*4*3</t>
  </si>
  <si>
    <t>119003212</t>
  </si>
  <si>
    <t>Mobilní plotová zábrana s reflexním pásem výšky do 1,5 m pro zabezpečení výkopu odstranění</t>
  </si>
  <si>
    <t>-1825446409</t>
  </si>
  <si>
    <t>132254204</t>
  </si>
  <si>
    <t>Hloubení zapažených rýh š do 2000 mm v hornině třídy těžitelnosti I skupiny 3 objem do 500 m3</t>
  </si>
  <si>
    <t>899800776</t>
  </si>
  <si>
    <t>větev D</t>
  </si>
  <si>
    <t>1,1*(2,85+2,42)*0,5*11,19</t>
  </si>
  <si>
    <t>1,1*(2,42+1,56)*0,5*(41,03-16,8)</t>
  </si>
  <si>
    <t>1,1*(1,36+1,09)*0,5*18,09</t>
  </si>
  <si>
    <t>r*0,5</t>
  </si>
  <si>
    <t>132354204</t>
  </si>
  <si>
    <t>Hloubení zapažených rýh š do 2000 mm v hornině třídy těžitelnosti II skupiny 4 objem do 500 m3</t>
  </si>
  <si>
    <t>160912191</t>
  </si>
  <si>
    <t>133254102</t>
  </si>
  <si>
    <t>Hloubení šachet zapažených v hornině třídy těžitelnosti I skupiny 3 objem do 50 m3</t>
  </si>
  <si>
    <t>-2076769882</t>
  </si>
  <si>
    <t>Š1</t>
  </si>
  <si>
    <t>2,4*2,4*2,52</t>
  </si>
  <si>
    <t>Š2</t>
  </si>
  <si>
    <t>2,4*2,4*0,96</t>
  </si>
  <si>
    <t>SJ1</t>
  </si>
  <si>
    <t>2,4*2,4*(293,9-290,89)</t>
  </si>
  <si>
    <t>s*0,5</t>
  </si>
  <si>
    <t>133354102</t>
  </si>
  <si>
    <t>Hloubení šachet zapažených v hornině třídy těžitelnosti II skupiny 4 objem do 50 m3</t>
  </si>
  <si>
    <t>-703009398</t>
  </si>
  <si>
    <t>151101101</t>
  </si>
  <si>
    <t>Zřízení příložného pažení a rozepření stěn rýh hl do 2 m</t>
  </si>
  <si>
    <t>-2092936469</t>
  </si>
  <si>
    <t>(1,36+1,09)*0,5*18,09*2</t>
  </si>
  <si>
    <t>151101102</t>
  </si>
  <si>
    <t>Zřízení příložného pažení a rozepření stěn rýh hl přes 2 do 4 m</t>
  </si>
  <si>
    <t>10552263</t>
  </si>
  <si>
    <t>(2,85+2,42)*0,5*11,19*2</t>
  </si>
  <si>
    <t>(2,42+1,56)*0,5*(41,03-16,8)*2</t>
  </si>
  <si>
    <t>151101111</t>
  </si>
  <si>
    <t>Odstranění příložného pažení a rozepření stěn rýh hl do 2 m</t>
  </si>
  <si>
    <t>-798068903</t>
  </si>
  <si>
    <t>151101112</t>
  </si>
  <si>
    <t>Odstranění příložného pažení a rozepření stěn rýh hl přes 2 do 4 m</t>
  </si>
  <si>
    <t>1123518733</t>
  </si>
  <si>
    <t>-1239029809</t>
  </si>
  <si>
    <t>2,4*4*2,52</t>
  </si>
  <si>
    <t>2,4*4*0,96</t>
  </si>
  <si>
    <t>2,4*4*(293,9-290,89)</t>
  </si>
  <si>
    <t>-1822740972</t>
  </si>
  <si>
    <t>-364020404</t>
  </si>
  <si>
    <t>r+s</t>
  </si>
  <si>
    <t>o*0,5</t>
  </si>
  <si>
    <t>-562737288</t>
  </si>
  <si>
    <t>o*0,5*10</t>
  </si>
  <si>
    <t>162751137</t>
  </si>
  <si>
    <t>Vodorovné přemístění přes 9 000 do 10000 m výkopku/sypaniny z horniny třídy těžitelnosti II skupiny 4 a 5</t>
  </si>
  <si>
    <t>-742219736</t>
  </si>
  <si>
    <t>162751139</t>
  </si>
  <si>
    <t>Příplatek k vodorovnému přemístění výkopku/sypaniny z horniny třídy těžitelnosti II skupiny 4 a 5 ZKD 1000 m přes 10000 m</t>
  </si>
  <si>
    <t>870416176</t>
  </si>
  <si>
    <t>1758595156</t>
  </si>
  <si>
    <t>2001418048</t>
  </si>
  <si>
    <t>-64119041</t>
  </si>
  <si>
    <t>v komunikaci</t>
  </si>
  <si>
    <t>-p1-p2</t>
  </si>
  <si>
    <t>-1,3*1,3*(293,9-290,89)</t>
  </si>
  <si>
    <t>-1,3*1,3*2,48</t>
  </si>
  <si>
    <t>-1,4*1,4*1,0</t>
  </si>
  <si>
    <t>58337344</t>
  </si>
  <si>
    <t>štěrkopísek frakce 0/32</t>
  </si>
  <si>
    <t>-2126365511</t>
  </si>
  <si>
    <t>98,869*2 'Přepočtené koeficientem množství</t>
  </si>
  <si>
    <t>175151101</t>
  </si>
  <si>
    <t>Obsypání potrubí strojně sypaninou bez prohození, uloženou do 3 m</t>
  </si>
  <si>
    <t>1572399027</t>
  </si>
  <si>
    <t>1,1*0,525*54,0</t>
  </si>
  <si>
    <t>58337331</t>
  </si>
  <si>
    <t>štěrkopísek frakce 0/22</t>
  </si>
  <si>
    <t>-1347384505</t>
  </si>
  <si>
    <t>31,185*2 'Přepočtené koeficientem množství</t>
  </si>
  <si>
    <t>359901211</t>
  </si>
  <si>
    <t>Monitoring stoky jakékoli výšky na nové kanalizaci</t>
  </si>
  <si>
    <t>-126292522</t>
  </si>
  <si>
    <t>382121141.1</t>
  </si>
  <si>
    <t>Montáž dělicí stěny ŽB prefabrikovaných kruhových nádrží</t>
  </si>
  <si>
    <t>1879934256</t>
  </si>
  <si>
    <t>59226R01</t>
  </si>
  <si>
    <t>norná stěna 90/100/5</t>
  </si>
  <si>
    <t>-1541366456</t>
  </si>
  <si>
    <t>451572111</t>
  </si>
  <si>
    <t>Lože pod potrubí otevřený výkop z kameniva drobného těženého</t>
  </si>
  <si>
    <t>841300751</t>
  </si>
  <si>
    <t>1,1*0,1*54,0</t>
  </si>
  <si>
    <t>451573111</t>
  </si>
  <si>
    <t>Lože pod potrubí otevřený výkop ze štěrkopísku</t>
  </si>
  <si>
    <t>1073916579</t>
  </si>
  <si>
    <t>3,14*0,65*0,65*0,15</t>
  </si>
  <si>
    <t>3,14*0,7*0,7*0,05</t>
  </si>
  <si>
    <t>452112112</t>
  </si>
  <si>
    <t>Osazení betonových prstenců nebo rámů v do 100 mm pod poklopy a mříže</t>
  </si>
  <si>
    <t>-283471431</t>
  </si>
  <si>
    <t>-1289916280</t>
  </si>
  <si>
    <t>837355R01</t>
  </si>
  <si>
    <t>Napojení na stáv.kanalizaci</t>
  </si>
  <si>
    <t>-564091945</t>
  </si>
  <si>
    <t>871350310</t>
  </si>
  <si>
    <t>Montáž kanalizačního potrubí hladkého plnostěnného SN 10 z polypropylenu DN 200</t>
  </si>
  <si>
    <t>-1287146389</t>
  </si>
  <si>
    <t>28617020</t>
  </si>
  <si>
    <t>trubka kanalizační PP plnostěnná třívrstvá DN 200x6000mm SN10</t>
  </si>
  <si>
    <t>550097788</t>
  </si>
  <si>
    <t>54*1,015 'Přepočtené koeficientem množství</t>
  </si>
  <si>
    <t>877310440.1</t>
  </si>
  <si>
    <t>Montáž šachtových vložek na kanalizačním potrubí z PP trub  DN 150</t>
  </si>
  <si>
    <t>-614802684</t>
  </si>
  <si>
    <t>28617480.1</t>
  </si>
  <si>
    <t>vložka šachtová kanalizace PP  DN 160</t>
  </si>
  <si>
    <t>142264349</t>
  </si>
  <si>
    <t>877350320</t>
  </si>
  <si>
    <t>Montáž odboček na kanalizačním potrubí z PP nebo tvrdého PVC trub hladkých plnostěnných DN 200</t>
  </si>
  <si>
    <t>-2002452954</t>
  </si>
  <si>
    <t>28617207</t>
  </si>
  <si>
    <t>odbočka kanalizační PP SN16 45° DN 200/150</t>
  </si>
  <si>
    <t>-311832221</t>
  </si>
  <si>
    <t>877350440.1</t>
  </si>
  <si>
    <t>Montáž šachtových vložek na kanalizačním potrubí z PP trub  DN 200</t>
  </si>
  <si>
    <t>-612511059</t>
  </si>
  <si>
    <t>28617481.1</t>
  </si>
  <si>
    <t>vložka šachtová kanalizace PP  DN 200</t>
  </si>
  <si>
    <t>-725282712</t>
  </si>
  <si>
    <t>892351111</t>
  </si>
  <si>
    <t>Tlaková zkouška vodou potrubí DN 150 nebo 200</t>
  </si>
  <si>
    <t>-1021669582</t>
  </si>
  <si>
    <t>894211111</t>
  </si>
  <si>
    <t>Šachty kanalizační kruhové z prostého betonu na potrubí DN 200 dno beton tř. C 25/30</t>
  </si>
  <si>
    <t>-1087322126</t>
  </si>
  <si>
    <t>"Š2"    1</t>
  </si>
  <si>
    <t>894410103</t>
  </si>
  <si>
    <t>Osazení betonových dílců pro kanalizační šachty DN 1000 šachtové dno výšky 1000 mm</t>
  </si>
  <si>
    <t>1177814836</t>
  </si>
  <si>
    <t>"SJ1"         1</t>
  </si>
  <si>
    <t>R3111544</t>
  </si>
  <si>
    <t>Dno železobetonové kruhové nádrže DN 1000 mm H 830 mm, T 120 mm, hmotnost 1,49 t se zaručenou vodotěsností dle DIN 4281 ŽB tř. C 40/50 odolný stupni agresivity 5b dle ČSN EN 206</t>
  </si>
  <si>
    <t>1839130658</t>
  </si>
  <si>
    <t>59224348</t>
  </si>
  <si>
    <t>těsnění elastomerové pro spojení šachetních dílů DN 1000</t>
  </si>
  <si>
    <t>851653131</t>
  </si>
  <si>
    <t>894411121</t>
  </si>
  <si>
    <t>Zřízení šachet kanalizačních z betonových dílců na potrubí DN přes 200 do 300 dno beton tř. C 25/30</t>
  </si>
  <si>
    <t>-83926269</t>
  </si>
  <si>
    <t>"Š1"    1</t>
  </si>
  <si>
    <t>59224339</t>
  </si>
  <si>
    <t>dno betonové šachty kanalizační přímé 100x100x60cm</t>
  </si>
  <si>
    <t>1788029586</t>
  </si>
  <si>
    <t>59224068</t>
  </si>
  <si>
    <t>skruž betonová DN 1000x500 PS, 100x50x12cm</t>
  </si>
  <si>
    <t>-1027644480</t>
  </si>
  <si>
    <t>59224312</t>
  </si>
  <si>
    <t>kónus šachetní betonový kapsové plastové stupadlo 100x62,5x58cm</t>
  </si>
  <si>
    <t>632205263</t>
  </si>
  <si>
    <t>-1892254440</t>
  </si>
  <si>
    <t>59224185</t>
  </si>
  <si>
    <t>prstenec šachtový vyrovnávací betonový 625x120x60mm</t>
  </si>
  <si>
    <t>-1194219123</t>
  </si>
  <si>
    <t>-5999159</t>
  </si>
  <si>
    <t>894410211</t>
  </si>
  <si>
    <t>Osazení betonových dílců pro kanalizační šachty DN 1000 skruž rovná výšky 250 mm</t>
  </si>
  <si>
    <t>-1492223769</t>
  </si>
  <si>
    <t>59224065</t>
  </si>
  <si>
    <t>skruž betonová DN 1000x250, 100x25x12cm</t>
  </si>
  <si>
    <t>1151668544</t>
  </si>
  <si>
    <t>894410213</t>
  </si>
  <si>
    <t>Osazení betonových dílců pro kanalizační šachty DN 1000 skruž rovná výšky 1000 mm</t>
  </si>
  <si>
    <t>1253170359</t>
  </si>
  <si>
    <t>59224069</t>
  </si>
  <si>
    <t>skruž betonová DN 1000x1000, 100x100x12cm</t>
  </si>
  <si>
    <t>-288892066</t>
  </si>
  <si>
    <t>894410302</t>
  </si>
  <si>
    <t>Osazení betonových dílců pro kanalizační šachty DN 1000 deska zákrytová</t>
  </si>
  <si>
    <t>-790727158</t>
  </si>
  <si>
    <t>59224315</t>
  </si>
  <si>
    <t>deska betonová zákrytová pro kruhové šachty 100/62,5x16,5cm</t>
  </si>
  <si>
    <t>1131143774</t>
  </si>
  <si>
    <t>Osazení poklopů litinových nebo ocelových včetně rámů pro třídu zatížení D400, E600</t>
  </si>
  <si>
    <t>-667202942</t>
  </si>
  <si>
    <t>881177167</t>
  </si>
  <si>
    <t>998276101</t>
  </si>
  <si>
    <t>Přesun hmot pro trubní vedení z trub z plastických hmot otevřený výkop</t>
  </si>
  <si>
    <t>1007856204</t>
  </si>
  <si>
    <t>12,645</t>
  </si>
  <si>
    <t>6,345</t>
  </si>
  <si>
    <t>1,35</t>
  </si>
  <si>
    <t>02 - Kanalizační odbočky k větvi D</t>
  </si>
  <si>
    <t>132251251</t>
  </si>
  <si>
    <t>Hloubení rýh nezapažených š do 2000 mm v hornině třídy těžitelnosti I skupiny 3 objem do 20 m3 strojně</t>
  </si>
  <si>
    <t>-356971696</t>
  </si>
  <si>
    <t>0,9*(1,46+0,65)*0,5*10,0</t>
  </si>
  <si>
    <t>0,9*(0,75+0,65)*0,5*5,0</t>
  </si>
  <si>
    <t>132351251</t>
  </si>
  <si>
    <t>Hloubení rýh nezapažených š do 2000 mm v hornině třídy těžitelnosti II skupiny 4 objem do 20 m3 strojně</t>
  </si>
  <si>
    <t>13306763</t>
  </si>
  <si>
    <t>-284353786</t>
  </si>
  <si>
    <t>-1877894891</t>
  </si>
  <si>
    <t>-563844755</t>
  </si>
  <si>
    <t>1023778602</t>
  </si>
  <si>
    <t>-1459053016</t>
  </si>
  <si>
    <t>-584334966</t>
  </si>
  <si>
    <t>844408381</t>
  </si>
  <si>
    <t>-462222378</t>
  </si>
  <si>
    <t>4,95*2 'Přepočtené koeficientem množství</t>
  </si>
  <si>
    <t>-1294192649</t>
  </si>
  <si>
    <t>0,9*0,47*15,0</t>
  </si>
  <si>
    <t>-1868841392</t>
  </si>
  <si>
    <t>6,345*2 'Přepočtené koeficientem množství</t>
  </si>
  <si>
    <t>-1693745514</t>
  </si>
  <si>
    <t>679047919</t>
  </si>
  <si>
    <t>0,9*0,1*15,0</t>
  </si>
  <si>
    <t>871310310</t>
  </si>
  <si>
    <t>Montáž kanalizačního potrubí hladkého plnostěnného SN 10 z polypropylenu DN 150</t>
  </si>
  <si>
    <t>439971116</t>
  </si>
  <si>
    <t>28617011</t>
  </si>
  <si>
    <t>trubka kanalizační PP plnostěnná třívrstvá DN 150x3000mm SN10</t>
  </si>
  <si>
    <t>2135650505</t>
  </si>
  <si>
    <t>15*1,015 'Přepočtené koeficientem množství</t>
  </si>
  <si>
    <t>877310310</t>
  </si>
  <si>
    <t>Montáž kolen na kanalizačním potrubí z PP nebo tvrdého PVC trub hladkých plnostěnných DN 150</t>
  </si>
  <si>
    <t>218142678</t>
  </si>
  <si>
    <t>28617182</t>
  </si>
  <si>
    <t>koleno kanalizační PP SN16 45° DN 150</t>
  </si>
  <si>
    <t>159930572</t>
  </si>
  <si>
    <t>-1753737796</t>
  </si>
  <si>
    <t>-1037993892</t>
  </si>
  <si>
    <t>199,024</t>
  </si>
  <si>
    <t>78,32</t>
  </si>
  <si>
    <t>z1</t>
  </si>
  <si>
    <t>120,704</t>
  </si>
  <si>
    <t>03 - Zasakovací objekt ZO</t>
  </si>
  <si>
    <t>1560482972</t>
  </si>
  <si>
    <t>(16,8+1,0+2,8+1,2+1,0+2,8)*2</t>
  </si>
  <si>
    <t>-954913756</t>
  </si>
  <si>
    <t>131251104</t>
  </si>
  <si>
    <t>Hloubení jam nezapažených v hornině třídy těžitelnosti I skupiny 3 objem do 500 m3 strojně</t>
  </si>
  <si>
    <t>-1838536242</t>
  </si>
  <si>
    <t>zasakovací objektZ01</t>
  </si>
  <si>
    <t>((16,8+0,5*2)*(1,2+0,5*2)+(16,8+1,0+2,8)*(1,2+1,0+2,8))*0,5*(0,5+1,2+0,3+0,8)</t>
  </si>
  <si>
    <t>j*0,5</t>
  </si>
  <si>
    <t>131351104</t>
  </si>
  <si>
    <t>Hloubení jam nezapažených v hornině třídy těžitelnosti II skupiny 4 objem do 500 m3 strojně</t>
  </si>
  <si>
    <t>-1844483917</t>
  </si>
  <si>
    <t>162351103</t>
  </si>
  <si>
    <t>Vodorovné přemístění přes 50 do 500 m výkopku/sypaniny z horniny třídy těžitelnosti I skupiny 1 až 3</t>
  </si>
  <si>
    <t>780114423</t>
  </si>
  <si>
    <t>odvoz + dovoz zeminy pro zásyp</t>
  </si>
  <si>
    <t>z1*0,5</t>
  </si>
  <si>
    <t>162351123</t>
  </si>
  <si>
    <t>Vodorovné přemístění přes 50 do 500 m výkopku/sypaniny z hornin třídy těžitelnosti II skupiny 4 a 5</t>
  </si>
  <si>
    <t>-1691380788</t>
  </si>
  <si>
    <t>1247153715</t>
  </si>
  <si>
    <t>j-z1</t>
  </si>
  <si>
    <t>-32075644</t>
  </si>
  <si>
    <t>1409645266</t>
  </si>
  <si>
    <t>190075885</t>
  </si>
  <si>
    <t>439915255</t>
  </si>
  <si>
    <t>dovoz zeminy pro zásyp</t>
  </si>
  <si>
    <t>167151112</t>
  </si>
  <si>
    <t>Nakládání výkopku z hornin třídy těžitelnosti II skupiny 4 a 5 přes 100 m3</t>
  </si>
  <si>
    <t>631672297</t>
  </si>
  <si>
    <t>-220401651</t>
  </si>
  <si>
    <t>1312750484</t>
  </si>
  <si>
    <t>174111101</t>
  </si>
  <si>
    <t>Zásyp jam, šachet rýh nebo kolem objektů sypaninou se zhutněním ručně</t>
  </si>
  <si>
    <t>-1310936995</t>
  </si>
  <si>
    <t>ZO1</t>
  </si>
  <si>
    <t>(16,8+0,5*2)*(1,2+0,5*2)*(1,2+0,3)</t>
  </si>
  <si>
    <t>-16,8*1,2*1,2</t>
  </si>
  <si>
    <t>kamenivo drcené hrubé frakce 8/32</t>
  </si>
  <si>
    <t>1865181778</t>
  </si>
  <si>
    <t>34,548*2 'Přepočtené koeficientem množství</t>
  </si>
  <si>
    <t>-762031485</t>
  </si>
  <si>
    <t>-17,8*2,2*(0,5+1,2+0,3)</t>
  </si>
  <si>
    <t>451541111</t>
  </si>
  <si>
    <t>Lože pod potrubí otevřený výkop ze štěrkodrtě 8-32</t>
  </si>
  <si>
    <t>-1030419478</t>
  </si>
  <si>
    <t>(16,8+0,5*2)*(1,2+0,5*2)*0,5</t>
  </si>
  <si>
    <t>897171112</t>
  </si>
  <si>
    <t>Akumulační boxy z PP pro vsakování dešťových vod pod pochozí plochy a plochy zatížené osobními automobily objemu přes 10 do 30 m3</t>
  </si>
  <si>
    <t>1669969863</t>
  </si>
  <si>
    <t xml:space="preserve"> cenách jsou započteny náklady na:</t>
  </si>
  <si>
    <t>osazení a dodávku plastových bloků včetně spojek a čel,</t>
  </si>
  <si>
    <t>obalení boxů geotextilií včetně její dodávky.</t>
  </si>
  <si>
    <t>zasakovací objekt  Z01</t>
  </si>
  <si>
    <t>16,8*1,2*1,2</t>
  </si>
  <si>
    <t>897173114</t>
  </si>
  <si>
    <t>Kontrolní šachta integrovaná do akumulačních boxů pod plochy pochozí nebo zatížené osobními automobily v přes 1050 do 1400 mm</t>
  </si>
  <si>
    <t>-2103755091</t>
  </si>
  <si>
    <t>V cenách jsou započteny náklady na montáž a dodávku šachtového tělesa včetně hrdlového kónusu a profilového těsnicího kroužku, nástavce, lapače nečist</t>
  </si>
  <si>
    <t>-1691901777</t>
  </si>
  <si>
    <t>1649571825</t>
  </si>
  <si>
    <t>-2126475676</t>
  </si>
  <si>
    <t>49,391</t>
  </si>
  <si>
    <t>9,818</t>
  </si>
  <si>
    <t>1,87</t>
  </si>
  <si>
    <t>24,681</t>
  </si>
  <si>
    <t>24,71</t>
  </si>
  <si>
    <t>04 - Kanalizační větev D1</t>
  </si>
  <si>
    <t>198572511</t>
  </si>
  <si>
    <t>17+3,0*4*2</t>
  </si>
  <si>
    <t>132254202</t>
  </si>
  <si>
    <t>Hloubení zapažených rýh š do 2000 mm v hornině třídy těžitelnosti I skupiny 3 objem do 50 m3</t>
  </si>
  <si>
    <t>větev D1</t>
  </si>
  <si>
    <t>1,1*(1,52+1,14)*0,5*16,87</t>
  </si>
  <si>
    <t>132354202</t>
  </si>
  <si>
    <t>Hloubení zapažených rýh š do 2000 mm v hornině třídy těžitelnosti II skupiny 4 objem do 50 m3</t>
  </si>
  <si>
    <t>Š3</t>
  </si>
  <si>
    <t>2,4*2,4*1,24</t>
  </si>
  <si>
    <t>SJ2</t>
  </si>
  <si>
    <t>2,4*2,4*(293,91-290,86)</t>
  </si>
  <si>
    <t>r/1,1*2</t>
  </si>
  <si>
    <t>2,4*4*1,24</t>
  </si>
  <si>
    <t>2,4*4*(293,91-290,86)</t>
  </si>
  <si>
    <t>-1,3*1,3*(293,91-290,86)</t>
  </si>
  <si>
    <t>-1,4*1,4*1,25</t>
  </si>
  <si>
    <t>30,098*2 'Přepočtené koeficientem množství</t>
  </si>
  <si>
    <t>1,1*0,525*17,0</t>
  </si>
  <si>
    <t>9,818*2 'Přepočtené koeficientem množství</t>
  </si>
  <si>
    <t>1,1*0,1*17,0</t>
  </si>
  <si>
    <t>452112122</t>
  </si>
  <si>
    <t>Osazení betonových prstenců nebo rámů v přes 100 do 200 mm pod poklopy a mříže</t>
  </si>
  <si>
    <t>59224188</t>
  </si>
  <si>
    <t>prstenec šachtový vyrovnávací betonový 625x120x120mm</t>
  </si>
  <si>
    <t>17*1,015 'Přepočtené koeficientem množství</t>
  </si>
  <si>
    <t>"SJ2"         1</t>
  </si>
  <si>
    <t>59224066</t>
  </si>
  <si>
    <t>skruž betonová DN 1000x250 PS, 100x25x12cm</t>
  </si>
  <si>
    <t>8,175</t>
  </si>
  <si>
    <t>3,807</t>
  </si>
  <si>
    <t>0,81</t>
  </si>
  <si>
    <t>05 - Kanalizační odbočky k větvi D1</t>
  </si>
  <si>
    <t>-1642071136</t>
  </si>
  <si>
    <t>-1204048034</t>
  </si>
  <si>
    <t>132254201</t>
  </si>
  <si>
    <t>Hloubení zapažených rýh š do 2000 mm v hornině třídy těžitelnosti I skupiny 3 objem do 20 m3</t>
  </si>
  <si>
    <t>0,9*(1,41+0,65)*0,5*1,5</t>
  </si>
  <si>
    <t>0,9*(1,0+0,65)*0,5*5,0</t>
  </si>
  <si>
    <t>0,9*(2,08+0,65)*0,5*2,5</t>
  </si>
  <si>
    <t>132354201</t>
  </si>
  <si>
    <t>Hloubení zapažených rýh š do 2000 mm v hornině třídy těžitelnosti II skupiny 4 objem do 20 m3</t>
  </si>
  <si>
    <t>578835037</t>
  </si>
  <si>
    <t>(1,41+0,65)*0,5*1,5*2</t>
  </si>
  <si>
    <t>(2,08+0,65)*0,5*2,5*2</t>
  </si>
  <si>
    <t>-1664279653</t>
  </si>
  <si>
    <t>3,558*2 'Přepočtené koeficientem množství</t>
  </si>
  <si>
    <t>0,9*0,47*9,0</t>
  </si>
  <si>
    <t>3,807*2 'Přepočtené koeficientem množství</t>
  </si>
  <si>
    <t>0,9*0,1*9,0</t>
  </si>
  <si>
    <t>9*1,015 'Přepočtené koeficientem množství</t>
  </si>
  <si>
    <t>2,027</t>
  </si>
  <si>
    <t>5,04</t>
  </si>
  <si>
    <t>1,44</t>
  </si>
  <si>
    <t>19,512</t>
  </si>
  <si>
    <t>5,832</t>
  </si>
  <si>
    <t>16,837</t>
  </si>
  <si>
    <t>IO05 - IO 05 Vodovodní přípojka pítka</t>
  </si>
  <si>
    <t xml:space="preserve">    VRN4 - Inženýrská činnost</t>
  </si>
  <si>
    <t>132254101</t>
  </si>
  <si>
    <t>Hloubení rýh zapažených š do 800 mm v hornině třídy těžitelnosti I skupiny 3 objem do 20 m3 strojně</t>
  </si>
  <si>
    <t>1143146766</t>
  </si>
  <si>
    <t>přípojka</t>
  </si>
  <si>
    <t>0,6*(1,31+1,4)*0,5*24,0</t>
  </si>
  <si>
    <t>132354101</t>
  </si>
  <si>
    <t>Hloubení rýh zapažených š do 800 mm v hornině třídy těžitelnosti II skupiny 4 objem do 20 m3 strojně</t>
  </si>
  <si>
    <t>-1019697347</t>
  </si>
  <si>
    <t>133254101</t>
  </si>
  <si>
    <t>Hloubení šachet zapažených v hornině třídy těžitelnosti I skupiny 3 objem do 20 m3</t>
  </si>
  <si>
    <t>-591709047</t>
  </si>
  <si>
    <t>výkop pro VŠ</t>
  </si>
  <si>
    <t>1,8*1,8*1,8</t>
  </si>
  <si>
    <t>133354101</t>
  </si>
  <si>
    <t>Hloubení šachet zapažených v hornině třídy těžitelnosti II skupiny 4 objem do 20 m3</t>
  </si>
  <si>
    <t>-1447836170</t>
  </si>
  <si>
    <t>-1028461710</t>
  </si>
  <si>
    <t>r/0,6*2</t>
  </si>
  <si>
    <t>-1634014321</t>
  </si>
  <si>
    <t>-1085529817</t>
  </si>
  <si>
    <t>1,8*4*1,8</t>
  </si>
  <si>
    <t>874973165</t>
  </si>
  <si>
    <t>162551108</t>
  </si>
  <si>
    <t>Vodorovné přemístění přes 2 500 do 3000 m výkopku/sypaniny z horniny třídy těžitelnosti I skupiny 1 až 3</t>
  </si>
  <si>
    <t>-1610128543</t>
  </si>
  <si>
    <t>odvoz zeminy na mezideponii pro zásyp</t>
  </si>
  <si>
    <t>z*2*0,5</t>
  </si>
  <si>
    <t>162551128</t>
  </si>
  <si>
    <t>Vodorovné přemístění přes 2 500 do 3000 m výkopku/sypaniny z horniny třídy těžitelnosti II skupiny 4 a 5</t>
  </si>
  <si>
    <t>-884334014</t>
  </si>
  <si>
    <t>1656166093</t>
  </si>
  <si>
    <t>r+s-z-p1-p2</t>
  </si>
  <si>
    <t>753805890</t>
  </si>
  <si>
    <t>82207384</t>
  </si>
  <si>
    <t>698148507</t>
  </si>
  <si>
    <t>776123038</t>
  </si>
  <si>
    <t>zásyp</t>
  </si>
  <si>
    <t>z*0,5</t>
  </si>
  <si>
    <t>167151102</t>
  </si>
  <si>
    <t>Nakládání výkopku z hornin třídy těžitelnosti II skupiny 4 a 5 do 100 m3</t>
  </si>
  <si>
    <t>976585669</t>
  </si>
  <si>
    <t>862006730</t>
  </si>
  <si>
    <t>-1649587609</t>
  </si>
  <si>
    <t>1445370798</t>
  </si>
  <si>
    <t>-3,14*0,5*0,5*1,55</t>
  </si>
  <si>
    <t>-1,8*1,8*0,25</t>
  </si>
  <si>
    <t>175111209</t>
  </si>
  <si>
    <t>Příplatek k obsypání objektu za ruční prohození sypaniny, uložené do 3 m</t>
  </si>
  <si>
    <t>-1404517328</t>
  </si>
  <si>
    <t>1922813726</t>
  </si>
  <si>
    <t>0,6*0,35*24,0</t>
  </si>
  <si>
    <t>451595111</t>
  </si>
  <si>
    <t>Lože pod potrubí otevřený výkop z prohozeného výkopku</t>
  </si>
  <si>
    <t>888922398</t>
  </si>
  <si>
    <t>0,6*0,1*24,0</t>
  </si>
  <si>
    <t>871161211</t>
  </si>
  <si>
    <t>Montáž potrubí z PE100 SDR 11 otevřený výkop svařovaných elektrotvarovkou D 32 x 3,0 mm</t>
  </si>
  <si>
    <t>310711772</t>
  </si>
  <si>
    <t>28613170</t>
  </si>
  <si>
    <t>trubka vodovodní PE100 SDR11 se signalizační vrstvou 32x3,0mm</t>
  </si>
  <si>
    <t>713545027</t>
  </si>
  <si>
    <t>24*1,015 'Přepočtené koeficientem množství</t>
  </si>
  <si>
    <t>877161101</t>
  </si>
  <si>
    <t>Montáž elektrospojek na vodovodním potrubí z PE trub d 32</t>
  </si>
  <si>
    <t>1964135169</t>
  </si>
  <si>
    <t>28615969</t>
  </si>
  <si>
    <t>elektrospojka SDR11 PE 100 PN16 D 32mm</t>
  </si>
  <si>
    <t>1763279328</t>
  </si>
  <si>
    <t>877161201</t>
  </si>
  <si>
    <t>Montáž oblouků svařovaných na tupo na vodovodním potrubí z PE trub d 32</t>
  </si>
  <si>
    <t>-1530038299</t>
  </si>
  <si>
    <t>FF071008W</t>
  </si>
  <si>
    <t>Oblouk 60° PE100 SDR11 32</t>
  </si>
  <si>
    <t>1032764324</t>
  </si>
  <si>
    <t>891161321.1</t>
  </si>
  <si>
    <t>Montáž vodovodních šoupátek domovní přípojky s koncovkou pro PE 32mm</t>
  </si>
  <si>
    <t>785684770</t>
  </si>
  <si>
    <t>422215R1</t>
  </si>
  <si>
    <t>šoupátko domovní přípojky navrtávací z  mosazi s koncovkou pro PE 32mm</t>
  </si>
  <si>
    <t>1099211471</t>
  </si>
  <si>
    <t>910103401500</t>
  </si>
  <si>
    <t>SOUPRAVA ZEMNÍ PRO PŘÍPOJKY-1,5 m 3/4"-2" (1,5m)</t>
  </si>
  <si>
    <t>-136772710</t>
  </si>
  <si>
    <t>891359111</t>
  </si>
  <si>
    <t>Montáž navrtávacích pasů na potrubí z jakýchkoli trub DN 200</t>
  </si>
  <si>
    <t>-1422524414</t>
  </si>
  <si>
    <t>navrtávací pas  DN 200/25</t>
  </si>
  <si>
    <t>1622165287</t>
  </si>
  <si>
    <t>892233122</t>
  </si>
  <si>
    <t>Proplach a dezinfekce vodovodního potrubí DN od 40 do 70</t>
  </si>
  <si>
    <t>526068796</t>
  </si>
  <si>
    <t>892241111</t>
  </si>
  <si>
    <t>Tlaková zkouška vodou potrubí DN do 80</t>
  </si>
  <si>
    <t>408674687</t>
  </si>
  <si>
    <t>893811152</t>
  </si>
  <si>
    <t>Osazení vodoměrné šachty kruhové z PP samonosné pro běžné zatížení D do 1,0 m hl přes 1,2 do 1,5 m</t>
  </si>
  <si>
    <t>701077057</t>
  </si>
  <si>
    <t xml:space="preserve">šachta vodoměrná  vč.vystrojení </t>
  </si>
  <si>
    <t>1914419270</t>
  </si>
  <si>
    <t>899121103.R</t>
  </si>
  <si>
    <t xml:space="preserve">Osazení poklopů plastových </t>
  </si>
  <si>
    <t>-1492584797</t>
  </si>
  <si>
    <t>56230R01</t>
  </si>
  <si>
    <t>Poklop plastový 650</t>
  </si>
  <si>
    <t>1498707632</t>
  </si>
  <si>
    <t>899401112</t>
  </si>
  <si>
    <t>Osazení poklopů litinových šoupátkových</t>
  </si>
  <si>
    <t>-1763663388</t>
  </si>
  <si>
    <t>16500001</t>
  </si>
  <si>
    <t xml:space="preserve">POKLOP ULIČNÍ SAMONIVELAČNÍ PŘÍPOJKOVÝ </t>
  </si>
  <si>
    <t>1771271053</t>
  </si>
  <si>
    <t>348100000000</t>
  </si>
  <si>
    <t>PODKLAD. DESKA  UNI UNI</t>
  </si>
  <si>
    <t>2037903488</t>
  </si>
  <si>
    <t>899712111</t>
  </si>
  <si>
    <t>Orientační tabulky na zdivu</t>
  </si>
  <si>
    <t>715082203</t>
  </si>
  <si>
    <t>899721111</t>
  </si>
  <si>
    <t>Signalizační vodič DN do 150 mm na potrubí</t>
  </si>
  <si>
    <t>-24642890</t>
  </si>
  <si>
    <t>899722112</t>
  </si>
  <si>
    <t>Krytí potrubí z plastů výstražnou fólií z PVC 25 cm</t>
  </si>
  <si>
    <t>1150907665</t>
  </si>
  <si>
    <t>1805843101</t>
  </si>
  <si>
    <t>VRN4</t>
  </si>
  <si>
    <t>Inženýrská činnost</t>
  </si>
  <si>
    <t>043203003</t>
  </si>
  <si>
    <t>Rozbory vzorku pitné vody</t>
  </si>
  <si>
    <t>511924018</t>
  </si>
  <si>
    <t>115 - SO 05 Sadové úpravy a doplnění městského mobiliáře</t>
  </si>
  <si>
    <t>133212811</t>
  </si>
  <si>
    <t>Hloubení nezapažených šachet v hornině třídy těžitelnosti I skupiny 3 plocha výkopu do 4 m2 ručně</t>
  </si>
  <si>
    <t>979885699</t>
  </si>
  <si>
    <t>lavičky</t>
  </si>
  <si>
    <t>0,24*0,2*0,8*2*4</t>
  </si>
  <si>
    <t>0,35*0,35*0,35*2*6</t>
  </si>
  <si>
    <t>odpad.koš</t>
  </si>
  <si>
    <t>0,35*0,35*0,3*4</t>
  </si>
  <si>
    <t>275313711</t>
  </si>
  <si>
    <t>Základové patky z betonu tř. C 20/25</t>
  </si>
  <si>
    <t>-725941936</t>
  </si>
  <si>
    <t>0,969*1,1</t>
  </si>
  <si>
    <t>936124R001</t>
  </si>
  <si>
    <t>M1 - lavička bez opěradla, d=1,8 m;  včetně kotvení a instalace a spodní stavby</t>
  </si>
  <si>
    <t>792892021</t>
  </si>
  <si>
    <t>936124R002</t>
  </si>
  <si>
    <t>M2 - lavička s opěradlem, d= 1,8 m;  včetně kotvení a instalace a spodní stavby</t>
  </si>
  <si>
    <t>-1386113188</t>
  </si>
  <si>
    <t>936124R003</t>
  </si>
  <si>
    <t>M4 - odpadkový koš;  včetně kotvení a instalace a spodní stavby</t>
  </si>
  <si>
    <t>103143794</t>
  </si>
  <si>
    <t>936124R004</t>
  </si>
  <si>
    <t>M5 - stojan na jízdní kola, d= 0,6 m; včetně kotvení a instalace a spodní stavby</t>
  </si>
  <si>
    <t>616048695</t>
  </si>
  <si>
    <t>936124R005</t>
  </si>
  <si>
    <t>M6 - rozcestník - přesun na novou pozici; včetně kotvení a instalace a spodní stavby</t>
  </si>
  <si>
    <t>-951792534</t>
  </si>
  <si>
    <t>936124R009</t>
  </si>
  <si>
    <t>M3  Montáž+dodávka kruhová lavička včetně kotvení a instalace a spodní stavby</t>
  </si>
  <si>
    <t>-802164085</t>
  </si>
  <si>
    <t>-1793421831</t>
  </si>
  <si>
    <t>25,466</t>
  </si>
  <si>
    <t>105,049</t>
  </si>
  <si>
    <t>24,231</t>
  </si>
  <si>
    <t>z2</t>
  </si>
  <si>
    <t>55,352</t>
  </si>
  <si>
    <t>116 - SO 06 Opěrné stěny a schodiště</t>
  </si>
  <si>
    <t>131253103</t>
  </si>
  <si>
    <t>Hloubení jam nezapažených v hornině třídy těžitelnosti I skupiny 3 objem do 100 m3 strojně v omezeném prostoru</t>
  </si>
  <si>
    <t>-1881131045</t>
  </si>
  <si>
    <t>výkop pro schodiště</t>
  </si>
  <si>
    <t>(1,8+7,14)*(2,24+0,6*2)*0,7*0,5</t>
  </si>
  <si>
    <t>7,275*((1,65+0,6*2)*2+1,5)*0,5*3,04*0,5</t>
  </si>
  <si>
    <t>3,5*((1,65+0,9+0,6*2)*2+1,0)*0,5*(3,04-1,8)</t>
  </si>
  <si>
    <t>4,275*((1,65+0,9+0,6*2)*2+0,65)*0,5*(3,04-2,4)</t>
  </si>
  <si>
    <t>pro OZ</t>
  </si>
  <si>
    <t>7,8*(1,6+0,6*2+3,)*0,5*1,1</t>
  </si>
  <si>
    <t>-1462972065</t>
  </si>
  <si>
    <t>odvoz + dovoz zeminy pro zásypy a násypy</t>
  </si>
  <si>
    <t>na mezideponii</t>
  </si>
  <si>
    <t>(z1+z2)*2</t>
  </si>
  <si>
    <t>1979729330</t>
  </si>
  <si>
    <t>-z1-z2</t>
  </si>
  <si>
    <t>-2085706211</t>
  </si>
  <si>
    <t>619199889</t>
  </si>
  <si>
    <t>969501129</t>
  </si>
  <si>
    <t>174111102</t>
  </si>
  <si>
    <t>Zásyp v uzavřených prostorech sypaninou se zhutněním ručně</t>
  </si>
  <si>
    <t>-137499764</t>
  </si>
  <si>
    <t>7,14*1,74*0,65</t>
  </si>
  <si>
    <t>1,4*1,74*0,65</t>
  </si>
  <si>
    <t>10,8*1,45*0,65</t>
  </si>
  <si>
    <t>(4,36+2,4)*0,5*2,0*0,65</t>
  </si>
  <si>
    <t>174151102</t>
  </si>
  <si>
    <t>Zásyp v prostoru s omezeným pohybem stroje sypaninou se zhutněním</t>
  </si>
  <si>
    <t>-1660710187</t>
  </si>
  <si>
    <t>-z1</t>
  </si>
  <si>
    <t>-(2,43+1,74*3+21,74+10,8+1,45+4,36+3,36+2,0+2,4)*0,2*0,8</t>
  </si>
  <si>
    <t>-(6,2+0,2+1,4+0,2)*1,6*0,3</t>
  </si>
  <si>
    <t>-(6,2+0,2+1,4+0,2)*0,3*(0,7+1,82)*0,5</t>
  </si>
  <si>
    <t>-10</t>
  </si>
  <si>
    <t>181912112</t>
  </si>
  <si>
    <t>Úprava pláně v hornině třídy těžitelnosti I skupiny 3 se zhutněním ručně</t>
  </si>
  <si>
    <t>-1972636515</t>
  </si>
  <si>
    <t>pod schodišťové stupně</t>
  </si>
  <si>
    <t>2,24*(0,805+1,79)*0,5</t>
  </si>
  <si>
    <t>2,24*0,95*6</t>
  </si>
  <si>
    <t>2,24*1,85</t>
  </si>
  <si>
    <t>1,65*0,95*12</t>
  </si>
  <si>
    <t>1,65*(2,0+4,28)*0,5</t>
  </si>
  <si>
    <t>2,15*0,3*2</t>
  </si>
  <si>
    <t>1,75*0,3*2</t>
  </si>
  <si>
    <t>2,15*0,4*3</t>
  </si>
  <si>
    <t>1,1*0,4*2</t>
  </si>
  <si>
    <t>212752402</t>
  </si>
  <si>
    <t>Trativod z drenážních trubek korugovaných PE-HD SN 8 perforace 360° včetně lože otevřený výkop DN 150 pro liniové stavby</t>
  </si>
  <si>
    <t>-111244437</t>
  </si>
  <si>
    <t>7,0+7,5+11,0+1,5</t>
  </si>
  <si>
    <t>-2053433860</t>
  </si>
  <si>
    <t>podklad pod úhlovou stěnu</t>
  </si>
  <si>
    <t>2,5</t>
  </si>
  <si>
    <t>274321511</t>
  </si>
  <si>
    <t>Základové pasy ze ŽB bez zvýšených nároků na prostředí tř. C 25/30</t>
  </si>
  <si>
    <t>39977211</t>
  </si>
  <si>
    <t>základy pod schodiště dle projektanta</t>
  </si>
  <si>
    <t>výztuž viz.opěrné stěny</t>
  </si>
  <si>
    <t>10,85</t>
  </si>
  <si>
    <t>-574982193</t>
  </si>
  <si>
    <t>(1,8+8,0)*2*0,1</t>
  </si>
  <si>
    <t>(3,5+0,5)*2*0,1</t>
  </si>
  <si>
    <t>základy pod schodiště</t>
  </si>
  <si>
    <t>(2,43+1,74*3+21,74+10,8+1,45+4,36+3,36+2,0+2,4)*0,8*2</t>
  </si>
  <si>
    <t>812530857</t>
  </si>
  <si>
    <t>1991400059</t>
  </si>
  <si>
    <t>základ pod schod.stupně</t>
  </si>
  <si>
    <t>(4,275+2,0)*0,5*2,53*0,1</t>
  </si>
  <si>
    <t>275321511</t>
  </si>
  <si>
    <t>Základové patky ze ŽB bez zvýšených nároků na prostředí tř. C 25/30</t>
  </si>
  <si>
    <t>-1550582322</t>
  </si>
  <si>
    <t>(4,275+2,0)*0,5*2,53*1,26</t>
  </si>
  <si>
    <t>-150694663</t>
  </si>
  <si>
    <t>(4,275+2,0+3,2+2,53)*1,26</t>
  </si>
  <si>
    <t>(4,275+2,0+3,2+2,53)*0,1</t>
  </si>
  <si>
    <t>4,275*0,16*3</t>
  </si>
  <si>
    <t>362738631</t>
  </si>
  <si>
    <t>275361821</t>
  </si>
  <si>
    <t>Výztuž základových patek betonářskou ocelí 10 505 (R)</t>
  </si>
  <si>
    <t>-1759479638</t>
  </si>
  <si>
    <t>10,002*105*0,001</t>
  </si>
  <si>
    <t>601176975</t>
  </si>
  <si>
    <t>úhlová stěna dle projektanta</t>
  </si>
  <si>
    <t>11,2</t>
  </si>
  <si>
    <t>-929501500</t>
  </si>
  <si>
    <t>úhlová stěna</t>
  </si>
  <si>
    <t>(6,2+0,2+1,4+0,2+1,6)*2*0,3</t>
  </si>
  <si>
    <t>(6,2+0,2+1,4+0,2)*2*(0,7+1,82)*0,5</t>
  </si>
  <si>
    <t>(0,7+1,82)*0,3</t>
  </si>
  <si>
    <t>OZ</t>
  </si>
  <si>
    <t>(3,5+0,3)*2*1,35</t>
  </si>
  <si>
    <t>(3,5+1,5)*2*0,3</t>
  </si>
  <si>
    <t>1178831714</t>
  </si>
  <si>
    <t>2092512168</t>
  </si>
  <si>
    <t>2384,9*0,001</t>
  </si>
  <si>
    <t>1025908236</t>
  </si>
  <si>
    <t>odk.P6/10-P6/17b</t>
  </si>
  <si>
    <t>2,24*1+2,24*6+2,24*1</t>
  </si>
  <si>
    <t>1,65*12+1,65*1+2,15*2+1,75*2</t>
  </si>
  <si>
    <t>2,15*3+1,1*2</t>
  </si>
  <si>
    <t>stupeň schodišťový ŽB  2240/160/805-1790 mm  beton C35/45 XC4, XD3, XF4, XA1 Cl 0,2 Dmax16 S4, třída pohledovosti betonu PB3, povrch přírodní, jemně pískovaný, odk.P6/10</t>
  </si>
  <si>
    <t>-787431090</t>
  </si>
  <si>
    <t>stupeň schodišťový ŽB  2240/160/950 mm  beton C35/45 XC4, XD3, XF4, XA1 Cl 0,2 Dmax16 S4, třída pohledovosti betonu PB3, povrch přírodní, jemně pískovaný, odk.P6/11</t>
  </si>
  <si>
    <t>-84007758</t>
  </si>
  <si>
    <t>RMAT0012</t>
  </si>
  <si>
    <t>stupeň schodišťový ŽB  2240/160/1850 mm  beton C35/45 XC4, XD3, XF4, XA1 Cl 0,2 Dmax16 S4, třída pohledovosti betonu PB3, povrch přírodní, jemně pískovaný, odk.P6/12</t>
  </si>
  <si>
    <t>-981062985</t>
  </si>
  <si>
    <t>RMAT0013</t>
  </si>
  <si>
    <t>stupeň schodišťový ŽB  1650/160/950 mm  beton C35/45 XC4, XD3, XF4, XA1 Cl 0,2 Dmax16 S4, třída pohledovosti betonu PB3, povrch přírodní, jemně pískovaný, odk.P6/13</t>
  </si>
  <si>
    <t>168151113</t>
  </si>
  <si>
    <t>RMAT0014</t>
  </si>
  <si>
    <t>stupeň schodišťový ŽB  1650/160/2000-4280 mm  beton C35/45 XC4, XD3, XF4, XA1 Cl 0,2 Dmax16 S4, třída pohledovosti betonu PB3, povrch přírodní, jemně pískovaný, odk.P6/14</t>
  </si>
  <si>
    <t>1606202161</t>
  </si>
  <si>
    <t>RMAT0015</t>
  </si>
  <si>
    <t>stupeň schodišťový ŽB  2150/160/300 mm  beton C35/45 XC4, XD3, XF4, XA1 Cl 0,2 Dmax16 S4, třída pohledovosti betonu PB3, povrch přírodní, jemně pískovaný, odk.P6/15</t>
  </si>
  <si>
    <t>1159614642</t>
  </si>
  <si>
    <t>RMAT0016</t>
  </si>
  <si>
    <t>stupeň schodišťový ŽB  1750/160/300 mm  beton C35/45 XC4, XD3, XF4, XA1 Cl 0,2 Dmax16 S4, třída pohledovosti betonu PB3, povrch přírodní, jemně pískovaný, odk.P6/16</t>
  </si>
  <si>
    <t>-951577344</t>
  </si>
  <si>
    <t>RMAT0017</t>
  </si>
  <si>
    <t>stupeň schodišťový ŽB  2150/160/400 mm  beton C35/45 XC4, XD3, XF4, XA1 Cl 0,2 Dmax16 S4, třída pohledovosti betonu PB3, povrch přírodní, jemně pískovaný, odk.P6/17a</t>
  </si>
  <si>
    <t>37425264</t>
  </si>
  <si>
    <t>RMAT0018</t>
  </si>
  <si>
    <t>stupeň schodišťový ŽB  1100/160/400 mm  beton C35/45 XC4, XD3, XF4, XA1 Cl 0,2 Dmax16 S4, třída pohledovosti betonu PB3, povrch přírodní, jemně pískovaný, odk.P6/17b</t>
  </si>
  <si>
    <t>38318930</t>
  </si>
  <si>
    <t>635111241</t>
  </si>
  <si>
    <t>Násyp pod podlahy z hrubého kameniva 8-16 se zhutněním</t>
  </si>
  <si>
    <t>-1951901183</t>
  </si>
  <si>
    <t>2,24*(0,805+1,79)*0,5*0,2</t>
  </si>
  <si>
    <t>2,24*0,95*0,2*6</t>
  </si>
  <si>
    <t>2,24*1,85*0,2</t>
  </si>
  <si>
    <t>1,65*0,95*0,2*12</t>
  </si>
  <si>
    <t>1,65*(2,0+4,28)*0,5*0,2</t>
  </si>
  <si>
    <t>2,15*0,3*0,2*2</t>
  </si>
  <si>
    <t>1,75*0,3*0,2*2</t>
  </si>
  <si>
    <t>2,15*0,4*0,2*3</t>
  </si>
  <si>
    <t>1,1*0,4*0,2*2</t>
  </si>
  <si>
    <t>10,0</t>
  </si>
  <si>
    <t>871315221</t>
  </si>
  <si>
    <t>Kanalizační potrubí z tvrdého PVC jednovrstvé tuhost třídy SN8 DN 160</t>
  </si>
  <si>
    <t>1334339938</t>
  </si>
  <si>
    <t>877355121.1</t>
  </si>
  <si>
    <t>1938594124</t>
  </si>
  <si>
    <t>895270001</t>
  </si>
  <si>
    <t>Proplachovací a kontrolní šachta z PVC-U vnější průměr 315 mm pro drenáže budov s lapačem písku užitné výšky 350 mm</t>
  </si>
  <si>
    <t>568791785</t>
  </si>
  <si>
    <t>-1801683305</t>
  </si>
  <si>
    <t>645444313</t>
  </si>
  <si>
    <t>-896308453</t>
  </si>
  <si>
    <t>Z6/1</t>
  </si>
  <si>
    <t>3,6+12,2</t>
  </si>
  <si>
    <t>zábradlí ocelové vč.povrchové úpravykomaxit,a  všech doplňků</t>
  </si>
  <si>
    <t>-556254397</t>
  </si>
  <si>
    <t>931991211</t>
  </si>
  <si>
    <t>Výplň dilatačních spár z lehčených plastů tl 20 mm</t>
  </si>
  <si>
    <t>-1628723114</t>
  </si>
  <si>
    <t>0,6*2,5</t>
  </si>
  <si>
    <t>931992121</t>
  </si>
  <si>
    <t>Výplň dilatačních spár z extrudovaného polystyrénu tl 20 mm</t>
  </si>
  <si>
    <t>-1534082546</t>
  </si>
  <si>
    <t>dilatace u mostní opěry</t>
  </si>
  <si>
    <t>(7,275+0,59+0,3)*(0,8+0,15)</t>
  </si>
  <si>
    <t>931994103</t>
  </si>
  <si>
    <t>Těsnění dilatační spáry betonové konstrukce ukončujícím těsnicím pásem</t>
  </si>
  <si>
    <t>2021140097</t>
  </si>
  <si>
    <t>7,275+0,59+0,3</t>
  </si>
  <si>
    <t>931994132</t>
  </si>
  <si>
    <t>Těsnění dilatační spáry betonové konstrukce silikonovým tmelem do pl 4,0 cm2</t>
  </si>
  <si>
    <t>-1737796945</t>
  </si>
  <si>
    <t>1608823909</t>
  </si>
  <si>
    <t>-427611379</t>
  </si>
  <si>
    <t>schodiště</t>
  </si>
  <si>
    <t>124,3</t>
  </si>
  <si>
    <t>1046154663</t>
  </si>
  <si>
    <t>124,3*0,00034 'Přepočtené koeficientem množství</t>
  </si>
  <si>
    <t>1065504651</t>
  </si>
  <si>
    <t>124,3*2</t>
  </si>
  <si>
    <t>1541911311</t>
  </si>
  <si>
    <t>248,6*0,00187 'Přepočtené koeficientem množství</t>
  </si>
  <si>
    <t>580574888</t>
  </si>
  <si>
    <t>-1525288778</t>
  </si>
  <si>
    <t>135,6*1,2 'Přepočtené koeficientem množství</t>
  </si>
  <si>
    <t>-1695776950</t>
  </si>
  <si>
    <t>767165114</t>
  </si>
  <si>
    <t>Montáž zábradlí rovného madla z trubek nebo tenkostěnných profilů svařovaného</t>
  </si>
  <si>
    <t>-1924343566</t>
  </si>
  <si>
    <t>Z6/2</t>
  </si>
  <si>
    <t>6,6</t>
  </si>
  <si>
    <t>madlo z trubek vč.povrchové úpravy - komaxit, a všech doplňků</t>
  </si>
  <si>
    <t>862908479</t>
  </si>
  <si>
    <t>1738038917</t>
  </si>
  <si>
    <t>-2100008537</t>
  </si>
  <si>
    <t>-741024594</t>
  </si>
  <si>
    <t>1497081294</t>
  </si>
  <si>
    <t>-1205929013</t>
  </si>
  <si>
    <t>-287582832</t>
  </si>
  <si>
    <t>-627335066</t>
  </si>
  <si>
    <t>2060338001</t>
  </si>
  <si>
    <t>-1329947605</t>
  </si>
  <si>
    <t>IO01 - IO 01 Veřejné osvětlení a rozhlas</t>
  </si>
  <si>
    <t>D1 - Demontáže - začátek</t>
  </si>
  <si>
    <t>D2 - Elektroinstalace IO01 VO a rozhlas, KS - začátek</t>
  </si>
  <si>
    <t>D6 - Ostatní</t>
  </si>
  <si>
    <t xml:space="preserve">    VRN3 - Zařízení staveniště</t>
  </si>
  <si>
    <t xml:space="preserve">    VRN7 - Provozní vlivy</t>
  </si>
  <si>
    <t xml:space="preserve">    VRN9 - Ostatní náklady</t>
  </si>
  <si>
    <t>D1</t>
  </si>
  <si>
    <t>Demontáže - začátek</t>
  </si>
  <si>
    <t>Pol2</t>
  </si>
  <si>
    <t>Zabezpeceni pracoviste HODINOVE ZUCTOVACI SAZBY</t>
  </si>
  <si>
    <t>-1627695002</t>
  </si>
  <si>
    <t>Pol27</t>
  </si>
  <si>
    <t>Demontáž stávající elektroinstalace v řešeném prostoru tržnice</t>
  </si>
  <si>
    <t>hod.</t>
  </si>
  <si>
    <t>-842723356</t>
  </si>
  <si>
    <t>Pol28</t>
  </si>
  <si>
    <t>Demontáž stávajících sloupů VO</t>
  </si>
  <si>
    <t>ks</t>
  </si>
  <si>
    <t>831184915</t>
  </si>
  <si>
    <t>Pol29</t>
  </si>
  <si>
    <t>Odvoz suti na skládku, uskladnění</t>
  </si>
  <si>
    <t>1878674665</t>
  </si>
  <si>
    <t>Pol45</t>
  </si>
  <si>
    <t>Ekologická likvidace demontovaného materiálu</t>
  </si>
  <si>
    <t>456410028</t>
  </si>
  <si>
    <t>D2</t>
  </si>
  <si>
    <t>Elektroinstalace IO01 VO a rozhlas, KS - začátek</t>
  </si>
  <si>
    <t>Pol100</t>
  </si>
  <si>
    <t>Svítidlo typ "E" LED 7W, IP65, 140lm</t>
  </si>
  <si>
    <t>-1841951610</t>
  </si>
  <si>
    <t>Pol101</t>
  </si>
  <si>
    <t>Svítidlo LED 4x3W, IP67, 3000K typ dle legendy "H"-povrchové zemní, komplet</t>
  </si>
  <si>
    <t>1807950472</t>
  </si>
  <si>
    <t>Pol102</t>
  </si>
  <si>
    <t>Rozhlasové hnízdo bezdrátového rozhlasu, včetně tří akustických měničů, baterie, dle standartu města, napojení na stožárovou svorkovnici</t>
  </si>
  <si>
    <t>-1730392717</t>
  </si>
  <si>
    <t>Pol103</t>
  </si>
  <si>
    <t>Akustická zkouška rozhlasu, optimalizace osazení</t>
  </si>
  <si>
    <t>-1332689379</t>
  </si>
  <si>
    <t>Pol104</t>
  </si>
  <si>
    <t>Vypínač nástěnný, kovový, IP65, montáž na povrch, 400V/16A, uzamykatelný, antivandal provedení</t>
  </si>
  <si>
    <t>-1977000318</t>
  </si>
  <si>
    <t>Pol105</t>
  </si>
  <si>
    <t>Krabice instalační pod omítku, IP54, rozměr 200x230x150mm pro zdroje lED pásku svítidlo typ "D"</t>
  </si>
  <si>
    <t>123039768</t>
  </si>
  <si>
    <t>Pol106</t>
  </si>
  <si>
    <t>Vytýčení stávajících průběhů inženýrských sítí na staveništi</t>
  </si>
  <si>
    <t>-1413101898</t>
  </si>
  <si>
    <t>Pol107</t>
  </si>
  <si>
    <t>Demontáž stávajícíh sloupů VO</t>
  </si>
  <si>
    <t>1260383150</t>
  </si>
  <si>
    <t>Pol108</t>
  </si>
  <si>
    <t>Bourání betonových patek</t>
  </si>
  <si>
    <t>1568958440</t>
  </si>
  <si>
    <t>Pol109</t>
  </si>
  <si>
    <t>Hloubení jam nezapažených v hornině 5 strojně</t>
  </si>
  <si>
    <t>-742922760</t>
  </si>
  <si>
    <t>Pol110</t>
  </si>
  <si>
    <t>Hloubení jam nezapažených v hornině 5 ručně</t>
  </si>
  <si>
    <t>1064253808</t>
  </si>
  <si>
    <t>Pol111</t>
  </si>
  <si>
    <t>Hloubení rýh v hornině 3 strojně</t>
  </si>
  <si>
    <t>693214333</t>
  </si>
  <si>
    <t>Pol112</t>
  </si>
  <si>
    <t>Hloubení rýh v hornině 4 strojně</t>
  </si>
  <si>
    <t>-1854337250</t>
  </si>
  <si>
    <t>Pol113</t>
  </si>
  <si>
    <t>Hloubení rýh v hornině 5 strojně</t>
  </si>
  <si>
    <t>1203319600</t>
  </si>
  <si>
    <t>Pol114</t>
  </si>
  <si>
    <t>Příplatek k lepivosti v hornině 3 a 4</t>
  </si>
  <si>
    <t>1671833354</t>
  </si>
  <si>
    <t>Pol115</t>
  </si>
  <si>
    <t>Příplatek za ztížení vykopávky v blízkosti vedení</t>
  </si>
  <si>
    <t>1130267612</t>
  </si>
  <si>
    <t>Pol116</t>
  </si>
  <si>
    <t>Vodorovné přemístění výkopku z horniny 1-5</t>
  </si>
  <si>
    <t>1723614384</t>
  </si>
  <si>
    <t>Pol117</t>
  </si>
  <si>
    <t>Ruční výkop kabelové rýhy v hornině 5 35/75cm</t>
  </si>
  <si>
    <t>2044983301</t>
  </si>
  <si>
    <t>Pol118</t>
  </si>
  <si>
    <t>Zřízení kabelového lože šíře do 30cm, tloušťka 20cm strojně</t>
  </si>
  <si>
    <t>-1969795407</t>
  </si>
  <si>
    <t>Pol119</t>
  </si>
  <si>
    <t>Zřízení kabelového lože šíře do 30cm, tloušťka 20cm ručně</t>
  </si>
  <si>
    <t>333892000</t>
  </si>
  <si>
    <t>Pol120</t>
  </si>
  <si>
    <t>Zásyp rýhy se zhutněním strojně</t>
  </si>
  <si>
    <t>1649064858</t>
  </si>
  <si>
    <t>Pol121</t>
  </si>
  <si>
    <t>Zásyp rýhy se zhutněním ručně</t>
  </si>
  <si>
    <t>-756818896</t>
  </si>
  <si>
    <t>Pol122</t>
  </si>
  <si>
    <t>Nakládání výkopku</t>
  </si>
  <si>
    <t>664236898</t>
  </si>
  <si>
    <t>Pol123</t>
  </si>
  <si>
    <t>Vodorovné přemístění výkopku do 10000mm</t>
  </si>
  <si>
    <t>-358259338</t>
  </si>
  <si>
    <t>Pol124</t>
  </si>
  <si>
    <t>Terénní modelace</t>
  </si>
  <si>
    <t>-1065610630</t>
  </si>
  <si>
    <t>Pol125</t>
  </si>
  <si>
    <t>Hloubení rýhy do šířky 60cm v kamenivu</t>
  </si>
  <si>
    <t>-577650501</t>
  </si>
  <si>
    <t>Pol126</t>
  </si>
  <si>
    <t>Řezání asfaltového povrchu do hloubky 10cc</t>
  </si>
  <si>
    <t>-835836365</t>
  </si>
  <si>
    <t>Pol127</t>
  </si>
  <si>
    <t>Asfaltový beton vrsta do 10cm</t>
  </si>
  <si>
    <t>1307273697</t>
  </si>
  <si>
    <t>Pol128</t>
  </si>
  <si>
    <t>Skládkovné beton</t>
  </si>
  <si>
    <t>-1744246244</t>
  </si>
  <si>
    <t>Pol129</t>
  </si>
  <si>
    <t>Skládkovné asfalt</t>
  </si>
  <si>
    <t>-755618457</t>
  </si>
  <si>
    <t>Pol130</t>
  </si>
  <si>
    <t>Skládkovné zemina</t>
  </si>
  <si>
    <t>-408970211</t>
  </si>
  <si>
    <t>Pol131</t>
  </si>
  <si>
    <t>Základové patky z betonu prostého C16/20</t>
  </si>
  <si>
    <t>-510010930</t>
  </si>
  <si>
    <t>Pol132</t>
  </si>
  <si>
    <t>Bednění stěn základových patek zřízení</t>
  </si>
  <si>
    <t>2116094446</t>
  </si>
  <si>
    <t>Pol133</t>
  </si>
  <si>
    <t>Bednění stěn základových patek odstranění</t>
  </si>
  <si>
    <t>1344909301</t>
  </si>
  <si>
    <t>Pol134</t>
  </si>
  <si>
    <t>trubka KG DN 200mm 1m</t>
  </si>
  <si>
    <t>-460800406</t>
  </si>
  <si>
    <t>Pol135</t>
  </si>
  <si>
    <t>Písek zásypový fr. 0/4</t>
  </si>
  <si>
    <t>857005963</t>
  </si>
  <si>
    <t>Pol136</t>
  </si>
  <si>
    <t>Přesun staveništních hmot</t>
  </si>
  <si>
    <t>2056953573</t>
  </si>
  <si>
    <t>Pol137</t>
  </si>
  <si>
    <t>Kabel CYKY 4Bx10mm2</t>
  </si>
  <si>
    <t>1916253523</t>
  </si>
  <si>
    <t>Pol138</t>
  </si>
  <si>
    <t>Pásek FeZn 30x4mm</t>
  </si>
  <si>
    <t>1934744796</t>
  </si>
  <si>
    <t>Pol139</t>
  </si>
  <si>
    <t>Drát FeZn 10mm</t>
  </si>
  <si>
    <t>1216378856</t>
  </si>
  <si>
    <t>Pol140</t>
  </si>
  <si>
    <t>SZ zkušení svorka</t>
  </si>
  <si>
    <t>-1163152367</t>
  </si>
  <si>
    <t>Pol141</t>
  </si>
  <si>
    <t>SK svorka křížová</t>
  </si>
  <si>
    <t>-1935265635</t>
  </si>
  <si>
    <t>Pol142</t>
  </si>
  <si>
    <t>Ošetření spojů zemnícího vedení proti korozi</t>
  </si>
  <si>
    <t>-1797185233</t>
  </si>
  <si>
    <t>Pol143</t>
  </si>
  <si>
    <t>OHEBNÁ CHRÁNIČKA světlost 52 mm, pevně</t>
  </si>
  <si>
    <t>1921531261</t>
  </si>
  <si>
    <t>Pol144</t>
  </si>
  <si>
    <t>FOLIE VÝSTRAŽNÁ Z PVC Do šířky 20cm</t>
  </si>
  <si>
    <t>284330908</t>
  </si>
  <si>
    <t>Pol145</t>
  </si>
  <si>
    <t>Tvarování montážního dílu</t>
  </si>
  <si>
    <t>761658262</t>
  </si>
  <si>
    <t>Pol146</t>
  </si>
  <si>
    <t>Štítek pro označení svodu</t>
  </si>
  <si>
    <t>1860559089</t>
  </si>
  <si>
    <t>Pol147</t>
  </si>
  <si>
    <t>Kabel CYKY-J 3Cx1,5mm2</t>
  </si>
  <si>
    <t>1400747363</t>
  </si>
  <si>
    <t>Pol148</t>
  </si>
  <si>
    <t>Ukončení kabelů, žil na přístrojích do 2,5mm2</t>
  </si>
  <si>
    <t>257770716</t>
  </si>
  <si>
    <t>Pol149</t>
  </si>
  <si>
    <t>UKONČENÍ Cu KABELŮ  DO 4x10 mm2</t>
  </si>
  <si>
    <t>-801546793</t>
  </si>
  <si>
    <t>Pol150</t>
  </si>
  <si>
    <t>Stožár pozinkovaný barva povrchová černá dle požadavku investora, délka 5m(4+1m), pro osazení svorkovnicí, příprava na zemnění</t>
  </si>
  <si>
    <t>1757093527</t>
  </si>
  <si>
    <t>Pol151</t>
  </si>
  <si>
    <t>Montáž stožáru</t>
  </si>
  <si>
    <t>-107916106</t>
  </si>
  <si>
    <t>Pol152</t>
  </si>
  <si>
    <t>Stožárová svorkovnice průběžná s jednou pojistkou</t>
  </si>
  <si>
    <t>1084788001</t>
  </si>
  <si>
    <t>Pol153</t>
  </si>
  <si>
    <t>Stožárová svorkovnice průběžná se dvěmi pojistkami</t>
  </si>
  <si>
    <t>-268363870</t>
  </si>
  <si>
    <t>Pol154</t>
  </si>
  <si>
    <t>Automobilová plošina do 10m, dopravné</t>
  </si>
  <si>
    <t>240411534</t>
  </si>
  <si>
    <t>Pol155</t>
  </si>
  <si>
    <t>TRUBKA OHEBNÁ  DO BETONU d 20  mm, pevně</t>
  </si>
  <si>
    <t>-1362138533</t>
  </si>
  <si>
    <t>Pol156</t>
  </si>
  <si>
    <t>TRUBKA OCELOVÁ  LAKOVANÁ d 16  mm, pevně</t>
  </si>
  <si>
    <t>-1748202768</t>
  </si>
  <si>
    <t>Pol157</t>
  </si>
  <si>
    <t>Koncovka plast trubky ocelové P16</t>
  </si>
  <si>
    <t>132099876</t>
  </si>
  <si>
    <t>Pol158</t>
  </si>
  <si>
    <t>Držák plastový trubky ocelové P16 nástěnný</t>
  </si>
  <si>
    <t>1259101275</t>
  </si>
  <si>
    <t>Pol159</t>
  </si>
  <si>
    <t>TRUBKA OHEBNÁ STŘEDNÍ  MECHANICKÁ O   DOLNOST S PROTAHOVACÍM    DRÁTEM d 16  mm, pevně</t>
  </si>
  <si>
    <t>1415842650</t>
  </si>
  <si>
    <t>Pol160</t>
  </si>
  <si>
    <t>TRUBKA OHEBNÁ STŘEDNÍ  MECHANICKÁ O   DOLNOST S PROTAHOVACÍM    DRÁTEM d 20  mm, pevně</t>
  </si>
  <si>
    <t>-473489122</t>
  </si>
  <si>
    <t>Pol161</t>
  </si>
  <si>
    <t>Kabel silový izolace PVC bez vodiče PE CYKY-O 2x1,5mm2, pevně</t>
  </si>
  <si>
    <t>1039319039</t>
  </si>
  <si>
    <t>Pol162</t>
  </si>
  <si>
    <t>Kabel silový, izolace PVC s vodičem PE CYKY-J 3Cx2,5mm (podsvícení lavic, zemní svítidla)</t>
  </si>
  <si>
    <t>114037816</t>
  </si>
  <si>
    <t>Pol163</t>
  </si>
  <si>
    <t>Kabel silový, izolace PVC s vodičem PE CYKY-J 3Cx1,5mm (svítidla SO02, most)</t>
  </si>
  <si>
    <t>-980967609</t>
  </si>
  <si>
    <t>Pol164</t>
  </si>
  <si>
    <t>Vodič jednožilový (CY) HO7V-U 4-6mm2, pevně</t>
  </si>
  <si>
    <t>907864917</t>
  </si>
  <si>
    <t>Pol165</t>
  </si>
  <si>
    <t>Vodič jednožilový (CY) HO7V-U 10mm2, pevně</t>
  </si>
  <si>
    <t>1425984880</t>
  </si>
  <si>
    <t>Pol166</t>
  </si>
  <si>
    <t>Lešení mobilní výška 4m, pronájem na 1 měsíc</t>
  </si>
  <si>
    <t>301688100</t>
  </si>
  <si>
    <t>Pol167</t>
  </si>
  <si>
    <t>Čištění prostor zametáním úklid po montáži</t>
  </si>
  <si>
    <t>299274818</t>
  </si>
  <si>
    <t>Pol169</t>
  </si>
  <si>
    <t>Skutečný stav elektroinstalace</t>
  </si>
  <si>
    <t>-1145183382</t>
  </si>
  <si>
    <t>Pol51</t>
  </si>
  <si>
    <t>Recyklační poplatek svítidla</t>
  </si>
  <si>
    <t>5535006</t>
  </si>
  <si>
    <t>Pol53</t>
  </si>
  <si>
    <t>Krabicová rozvodka IP43, nástěnná, prázná, A90x43mm</t>
  </si>
  <si>
    <t>-1615680855</t>
  </si>
  <si>
    <t>Pol54</t>
  </si>
  <si>
    <t>Svorka do 2,5mm2, 3-5násobná</t>
  </si>
  <si>
    <t>-1135493446</t>
  </si>
  <si>
    <t>Pol56</t>
  </si>
  <si>
    <t>Vyhledání připojovacího místa, oddělení elektroinstalací VO od řešených prostor</t>
  </si>
  <si>
    <t>1077840665</t>
  </si>
  <si>
    <t>Pol60</t>
  </si>
  <si>
    <t>Vrtání děr do betonu</t>
  </si>
  <si>
    <t>-1663803484</t>
  </si>
  <si>
    <t>Pol61</t>
  </si>
  <si>
    <t>Příslušenství trubek instalačních příchytky, kolena, spojky atd.</t>
  </si>
  <si>
    <t>1831724146</t>
  </si>
  <si>
    <t>Pol62</t>
  </si>
  <si>
    <t>Hmoždina 8mm, vrut</t>
  </si>
  <si>
    <t>1966503363</t>
  </si>
  <si>
    <t>Pol81</t>
  </si>
  <si>
    <t>Popisky, štítky, označení</t>
  </si>
  <si>
    <t>784059790</t>
  </si>
  <si>
    <t>Pol84</t>
  </si>
  <si>
    <t>Sádra montážní</t>
  </si>
  <si>
    <t>263065890</t>
  </si>
  <si>
    <t>Pol85</t>
  </si>
  <si>
    <t>Zkušební provoz</t>
  </si>
  <si>
    <t>-2145251803</t>
  </si>
  <si>
    <t>Pol86</t>
  </si>
  <si>
    <t>Zaučení obsluhy</t>
  </si>
  <si>
    <t>-1057029551</t>
  </si>
  <si>
    <t>Pol88</t>
  </si>
  <si>
    <t>Montáž jinde nespecifikovaná</t>
  </si>
  <si>
    <t>381821509</t>
  </si>
  <si>
    <t>Pol95</t>
  </si>
  <si>
    <t>Svítidlo LED 26W, IP66, 3000K typ dle legendy "A"-nástěnné, komplet</t>
  </si>
  <si>
    <t>1170543481</t>
  </si>
  <si>
    <t>Pol96</t>
  </si>
  <si>
    <t>Třmen pro kotvení svítidel, atyp, hlavice pilíře mostu</t>
  </si>
  <si>
    <t>430825843</t>
  </si>
  <si>
    <t>Pol97</t>
  </si>
  <si>
    <t>Svítidlo LED do 20W, IP66, 3000K typ dle legendy "C"- dle standartu města VM, silniční, s dálkovým řízením</t>
  </si>
  <si>
    <t>-912380983</t>
  </si>
  <si>
    <t>Pol98</t>
  </si>
  <si>
    <t>Podsvícení pobytových schodů, Svítidlo "D" pásek LED 5W/1m, IP54, + driver</t>
  </si>
  <si>
    <t>-558352785</t>
  </si>
  <si>
    <t>Pol99</t>
  </si>
  <si>
    <t>Driver pro LED pásek, umístění 4-5m od sebe</t>
  </si>
  <si>
    <t>352272385</t>
  </si>
  <si>
    <t>D6</t>
  </si>
  <si>
    <t>Ostatní</t>
  </si>
  <si>
    <t>Pol</t>
  </si>
  <si>
    <t>PPV 0,50% z montáže: materiál + práce</t>
  </si>
  <si>
    <t>511896650</t>
  </si>
  <si>
    <t>Pol91</t>
  </si>
  <si>
    <t>Podružný materiál</t>
  </si>
  <si>
    <t>-99598390</t>
  </si>
  <si>
    <t>Pol94</t>
  </si>
  <si>
    <t>Opravy v záruce 0,50%</t>
  </si>
  <si>
    <t>526381823</t>
  </si>
  <si>
    <t>VRN3</t>
  </si>
  <si>
    <t>Zařízení staveniště</t>
  </si>
  <si>
    <t>030001000</t>
  </si>
  <si>
    <t>CS ÚRS 2024 02</t>
  </si>
  <si>
    <t>655292282</t>
  </si>
  <si>
    <t>VRN7</t>
  </si>
  <si>
    <t>Provozní vlivy</t>
  </si>
  <si>
    <t>070001000</t>
  </si>
  <si>
    <t>2059114548</t>
  </si>
  <si>
    <t>VRN9</t>
  </si>
  <si>
    <t>Ostatní náklady</t>
  </si>
  <si>
    <t>090001000</t>
  </si>
  <si>
    <t>Ostatní náklady - kompletační činnost</t>
  </si>
  <si>
    <t>soubor</t>
  </si>
  <si>
    <t>259750502</t>
  </si>
  <si>
    <t>12 - Nepřímé výdaje</t>
  </si>
  <si>
    <t>Úroveň 3:</t>
  </si>
  <si>
    <t>001 - Vedlejší rozpočtové náklady</t>
  </si>
  <si>
    <t xml:space="preserve">    VRN5 - Finanční náklady</t>
  </si>
  <si>
    <t xml:space="preserve">vytyčení stavby,včetně dokladů </t>
  </si>
  <si>
    <t>638866797</t>
  </si>
  <si>
    <t>012103001</t>
  </si>
  <si>
    <t>zajištění vytyčení hranic sousedních pozemků</t>
  </si>
  <si>
    <t>1403130892</t>
  </si>
  <si>
    <t>012103002</t>
  </si>
  <si>
    <t xml:space="preserve">zajištění nových vyjádření správců sítí v těch případech, kde je původní propadlé </t>
  </si>
  <si>
    <t>810704151</t>
  </si>
  <si>
    <t>012103003</t>
  </si>
  <si>
    <t>vytyčení inženýrských sítí a seznámení pracovníků s jejich vedením</t>
  </si>
  <si>
    <t>1503239627</t>
  </si>
  <si>
    <t>012303000</t>
  </si>
  <si>
    <t xml:space="preserve">Doklady nezbytné k předání a převzetí díla, dle Obchodních podmínek čl. 11.5 </t>
  </si>
  <si>
    <t>67988656</t>
  </si>
  <si>
    <t>012403000</t>
  </si>
  <si>
    <t xml:space="preserve">Vyhotovení veškeré potřebné dílenské/výrobní a realizační dokumentace v rozsahu nutném pro realizaci díla </t>
  </si>
  <si>
    <t>-1315734725</t>
  </si>
  <si>
    <t>013254000</t>
  </si>
  <si>
    <t xml:space="preserve">Zdokumentování stavebně technického stavu konstrukcí dotčených sousedních objektů před zahájením  prací a po ukončení prací. </t>
  </si>
  <si>
    <t>-1213500609</t>
  </si>
  <si>
    <t>013254001</t>
  </si>
  <si>
    <t xml:space="preserve">Pořizování průběžné fotodokumentace  při realizaci díla, zvláště zakrývaných konstrukcí </t>
  </si>
  <si>
    <t>1501922227</t>
  </si>
  <si>
    <t>031103000</t>
  </si>
  <si>
    <t>vybudování, zprovoznění, vlastní provoz, údržba, likvidace a vyklizení zařízení staveniště</t>
  </si>
  <si>
    <t>241228211</t>
  </si>
  <si>
    <t>032503000</t>
  </si>
  <si>
    <t>likvidaci odpadů včetně poplatků a dokladů</t>
  </si>
  <si>
    <t>-641759367</t>
  </si>
  <si>
    <t>032803000</t>
  </si>
  <si>
    <t>spotřeba médií (např. energií vody)</t>
  </si>
  <si>
    <t>-893281487</t>
  </si>
  <si>
    <t>034002000</t>
  </si>
  <si>
    <t>zabezpečení bezpečnosti a hygieny práce</t>
  </si>
  <si>
    <t>-1082934597</t>
  </si>
  <si>
    <t>034002001</t>
  </si>
  <si>
    <t>opatření k ochraně životního prostředí</t>
  </si>
  <si>
    <t>-2121451656</t>
  </si>
  <si>
    <t>034503000</t>
  </si>
  <si>
    <t>výroba a osazení v místě stavby informační tabule o stavbě s logem Města Valašské Meziříčí a v případě dotační akce s logem poskytovatele dotace, příspěvku</t>
  </si>
  <si>
    <t>-1040393886</t>
  </si>
  <si>
    <t>039103000</t>
  </si>
  <si>
    <t>Zajištění bezpečného průchodu Tržnicí a přístupu do okolních budov po celou dobu výstavbu, včetně zajištění zimní údržby a osvětlení v nočních hodinách na veřejně přístupných částech</t>
  </si>
  <si>
    <t>-2093313093</t>
  </si>
  <si>
    <t>039103001</t>
  </si>
  <si>
    <t>protokol o řádném provedení stavby dle schválené projektové dokumentace</t>
  </si>
  <si>
    <t>-347375692</t>
  </si>
  <si>
    <t>039103002</t>
  </si>
  <si>
    <t>Předkládání fyzických vzorků vybraných materiálů k odsouhlasení</t>
  </si>
  <si>
    <t>-1672648394</t>
  </si>
  <si>
    <t>043134000</t>
  </si>
  <si>
    <t>Zajištění všech nutných zkoušek  (např. statické zatěžovací zkoušky)</t>
  </si>
  <si>
    <t>756113239</t>
  </si>
  <si>
    <t>044003000</t>
  </si>
  <si>
    <t>revizní zprávu veřejného osvětlení</t>
  </si>
  <si>
    <t>441051818</t>
  </si>
  <si>
    <t>049303001</t>
  </si>
  <si>
    <t>účast na řízení stavebního úřadu o užívání dokončené stavby, případně o vydání kolaudačního souhlasu a odstranění případných vad zjištěných stavebním úřadem v daném řízení</t>
  </si>
  <si>
    <t>-517842932</t>
  </si>
  <si>
    <t>VRN5</t>
  </si>
  <si>
    <t>Finanční náklady</t>
  </si>
  <si>
    <t>051303000</t>
  </si>
  <si>
    <t>pojištění stavby, díla a osob</t>
  </si>
  <si>
    <t>-1199721916</t>
  </si>
  <si>
    <t>-792092537</t>
  </si>
  <si>
    <t>072002000</t>
  </si>
  <si>
    <t>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</si>
  <si>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826545006</t>
  </si>
  <si>
    <t>075002000</t>
  </si>
  <si>
    <t>dočasný zábor</t>
  </si>
  <si>
    <t>-862131613</t>
  </si>
  <si>
    <t>0921030R1</t>
  </si>
  <si>
    <t xml:space="preserve">informování o zahájení stavby dotčené orgány a správce sítí v souladu s jejich vyjádřeními a stanovisky a plnění ostatních požadavků z nich vyplývajících </t>
  </si>
  <si>
    <t>1322948673</t>
  </si>
  <si>
    <t>0921030R2</t>
  </si>
  <si>
    <t>informování vlastníků dotčených a sousedních nemovitostí o zahájení stavebních prací požadavků z nich vyplývajících</t>
  </si>
  <si>
    <t>-487923187</t>
  </si>
  <si>
    <t>0921030R3</t>
  </si>
  <si>
    <t>projednat s vlastníky dotčených a sousedních nemovitostí způsob a rozsah provedení sjezdů a vstupů a ostatních zásahů, o tomto provést zápis do stavebního deníku</t>
  </si>
  <si>
    <t>-895810946</t>
  </si>
  <si>
    <t>0921030R4</t>
  </si>
  <si>
    <t>po dokončení prací předávací protokol o předání a převzetí dotčených pozemků třetích osob</t>
  </si>
  <si>
    <t>205492551</t>
  </si>
  <si>
    <t>0921030R5</t>
  </si>
  <si>
    <t xml:space="preserve">Úklid staveniště, uvedení všech povrchů dotčených prováděním díla do původního  stavu. </t>
  </si>
  <si>
    <t>-1205816778</t>
  </si>
  <si>
    <t>301 - IO 01 Veřejné osvětlení a rozhlas - vedlejší rozpočtové náklady</t>
  </si>
  <si>
    <t>Pol3</t>
  </si>
  <si>
    <t>Vyhledani pripojovaciho mista HODINOVE ZUCTOVACI SAZBY</t>
  </si>
  <si>
    <t>1142145718</t>
  </si>
  <si>
    <t>Pol168</t>
  </si>
  <si>
    <t>Zkoušky a prohlídky elektrických rozvodů a zařízení celková prohlídka a vyhotovení revizní zprávy pro objem montážních prací přes 500 do 1000 tis.Kč</t>
  </si>
  <si>
    <t>-711650446</t>
  </si>
  <si>
    <t>Pol170</t>
  </si>
  <si>
    <t>Koordinace postupu prací s investorem, nájemcem</t>
  </si>
  <si>
    <t>904049493</t>
  </si>
  <si>
    <t>Pol171</t>
  </si>
  <si>
    <t>Provedení revizních zkoušek dle ČSN 331500 Spolupráce s revizním technikem</t>
  </si>
  <si>
    <t>-1159280073</t>
  </si>
  <si>
    <t>Pol87</t>
  </si>
  <si>
    <t>Zabezpečení pracoviště</t>
  </si>
  <si>
    <t>888566203</t>
  </si>
  <si>
    <t>Pol93</t>
  </si>
  <si>
    <t>Rizika a pojištění 1,00%</t>
  </si>
  <si>
    <t>-230300798</t>
  </si>
  <si>
    <t>1722,097</t>
  </si>
  <si>
    <t>100,304</t>
  </si>
  <si>
    <t>02 - Nezpůsobilé výdaje</t>
  </si>
  <si>
    <t>201 - SO 01 Příprava území a bourací práce</t>
  </si>
  <si>
    <t>113106132</t>
  </si>
  <si>
    <t>Rozebrání dlažeb z betonových nebo kamenných dlaždic komunikací pro pěší strojně pl do 50 m2</t>
  </si>
  <si>
    <t>66437402</t>
  </si>
  <si>
    <t>stání pod kontejnery</t>
  </si>
  <si>
    <t>6,0*3,5</t>
  </si>
  <si>
    <t>509521913</t>
  </si>
  <si>
    <t>1339397702</t>
  </si>
  <si>
    <t>-195532273</t>
  </si>
  <si>
    <t>"část pod mostem"    1001,0</t>
  </si>
  <si>
    <t>"cyklokoridor"      260,0</t>
  </si>
  <si>
    <t>-1663493303</t>
  </si>
  <si>
    <t>-609622515</t>
  </si>
  <si>
    <t>6,0*2+3,5+25</t>
  </si>
  <si>
    <t>920294898</t>
  </si>
  <si>
    <t>966003818</t>
  </si>
  <si>
    <t>Rozebrání oplocení s příčníky a ocelovými sloupky z prken a latí</t>
  </si>
  <si>
    <t>-1766410234</t>
  </si>
  <si>
    <t>oplocení kolem kontejnerů</t>
  </si>
  <si>
    <t>28/1,6</t>
  </si>
  <si>
    <t>2029238631</t>
  </si>
  <si>
    <t>966008222</t>
  </si>
  <si>
    <t>Bourání betonového nebo polymerbetonového odvodňovacího žlabu š přes 200 mm</t>
  </si>
  <si>
    <t>-2042175734</t>
  </si>
  <si>
    <t>17,0</t>
  </si>
  <si>
    <t>966071711</t>
  </si>
  <si>
    <t>Bourání sloupků a vzpěr plotových ocelových do 2,5 m zabetonovaných</t>
  </si>
  <si>
    <t>-548895615</t>
  </si>
  <si>
    <t>-1952268757</t>
  </si>
  <si>
    <t>1822,401-sut1</t>
  </si>
  <si>
    <t>-1127816106</t>
  </si>
  <si>
    <t>1411161827</t>
  </si>
  <si>
    <t>451174956</t>
  </si>
  <si>
    <t>946137927</t>
  </si>
  <si>
    <t>573177337</t>
  </si>
  <si>
    <t>1530089308</t>
  </si>
  <si>
    <t>sut-398,476</t>
  </si>
  <si>
    <t>1887605047</t>
  </si>
  <si>
    <t>16,58</t>
  </si>
  <si>
    <t>r1</t>
  </si>
  <si>
    <t>32,237</t>
  </si>
  <si>
    <t>r2</t>
  </si>
  <si>
    <t>7,515</t>
  </si>
  <si>
    <t>17,707</t>
  </si>
  <si>
    <t>5,465</t>
  </si>
  <si>
    <t>202 - SO 02 Zázemí tržnice</t>
  </si>
  <si>
    <t>132212331</t>
  </si>
  <si>
    <t>Hloubení nezapažených rýh šířky do 2000 mm v soudržných horninách třídy těžitelnosti I skupiny 3 ručně</t>
  </si>
  <si>
    <t>-1901071675</t>
  </si>
  <si>
    <t>výkop v opěry</t>
  </si>
  <si>
    <t>(1,0*3+1,27)*((0,6+1,2)*2+0,8)*0,5*0,8</t>
  </si>
  <si>
    <t>132251252</t>
  </si>
  <si>
    <t>Hloubení rýh nezapažených š do 2000 mm v hornině třídy těžitelnosti I skupiny 3 objem do 50 m3 strojně</t>
  </si>
  <si>
    <t>1409817027</t>
  </si>
  <si>
    <t>výkop pro základ.pásy</t>
  </si>
  <si>
    <t>21*(0,6+0,3*2)*0,8</t>
  </si>
  <si>
    <t>(5,88+4,18+2,52)*(0,6+0,3*2)*0,8</t>
  </si>
  <si>
    <t>-1111314510</t>
  </si>
  <si>
    <t>600075457</t>
  </si>
  <si>
    <t>r1+r2</t>
  </si>
  <si>
    <t>-1028010344</t>
  </si>
  <si>
    <t>1784019248</t>
  </si>
  <si>
    <t>z1+z2</t>
  </si>
  <si>
    <t>380035602</t>
  </si>
  <si>
    <t>1576353686</t>
  </si>
  <si>
    <t>-1994190255</t>
  </si>
  <si>
    <t>-(1,0*3+1,27)*0,6*0,8</t>
  </si>
  <si>
    <t>-936299337</t>
  </si>
  <si>
    <t>-(20,69+5,88+4,18+2,52-1,0*3)*0,6*0,8</t>
  </si>
  <si>
    <t>1658181866</t>
  </si>
  <si>
    <t>20,69*0,6</t>
  </si>
  <si>
    <t>(1,27+2,52+4,18+5,88)*0,6</t>
  </si>
  <si>
    <t>425014447</t>
  </si>
  <si>
    <t>pod podkl.beton</t>
  </si>
  <si>
    <t>20,69*0,6*0,1</t>
  </si>
  <si>
    <t>(1,27+2,52+4,18+5,88)*0,6*0,1</t>
  </si>
  <si>
    <t>1448526112</t>
  </si>
  <si>
    <t>podkl.beton</t>
  </si>
  <si>
    <t>20,69*0,9*0,1</t>
  </si>
  <si>
    <t>(1,27+2,52+4,18+5,88)*0,8*0,1</t>
  </si>
  <si>
    <t>274321611</t>
  </si>
  <si>
    <t>Základové pasy ze ŽB bez zvýšených nároků na prostředí tř. C 30/37</t>
  </si>
  <si>
    <t>555891560</t>
  </si>
  <si>
    <t>20,69*0,7*0,8</t>
  </si>
  <si>
    <t>(1,27+2,52+4,18+5,88)*0,6*0,8</t>
  </si>
  <si>
    <t>20860712</t>
  </si>
  <si>
    <t>20,69*0,8*2</t>
  </si>
  <si>
    <t>(1,27+2,52+4,18+5,88)*0,8*2</t>
  </si>
  <si>
    <t>(1,27+2,52+4,18+5,88)*0,1*2</t>
  </si>
  <si>
    <t>20,69*0,1*2</t>
  </si>
  <si>
    <t>prostupy</t>
  </si>
  <si>
    <t>(0,3+0,6)*2*0,7</t>
  </si>
  <si>
    <t>(2,2+0,3)*2*0,7</t>
  </si>
  <si>
    <t>(0,3+0,2)*2*0,6</t>
  </si>
  <si>
    <t>(0,3+0,6)*2*0,6*3</t>
  </si>
  <si>
    <t>(0,6+0,4)*2*0,6</t>
  </si>
  <si>
    <t>(0,6+0,4)*2*0,7</t>
  </si>
  <si>
    <t>76984489</t>
  </si>
  <si>
    <t>274361821</t>
  </si>
  <si>
    <t>Výztuž základových pasů betonářskou ocelí 10 505 (R)</t>
  </si>
  <si>
    <t>1558898388</t>
  </si>
  <si>
    <t>1268,0*0,001</t>
  </si>
  <si>
    <t>274362021</t>
  </si>
  <si>
    <t>Výztuž základových pasů svařovanými sítěmi Kari</t>
  </si>
  <si>
    <t>-1224409403</t>
  </si>
  <si>
    <t>192,9*0,001</t>
  </si>
  <si>
    <t>34217111R</t>
  </si>
  <si>
    <t>Montáž opláštění stěn ocelových kcí  z nerez plechu lepením</t>
  </si>
  <si>
    <t>1597141887</t>
  </si>
  <si>
    <t>opláštění nerez plech odk.Z2/2</t>
  </si>
  <si>
    <t>70,0-1,25*2,1*3-2,5*2,1</t>
  </si>
  <si>
    <t>13756640.1</t>
  </si>
  <si>
    <t>leštěný nerezový plech tl. 4mm, formát 1250 / 2100 mm respektive 1250 / 3200 mm</t>
  </si>
  <si>
    <t>851624887</t>
  </si>
  <si>
    <t>2,400-0,46+0,22</t>
  </si>
  <si>
    <t>342191911</t>
  </si>
  <si>
    <t>Montáž pomocných a kotevních prvků pro opláštění stěn</t>
  </si>
  <si>
    <t>106071428</t>
  </si>
  <si>
    <t>nosný rošt pro opláštění Z2/2</t>
  </si>
  <si>
    <t>220,0</t>
  </si>
  <si>
    <t>19413716.1</t>
  </si>
  <si>
    <t>dodávka hliníkových profilů</t>
  </si>
  <si>
    <t>-1024601684</t>
  </si>
  <si>
    <t>874459746</t>
  </si>
  <si>
    <t>(21,0+1,5*2+18,0+1,5+8+1,5)*1,5</t>
  </si>
  <si>
    <t>(6,0+4,3+2,7)*1,5</t>
  </si>
  <si>
    <t>-468596627</t>
  </si>
  <si>
    <t>953961213</t>
  </si>
  <si>
    <t>Kotvy chemickou patronou M 12 hl 110 mm do betonu, ŽB nebo kamene s vyvrtáním otvoru</t>
  </si>
  <si>
    <t>1618541151</t>
  </si>
  <si>
    <t>kotevní patka</t>
  </si>
  <si>
    <t>4*31</t>
  </si>
  <si>
    <t>953965122</t>
  </si>
  <si>
    <t>Kotevní šroub pro chemické kotvy M 12 dl 220 mm</t>
  </si>
  <si>
    <t>-1489039526</t>
  </si>
  <si>
    <t>998014211</t>
  </si>
  <si>
    <t>Přesun hmot pro budovy jednopodlažní z kovových dílců</t>
  </si>
  <si>
    <t>-2084108362</t>
  </si>
  <si>
    <t>762430013.1</t>
  </si>
  <si>
    <t>Obložení stěn z cementotřískových desek tl 14 mm lepených na systémový rošt z hliníkových T profilů á 625 mm (standard Hilti MacFOX</t>
  </si>
  <si>
    <t>731898004</t>
  </si>
  <si>
    <t>-2131091285</t>
  </si>
  <si>
    <t>7671311R1</t>
  </si>
  <si>
    <t>Montáž opláštění z tahokovu</t>
  </si>
  <si>
    <t>1624680252</t>
  </si>
  <si>
    <t>Z2/2</t>
  </si>
  <si>
    <t>16,0</t>
  </si>
  <si>
    <t>55341R001</t>
  </si>
  <si>
    <t>kazety z profilu L 40/40/3, výplň tahokovem o rozměru oka 62,5x20x1,5mm,plastičnost 10mm, propustnost 27% (standard FILSkotveno na sloupky 40/40/3, dl. 1100 mm, navařené na nosnou konstrukci),povrch.úprava komaxit</t>
  </si>
  <si>
    <t>1952038444</t>
  </si>
  <si>
    <t>150,0+50,0+120,0</t>
  </si>
  <si>
    <t>767640111.1</t>
  </si>
  <si>
    <t>Montáž +dodávka dveří rozměr 1250/2100 mm ocelová konstrukce z jacklu 50/50/3 mm, pozink., oboustranně opláštěná nerezovým plechem tl. 4 mm vč.atypická svařovaná zárubeň z plechu tl. 2 mm pro bezfalcové dveře a kování</t>
  </si>
  <si>
    <t>-912600257</t>
  </si>
  <si>
    <t>767640111.2</t>
  </si>
  <si>
    <t>Montáž +dodávka dveří rozměr 2500/2100 mm ocelová konstrukce z jacklu 50/50/3 mm, pozink., oboustranně opláštěná nerezovým plechem tl. 4 mm vč.atypická svařovaná zárubeň z plechu tl. 2 mm pro bezfalcové dveře a kování</t>
  </si>
  <si>
    <t>1118051818</t>
  </si>
  <si>
    <t>767995111</t>
  </si>
  <si>
    <t>Montáž atypických zámečnických konstrukcí hm do 5 kg</t>
  </si>
  <si>
    <t>1673230621</t>
  </si>
  <si>
    <t>1072238807</t>
  </si>
  <si>
    <t>1760876936</t>
  </si>
  <si>
    <t>Jäkl 100/100/4 dl. 237,37 m</t>
  </si>
  <si>
    <t>Jäkl 40/40/3 dl. 133,44</t>
  </si>
  <si>
    <t>Tr 63.5 x 3 dl. 41,12</t>
  </si>
  <si>
    <t>hmotnost vč.prořezu</t>
  </si>
  <si>
    <t>4801,8</t>
  </si>
  <si>
    <t>1265510761</t>
  </si>
  <si>
    <t>1984547236</t>
  </si>
  <si>
    <t>789222522</t>
  </si>
  <si>
    <t>Otryskání abrazivem ze strusky ocelových kcí třídy II stupeň zarezavění B stupeň přípravy Sa 2 1/2</t>
  </si>
  <si>
    <t>-704015894</t>
  </si>
  <si>
    <t>789421542.1</t>
  </si>
  <si>
    <t>Žárové stříkání ocelových konstrukcí třídy II ZnAl 240 μm</t>
  </si>
  <si>
    <t>-264928278</t>
  </si>
  <si>
    <t>399,6</t>
  </si>
  <si>
    <t>k3</t>
  </si>
  <si>
    <t>942</t>
  </si>
  <si>
    <t>k6</t>
  </si>
  <si>
    <t>160</t>
  </si>
  <si>
    <t>203 - SO 04 Dopravní řešení a zpevněné plochy</t>
  </si>
  <si>
    <t>122252204</t>
  </si>
  <si>
    <t>Odkopávky a prokopávky nezapažené pro silnice a dálnice v hornině třídy těžitelnosti I objem do 500 m3 strojně</t>
  </si>
  <si>
    <t>-1303291051</t>
  </si>
  <si>
    <t>(k3+k4)*0,4</t>
  </si>
  <si>
    <t>129911121</t>
  </si>
  <si>
    <t>Bourání zdiva z betonu prostého neprokládaného v odkopávkách nebo prokopávkách ručně</t>
  </si>
  <si>
    <t>106609982</t>
  </si>
  <si>
    <t>-1110194675</t>
  </si>
  <si>
    <t>-571741742</t>
  </si>
  <si>
    <t>j*10</t>
  </si>
  <si>
    <t>-295785671</t>
  </si>
  <si>
    <t>1858338175</t>
  </si>
  <si>
    <t>10*10</t>
  </si>
  <si>
    <t>-1478844030</t>
  </si>
  <si>
    <t>10*2,5</t>
  </si>
  <si>
    <t>-1574031299</t>
  </si>
  <si>
    <t>j*2</t>
  </si>
  <si>
    <t>1488937055</t>
  </si>
  <si>
    <t>j+10</t>
  </si>
  <si>
    <t>-1017238778</t>
  </si>
  <si>
    <t>k3+k4+k6</t>
  </si>
  <si>
    <t>564231111</t>
  </si>
  <si>
    <t>Podklad nebo podsyp ze štěrkopísku ŠP plochy přes 100 m2 tl 100 mm</t>
  </si>
  <si>
    <t>1512920503</t>
  </si>
  <si>
    <t>564710011.1</t>
  </si>
  <si>
    <t>Podklad z kameniva hrubého drceného vel. 4-8 mm plochy přes 100 m2 tl 50 mm</t>
  </si>
  <si>
    <t>-578881297</t>
  </si>
  <si>
    <t>2081755600</t>
  </si>
  <si>
    <t>k3+k4</t>
  </si>
  <si>
    <t>-799424005</t>
  </si>
  <si>
    <t>k3*2+k4*2</t>
  </si>
  <si>
    <t>Podklad ze štěrkodrtě ŠD plochy přes 100 m2 tl 200 mm</t>
  </si>
  <si>
    <t>-28045849</t>
  </si>
  <si>
    <t>571908111.2</t>
  </si>
  <si>
    <t>Založení štěrkové plochy pod mostem - násyp a urovnání říčního (oblého) kameniva v tl. 100 mm</t>
  </si>
  <si>
    <t>-1177822874</t>
  </si>
  <si>
    <t>skladba K6</t>
  </si>
  <si>
    <t>160,0</t>
  </si>
  <si>
    <t>1892470265</t>
  </si>
  <si>
    <t>k6*0,1*2,0</t>
  </si>
  <si>
    <t>596811123</t>
  </si>
  <si>
    <t>Kladení betonové dlažby komunikací pro pěší do lože z kameniva velikosti do 0,09 m2 pl přes 300 m2</t>
  </si>
  <si>
    <t>-1529121973</t>
  </si>
  <si>
    <t>K3-pod mostem</t>
  </si>
  <si>
    <t>942,0</t>
  </si>
  <si>
    <t>cyklokoridor pod mostem</t>
  </si>
  <si>
    <t>250-193,0</t>
  </si>
  <si>
    <t>deska dlažební 200x400 žula tl 80mm - zkosená hrana</t>
  </si>
  <si>
    <t>954240221</t>
  </si>
  <si>
    <t>999*1,03 'Přepočtené koeficientem množství</t>
  </si>
  <si>
    <t>-1634093264</t>
  </si>
  <si>
    <t>3,14*0,5*0,5*2,0</t>
  </si>
  <si>
    <t>-913292325</t>
  </si>
  <si>
    <t>-1543112868</t>
  </si>
  <si>
    <t>-976108095</t>
  </si>
  <si>
    <t>-1254092841</t>
  </si>
  <si>
    <t>913121111</t>
  </si>
  <si>
    <t>Montáž a demontáž dočasné dopravní značky kompletní základní</t>
  </si>
  <si>
    <t>1849487639</t>
  </si>
  <si>
    <t>913121211</t>
  </si>
  <si>
    <t>Příplatek k dočasné dopravní značce kompletní základní za první a ZKD den použití</t>
  </si>
  <si>
    <t>375885642</t>
  </si>
  <si>
    <t>2,000*30</t>
  </si>
  <si>
    <t>913321111</t>
  </si>
  <si>
    <t>Montáž a demontáž dočasné dopravní směrové desky základní</t>
  </si>
  <si>
    <t>1651364560</t>
  </si>
  <si>
    <t>913321115</t>
  </si>
  <si>
    <t>Montáž a demontáž dočasné soupravy směrových desek s výstražným světlem 3 desky</t>
  </si>
  <si>
    <t>-837655566</t>
  </si>
  <si>
    <t>913321211</t>
  </si>
  <si>
    <t>Příplatek k dočasné směrové desce základní za první a ZKD den použití</t>
  </si>
  <si>
    <t>-317597542</t>
  </si>
  <si>
    <t>4,000*30</t>
  </si>
  <si>
    <t>913321215</t>
  </si>
  <si>
    <t>Příplatek k dočasné soupravě směrových desek s výstražným světlem 3 desky za 1. a ZKD den použití</t>
  </si>
  <si>
    <t>1461828280</t>
  </si>
  <si>
    <t>914111111</t>
  </si>
  <si>
    <t>Montáž svislé dopravní značky do velikosti 1 m2 objímkami na sloupek nebo konzolu</t>
  </si>
  <si>
    <t>327716677</t>
  </si>
  <si>
    <t>40445623</t>
  </si>
  <si>
    <t>informativní značky provozní IP1-IP3, IP4b-IP7, IP10a, b 750x750mm retroreflexní</t>
  </si>
  <si>
    <t>272570167</t>
  </si>
  <si>
    <t>914511113</t>
  </si>
  <si>
    <t>Montáž sloupku dopravních značek délky do 3,5 m s betonovým základem a patkou D 70 mm</t>
  </si>
  <si>
    <t>190774968</t>
  </si>
  <si>
    <t>40445225</t>
  </si>
  <si>
    <t>sloupek pro dopravní značku Zn D 60mm v 3,5m</t>
  </si>
  <si>
    <t>-2003640626</t>
  </si>
  <si>
    <t>40445240</t>
  </si>
  <si>
    <t>patka pro sloupek Al D 60mm</t>
  </si>
  <si>
    <t>1007554644</t>
  </si>
  <si>
    <t>40445256</t>
  </si>
  <si>
    <t>svorka upínací na sloupek dopravní značky D 60mm</t>
  </si>
  <si>
    <t>-878782871</t>
  </si>
  <si>
    <t>40445253</t>
  </si>
  <si>
    <t>víčko plastové na sloupek D 60mm</t>
  </si>
  <si>
    <t>462954498</t>
  </si>
  <si>
    <t>-908304449</t>
  </si>
  <si>
    <t>žlab ž2</t>
  </si>
  <si>
    <t>15*(0,2*2+0,135)*0,4</t>
  </si>
  <si>
    <t>645691914</t>
  </si>
  <si>
    <t>ž2</t>
  </si>
  <si>
    <t>žlab 1,0m; předtvar. odtok DN110 vč.všech doplňků</t>
  </si>
  <si>
    <t>2018064057</t>
  </si>
  <si>
    <t>D400, mřížkový rošt Q+ 1,0m, ZN  vč.všech doplňků</t>
  </si>
  <si>
    <t>1348521124</t>
  </si>
  <si>
    <t>Štěrbinový nástavec H105 - 1,0m, ZN  vč.všech doplňků</t>
  </si>
  <si>
    <t>567746729</t>
  </si>
  <si>
    <t>-999309556</t>
  </si>
  <si>
    <t>485532320</t>
  </si>
  <si>
    <t>893387294</t>
  </si>
  <si>
    <t>-259728481</t>
  </si>
  <si>
    <t>5,194*19 'Přepočtené koeficientem množství</t>
  </si>
  <si>
    <t>1268698127</t>
  </si>
  <si>
    <t>149160532</t>
  </si>
  <si>
    <t>329795292</t>
  </si>
  <si>
    <t>204 - SO 05 Sadové úpravy a doplnění městského mobiliáře</t>
  </si>
  <si>
    <t>184102R1</t>
  </si>
  <si>
    <t>Údržba popínavých rostlin po dobu 24 měsíců (závlaha po 5l/ks 20x ročně a odplevelení min. 5x ročně + řez a usměrnění rostu podle potřeby)</t>
  </si>
  <si>
    <t>-1391103273</t>
  </si>
  <si>
    <t>184851511</t>
  </si>
  <si>
    <t>Řez stromu tvarovací hlavový s intervalem do 2 let výškou nasazení hlavy do 2 m</t>
  </si>
  <si>
    <t>-829817794</t>
  </si>
  <si>
    <t>184851512</t>
  </si>
  <si>
    <t>Řez stromu tvarovací hlavový s intervalem do 2 let výškou nasazení hlavy přes 2 do 6 m</t>
  </si>
  <si>
    <t>18471515</t>
  </si>
  <si>
    <t>184851R01</t>
  </si>
  <si>
    <t>Údržba stromů po dobu 24 měsíců  (závlaha 80-100l/ks 20x ročně, odplevelení výsadbové mísy, kontrola a oprava kotvení a úvazků, výchovný řez)</t>
  </si>
  <si>
    <t>-1394108629</t>
  </si>
  <si>
    <t>184911151.1</t>
  </si>
  <si>
    <t>Údržba záhonů trvalek a travin v rovině a na svahu do 1:5 po dobu 24 měsíců (10x ročne odplevelení, jarní seříznutí trvalek a vyčistění záhonu, odstránení suchých částí, závlaha 10l/m2 20x ročně)</t>
  </si>
  <si>
    <t>-1098716575</t>
  </si>
  <si>
    <t>185803111</t>
  </si>
  <si>
    <t>Ošetření trávníku shrabáním v rovině a svahu do 1:5 2x</t>
  </si>
  <si>
    <t>-636667245</t>
  </si>
  <si>
    <t>2,187</t>
  </si>
  <si>
    <t>93,387</t>
  </si>
  <si>
    <t>159,6</t>
  </si>
  <si>
    <t>68,4</t>
  </si>
  <si>
    <t>205 - SO 06 Opěrné stěny a schodiště</t>
  </si>
  <si>
    <t>1428766454</t>
  </si>
  <si>
    <t>200100278</t>
  </si>
  <si>
    <t>pítko</t>
  </si>
  <si>
    <t>((1,5+1,2)*(0,9+1,2)+(1,5+1,2+0,3*2)*(0,9+1,2+0,6))*0,5*0,3</t>
  </si>
  <si>
    <t>743049956</t>
  </si>
  <si>
    <t>OP5</t>
  </si>
  <si>
    <t>161582708</t>
  </si>
  <si>
    <t>-1407332700</t>
  </si>
  <si>
    <t>j+r</t>
  </si>
  <si>
    <t>-212764615</t>
  </si>
  <si>
    <t>-176023038</t>
  </si>
  <si>
    <t>821852736</t>
  </si>
  <si>
    <t>1126275174</t>
  </si>
  <si>
    <t>-1891357773</t>
  </si>
  <si>
    <t>958820061</t>
  </si>
  <si>
    <t>(12,1+6,135+10,265+8,905+3,47)*1,0</t>
  </si>
  <si>
    <t>1,5*1,0</t>
  </si>
  <si>
    <t>1565407063</t>
  </si>
  <si>
    <t>"OP5"    2,83</t>
  </si>
  <si>
    <t>pod pítko</t>
  </si>
  <si>
    <t>1,5*0,9*0,1</t>
  </si>
  <si>
    <t>1716255900</t>
  </si>
  <si>
    <t>"OP5"    3,1</t>
  </si>
  <si>
    <t>745917499</t>
  </si>
  <si>
    <t>(40,05+0,1*2+0,7)*2*0,1</t>
  </si>
  <si>
    <t>-17325736</t>
  </si>
  <si>
    <t>366405556</t>
  </si>
  <si>
    <t>949941095</t>
  </si>
  <si>
    <t>1,3*0,7*0,4</t>
  </si>
  <si>
    <t>269759224</t>
  </si>
  <si>
    <t>(1,3+0,7)*2*0,4</t>
  </si>
  <si>
    <t>(1,5+0,9)*2*0,1</t>
  </si>
  <si>
    <t>901628389</t>
  </si>
  <si>
    <t>643831943</t>
  </si>
  <si>
    <t>20*7,99*0,001*1,15</t>
  </si>
  <si>
    <t>32726R002</t>
  </si>
  <si>
    <t>Montáž  stěn z betonových bloků š=500mm ukládaných na cementovou maltu,kotvení na trny</t>
  </si>
  <si>
    <t>1312658957</t>
  </si>
  <si>
    <t>"P6/10"      3,0*0,7*7</t>
  </si>
  <si>
    <t>"P6/11"      3,5*0,7*6</t>
  </si>
  <si>
    <t>593845R005</t>
  </si>
  <si>
    <t>blok betonový  3000/500/700mm beton C35/45 XC4, XD3, XF4, XA1 Cl 0,2 Dmax16 S4, třída pohledovosti betonu PB3, povrch přírodní, jemně pískovaný,vč.zabudovaného boxe pro osazení svítidla   odk.P6/7</t>
  </si>
  <si>
    <t>741712573</t>
  </si>
  <si>
    <t>593845R006</t>
  </si>
  <si>
    <t>blok betonový  3500/500/700mm beton C35/45 XC4, XD3, XF4, XA1 Cl 0,2 Dmax16 S4, třída pohledovosti betonu PB3, povrch přírodní, jemně pískovaný,vč.zabudovaného boxe pro osazení svítidla     odk.P6/8</t>
  </si>
  <si>
    <t>2078966394</t>
  </si>
  <si>
    <t>-1099481569</t>
  </si>
  <si>
    <t>"OP5"      19,14</t>
  </si>
  <si>
    <t>-1740201567</t>
  </si>
  <si>
    <t>"OP5"      75,8</t>
  </si>
  <si>
    <t>271052462</t>
  </si>
  <si>
    <t>1938024783</t>
  </si>
  <si>
    <t>1802,4*0,001</t>
  </si>
  <si>
    <t>1623996295</t>
  </si>
  <si>
    <t>0,7*(0,58+0,95)*0,5*5</t>
  </si>
  <si>
    <t>-269921221</t>
  </si>
  <si>
    <t>-2054896136</t>
  </si>
  <si>
    <t>75,8</t>
  </si>
  <si>
    <t>-1717692977</t>
  </si>
  <si>
    <t>75,8*0,00034 'Přepočtené koeficientem množství</t>
  </si>
  <si>
    <t>328317786</t>
  </si>
  <si>
    <t>75,800*2</t>
  </si>
  <si>
    <t>1714754714</t>
  </si>
  <si>
    <t>151,6*0,00187 'Přepočtené koeficientem množství</t>
  </si>
  <si>
    <t>483273530</t>
  </si>
  <si>
    <t>2060840578</t>
  </si>
  <si>
    <t>82,7*1,2 'Přepočtené koeficientem množství</t>
  </si>
  <si>
    <t>-227548988</t>
  </si>
  <si>
    <t>IO02 - IO 02 Přípojka NN pro SO 02</t>
  </si>
  <si>
    <t>D2 - Demontáže - začátek</t>
  </si>
  <si>
    <t>D3 - Rozvaděč RE - začátek</t>
  </si>
  <si>
    <t>D4 - Rozvaděč RZ - začátek</t>
  </si>
  <si>
    <t>D5 - Elektroinstalace SO 02 Zázemí začátek</t>
  </si>
  <si>
    <t>Pol1</t>
  </si>
  <si>
    <t>Demontáž stávající elektroinstalace v prostoru zázemí tržnice</t>
  </si>
  <si>
    <t>-4631388</t>
  </si>
  <si>
    <t>D3</t>
  </si>
  <si>
    <t>Rozvaděč RE - začátek</t>
  </si>
  <si>
    <t>Pol10a</t>
  </si>
  <si>
    <t>774786548</t>
  </si>
  <si>
    <t>Pol11a</t>
  </si>
  <si>
    <t>ZÁHOZ KABELOVÉ RÝHY Zemina třídy 5, šíře 300mm,hloubka 600mm</t>
  </si>
  <si>
    <t>1442404694</t>
  </si>
  <si>
    <t>Pol12</t>
  </si>
  <si>
    <t>Rozvaděč elektroměrový, typ pilíř, plast, IP44, samostaně stojící, specifikace ČEZ Distribuce a.s., jeden trojfázový dvousazbový elektroměr</t>
  </si>
  <si>
    <t>-1468223755</t>
  </si>
  <si>
    <t>Pol13</t>
  </si>
  <si>
    <t>Betonový základ pod elektroměrový rozvaděče, chránička, uzemnění RE</t>
  </si>
  <si>
    <t>-605685612</t>
  </si>
  <si>
    <t>Pol14</t>
  </si>
  <si>
    <t>JISTIČ 3-PÓLOVÝ CHARAKT."B" 32B-3 -32A</t>
  </si>
  <si>
    <t>1350860509</t>
  </si>
  <si>
    <t>Pol15</t>
  </si>
  <si>
    <t>JISTIČ 1-PÓLOVÝ,CHARAKT."B" 2B-1 -2A</t>
  </si>
  <si>
    <t>1045485092</t>
  </si>
  <si>
    <t>Pol16</t>
  </si>
  <si>
    <t>Popisky, štítky označení</t>
  </si>
  <si>
    <t>-767826018</t>
  </si>
  <si>
    <t>Pol4</t>
  </si>
  <si>
    <t>KABEL SILOVÝ,IZOLACE PVC S VODIČEM PE CYKY-J 4x16 mm2 , pevně</t>
  </si>
  <si>
    <t>-1773042856</t>
  </si>
  <si>
    <t>Pol5</t>
  </si>
  <si>
    <t>OHEBNÁ CHRÁNIČKA KF09075 světlost 61 mm, pevně</t>
  </si>
  <si>
    <t>1476075757</t>
  </si>
  <si>
    <t>Pol6</t>
  </si>
  <si>
    <t>VODIČ JEDNOŽILOVÝ OHEBNÝ (CYA) H07V-K 16  mm2 , pevně</t>
  </si>
  <si>
    <t>147977274</t>
  </si>
  <si>
    <t>Pol7a</t>
  </si>
  <si>
    <t>VYTÝČENÍ TRATI Venkovní vedení nn v přehledném terénu</t>
  </si>
  <si>
    <t>km</t>
  </si>
  <si>
    <t>337285544</t>
  </si>
  <si>
    <t>Pol8a</t>
  </si>
  <si>
    <t>HLOUBENÍ KABELOVÉ RÝHY Zemina třídy 5, Šíře 300mm,hloubka 800mm</t>
  </si>
  <si>
    <t>1534964037</t>
  </si>
  <si>
    <t>Pol9a</t>
  </si>
  <si>
    <t>ZŘÍZENÍ KABELOVÉHO LOŽE Z kopaného písku vrstvy 5cm se zakrytím kabelu cihlami-ve směru kabelu</t>
  </si>
  <si>
    <t>1827929066</t>
  </si>
  <si>
    <t>D4</t>
  </si>
  <si>
    <t>Rozvaděč RZ - začátek</t>
  </si>
  <si>
    <t>Pol10b</t>
  </si>
  <si>
    <t>-57986948</t>
  </si>
  <si>
    <t>Pol11b</t>
  </si>
  <si>
    <t>70415796</t>
  </si>
  <si>
    <t>121214118</t>
  </si>
  <si>
    <t>Pol19</t>
  </si>
  <si>
    <t>KABEL SILOVÝ,IZOLACE PVC S VODIČEM PE CYKY-J 5x16 mm2 , pevně</t>
  </si>
  <si>
    <t>-588095364</t>
  </si>
  <si>
    <t>Pol20</t>
  </si>
  <si>
    <t>KABEL SILOVÝ,IZOLACE PVC S VODIČEM PE CYKY-J 3x1.5 mm2 , pevně</t>
  </si>
  <si>
    <t>-706106006</t>
  </si>
  <si>
    <t>Pol21</t>
  </si>
  <si>
    <t>347629616</t>
  </si>
  <si>
    <t>Pol22</t>
  </si>
  <si>
    <t>-1093042614</t>
  </si>
  <si>
    <t>Pol23</t>
  </si>
  <si>
    <t>PLASTOVÁ ROZVODNICE NA OMÍTKU NEPRŮHLEDNÉ  DVEŘE, IP54/20 3x12 modulů, IP54/20, 36 modulů</t>
  </si>
  <si>
    <t>-327511663</t>
  </si>
  <si>
    <t>Pol24</t>
  </si>
  <si>
    <t>Ekvipotenciální svorkovnice do 16mm2, na omítku, s výzbrojí</t>
  </si>
  <si>
    <t>-1829997149</t>
  </si>
  <si>
    <t>Pol25</t>
  </si>
  <si>
    <t>PÁČKOVÝ SPÍNAČ 40A 3-pólový, In=3x40A s příslušenstvím</t>
  </si>
  <si>
    <t>-1292883781</t>
  </si>
  <si>
    <t>Pol26</t>
  </si>
  <si>
    <t>Ochrana napájecího vedení 230 V/50 Hz  kombinované svodiče typu 1 a 2 (B+C) pro síť TN-C,TN-S, TFLP-B+C MAXI V/4 kombinovaný svodič bleskových proudů a přepětí, vhodné pro 3-fázový systém TN-S, instalace na vstupu do budovy, 100 kA (10/350), 240 kA (8/20)</t>
  </si>
  <si>
    <t>-952202323</t>
  </si>
  <si>
    <t>Pol27b</t>
  </si>
  <si>
    <t>ŘADOVÁ SVORKOVNICE RSA10</t>
  </si>
  <si>
    <t>-1941165432</t>
  </si>
  <si>
    <t>Pol27c</t>
  </si>
  <si>
    <t>-1355681676</t>
  </si>
  <si>
    <t>Pol28b</t>
  </si>
  <si>
    <t>ŘADOVÁ SVORKOVNICE RSA2,5</t>
  </si>
  <si>
    <t>1261996482</t>
  </si>
  <si>
    <t>Pol29b</t>
  </si>
  <si>
    <t>UKONČENÍ  VODIČŮ V ROZVADĚČÍCH Do   10   mm2</t>
  </si>
  <si>
    <t>1398051352</t>
  </si>
  <si>
    <t>Pol30</t>
  </si>
  <si>
    <t>Vyvazovací pásky plast 200x6mm UV stabil</t>
  </si>
  <si>
    <t>-1232955407</t>
  </si>
  <si>
    <t>Pol31</t>
  </si>
  <si>
    <t>JISTIČ 3-PÓLOVÝ CHARAKT."B" 25B-3 -25A</t>
  </si>
  <si>
    <t>2000562167</t>
  </si>
  <si>
    <t>Pol32</t>
  </si>
  <si>
    <t>JISTIČ 3-PÓLOVÝ CHARAKT."B" 16B-3 -16A</t>
  </si>
  <si>
    <t>505013844</t>
  </si>
  <si>
    <t>Pol33</t>
  </si>
  <si>
    <t>PROUDOVÝ CHRÁNIČ  2-PÓLOVÝ S NADPROUDOVOU OCHRANOU PORUCHOVÝ PROUD 30mA 10B-1N-030A -10A</t>
  </si>
  <si>
    <t>-791454660</t>
  </si>
  <si>
    <t>Pol34</t>
  </si>
  <si>
    <t>PROUD.CHRÁNIČ 4-PÓLOVÝ 40-4-030A -40A,30mA</t>
  </si>
  <si>
    <t>-735261232</t>
  </si>
  <si>
    <t>Pol35</t>
  </si>
  <si>
    <t>JISTIČ 1-PÓLOVÝ,CHARAKT."B" 16B-1 -16A</t>
  </si>
  <si>
    <t>-28830781</t>
  </si>
  <si>
    <t>Pol36</t>
  </si>
  <si>
    <t>VODIČ JEDNOŽILOVÝ (CY) H07V-U 1.5 mm2 , pevně</t>
  </si>
  <si>
    <t>1182122588</t>
  </si>
  <si>
    <t>Pol37</t>
  </si>
  <si>
    <t>VODIČ JEDNOŽILOVÝ (CY) H07V-U 2.5 mm2 , pevně</t>
  </si>
  <si>
    <t>842302485</t>
  </si>
  <si>
    <t>Pol38</t>
  </si>
  <si>
    <t>VODIČ JEDNOŽILOVÝ (CY) H07V-U 6  mm2 , pevně</t>
  </si>
  <si>
    <t>-1439103897</t>
  </si>
  <si>
    <t>Pol39</t>
  </si>
  <si>
    <t>UCPÁVKA PLASTOVÁ VČETNĚ MATICE - ZÁVIT Pg Pg13.5</t>
  </si>
  <si>
    <t>204001220</t>
  </si>
  <si>
    <t>Pol40</t>
  </si>
  <si>
    <t>UCPÁVKA PLASTOVÁ VČETNĚ MATICE - ZÁVIT Pg Pg16</t>
  </si>
  <si>
    <t>-1483454027</t>
  </si>
  <si>
    <t>Pol41</t>
  </si>
  <si>
    <t>UCPÁVKA PLASTOVÁ VČETNĚ MATICE - ZÁVIT Pg Pg26</t>
  </si>
  <si>
    <t>-555518877</t>
  </si>
  <si>
    <t>Pol7b</t>
  </si>
  <si>
    <t>-509653659</t>
  </si>
  <si>
    <t>Pol8b</t>
  </si>
  <si>
    <t>-1217401005</t>
  </si>
  <si>
    <t>Pol9b</t>
  </si>
  <si>
    <t>-1637060299</t>
  </si>
  <si>
    <t>D5</t>
  </si>
  <si>
    <t>Elektroinstalace SO 02 Zázemí začátek</t>
  </si>
  <si>
    <t>Pol10</t>
  </si>
  <si>
    <t>1240356359</t>
  </si>
  <si>
    <t>Pol11</t>
  </si>
  <si>
    <t>1569131123</t>
  </si>
  <si>
    <t>1924428470</t>
  </si>
  <si>
    <t>Pol46</t>
  </si>
  <si>
    <t>-1419647262</t>
  </si>
  <si>
    <t>Pol47</t>
  </si>
  <si>
    <t>Svítidlo LED 10W, IP54, 3000K typ dle legendy "G"-nástěnné, komplet</t>
  </si>
  <si>
    <t>-440731968</t>
  </si>
  <si>
    <t>Pol48</t>
  </si>
  <si>
    <t>Svítidlo LED 23W, IP65, 3000K typ dle legendy "B"-nástěnné, komplet</t>
  </si>
  <si>
    <t>-1929617605</t>
  </si>
  <si>
    <t>Pol49</t>
  </si>
  <si>
    <t>Pohybové čidlo, 230Vstř./10A, IP54</t>
  </si>
  <si>
    <t>-1918486863</t>
  </si>
  <si>
    <t>Pol50</t>
  </si>
  <si>
    <t>Zásuvková skříň nástěnná, IP44, 1x32A, 1x16A, 3x16A/230V</t>
  </si>
  <si>
    <t>-51156912</t>
  </si>
  <si>
    <t>411584617</t>
  </si>
  <si>
    <t>Pol52</t>
  </si>
  <si>
    <t>Zemní zásuvková krabice, osazení 400V/16A, 4x230Vstř./16A a 2xRJ45 data IP67, výsuvné provedení, pojezd 3,5t</t>
  </si>
  <si>
    <t>1513070216</t>
  </si>
  <si>
    <t>-956170329</t>
  </si>
  <si>
    <t>895850922</t>
  </si>
  <si>
    <t>Pol55</t>
  </si>
  <si>
    <t>TRUBKA OHEBNÁ STŘEDNÍ  MECHANICKÁ O   DOLNOST S PROTAHOVACÍM    DRÁTEM 1216E D d 16  mm, pevně</t>
  </si>
  <si>
    <t>-217518236</t>
  </si>
  <si>
    <t>Pol55a</t>
  </si>
  <si>
    <t>-1437320679</t>
  </si>
  <si>
    <t>Pol56a</t>
  </si>
  <si>
    <t>TRUBKA OHEBNÁ STŘEDNÍ  MECHANICKÁ O   DOLNOST S PROTAHOVACÍM    DRÁTEM 1220 D d 20  mm, pevně</t>
  </si>
  <si>
    <t>1332691058</t>
  </si>
  <si>
    <t>Pol57</t>
  </si>
  <si>
    <t>TRUBKA TUHÁ VYSOKÁ MECHANICKÁ ODOLNOST ČERNÁ 8016E FA d 16  mm, pevně</t>
  </si>
  <si>
    <t>-2086058110</t>
  </si>
  <si>
    <t>Pol58</t>
  </si>
  <si>
    <t>TRUBKA TUHÁ VYSOKÁ MECHANICKÁ ODOLNOST ČERNÁ 8020 FA d 20  mm, pevně</t>
  </si>
  <si>
    <t>141211957</t>
  </si>
  <si>
    <t>Pol59</t>
  </si>
  <si>
    <t>TRUBKA TUHÁ VYSOKÁ MECHANICKÁ ODOLNOST ČERNÁ 8025 FA d 25  mm, pevně</t>
  </si>
  <si>
    <t>-577647001</t>
  </si>
  <si>
    <t>-838022530</t>
  </si>
  <si>
    <t>-44643837</t>
  </si>
  <si>
    <t>890265578</t>
  </si>
  <si>
    <t>Pol63</t>
  </si>
  <si>
    <t>Montáž lišt a kanálků protahovacích, šířka přes 20 do 40mm</t>
  </si>
  <si>
    <t>-145784712</t>
  </si>
  <si>
    <t>Pol64</t>
  </si>
  <si>
    <t>2313 trubka ohebná LPFLEX</t>
  </si>
  <si>
    <t>-207965194</t>
  </si>
  <si>
    <t>Pol65</t>
  </si>
  <si>
    <t>2316 trubka ohebná LPFLEX</t>
  </si>
  <si>
    <t>-504428437</t>
  </si>
  <si>
    <t>Pol66</t>
  </si>
  <si>
    <t>Příslušenství trubek ohebných</t>
  </si>
  <si>
    <t>-1533981540</t>
  </si>
  <si>
    <t>Pol67</t>
  </si>
  <si>
    <t>-387598690</t>
  </si>
  <si>
    <t>Pol68</t>
  </si>
  <si>
    <t>Kabel silový, izolace PVC s vodičem PE CYKY-J 3Cx2,5mm (kamery)</t>
  </si>
  <si>
    <t>1841829205</t>
  </si>
  <si>
    <t>Pol69</t>
  </si>
  <si>
    <t>-408172355</t>
  </si>
  <si>
    <t>Pol7</t>
  </si>
  <si>
    <t>512083964</t>
  </si>
  <si>
    <t>Pol70</t>
  </si>
  <si>
    <t>Kabel silový, izolace PVC s vodičem PE CYKY-J 5x10 mm2 , pevně (tržnice napájení)</t>
  </si>
  <si>
    <t>-424081061</t>
  </si>
  <si>
    <t>Pol71</t>
  </si>
  <si>
    <t>Kabel silový, izolace PVC s vodičem PE CYKY-J 5x6 mm2 , pevně (zásuvková skříň)</t>
  </si>
  <si>
    <t>-490205280</t>
  </si>
  <si>
    <t>Pol72</t>
  </si>
  <si>
    <t>Kabel datový UTP venkovní UV stab. CAT6e</t>
  </si>
  <si>
    <t>388886831</t>
  </si>
  <si>
    <t>Pol73</t>
  </si>
  <si>
    <t>Kabel silový izolace PVC bez vodiče PE CYKY-O 3Dx1,5mm2</t>
  </si>
  <si>
    <t>-296395663</t>
  </si>
  <si>
    <t>Pol74</t>
  </si>
  <si>
    <t>-1368535792</t>
  </si>
  <si>
    <t>Pol75</t>
  </si>
  <si>
    <t>73789809</t>
  </si>
  <si>
    <t>Pol76</t>
  </si>
  <si>
    <t>Pásek vyvazovací, délka 200-300mm, šíře 4-6mm, černý UV stab. plast</t>
  </si>
  <si>
    <t>191419863</t>
  </si>
  <si>
    <t>Pol77</t>
  </si>
  <si>
    <t>Ukončení vodičů izolovaných s označením a zapojením v rozvaděči nebo na přístroji do 2,5mm2</t>
  </si>
  <si>
    <t>338896892</t>
  </si>
  <si>
    <t>Pol78</t>
  </si>
  <si>
    <t>KRABICOVÁ ROZVODKA PLASTOVÁ, IP54, PRO OSAZENÍ NA MATERIÁLY HOŘLAVOSTI A-C2, PRÁZDNÁ se svorkovnbící do 10mm2 117x117x42</t>
  </si>
  <si>
    <t>-453115537</t>
  </si>
  <si>
    <t>Pol79</t>
  </si>
  <si>
    <t>KRABICOVÁ ROZVODKA PLASTOVÁ, IP54, PRO OSAZENÍ NA MATERIÁLY HOŘLAVOSTI A-C2, PRÁZDNÁ do 10mm2</t>
  </si>
  <si>
    <t>-1731367247</t>
  </si>
  <si>
    <t>Pol8</t>
  </si>
  <si>
    <t>1924135672</t>
  </si>
  <si>
    <t>Pol80</t>
  </si>
  <si>
    <t>-61967052</t>
  </si>
  <si>
    <t>1192797912</t>
  </si>
  <si>
    <t>Pol83</t>
  </si>
  <si>
    <t>-1196042097</t>
  </si>
  <si>
    <t>-520512341</t>
  </si>
  <si>
    <t>-502480573</t>
  </si>
  <si>
    <t>1850534797</t>
  </si>
  <si>
    <t>-1288530391</t>
  </si>
  <si>
    <t>Pol9</t>
  </si>
  <si>
    <t>-993329858</t>
  </si>
  <si>
    <t>994548260</t>
  </si>
  <si>
    <t>Pol92</t>
  </si>
  <si>
    <t>-1750747863</t>
  </si>
  <si>
    <t>598217653</t>
  </si>
  <si>
    <t>1150810758</t>
  </si>
  <si>
    <t>1534726744</t>
  </si>
  <si>
    <t>597409243</t>
  </si>
  <si>
    <t>302 - IO 02 Přípojka NN pro SO 02 - vedlejší rozpočtové náklady</t>
  </si>
  <si>
    <t>Zabezpeceni pracoviste</t>
  </si>
  <si>
    <t>859100895</t>
  </si>
  <si>
    <t>Vyhledani pripojovaciho mista</t>
  </si>
  <si>
    <t>-446854672</t>
  </si>
  <si>
    <t>Pol17</t>
  </si>
  <si>
    <t>Výchozí revize rozvaděče RE</t>
  </si>
  <si>
    <t>1053917833</t>
  </si>
  <si>
    <t>Pol18</t>
  </si>
  <si>
    <t>Zakreslení skutečného stavu elektroinstalace rozvaděče RE</t>
  </si>
  <si>
    <t>1395302825</t>
  </si>
  <si>
    <t>Pol42</t>
  </si>
  <si>
    <t>Výchozí revize rozvaděče RZ</t>
  </si>
  <si>
    <t>519019433</t>
  </si>
  <si>
    <t>Pol43</t>
  </si>
  <si>
    <t>Zakreslení skutečného stavu elektroinstalace rozvaděče RZ</t>
  </si>
  <si>
    <t>560545432</t>
  </si>
  <si>
    <t>Pol44</t>
  </si>
  <si>
    <t>Vyhledání připojovacího místa, oddělení elektroinstalací od opravovaných prostor</t>
  </si>
  <si>
    <t>1429778488</t>
  </si>
  <si>
    <t>Pol82</t>
  </si>
  <si>
    <t>Zkoušky a prohlídky elektrickcýh rozvodů a zařízení, celková prohlídka a vyhotovení revizní zprávy pro objem montážních prací do 200 tis.</t>
  </si>
  <si>
    <t>-1839650791</t>
  </si>
  <si>
    <t>-264233270</t>
  </si>
  <si>
    <t>Pol89</t>
  </si>
  <si>
    <t>78910577</t>
  </si>
  <si>
    <t>Pol90</t>
  </si>
  <si>
    <t>-964077263</t>
  </si>
  <si>
    <t>1974725698</t>
  </si>
  <si>
    <t>SEZNAM FIGUR</t>
  </si>
  <si>
    <t>Výměra</t>
  </si>
  <si>
    <t>01/ 11/ 111/ 001</t>
  </si>
  <si>
    <t>Použití figury:</t>
  </si>
  <si>
    <t>01/ 11/ 111/ 003</t>
  </si>
  <si>
    <t>01/ 11/ 111/ 004</t>
  </si>
  <si>
    <t>01/ 11/ 111/ 005</t>
  </si>
  <si>
    <t>01/ 11/ 111/ 006</t>
  </si>
  <si>
    <t>01/ 11/ 111/ IO04/ 01</t>
  </si>
  <si>
    <t>01/ 11/ 111/ IO04/ 02</t>
  </si>
  <si>
    <t>01/ 11/ 111/ IO04/ 03</t>
  </si>
  <si>
    <t>01/ 11/ 111/ IO04/ 04</t>
  </si>
  <si>
    <t>01/ 11/ 111/ IO04/ 05</t>
  </si>
  <si>
    <t>01/ 11/ 111/ IO05</t>
  </si>
  <si>
    <t>01/ 11/ 112/ 116</t>
  </si>
  <si>
    <t>02/ 201</t>
  </si>
  <si>
    <t>02/ 202</t>
  </si>
  <si>
    <t>02/ 203</t>
  </si>
  <si>
    <t>02/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</si>
</sst>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23"/>
      <c r="AL5" s="23"/>
      <c r="AM5" s="23"/>
      <c r="AN5" s="23"/>
      <c r="AO5" s="23"/>
      <c r="AP5" s="23"/>
      <c r="AQ5" s="23"/>
      <c r="AR5" s="21"/>
      <c r="BE5" s="30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23"/>
      <c r="AL6" s="23"/>
      <c r="AM6" s="23"/>
      <c r="AN6" s="23"/>
      <c r="AO6" s="23"/>
      <c r="AP6" s="23"/>
      <c r="AQ6" s="23"/>
      <c r="AR6" s="21"/>
      <c r="BE6" s="30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7"/>
      <c r="BS13" s="18" t="s">
        <v>6</v>
      </c>
    </row>
    <row r="14" spans="1:74" ht="12.75">
      <c r="B14" s="22"/>
      <c r="C14" s="23"/>
      <c r="D14" s="23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0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7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7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7"/>
    </row>
    <row r="23" spans="1:71" s="1" customFormat="1" ht="16.5" customHeight="1">
      <c r="B23" s="22"/>
      <c r="C23" s="23"/>
      <c r="D23" s="23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3"/>
      <c r="AP23" s="23"/>
      <c r="AQ23" s="23"/>
      <c r="AR23" s="21"/>
      <c r="BE23" s="30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7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5">
        <f>ROUND(AG94,2)</f>
        <v>0</v>
      </c>
      <c r="AL26" s="316"/>
      <c r="AM26" s="316"/>
      <c r="AN26" s="316"/>
      <c r="AO26" s="316"/>
      <c r="AP26" s="37"/>
      <c r="AQ26" s="37"/>
      <c r="AR26" s="40"/>
      <c r="BE26" s="30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7" t="s">
        <v>37</v>
      </c>
      <c r="M28" s="317"/>
      <c r="N28" s="317"/>
      <c r="O28" s="317"/>
      <c r="P28" s="317"/>
      <c r="Q28" s="37"/>
      <c r="R28" s="37"/>
      <c r="S28" s="37"/>
      <c r="T28" s="37"/>
      <c r="U28" s="37"/>
      <c r="V28" s="37"/>
      <c r="W28" s="317" t="s">
        <v>38</v>
      </c>
      <c r="X28" s="317"/>
      <c r="Y28" s="317"/>
      <c r="Z28" s="317"/>
      <c r="AA28" s="317"/>
      <c r="AB28" s="317"/>
      <c r="AC28" s="317"/>
      <c r="AD28" s="317"/>
      <c r="AE28" s="317"/>
      <c r="AF28" s="37"/>
      <c r="AG28" s="37"/>
      <c r="AH28" s="37"/>
      <c r="AI28" s="37"/>
      <c r="AJ28" s="37"/>
      <c r="AK28" s="317" t="s">
        <v>39</v>
      </c>
      <c r="AL28" s="317"/>
      <c r="AM28" s="317"/>
      <c r="AN28" s="317"/>
      <c r="AO28" s="317"/>
      <c r="AP28" s="37"/>
      <c r="AQ28" s="37"/>
      <c r="AR28" s="40"/>
      <c r="BE28" s="307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0">
        <v>0.21</v>
      </c>
      <c r="M29" s="319"/>
      <c r="N29" s="319"/>
      <c r="O29" s="319"/>
      <c r="P29" s="319"/>
      <c r="Q29" s="42"/>
      <c r="R29" s="42"/>
      <c r="S29" s="42"/>
      <c r="T29" s="42"/>
      <c r="U29" s="42"/>
      <c r="V29" s="42"/>
      <c r="W29" s="318">
        <f>ROUND(AZ94,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2"/>
      <c r="AG29" s="42"/>
      <c r="AH29" s="42"/>
      <c r="AI29" s="42"/>
      <c r="AJ29" s="42"/>
      <c r="AK29" s="318">
        <f>ROUND(AV94, 2)</f>
        <v>0</v>
      </c>
      <c r="AL29" s="319"/>
      <c r="AM29" s="319"/>
      <c r="AN29" s="319"/>
      <c r="AO29" s="319"/>
      <c r="AP29" s="42"/>
      <c r="AQ29" s="42"/>
      <c r="AR29" s="43"/>
      <c r="BE29" s="308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0">
        <v>0.12</v>
      </c>
      <c r="M30" s="319"/>
      <c r="N30" s="319"/>
      <c r="O30" s="319"/>
      <c r="P30" s="319"/>
      <c r="Q30" s="42"/>
      <c r="R30" s="42"/>
      <c r="S30" s="42"/>
      <c r="T30" s="42"/>
      <c r="U30" s="42"/>
      <c r="V30" s="42"/>
      <c r="W30" s="318">
        <f>ROUND(BA94,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2"/>
      <c r="AG30" s="42"/>
      <c r="AH30" s="42"/>
      <c r="AI30" s="42"/>
      <c r="AJ30" s="42"/>
      <c r="AK30" s="318">
        <f>ROUND(AW94, 2)</f>
        <v>0</v>
      </c>
      <c r="AL30" s="319"/>
      <c r="AM30" s="319"/>
      <c r="AN30" s="319"/>
      <c r="AO30" s="319"/>
      <c r="AP30" s="42"/>
      <c r="AQ30" s="42"/>
      <c r="AR30" s="43"/>
      <c r="BE30" s="308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0">
        <v>0.21</v>
      </c>
      <c r="M31" s="319"/>
      <c r="N31" s="319"/>
      <c r="O31" s="319"/>
      <c r="P31" s="319"/>
      <c r="Q31" s="42"/>
      <c r="R31" s="42"/>
      <c r="S31" s="42"/>
      <c r="T31" s="42"/>
      <c r="U31" s="42"/>
      <c r="V31" s="42"/>
      <c r="W31" s="318">
        <f>ROUND(BB94,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2"/>
      <c r="AG31" s="42"/>
      <c r="AH31" s="42"/>
      <c r="AI31" s="42"/>
      <c r="AJ31" s="42"/>
      <c r="AK31" s="318">
        <v>0</v>
      </c>
      <c r="AL31" s="319"/>
      <c r="AM31" s="319"/>
      <c r="AN31" s="319"/>
      <c r="AO31" s="319"/>
      <c r="AP31" s="42"/>
      <c r="AQ31" s="42"/>
      <c r="AR31" s="43"/>
      <c r="BE31" s="308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0">
        <v>0.12</v>
      </c>
      <c r="M32" s="319"/>
      <c r="N32" s="319"/>
      <c r="O32" s="319"/>
      <c r="P32" s="319"/>
      <c r="Q32" s="42"/>
      <c r="R32" s="42"/>
      <c r="S32" s="42"/>
      <c r="T32" s="42"/>
      <c r="U32" s="42"/>
      <c r="V32" s="42"/>
      <c r="W32" s="318">
        <f>ROUND(BC94,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2"/>
      <c r="AG32" s="42"/>
      <c r="AH32" s="42"/>
      <c r="AI32" s="42"/>
      <c r="AJ32" s="42"/>
      <c r="AK32" s="318">
        <v>0</v>
      </c>
      <c r="AL32" s="319"/>
      <c r="AM32" s="319"/>
      <c r="AN32" s="319"/>
      <c r="AO32" s="319"/>
      <c r="AP32" s="42"/>
      <c r="AQ32" s="42"/>
      <c r="AR32" s="43"/>
      <c r="BE32" s="308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0">
        <v>0</v>
      </c>
      <c r="M33" s="319"/>
      <c r="N33" s="319"/>
      <c r="O33" s="319"/>
      <c r="P33" s="319"/>
      <c r="Q33" s="42"/>
      <c r="R33" s="42"/>
      <c r="S33" s="42"/>
      <c r="T33" s="42"/>
      <c r="U33" s="42"/>
      <c r="V33" s="42"/>
      <c r="W33" s="318">
        <f>ROUND(BD94,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2"/>
      <c r="AG33" s="42"/>
      <c r="AH33" s="42"/>
      <c r="AI33" s="42"/>
      <c r="AJ33" s="42"/>
      <c r="AK33" s="318">
        <v>0</v>
      </c>
      <c r="AL33" s="319"/>
      <c r="AM33" s="319"/>
      <c r="AN33" s="319"/>
      <c r="AO33" s="319"/>
      <c r="AP33" s="42"/>
      <c r="AQ33" s="42"/>
      <c r="AR33" s="43"/>
      <c r="BE33" s="30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7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24" t="s">
        <v>48</v>
      </c>
      <c r="Y35" s="322"/>
      <c r="Z35" s="322"/>
      <c r="AA35" s="322"/>
      <c r="AB35" s="322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0</v>
      </c>
      <c r="AL35" s="322"/>
      <c r="AM35" s="322"/>
      <c r="AN35" s="322"/>
      <c r="AO35" s="32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Mesto2449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8" t="str">
        <f>K6</f>
        <v>Revitalizace Tržnice I.etapa - Krásenský břeh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3" t="str">
        <f>IF(AN8= "","",AN8)</f>
        <v>25. 10. 2023</v>
      </c>
      <c r="AN87" s="29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94" t="str">
        <f>IF(E17="","",E17)</f>
        <v>Kubla&amp;Architects s.r.o.</v>
      </c>
      <c r="AN89" s="295"/>
      <c r="AO89" s="295"/>
      <c r="AP89" s="295"/>
      <c r="AQ89" s="37"/>
      <c r="AR89" s="40"/>
      <c r="AS89" s="296" t="s">
        <v>56</v>
      </c>
      <c r="AT89" s="29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94" t="str">
        <f>IF(E20="","",E20)</f>
        <v>Fajfrová Irena</v>
      </c>
      <c r="AN90" s="295"/>
      <c r="AO90" s="295"/>
      <c r="AP90" s="295"/>
      <c r="AQ90" s="37"/>
      <c r="AR90" s="40"/>
      <c r="AS90" s="298"/>
      <c r="AT90" s="29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0"/>
      <c r="AT91" s="30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0" t="s">
        <v>57</v>
      </c>
      <c r="D92" s="291"/>
      <c r="E92" s="291"/>
      <c r="F92" s="291"/>
      <c r="G92" s="291"/>
      <c r="H92" s="74"/>
      <c r="I92" s="292" t="s">
        <v>58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303" t="s">
        <v>59</v>
      </c>
      <c r="AH92" s="291"/>
      <c r="AI92" s="291"/>
      <c r="AJ92" s="291"/>
      <c r="AK92" s="291"/>
      <c r="AL92" s="291"/>
      <c r="AM92" s="291"/>
      <c r="AN92" s="292" t="s">
        <v>60</v>
      </c>
      <c r="AO92" s="291"/>
      <c r="AP92" s="302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ROUND(AG95+AG117,2)</f>
        <v>0</v>
      </c>
      <c r="AH94" s="304"/>
      <c r="AI94" s="304"/>
      <c r="AJ94" s="304"/>
      <c r="AK94" s="304"/>
      <c r="AL94" s="304"/>
      <c r="AM94" s="304"/>
      <c r="AN94" s="305">
        <f t="shared" ref="AN94:AN124" si="0">SUM(AG94,AT94)</f>
        <v>0</v>
      </c>
      <c r="AO94" s="305"/>
      <c r="AP94" s="305"/>
      <c r="AQ94" s="86" t="s">
        <v>1</v>
      </c>
      <c r="AR94" s="87"/>
      <c r="AS94" s="88">
        <f>ROUND(AS95+AS117,2)</f>
        <v>0</v>
      </c>
      <c r="AT94" s="89">
        <f t="shared" ref="AT94:AT124" si="1">ROUND(SUM(AV94:AW94),2)</f>
        <v>0</v>
      </c>
      <c r="AU94" s="90">
        <f>ROUND(AU95+AU117,5)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ROUND(AZ95+AZ117,2)</f>
        <v>0</v>
      </c>
      <c r="BA94" s="89">
        <f>ROUND(BA95+BA117,2)</f>
        <v>0</v>
      </c>
      <c r="BB94" s="89">
        <f>ROUND(BB95+BB117,2)</f>
        <v>0</v>
      </c>
      <c r="BC94" s="89">
        <f>ROUND(BC95+BC117,2)</f>
        <v>0</v>
      </c>
      <c r="BD94" s="91">
        <f>ROUND(BD95+BD117,2)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1" t="s">
        <v>80</v>
      </c>
      <c r="E95" s="281"/>
      <c r="F95" s="281"/>
      <c r="G95" s="281"/>
      <c r="H95" s="281"/>
      <c r="I95" s="96"/>
      <c r="J95" s="281" t="s">
        <v>81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7">
        <f>ROUND(AG96+AG114,2)</f>
        <v>0</v>
      </c>
      <c r="AH95" s="286"/>
      <c r="AI95" s="286"/>
      <c r="AJ95" s="286"/>
      <c r="AK95" s="286"/>
      <c r="AL95" s="286"/>
      <c r="AM95" s="286"/>
      <c r="AN95" s="285">
        <f t="shared" si="0"/>
        <v>0</v>
      </c>
      <c r="AO95" s="286"/>
      <c r="AP95" s="286"/>
      <c r="AQ95" s="97" t="s">
        <v>82</v>
      </c>
      <c r="AR95" s="98"/>
      <c r="AS95" s="99">
        <f>ROUND(AS96+AS114,2)</f>
        <v>0</v>
      </c>
      <c r="AT95" s="100">
        <f t="shared" si="1"/>
        <v>0</v>
      </c>
      <c r="AU95" s="101">
        <f>ROUND(AU96+AU114,5)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ROUND(AZ96+AZ114,2)</f>
        <v>0</v>
      </c>
      <c r="BA95" s="100">
        <f>ROUND(BA96+BA114,2)</f>
        <v>0</v>
      </c>
      <c r="BB95" s="100">
        <f>ROUND(BB96+BB114,2)</f>
        <v>0</v>
      </c>
      <c r="BC95" s="100">
        <f>ROUND(BC96+BC114,2)</f>
        <v>0</v>
      </c>
      <c r="BD95" s="102">
        <f>ROUND(BD96+BD114,2)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B96" s="59"/>
      <c r="C96" s="104"/>
      <c r="D96" s="104"/>
      <c r="E96" s="280" t="s">
        <v>86</v>
      </c>
      <c r="F96" s="280"/>
      <c r="G96" s="280"/>
      <c r="H96" s="280"/>
      <c r="I96" s="280"/>
      <c r="J96" s="104"/>
      <c r="K96" s="280" t="s">
        <v>87</v>
      </c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4">
        <f>ROUND(AG97+AG110,2)</f>
        <v>0</v>
      </c>
      <c r="AH96" s="283"/>
      <c r="AI96" s="283"/>
      <c r="AJ96" s="283"/>
      <c r="AK96" s="283"/>
      <c r="AL96" s="283"/>
      <c r="AM96" s="283"/>
      <c r="AN96" s="282">
        <f t="shared" si="0"/>
        <v>0</v>
      </c>
      <c r="AO96" s="283"/>
      <c r="AP96" s="283"/>
      <c r="AQ96" s="105" t="s">
        <v>88</v>
      </c>
      <c r="AR96" s="61"/>
      <c r="AS96" s="106">
        <f>ROUND(AS97+AS110,2)</f>
        <v>0</v>
      </c>
      <c r="AT96" s="107">
        <f t="shared" si="1"/>
        <v>0</v>
      </c>
      <c r="AU96" s="108">
        <f>ROUND(AU97+AU110,5)</f>
        <v>0</v>
      </c>
      <c r="AV96" s="107">
        <f>ROUND(AZ96*L29,2)</f>
        <v>0</v>
      </c>
      <c r="AW96" s="107">
        <f>ROUND(BA96*L30,2)</f>
        <v>0</v>
      </c>
      <c r="AX96" s="107">
        <f>ROUND(BB96*L29,2)</f>
        <v>0</v>
      </c>
      <c r="AY96" s="107">
        <f>ROUND(BC96*L30,2)</f>
        <v>0</v>
      </c>
      <c r="AZ96" s="107">
        <f>ROUND(AZ97+AZ110,2)</f>
        <v>0</v>
      </c>
      <c r="BA96" s="107">
        <f>ROUND(BA97+BA110,2)</f>
        <v>0</v>
      </c>
      <c r="BB96" s="107">
        <f>ROUND(BB97+BB110,2)</f>
        <v>0</v>
      </c>
      <c r="BC96" s="107">
        <f>ROUND(BC97+BC110,2)</f>
        <v>0</v>
      </c>
      <c r="BD96" s="109">
        <f>ROUND(BD97+BD110,2)</f>
        <v>0</v>
      </c>
      <c r="BS96" s="110" t="s">
        <v>75</v>
      </c>
      <c r="BT96" s="110" t="s">
        <v>85</v>
      </c>
      <c r="BU96" s="110" t="s">
        <v>77</v>
      </c>
      <c r="BV96" s="110" t="s">
        <v>78</v>
      </c>
      <c r="BW96" s="110" t="s">
        <v>89</v>
      </c>
      <c r="BX96" s="110" t="s">
        <v>84</v>
      </c>
      <c r="CL96" s="110" t="s">
        <v>1</v>
      </c>
    </row>
    <row r="97" spans="1:90" s="4" customFormat="1" ht="16.5" customHeight="1">
      <c r="B97" s="59"/>
      <c r="C97" s="104"/>
      <c r="D97" s="104"/>
      <c r="E97" s="104"/>
      <c r="F97" s="280" t="s">
        <v>90</v>
      </c>
      <c r="G97" s="280"/>
      <c r="H97" s="280"/>
      <c r="I97" s="280"/>
      <c r="J97" s="280"/>
      <c r="K97" s="104"/>
      <c r="L97" s="280" t="s">
        <v>91</v>
      </c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4">
        <f>ROUND(AG98+SUM(AG99:AG103)+AG109,2)</f>
        <v>0</v>
      </c>
      <c r="AH97" s="283"/>
      <c r="AI97" s="283"/>
      <c r="AJ97" s="283"/>
      <c r="AK97" s="283"/>
      <c r="AL97" s="283"/>
      <c r="AM97" s="283"/>
      <c r="AN97" s="282">
        <f t="shared" si="0"/>
        <v>0</v>
      </c>
      <c r="AO97" s="283"/>
      <c r="AP97" s="283"/>
      <c r="AQ97" s="105" t="s">
        <v>88</v>
      </c>
      <c r="AR97" s="61"/>
      <c r="AS97" s="106">
        <f>ROUND(AS98+SUM(AS99:AS103)+AS109,2)</f>
        <v>0</v>
      </c>
      <c r="AT97" s="107">
        <f t="shared" si="1"/>
        <v>0</v>
      </c>
      <c r="AU97" s="108">
        <f>ROUND(AU98+SUM(AU99:AU103)+AU109,5)</f>
        <v>0</v>
      </c>
      <c r="AV97" s="107">
        <f>ROUND(AZ97*L29,2)</f>
        <v>0</v>
      </c>
      <c r="AW97" s="107">
        <f>ROUND(BA97*L30,2)</f>
        <v>0</v>
      </c>
      <c r="AX97" s="107">
        <f>ROUND(BB97*L29,2)</f>
        <v>0</v>
      </c>
      <c r="AY97" s="107">
        <f>ROUND(BC97*L30,2)</f>
        <v>0</v>
      </c>
      <c r="AZ97" s="107">
        <f>ROUND(AZ98+SUM(AZ99:AZ103)+AZ109,2)</f>
        <v>0</v>
      </c>
      <c r="BA97" s="107">
        <f>ROUND(BA98+SUM(BA99:BA103)+BA109,2)</f>
        <v>0</v>
      </c>
      <c r="BB97" s="107">
        <f>ROUND(BB98+SUM(BB99:BB103)+BB109,2)</f>
        <v>0</v>
      </c>
      <c r="BC97" s="107">
        <f>ROUND(BC98+SUM(BC99:BC103)+BC109,2)</f>
        <v>0</v>
      </c>
      <c r="BD97" s="109">
        <f>ROUND(BD98+SUM(BD99:BD103)+BD109,2)</f>
        <v>0</v>
      </c>
      <c r="BS97" s="110" t="s">
        <v>75</v>
      </c>
      <c r="BT97" s="110" t="s">
        <v>92</v>
      </c>
      <c r="BU97" s="110" t="s">
        <v>77</v>
      </c>
      <c r="BV97" s="110" t="s">
        <v>78</v>
      </c>
      <c r="BW97" s="110" t="s">
        <v>93</v>
      </c>
      <c r="BX97" s="110" t="s">
        <v>89</v>
      </c>
      <c r="CL97" s="110" t="s">
        <v>1</v>
      </c>
    </row>
    <row r="98" spans="1:90" s="4" customFormat="1" ht="23.25" customHeight="1">
      <c r="A98" s="111" t="s">
        <v>94</v>
      </c>
      <c r="B98" s="59"/>
      <c r="C98" s="104"/>
      <c r="D98" s="104"/>
      <c r="E98" s="104"/>
      <c r="F98" s="104"/>
      <c r="G98" s="280" t="s">
        <v>95</v>
      </c>
      <c r="H98" s="280"/>
      <c r="I98" s="280"/>
      <c r="J98" s="280"/>
      <c r="K98" s="280"/>
      <c r="L98" s="104"/>
      <c r="M98" s="280" t="s">
        <v>96</v>
      </c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2">
        <f>'001 - SO 01 Příprava územ...'!J34</f>
        <v>0</v>
      </c>
      <c r="AH98" s="283"/>
      <c r="AI98" s="283"/>
      <c r="AJ98" s="283"/>
      <c r="AK98" s="283"/>
      <c r="AL98" s="283"/>
      <c r="AM98" s="283"/>
      <c r="AN98" s="282">
        <f t="shared" si="0"/>
        <v>0</v>
      </c>
      <c r="AO98" s="283"/>
      <c r="AP98" s="283"/>
      <c r="AQ98" s="105" t="s">
        <v>88</v>
      </c>
      <c r="AR98" s="61"/>
      <c r="AS98" s="106">
        <v>0</v>
      </c>
      <c r="AT98" s="107">
        <f t="shared" si="1"/>
        <v>0</v>
      </c>
      <c r="AU98" s="108">
        <f>'001 - SO 01 Příprava územ...'!P132</f>
        <v>0</v>
      </c>
      <c r="AV98" s="107">
        <f>'001 - SO 01 Příprava územ...'!J37</f>
        <v>0</v>
      </c>
      <c r="AW98" s="107">
        <f>'001 - SO 01 Příprava územ...'!J38</f>
        <v>0</v>
      </c>
      <c r="AX98" s="107">
        <f>'001 - SO 01 Příprava územ...'!J39</f>
        <v>0</v>
      </c>
      <c r="AY98" s="107">
        <f>'001 - SO 01 Příprava územ...'!J40</f>
        <v>0</v>
      </c>
      <c r="AZ98" s="107">
        <f>'001 - SO 01 Příprava územ...'!F37</f>
        <v>0</v>
      </c>
      <c r="BA98" s="107">
        <f>'001 - SO 01 Příprava územ...'!F38</f>
        <v>0</v>
      </c>
      <c r="BB98" s="107">
        <f>'001 - SO 01 Příprava územ...'!F39</f>
        <v>0</v>
      </c>
      <c r="BC98" s="107">
        <f>'001 - SO 01 Příprava územ...'!F40</f>
        <v>0</v>
      </c>
      <c r="BD98" s="109">
        <f>'001 - SO 01 Příprava územ...'!F41</f>
        <v>0</v>
      </c>
      <c r="BT98" s="110" t="s">
        <v>97</v>
      </c>
      <c r="BV98" s="110" t="s">
        <v>78</v>
      </c>
      <c r="BW98" s="110" t="s">
        <v>98</v>
      </c>
      <c r="BX98" s="110" t="s">
        <v>93</v>
      </c>
      <c r="CL98" s="110" t="s">
        <v>1</v>
      </c>
    </row>
    <row r="99" spans="1:90" s="4" customFormat="1" ht="23.25" customHeight="1">
      <c r="A99" s="111" t="s">
        <v>94</v>
      </c>
      <c r="B99" s="59"/>
      <c r="C99" s="104"/>
      <c r="D99" s="104"/>
      <c r="E99" s="104"/>
      <c r="F99" s="104"/>
      <c r="G99" s="280" t="s">
        <v>99</v>
      </c>
      <c r="H99" s="280"/>
      <c r="I99" s="280"/>
      <c r="J99" s="280"/>
      <c r="K99" s="280"/>
      <c r="L99" s="104"/>
      <c r="M99" s="280" t="s">
        <v>100</v>
      </c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2">
        <f>'003 - SO 03 Úprava opěrné...'!J34</f>
        <v>0</v>
      </c>
      <c r="AH99" s="283"/>
      <c r="AI99" s="283"/>
      <c r="AJ99" s="283"/>
      <c r="AK99" s="283"/>
      <c r="AL99" s="283"/>
      <c r="AM99" s="283"/>
      <c r="AN99" s="282">
        <f t="shared" si="0"/>
        <v>0</v>
      </c>
      <c r="AO99" s="283"/>
      <c r="AP99" s="283"/>
      <c r="AQ99" s="105" t="s">
        <v>88</v>
      </c>
      <c r="AR99" s="61"/>
      <c r="AS99" s="106">
        <v>0</v>
      </c>
      <c r="AT99" s="107">
        <f t="shared" si="1"/>
        <v>0</v>
      </c>
      <c r="AU99" s="108">
        <f>'003 - SO 03 Úprava opěrné...'!P140</f>
        <v>0</v>
      </c>
      <c r="AV99" s="107">
        <f>'003 - SO 03 Úprava opěrné...'!J37</f>
        <v>0</v>
      </c>
      <c r="AW99" s="107">
        <f>'003 - SO 03 Úprava opěrné...'!J38</f>
        <v>0</v>
      </c>
      <c r="AX99" s="107">
        <f>'003 - SO 03 Úprava opěrné...'!J39</f>
        <v>0</v>
      </c>
      <c r="AY99" s="107">
        <f>'003 - SO 03 Úprava opěrné...'!J40</f>
        <v>0</v>
      </c>
      <c r="AZ99" s="107">
        <f>'003 - SO 03 Úprava opěrné...'!F37</f>
        <v>0</v>
      </c>
      <c r="BA99" s="107">
        <f>'003 - SO 03 Úprava opěrné...'!F38</f>
        <v>0</v>
      </c>
      <c r="BB99" s="107">
        <f>'003 - SO 03 Úprava opěrné...'!F39</f>
        <v>0</v>
      </c>
      <c r="BC99" s="107">
        <f>'003 - SO 03 Úprava opěrné...'!F40</f>
        <v>0</v>
      </c>
      <c r="BD99" s="109">
        <f>'003 - SO 03 Úprava opěrné...'!F41</f>
        <v>0</v>
      </c>
      <c r="BT99" s="110" t="s">
        <v>97</v>
      </c>
      <c r="BV99" s="110" t="s">
        <v>78</v>
      </c>
      <c r="BW99" s="110" t="s">
        <v>101</v>
      </c>
      <c r="BX99" s="110" t="s">
        <v>93</v>
      </c>
      <c r="CL99" s="110" t="s">
        <v>1</v>
      </c>
    </row>
    <row r="100" spans="1:90" s="4" customFormat="1" ht="23.25" customHeight="1">
      <c r="A100" s="111" t="s">
        <v>94</v>
      </c>
      <c r="B100" s="59"/>
      <c r="C100" s="104"/>
      <c r="D100" s="104"/>
      <c r="E100" s="104"/>
      <c r="F100" s="104"/>
      <c r="G100" s="280" t="s">
        <v>102</v>
      </c>
      <c r="H100" s="280"/>
      <c r="I100" s="280"/>
      <c r="J100" s="280"/>
      <c r="K100" s="280"/>
      <c r="L100" s="104"/>
      <c r="M100" s="280" t="s">
        <v>103</v>
      </c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2">
        <f>'004 - SO 04 Dopravní řeše...'!J34</f>
        <v>0</v>
      </c>
      <c r="AH100" s="283"/>
      <c r="AI100" s="283"/>
      <c r="AJ100" s="283"/>
      <c r="AK100" s="283"/>
      <c r="AL100" s="283"/>
      <c r="AM100" s="283"/>
      <c r="AN100" s="282">
        <f t="shared" si="0"/>
        <v>0</v>
      </c>
      <c r="AO100" s="283"/>
      <c r="AP100" s="283"/>
      <c r="AQ100" s="105" t="s">
        <v>88</v>
      </c>
      <c r="AR100" s="61"/>
      <c r="AS100" s="106">
        <v>0</v>
      </c>
      <c r="AT100" s="107">
        <f t="shared" si="1"/>
        <v>0</v>
      </c>
      <c r="AU100" s="108">
        <f>'004 - SO 04 Dopravní řeše...'!P135</f>
        <v>0</v>
      </c>
      <c r="AV100" s="107">
        <f>'004 - SO 04 Dopravní řeše...'!J37</f>
        <v>0</v>
      </c>
      <c r="AW100" s="107">
        <f>'004 - SO 04 Dopravní řeše...'!J38</f>
        <v>0</v>
      </c>
      <c r="AX100" s="107">
        <f>'004 - SO 04 Dopravní řeše...'!J39</f>
        <v>0</v>
      </c>
      <c r="AY100" s="107">
        <f>'004 - SO 04 Dopravní řeše...'!J40</f>
        <v>0</v>
      </c>
      <c r="AZ100" s="107">
        <f>'004 - SO 04 Dopravní řeše...'!F37</f>
        <v>0</v>
      </c>
      <c r="BA100" s="107">
        <f>'004 - SO 04 Dopravní řeše...'!F38</f>
        <v>0</v>
      </c>
      <c r="BB100" s="107">
        <f>'004 - SO 04 Dopravní řeše...'!F39</f>
        <v>0</v>
      </c>
      <c r="BC100" s="107">
        <f>'004 - SO 04 Dopravní řeše...'!F40</f>
        <v>0</v>
      </c>
      <c r="BD100" s="109">
        <f>'004 - SO 04 Dopravní řeše...'!F41</f>
        <v>0</v>
      </c>
      <c r="BT100" s="110" t="s">
        <v>97</v>
      </c>
      <c r="BV100" s="110" t="s">
        <v>78</v>
      </c>
      <c r="BW100" s="110" t="s">
        <v>104</v>
      </c>
      <c r="BX100" s="110" t="s">
        <v>93</v>
      </c>
      <c r="CL100" s="110" t="s">
        <v>1</v>
      </c>
    </row>
    <row r="101" spans="1:90" s="4" customFormat="1" ht="23.25" customHeight="1">
      <c r="A101" s="111" t="s">
        <v>94</v>
      </c>
      <c r="B101" s="59"/>
      <c r="C101" s="104"/>
      <c r="D101" s="104"/>
      <c r="E101" s="104"/>
      <c r="F101" s="104"/>
      <c r="G101" s="280" t="s">
        <v>105</v>
      </c>
      <c r="H101" s="280"/>
      <c r="I101" s="280"/>
      <c r="J101" s="280"/>
      <c r="K101" s="280"/>
      <c r="L101" s="104"/>
      <c r="M101" s="280" t="s">
        <v>106</v>
      </c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2">
        <f>'005 - SO 05 Sadové úpravy...'!J34</f>
        <v>0</v>
      </c>
      <c r="AH101" s="283"/>
      <c r="AI101" s="283"/>
      <c r="AJ101" s="283"/>
      <c r="AK101" s="283"/>
      <c r="AL101" s="283"/>
      <c r="AM101" s="283"/>
      <c r="AN101" s="282">
        <f t="shared" si="0"/>
        <v>0</v>
      </c>
      <c r="AO101" s="283"/>
      <c r="AP101" s="283"/>
      <c r="AQ101" s="105" t="s">
        <v>88</v>
      </c>
      <c r="AR101" s="61"/>
      <c r="AS101" s="106">
        <v>0</v>
      </c>
      <c r="AT101" s="107">
        <f t="shared" si="1"/>
        <v>0</v>
      </c>
      <c r="AU101" s="108">
        <f>'005 - SO 05 Sadové úpravy...'!P132</f>
        <v>0</v>
      </c>
      <c r="AV101" s="107">
        <f>'005 - SO 05 Sadové úpravy...'!J37</f>
        <v>0</v>
      </c>
      <c r="AW101" s="107">
        <f>'005 - SO 05 Sadové úpravy...'!J38</f>
        <v>0</v>
      </c>
      <c r="AX101" s="107">
        <f>'005 - SO 05 Sadové úpravy...'!J39</f>
        <v>0</v>
      </c>
      <c r="AY101" s="107">
        <f>'005 - SO 05 Sadové úpravy...'!J40</f>
        <v>0</v>
      </c>
      <c r="AZ101" s="107">
        <f>'005 - SO 05 Sadové úpravy...'!F37</f>
        <v>0</v>
      </c>
      <c r="BA101" s="107">
        <f>'005 - SO 05 Sadové úpravy...'!F38</f>
        <v>0</v>
      </c>
      <c r="BB101" s="107">
        <f>'005 - SO 05 Sadové úpravy...'!F39</f>
        <v>0</v>
      </c>
      <c r="BC101" s="107">
        <f>'005 - SO 05 Sadové úpravy...'!F40</f>
        <v>0</v>
      </c>
      <c r="BD101" s="109">
        <f>'005 - SO 05 Sadové úpravy...'!F41</f>
        <v>0</v>
      </c>
      <c r="BT101" s="110" t="s">
        <v>97</v>
      </c>
      <c r="BV101" s="110" t="s">
        <v>78</v>
      </c>
      <c r="BW101" s="110" t="s">
        <v>107</v>
      </c>
      <c r="BX101" s="110" t="s">
        <v>93</v>
      </c>
      <c r="CL101" s="110" t="s">
        <v>1</v>
      </c>
    </row>
    <row r="102" spans="1:90" s="4" customFormat="1" ht="16.5" customHeight="1">
      <c r="A102" s="111" t="s">
        <v>94</v>
      </c>
      <c r="B102" s="59"/>
      <c r="C102" s="104"/>
      <c r="D102" s="104"/>
      <c r="E102" s="104"/>
      <c r="F102" s="104"/>
      <c r="G102" s="280" t="s">
        <v>108</v>
      </c>
      <c r="H102" s="280"/>
      <c r="I102" s="280"/>
      <c r="J102" s="280"/>
      <c r="K102" s="280"/>
      <c r="L102" s="104"/>
      <c r="M102" s="280" t="s">
        <v>109</v>
      </c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2">
        <f>'006 - SO 06 Opěrné stěny ...'!J34</f>
        <v>0</v>
      </c>
      <c r="AH102" s="283"/>
      <c r="AI102" s="283"/>
      <c r="AJ102" s="283"/>
      <c r="AK102" s="283"/>
      <c r="AL102" s="283"/>
      <c r="AM102" s="283"/>
      <c r="AN102" s="282">
        <f t="shared" si="0"/>
        <v>0</v>
      </c>
      <c r="AO102" s="283"/>
      <c r="AP102" s="283"/>
      <c r="AQ102" s="105" t="s">
        <v>88</v>
      </c>
      <c r="AR102" s="61"/>
      <c r="AS102" s="106">
        <v>0</v>
      </c>
      <c r="AT102" s="107">
        <f t="shared" si="1"/>
        <v>0</v>
      </c>
      <c r="AU102" s="108">
        <f>'006 - SO 06 Opěrné stěny ...'!P136</f>
        <v>0</v>
      </c>
      <c r="AV102" s="107">
        <f>'006 - SO 06 Opěrné stěny ...'!J37</f>
        <v>0</v>
      </c>
      <c r="AW102" s="107">
        <f>'006 - SO 06 Opěrné stěny ...'!J38</f>
        <v>0</v>
      </c>
      <c r="AX102" s="107">
        <f>'006 - SO 06 Opěrné stěny ...'!J39</f>
        <v>0</v>
      </c>
      <c r="AY102" s="107">
        <f>'006 - SO 06 Opěrné stěny ...'!J40</f>
        <v>0</v>
      </c>
      <c r="AZ102" s="107">
        <f>'006 - SO 06 Opěrné stěny ...'!F37</f>
        <v>0</v>
      </c>
      <c r="BA102" s="107">
        <f>'006 - SO 06 Opěrné stěny ...'!F38</f>
        <v>0</v>
      </c>
      <c r="BB102" s="107">
        <f>'006 - SO 06 Opěrné stěny ...'!F39</f>
        <v>0</v>
      </c>
      <c r="BC102" s="107">
        <f>'006 - SO 06 Opěrné stěny ...'!F40</f>
        <v>0</v>
      </c>
      <c r="BD102" s="109">
        <f>'006 - SO 06 Opěrné stěny ...'!F41</f>
        <v>0</v>
      </c>
      <c r="BT102" s="110" t="s">
        <v>97</v>
      </c>
      <c r="BV102" s="110" t="s">
        <v>78</v>
      </c>
      <c r="BW102" s="110" t="s">
        <v>110</v>
      </c>
      <c r="BX102" s="110" t="s">
        <v>93</v>
      </c>
      <c r="CL102" s="110" t="s">
        <v>1</v>
      </c>
    </row>
    <row r="103" spans="1:90" s="4" customFormat="1" ht="16.5" customHeight="1">
      <c r="B103" s="59"/>
      <c r="C103" s="104"/>
      <c r="D103" s="104"/>
      <c r="E103" s="104"/>
      <c r="F103" s="104"/>
      <c r="G103" s="280" t="s">
        <v>111</v>
      </c>
      <c r="H103" s="280"/>
      <c r="I103" s="280"/>
      <c r="J103" s="280"/>
      <c r="K103" s="280"/>
      <c r="L103" s="104"/>
      <c r="M103" s="280" t="s">
        <v>112</v>
      </c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4">
        <f>ROUND(SUM(AG104:AG108),2)</f>
        <v>0</v>
      </c>
      <c r="AH103" s="283"/>
      <c r="AI103" s="283"/>
      <c r="AJ103" s="283"/>
      <c r="AK103" s="283"/>
      <c r="AL103" s="283"/>
      <c r="AM103" s="283"/>
      <c r="AN103" s="282">
        <f t="shared" si="0"/>
        <v>0</v>
      </c>
      <c r="AO103" s="283"/>
      <c r="AP103" s="283"/>
      <c r="AQ103" s="105" t="s">
        <v>88</v>
      </c>
      <c r="AR103" s="61"/>
      <c r="AS103" s="106">
        <f>ROUND(SUM(AS104:AS108),2)</f>
        <v>0</v>
      </c>
      <c r="AT103" s="107">
        <f t="shared" si="1"/>
        <v>0</v>
      </c>
      <c r="AU103" s="108">
        <f>ROUND(SUM(AU104:AU108),5)</f>
        <v>0</v>
      </c>
      <c r="AV103" s="107">
        <f>ROUND(AZ103*L29,2)</f>
        <v>0</v>
      </c>
      <c r="AW103" s="107">
        <f>ROUND(BA103*L30,2)</f>
        <v>0</v>
      </c>
      <c r="AX103" s="107">
        <f>ROUND(BB103*L29,2)</f>
        <v>0</v>
      </c>
      <c r="AY103" s="107">
        <f>ROUND(BC103*L30,2)</f>
        <v>0</v>
      </c>
      <c r="AZ103" s="107">
        <f>ROUND(SUM(AZ104:AZ108),2)</f>
        <v>0</v>
      </c>
      <c r="BA103" s="107">
        <f>ROUND(SUM(BA104:BA108),2)</f>
        <v>0</v>
      </c>
      <c r="BB103" s="107">
        <f>ROUND(SUM(BB104:BB108),2)</f>
        <v>0</v>
      </c>
      <c r="BC103" s="107">
        <f>ROUND(SUM(BC104:BC108),2)</f>
        <v>0</v>
      </c>
      <c r="BD103" s="109">
        <f>ROUND(SUM(BD104:BD108),2)</f>
        <v>0</v>
      </c>
      <c r="BS103" s="110" t="s">
        <v>75</v>
      </c>
      <c r="BT103" s="110" t="s">
        <v>97</v>
      </c>
      <c r="BU103" s="110" t="s">
        <v>77</v>
      </c>
      <c r="BV103" s="110" t="s">
        <v>78</v>
      </c>
      <c r="BW103" s="110" t="s">
        <v>113</v>
      </c>
      <c r="BX103" s="110" t="s">
        <v>93</v>
      </c>
      <c r="CL103" s="110" t="s">
        <v>1</v>
      </c>
    </row>
    <row r="104" spans="1:90" s="4" customFormat="1" ht="16.5" customHeight="1">
      <c r="A104" s="111" t="s">
        <v>94</v>
      </c>
      <c r="B104" s="59"/>
      <c r="C104" s="104"/>
      <c r="D104" s="104"/>
      <c r="E104" s="104"/>
      <c r="F104" s="104"/>
      <c r="G104" s="104"/>
      <c r="H104" s="280" t="s">
        <v>80</v>
      </c>
      <c r="I104" s="280"/>
      <c r="J104" s="280"/>
      <c r="K104" s="280"/>
      <c r="L104" s="280"/>
      <c r="M104" s="104"/>
      <c r="N104" s="280" t="s">
        <v>114</v>
      </c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2">
        <f>'01 - Kanalizační větev D'!J34</f>
        <v>0</v>
      </c>
      <c r="AH104" s="283"/>
      <c r="AI104" s="283"/>
      <c r="AJ104" s="283"/>
      <c r="AK104" s="283"/>
      <c r="AL104" s="283"/>
      <c r="AM104" s="283"/>
      <c r="AN104" s="282">
        <f t="shared" si="0"/>
        <v>0</v>
      </c>
      <c r="AO104" s="283"/>
      <c r="AP104" s="283"/>
      <c r="AQ104" s="105" t="s">
        <v>88</v>
      </c>
      <c r="AR104" s="61"/>
      <c r="AS104" s="106">
        <v>0</v>
      </c>
      <c r="AT104" s="107">
        <f t="shared" si="1"/>
        <v>0</v>
      </c>
      <c r="AU104" s="108">
        <f>'01 - Kanalizační větev D'!P130</f>
        <v>0</v>
      </c>
      <c r="AV104" s="107">
        <f>'01 - Kanalizační větev D'!J37</f>
        <v>0</v>
      </c>
      <c r="AW104" s="107">
        <f>'01 - Kanalizační větev D'!J38</f>
        <v>0</v>
      </c>
      <c r="AX104" s="107">
        <f>'01 - Kanalizační větev D'!J39</f>
        <v>0</v>
      </c>
      <c r="AY104" s="107">
        <f>'01 - Kanalizační větev D'!J40</f>
        <v>0</v>
      </c>
      <c r="AZ104" s="107">
        <f>'01 - Kanalizační větev D'!F37</f>
        <v>0</v>
      </c>
      <c r="BA104" s="107">
        <f>'01 - Kanalizační větev D'!F38</f>
        <v>0</v>
      </c>
      <c r="BB104" s="107">
        <f>'01 - Kanalizační větev D'!F39</f>
        <v>0</v>
      </c>
      <c r="BC104" s="107">
        <f>'01 - Kanalizační větev D'!F40</f>
        <v>0</v>
      </c>
      <c r="BD104" s="109">
        <f>'01 - Kanalizační větev D'!F41</f>
        <v>0</v>
      </c>
      <c r="BT104" s="110" t="s">
        <v>115</v>
      </c>
      <c r="BV104" s="110" t="s">
        <v>78</v>
      </c>
      <c r="BW104" s="110" t="s">
        <v>116</v>
      </c>
      <c r="BX104" s="110" t="s">
        <v>113</v>
      </c>
      <c r="CL104" s="110" t="s">
        <v>1</v>
      </c>
    </row>
    <row r="105" spans="1:90" s="4" customFormat="1" ht="16.5" customHeight="1">
      <c r="A105" s="111" t="s">
        <v>94</v>
      </c>
      <c r="B105" s="59"/>
      <c r="C105" s="104"/>
      <c r="D105" s="104"/>
      <c r="E105" s="104"/>
      <c r="F105" s="104"/>
      <c r="G105" s="104"/>
      <c r="H105" s="280" t="s">
        <v>117</v>
      </c>
      <c r="I105" s="280"/>
      <c r="J105" s="280"/>
      <c r="K105" s="280"/>
      <c r="L105" s="280"/>
      <c r="M105" s="104"/>
      <c r="N105" s="280" t="s">
        <v>118</v>
      </c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2">
        <f>'02 - Kanalizační odbočky ...'!J34</f>
        <v>0</v>
      </c>
      <c r="AH105" s="283"/>
      <c r="AI105" s="283"/>
      <c r="AJ105" s="283"/>
      <c r="AK105" s="283"/>
      <c r="AL105" s="283"/>
      <c r="AM105" s="283"/>
      <c r="AN105" s="282">
        <f t="shared" si="0"/>
        <v>0</v>
      </c>
      <c r="AO105" s="283"/>
      <c r="AP105" s="283"/>
      <c r="AQ105" s="105" t="s">
        <v>88</v>
      </c>
      <c r="AR105" s="61"/>
      <c r="AS105" s="106">
        <v>0</v>
      </c>
      <c r="AT105" s="107">
        <f t="shared" si="1"/>
        <v>0</v>
      </c>
      <c r="AU105" s="108">
        <f>'02 - Kanalizační odbočky ...'!P130</f>
        <v>0</v>
      </c>
      <c r="AV105" s="107">
        <f>'02 - Kanalizační odbočky ...'!J37</f>
        <v>0</v>
      </c>
      <c r="AW105" s="107">
        <f>'02 - Kanalizační odbočky ...'!J38</f>
        <v>0</v>
      </c>
      <c r="AX105" s="107">
        <f>'02 - Kanalizační odbočky ...'!J39</f>
        <v>0</v>
      </c>
      <c r="AY105" s="107">
        <f>'02 - Kanalizační odbočky ...'!J40</f>
        <v>0</v>
      </c>
      <c r="AZ105" s="107">
        <f>'02 - Kanalizační odbočky ...'!F37</f>
        <v>0</v>
      </c>
      <c r="BA105" s="107">
        <f>'02 - Kanalizační odbočky ...'!F38</f>
        <v>0</v>
      </c>
      <c r="BB105" s="107">
        <f>'02 - Kanalizační odbočky ...'!F39</f>
        <v>0</v>
      </c>
      <c r="BC105" s="107">
        <f>'02 - Kanalizační odbočky ...'!F40</f>
        <v>0</v>
      </c>
      <c r="BD105" s="109">
        <f>'02 - Kanalizační odbočky ...'!F41</f>
        <v>0</v>
      </c>
      <c r="BT105" s="110" t="s">
        <v>115</v>
      </c>
      <c r="BV105" s="110" t="s">
        <v>78</v>
      </c>
      <c r="BW105" s="110" t="s">
        <v>119</v>
      </c>
      <c r="BX105" s="110" t="s">
        <v>113</v>
      </c>
      <c r="CL105" s="110" t="s">
        <v>1</v>
      </c>
    </row>
    <row r="106" spans="1:90" s="4" customFormat="1" ht="16.5" customHeight="1">
      <c r="A106" s="111" t="s">
        <v>94</v>
      </c>
      <c r="B106" s="59"/>
      <c r="C106" s="104"/>
      <c r="D106" s="104"/>
      <c r="E106" s="104"/>
      <c r="F106" s="104"/>
      <c r="G106" s="104"/>
      <c r="H106" s="280" t="s">
        <v>120</v>
      </c>
      <c r="I106" s="280"/>
      <c r="J106" s="280"/>
      <c r="K106" s="280"/>
      <c r="L106" s="280"/>
      <c r="M106" s="104"/>
      <c r="N106" s="280" t="s">
        <v>121</v>
      </c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2">
        <f>'03 - Zasakovací objekt ZO'!J34</f>
        <v>0</v>
      </c>
      <c r="AH106" s="283"/>
      <c r="AI106" s="283"/>
      <c r="AJ106" s="283"/>
      <c r="AK106" s="283"/>
      <c r="AL106" s="283"/>
      <c r="AM106" s="283"/>
      <c r="AN106" s="282">
        <f t="shared" si="0"/>
        <v>0</v>
      </c>
      <c r="AO106" s="283"/>
      <c r="AP106" s="283"/>
      <c r="AQ106" s="105" t="s">
        <v>88</v>
      </c>
      <c r="AR106" s="61"/>
      <c r="AS106" s="106">
        <v>0</v>
      </c>
      <c r="AT106" s="107">
        <f t="shared" si="1"/>
        <v>0</v>
      </c>
      <c r="AU106" s="108">
        <f>'03 - Zasakovací objekt ZO'!P129</f>
        <v>0</v>
      </c>
      <c r="AV106" s="107">
        <f>'03 - Zasakovací objekt ZO'!J37</f>
        <v>0</v>
      </c>
      <c r="AW106" s="107">
        <f>'03 - Zasakovací objekt ZO'!J38</f>
        <v>0</v>
      </c>
      <c r="AX106" s="107">
        <f>'03 - Zasakovací objekt ZO'!J39</f>
        <v>0</v>
      </c>
      <c r="AY106" s="107">
        <f>'03 - Zasakovací objekt ZO'!J40</f>
        <v>0</v>
      </c>
      <c r="AZ106" s="107">
        <f>'03 - Zasakovací objekt ZO'!F37</f>
        <v>0</v>
      </c>
      <c r="BA106" s="107">
        <f>'03 - Zasakovací objekt ZO'!F38</f>
        <v>0</v>
      </c>
      <c r="BB106" s="107">
        <f>'03 - Zasakovací objekt ZO'!F39</f>
        <v>0</v>
      </c>
      <c r="BC106" s="107">
        <f>'03 - Zasakovací objekt ZO'!F40</f>
        <v>0</v>
      </c>
      <c r="BD106" s="109">
        <f>'03 - Zasakovací objekt ZO'!F41</f>
        <v>0</v>
      </c>
      <c r="BT106" s="110" t="s">
        <v>115</v>
      </c>
      <c r="BV106" s="110" t="s">
        <v>78</v>
      </c>
      <c r="BW106" s="110" t="s">
        <v>122</v>
      </c>
      <c r="BX106" s="110" t="s">
        <v>113</v>
      </c>
      <c r="CL106" s="110" t="s">
        <v>1</v>
      </c>
    </row>
    <row r="107" spans="1:90" s="4" customFormat="1" ht="16.5" customHeight="1">
      <c r="A107" s="111" t="s">
        <v>94</v>
      </c>
      <c r="B107" s="59"/>
      <c r="C107" s="104"/>
      <c r="D107" s="104"/>
      <c r="E107" s="104"/>
      <c r="F107" s="104"/>
      <c r="G107" s="104"/>
      <c r="H107" s="280" t="s">
        <v>123</v>
      </c>
      <c r="I107" s="280"/>
      <c r="J107" s="280"/>
      <c r="K107" s="280"/>
      <c r="L107" s="280"/>
      <c r="M107" s="104"/>
      <c r="N107" s="280" t="s">
        <v>124</v>
      </c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2">
        <f>'04 - Kanalizační větev D1'!J34</f>
        <v>0</v>
      </c>
      <c r="AH107" s="283"/>
      <c r="AI107" s="283"/>
      <c r="AJ107" s="283"/>
      <c r="AK107" s="283"/>
      <c r="AL107" s="283"/>
      <c r="AM107" s="283"/>
      <c r="AN107" s="282">
        <f t="shared" si="0"/>
        <v>0</v>
      </c>
      <c r="AO107" s="283"/>
      <c r="AP107" s="283"/>
      <c r="AQ107" s="105" t="s">
        <v>88</v>
      </c>
      <c r="AR107" s="61"/>
      <c r="AS107" s="106">
        <v>0</v>
      </c>
      <c r="AT107" s="107">
        <f t="shared" si="1"/>
        <v>0</v>
      </c>
      <c r="AU107" s="108">
        <f>'04 - Kanalizační větev D1'!P130</f>
        <v>0</v>
      </c>
      <c r="AV107" s="107">
        <f>'04 - Kanalizační větev D1'!J37</f>
        <v>0</v>
      </c>
      <c r="AW107" s="107">
        <f>'04 - Kanalizační větev D1'!J38</f>
        <v>0</v>
      </c>
      <c r="AX107" s="107">
        <f>'04 - Kanalizační větev D1'!J39</f>
        <v>0</v>
      </c>
      <c r="AY107" s="107">
        <f>'04 - Kanalizační větev D1'!J40</f>
        <v>0</v>
      </c>
      <c r="AZ107" s="107">
        <f>'04 - Kanalizační větev D1'!F37</f>
        <v>0</v>
      </c>
      <c r="BA107" s="107">
        <f>'04 - Kanalizační větev D1'!F38</f>
        <v>0</v>
      </c>
      <c r="BB107" s="107">
        <f>'04 - Kanalizační větev D1'!F39</f>
        <v>0</v>
      </c>
      <c r="BC107" s="107">
        <f>'04 - Kanalizační větev D1'!F40</f>
        <v>0</v>
      </c>
      <c r="BD107" s="109">
        <f>'04 - Kanalizační větev D1'!F41</f>
        <v>0</v>
      </c>
      <c r="BT107" s="110" t="s">
        <v>115</v>
      </c>
      <c r="BV107" s="110" t="s">
        <v>78</v>
      </c>
      <c r="BW107" s="110" t="s">
        <v>125</v>
      </c>
      <c r="BX107" s="110" t="s">
        <v>113</v>
      </c>
      <c r="CL107" s="110" t="s">
        <v>1</v>
      </c>
    </row>
    <row r="108" spans="1:90" s="4" customFormat="1" ht="16.5" customHeight="1">
      <c r="A108" s="111" t="s">
        <v>94</v>
      </c>
      <c r="B108" s="59"/>
      <c r="C108" s="104"/>
      <c r="D108" s="104"/>
      <c r="E108" s="104"/>
      <c r="F108" s="104"/>
      <c r="G108" s="104"/>
      <c r="H108" s="280" t="s">
        <v>126</v>
      </c>
      <c r="I108" s="280"/>
      <c r="J108" s="280"/>
      <c r="K108" s="280"/>
      <c r="L108" s="280"/>
      <c r="M108" s="104"/>
      <c r="N108" s="280" t="s">
        <v>127</v>
      </c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2">
        <f>'05 - Kanalizační odbočky ...'!J34</f>
        <v>0</v>
      </c>
      <c r="AH108" s="283"/>
      <c r="AI108" s="283"/>
      <c r="AJ108" s="283"/>
      <c r="AK108" s="283"/>
      <c r="AL108" s="283"/>
      <c r="AM108" s="283"/>
      <c r="AN108" s="282">
        <f t="shared" si="0"/>
        <v>0</v>
      </c>
      <c r="AO108" s="283"/>
      <c r="AP108" s="283"/>
      <c r="AQ108" s="105" t="s">
        <v>88</v>
      </c>
      <c r="AR108" s="61"/>
      <c r="AS108" s="106">
        <v>0</v>
      </c>
      <c r="AT108" s="107">
        <f t="shared" si="1"/>
        <v>0</v>
      </c>
      <c r="AU108" s="108">
        <f>'05 - Kanalizační odbočky ...'!P130</f>
        <v>0</v>
      </c>
      <c r="AV108" s="107">
        <f>'05 - Kanalizační odbočky ...'!J37</f>
        <v>0</v>
      </c>
      <c r="AW108" s="107">
        <f>'05 - Kanalizační odbočky ...'!J38</f>
        <v>0</v>
      </c>
      <c r="AX108" s="107">
        <f>'05 - Kanalizační odbočky ...'!J39</f>
        <v>0</v>
      </c>
      <c r="AY108" s="107">
        <f>'05 - Kanalizační odbočky ...'!J40</f>
        <v>0</v>
      </c>
      <c r="AZ108" s="107">
        <f>'05 - Kanalizační odbočky ...'!F37</f>
        <v>0</v>
      </c>
      <c r="BA108" s="107">
        <f>'05 - Kanalizační odbočky ...'!F38</f>
        <v>0</v>
      </c>
      <c r="BB108" s="107">
        <f>'05 - Kanalizační odbočky ...'!F39</f>
        <v>0</v>
      </c>
      <c r="BC108" s="107">
        <f>'05 - Kanalizační odbočky ...'!F40</f>
        <v>0</v>
      </c>
      <c r="BD108" s="109">
        <f>'05 - Kanalizační odbočky ...'!F41</f>
        <v>0</v>
      </c>
      <c r="BT108" s="110" t="s">
        <v>115</v>
      </c>
      <c r="BV108" s="110" t="s">
        <v>78</v>
      </c>
      <c r="BW108" s="110" t="s">
        <v>128</v>
      </c>
      <c r="BX108" s="110" t="s">
        <v>113</v>
      </c>
      <c r="CL108" s="110" t="s">
        <v>1</v>
      </c>
    </row>
    <row r="109" spans="1:90" s="4" customFormat="1" ht="16.5" customHeight="1">
      <c r="A109" s="111" t="s">
        <v>94</v>
      </c>
      <c r="B109" s="59"/>
      <c r="C109" s="104"/>
      <c r="D109" s="104"/>
      <c r="E109" s="104"/>
      <c r="F109" s="104"/>
      <c r="G109" s="280" t="s">
        <v>129</v>
      </c>
      <c r="H109" s="280"/>
      <c r="I109" s="280"/>
      <c r="J109" s="280"/>
      <c r="K109" s="280"/>
      <c r="L109" s="104"/>
      <c r="M109" s="280" t="s">
        <v>130</v>
      </c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2">
        <f>'IO05 - IO 05 Vodovodní př...'!J34</f>
        <v>0</v>
      </c>
      <c r="AH109" s="283"/>
      <c r="AI109" s="283"/>
      <c r="AJ109" s="283"/>
      <c r="AK109" s="283"/>
      <c r="AL109" s="283"/>
      <c r="AM109" s="283"/>
      <c r="AN109" s="282">
        <f t="shared" si="0"/>
        <v>0</v>
      </c>
      <c r="AO109" s="283"/>
      <c r="AP109" s="283"/>
      <c r="AQ109" s="105" t="s">
        <v>88</v>
      </c>
      <c r="AR109" s="61"/>
      <c r="AS109" s="106">
        <v>0</v>
      </c>
      <c r="AT109" s="107">
        <f t="shared" si="1"/>
        <v>0</v>
      </c>
      <c r="AU109" s="108">
        <f>'IO05 - IO 05 Vodovodní př...'!P131</f>
        <v>0</v>
      </c>
      <c r="AV109" s="107">
        <f>'IO05 - IO 05 Vodovodní př...'!J37</f>
        <v>0</v>
      </c>
      <c r="AW109" s="107">
        <f>'IO05 - IO 05 Vodovodní př...'!J38</f>
        <v>0</v>
      </c>
      <c r="AX109" s="107">
        <f>'IO05 - IO 05 Vodovodní př...'!J39</f>
        <v>0</v>
      </c>
      <c r="AY109" s="107">
        <f>'IO05 - IO 05 Vodovodní př...'!J40</f>
        <v>0</v>
      </c>
      <c r="AZ109" s="107">
        <f>'IO05 - IO 05 Vodovodní př...'!F37</f>
        <v>0</v>
      </c>
      <c r="BA109" s="107">
        <f>'IO05 - IO 05 Vodovodní př...'!F38</f>
        <v>0</v>
      </c>
      <c r="BB109" s="107">
        <f>'IO05 - IO 05 Vodovodní př...'!F39</f>
        <v>0</v>
      </c>
      <c r="BC109" s="107">
        <f>'IO05 - IO 05 Vodovodní př...'!F40</f>
        <v>0</v>
      </c>
      <c r="BD109" s="109">
        <f>'IO05 - IO 05 Vodovodní př...'!F41</f>
        <v>0</v>
      </c>
      <c r="BT109" s="110" t="s">
        <v>97</v>
      </c>
      <c r="BV109" s="110" t="s">
        <v>78</v>
      </c>
      <c r="BW109" s="110" t="s">
        <v>131</v>
      </c>
      <c r="BX109" s="110" t="s">
        <v>93</v>
      </c>
      <c r="CL109" s="110" t="s">
        <v>1</v>
      </c>
    </row>
    <row r="110" spans="1:90" s="4" customFormat="1" ht="16.5" customHeight="1">
      <c r="B110" s="59"/>
      <c r="C110" s="104"/>
      <c r="D110" s="104"/>
      <c r="E110" s="104"/>
      <c r="F110" s="280" t="s">
        <v>132</v>
      </c>
      <c r="G110" s="280"/>
      <c r="H110" s="280"/>
      <c r="I110" s="280"/>
      <c r="J110" s="280"/>
      <c r="K110" s="104"/>
      <c r="L110" s="280" t="s">
        <v>133</v>
      </c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4">
        <f>ROUND(SUM(AG111:AG113),2)</f>
        <v>0</v>
      </c>
      <c r="AH110" s="283"/>
      <c r="AI110" s="283"/>
      <c r="AJ110" s="283"/>
      <c r="AK110" s="283"/>
      <c r="AL110" s="283"/>
      <c r="AM110" s="283"/>
      <c r="AN110" s="282">
        <f t="shared" si="0"/>
        <v>0</v>
      </c>
      <c r="AO110" s="283"/>
      <c r="AP110" s="283"/>
      <c r="AQ110" s="105" t="s">
        <v>88</v>
      </c>
      <c r="AR110" s="61"/>
      <c r="AS110" s="106">
        <f>ROUND(SUM(AS111:AS113),2)</f>
        <v>0</v>
      </c>
      <c r="AT110" s="107">
        <f t="shared" si="1"/>
        <v>0</v>
      </c>
      <c r="AU110" s="108">
        <f>ROUND(SUM(AU111:AU113),5)</f>
        <v>0</v>
      </c>
      <c r="AV110" s="107">
        <f>ROUND(AZ110*L29,2)</f>
        <v>0</v>
      </c>
      <c r="AW110" s="107">
        <f>ROUND(BA110*L30,2)</f>
        <v>0</v>
      </c>
      <c r="AX110" s="107">
        <f>ROUND(BB110*L29,2)</f>
        <v>0</v>
      </c>
      <c r="AY110" s="107">
        <f>ROUND(BC110*L30,2)</f>
        <v>0</v>
      </c>
      <c r="AZ110" s="107">
        <f>ROUND(SUM(AZ111:AZ113),2)</f>
        <v>0</v>
      </c>
      <c r="BA110" s="107">
        <f>ROUND(SUM(BA111:BA113),2)</f>
        <v>0</v>
      </c>
      <c r="BB110" s="107">
        <f>ROUND(SUM(BB111:BB113),2)</f>
        <v>0</v>
      </c>
      <c r="BC110" s="107">
        <f>ROUND(SUM(BC111:BC113),2)</f>
        <v>0</v>
      </c>
      <c r="BD110" s="109">
        <f>ROUND(SUM(BD111:BD113),2)</f>
        <v>0</v>
      </c>
      <c r="BS110" s="110" t="s">
        <v>75</v>
      </c>
      <c r="BT110" s="110" t="s">
        <v>92</v>
      </c>
      <c r="BU110" s="110" t="s">
        <v>77</v>
      </c>
      <c r="BV110" s="110" t="s">
        <v>78</v>
      </c>
      <c r="BW110" s="110" t="s">
        <v>134</v>
      </c>
      <c r="BX110" s="110" t="s">
        <v>89</v>
      </c>
      <c r="CL110" s="110" t="s">
        <v>1</v>
      </c>
    </row>
    <row r="111" spans="1:90" s="4" customFormat="1" ht="23.25" customHeight="1">
      <c r="A111" s="111" t="s">
        <v>94</v>
      </c>
      <c r="B111" s="59"/>
      <c r="C111" s="104"/>
      <c r="D111" s="104"/>
      <c r="E111" s="104"/>
      <c r="F111" s="104"/>
      <c r="G111" s="280" t="s">
        <v>135</v>
      </c>
      <c r="H111" s="280"/>
      <c r="I111" s="280"/>
      <c r="J111" s="280"/>
      <c r="K111" s="280"/>
      <c r="L111" s="104"/>
      <c r="M111" s="280" t="s">
        <v>106</v>
      </c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2">
        <f>'115 - SO 05 Sadové úpravy...'!J34</f>
        <v>0</v>
      </c>
      <c r="AH111" s="283"/>
      <c r="AI111" s="283"/>
      <c r="AJ111" s="283"/>
      <c r="AK111" s="283"/>
      <c r="AL111" s="283"/>
      <c r="AM111" s="283"/>
      <c r="AN111" s="282">
        <f t="shared" si="0"/>
        <v>0</v>
      </c>
      <c r="AO111" s="283"/>
      <c r="AP111" s="283"/>
      <c r="AQ111" s="105" t="s">
        <v>88</v>
      </c>
      <c r="AR111" s="61"/>
      <c r="AS111" s="106">
        <v>0</v>
      </c>
      <c r="AT111" s="107">
        <f t="shared" si="1"/>
        <v>0</v>
      </c>
      <c r="AU111" s="108">
        <f>'115 - SO 05 Sadové úpravy...'!P129</f>
        <v>0</v>
      </c>
      <c r="AV111" s="107">
        <f>'115 - SO 05 Sadové úpravy...'!J37</f>
        <v>0</v>
      </c>
      <c r="AW111" s="107">
        <f>'115 - SO 05 Sadové úpravy...'!J38</f>
        <v>0</v>
      </c>
      <c r="AX111" s="107">
        <f>'115 - SO 05 Sadové úpravy...'!J39</f>
        <v>0</v>
      </c>
      <c r="AY111" s="107">
        <f>'115 - SO 05 Sadové úpravy...'!J40</f>
        <v>0</v>
      </c>
      <c r="AZ111" s="107">
        <f>'115 - SO 05 Sadové úpravy...'!F37</f>
        <v>0</v>
      </c>
      <c r="BA111" s="107">
        <f>'115 - SO 05 Sadové úpravy...'!F38</f>
        <v>0</v>
      </c>
      <c r="BB111" s="107">
        <f>'115 - SO 05 Sadové úpravy...'!F39</f>
        <v>0</v>
      </c>
      <c r="BC111" s="107">
        <f>'115 - SO 05 Sadové úpravy...'!F40</f>
        <v>0</v>
      </c>
      <c r="BD111" s="109">
        <f>'115 - SO 05 Sadové úpravy...'!F41</f>
        <v>0</v>
      </c>
      <c r="BT111" s="110" t="s">
        <v>97</v>
      </c>
      <c r="BV111" s="110" t="s">
        <v>78</v>
      </c>
      <c r="BW111" s="110" t="s">
        <v>136</v>
      </c>
      <c r="BX111" s="110" t="s">
        <v>134</v>
      </c>
      <c r="CL111" s="110" t="s">
        <v>1</v>
      </c>
    </row>
    <row r="112" spans="1:90" s="4" customFormat="1" ht="16.5" customHeight="1">
      <c r="A112" s="111" t="s">
        <v>94</v>
      </c>
      <c r="B112" s="59"/>
      <c r="C112" s="104"/>
      <c r="D112" s="104"/>
      <c r="E112" s="104"/>
      <c r="F112" s="104"/>
      <c r="G112" s="280" t="s">
        <v>137</v>
      </c>
      <c r="H112" s="280"/>
      <c r="I112" s="280"/>
      <c r="J112" s="280"/>
      <c r="K112" s="280"/>
      <c r="L112" s="104"/>
      <c r="M112" s="280" t="s">
        <v>109</v>
      </c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2">
        <f>'116 - SO 06 Opěrné stěny ...'!J34</f>
        <v>0</v>
      </c>
      <c r="AH112" s="283"/>
      <c r="AI112" s="283"/>
      <c r="AJ112" s="283"/>
      <c r="AK112" s="283"/>
      <c r="AL112" s="283"/>
      <c r="AM112" s="283"/>
      <c r="AN112" s="282">
        <f t="shared" si="0"/>
        <v>0</v>
      </c>
      <c r="AO112" s="283"/>
      <c r="AP112" s="283"/>
      <c r="AQ112" s="105" t="s">
        <v>88</v>
      </c>
      <c r="AR112" s="61"/>
      <c r="AS112" s="106">
        <v>0</v>
      </c>
      <c r="AT112" s="107">
        <f t="shared" si="1"/>
        <v>0</v>
      </c>
      <c r="AU112" s="108">
        <f>'116 - SO 06 Opěrné stěny ...'!P138</f>
        <v>0</v>
      </c>
      <c r="AV112" s="107">
        <f>'116 - SO 06 Opěrné stěny ...'!J37</f>
        <v>0</v>
      </c>
      <c r="AW112" s="107">
        <f>'116 - SO 06 Opěrné stěny ...'!J38</f>
        <v>0</v>
      </c>
      <c r="AX112" s="107">
        <f>'116 - SO 06 Opěrné stěny ...'!J39</f>
        <v>0</v>
      </c>
      <c r="AY112" s="107">
        <f>'116 - SO 06 Opěrné stěny ...'!J40</f>
        <v>0</v>
      </c>
      <c r="AZ112" s="107">
        <f>'116 - SO 06 Opěrné stěny ...'!F37</f>
        <v>0</v>
      </c>
      <c r="BA112" s="107">
        <f>'116 - SO 06 Opěrné stěny ...'!F38</f>
        <v>0</v>
      </c>
      <c r="BB112" s="107">
        <f>'116 - SO 06 Opěrné stěny ...'!F39</f>
        <v>0</v>
      </c>
      <c r="BC112" s="107">
        <f>'116 - SO 06 Opěrné stěny ...'!F40</f>
        <v>0</v>
      </c>
      <c r="BD112" s="109">
        <f>'116 - SO 06 Opěrné stěny ...'!F41</f>
        <v>0</v>
      </c>
      <c r="BT112" s="110" t="s">
        <v>97</v>
      </c>
      <c r="BV112" s="110" t="s">
        <v>78</v>
      </c>
      <c r="BW112" s="110" t="s">
        <v>138</v>
      </c>
      <c r="BX112" s="110" t="s">
        <v>134</v>
      </c>
      <c r="CL112" s="110" t="s">
        <v>1</v>
      </c>
    </row>
    <row r="113" spans="1:91" s="4" customFormat="1" ht="16.5" customHeight="1">
      <c r="A113" s="111" t="s">
        <v>94</v>
      </c>
      <c r="B113" s="59"/>
      <c r="C113" s="104"/>
      <c r="D113" s="104"/>
      <c r="E113" s="104"/>
      <c r="F113" s="104"/>
      <c r="G113" s="280" t="s">
        <v>139</v>
      </c>
      <c r="H113" s="280"/>
      <c r="I113" s="280"/>
      <c r="J113" s="280"/>
      <c r="K113" s="280"/>
      <c r="L113" s="104"/>
      <c r="M113" s="280" t="s">
        <v>140</v>
      </c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2">
        <f>'IO01 - IO 01 Veřejné osvě...'!J34</f>
        <v>0</v>
      </c>
      <c r="AH113" s="283"/>
      <c r="AI113" s="283"/>
      <c r="AJ113" s="283"/>
      <c r="AK113" s="283"/>
      <c r="AL113" s="283"/>
      <c r="AM113" s="283"/>
      <c r="AN113" s="282">
        <f t="shared" si="0"/>
        <v>0</v>
      </c>
      <c r="AO113" s="283"/>
      <c r="AP113" s="283"/>
      <c r="AQ113" s="105" t="s">
        <v>88</v>
      </c>
      <c r="AR113" s="61"/>
      <c r="AS113" s="106">
        <v>0</v>
      </c>
      <c r="AT113" s="107">
        <f t="shared" si="1"/>
        <v>0</v>
      </c>
      <c r="AU113" s="108">
        <f>'IO01 - IO 01 Veřejné osvě...'!P131</f>
        <v>0</v>
      </c>
      <c r="AV113" s="107">
        <f>'IO01 - IO 01 Veřejné osvě...'!J37</f>
        <v>0</v>
      </c>
      <c r="AW113" s="107">
        <f>'IO01 - IO 01 Veřejné osvě...'!J38</f>
        <v>0</v>
      </c>
      <c r="AX113" s="107">
        <f>'IO01 - IO 01 Veřejné osvě...'!J39</f>
        <v>0</v>
      </c>
      <c r="AY113" s="107">
        <f>'IO01 - IO 01 Veřejné osvě...'!J40</f>
        <v>0</v>
      </c>
      <c r="AZ113" s="107">
        <f>'IO01 - IO 01 Veřejné osvě...'!F37</f>
        <v>0</v>
      </c>
      <c r="BA113" s="107">
        <f>'IO01 - IO 01 Veřejné osvě...'!F38</f>
        <v>0</v>
      </c>
      <c r="BB113" s="107">
        <f>'IO01 - IO 01 Veřejné osvě...'!F39</f>
        <v>0</v>
      </c>
      <c r="BC113" s="107">
        <f>'IO01 - IO 01 Veřejné osvě...'!F40</f>
        <v>0</v>
      </c>
      <c r="BD113" s="109">
        <f>'IO01 - IO 01 Veřejné osvě...'!F41</f>
        <v>0</v>
      </c>
      <c r="BT113" s="110" t="s">
        <v>97</v>
      </c>
      <c r="BV113" s="110" t="s">
        <v>78</v>
      </c>
      <c r="BW113" s="110" t="s">
        <v>141</v>
      </c>
      <c r="BX113" s="110" t="s">
        <v>134</v>
      </c>
      <c r="CL113" s="110" t="s">
        <v>1</v>
      </c>
    </row>
    <row r="114" spans="1:91" s="4" customFormat="1" ht="16.5" customHeight="1">
      <c r="B114" s="59"/>
      <c r="C114" s="104"/>
      <c r="D114" s="104"/>
      <c r="E114" s="280" t="s">
        <v>8</v>
      </c>
      <c r="F114" s="280"/>
      <c r="G114" s="280"/>
      <c r="H114" s="280"/>
      <c r="I114" s="280"/>
      <c r="J114" s="104"/>
      <c r="K114" s="280" t="s">
        <v>142</v>
      </c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4">
        <f>ROUND(SUM(AG115:AG116),2)</f>
        <v>0</v>
      </c>
      <c r="AH114" s="283"/>
      <c r="AI114" s="283"/>
      <c r="AJ114" s="283"/>
      <c r="AK114" s="283"/>
      <c r="AL114" s="283"/>
      <c r="AM114" s="283"/>
      <c r="AN114" s="282">
        <f t="shared" si="0"/>
        <v>0</v>
      </c>
      <c r="AO114" s="283"/>
      <c r="AP114" s="283"/>
      <c r="AQ114" s="105" t="s">
        <v>88</v>
      </c>
      <c r="AR114" s="61"/>
      <c r="AS114" s="106">
        <f>ROUND(SUM(AS115:AS116),2)</f>
        <v>0</v>
      </c>
      <c r="AT114" s="107">
        <f t="shared" si="1"/>
        <v>0</v>
      </c>
      <c r="AU114" s="108">
        <f>ROUND(SUM(AU115:AU116),5)</f>
        <v>0</v>
      </c>
      <c r="AV114" s="107">
        <f>ROUND(AZ114*L29,2)</f>
        <v>0</v>
      </c>
      <c r="AW114" s="107">
        <f>ROUND(BA114*L30,2)</f>
        <v>0</v>
      </c>
      <c r="AX114" s="107">
        <f>ROUND(BB114*L29,2)</f>
        <v>0</v>
      </c>
      <c r="AY114" s="107">
        <f>ROUND(BC114*L30,2)</f>
        <v>0</v>
      </c>
      <c r="AZ114" s="107">
        <f>ROUND(SUM(AZ115:AZ116),2)</f>
        <v>0</v>
      </c>
      <c r="BA114" s="107">
        <f>ROUND(SUM(BA115:BA116),2)</f>
        <v>0</v>
      </c>
      <c r="BB114" s="107">
        <f>ROUND(SUM(BB115:BB116),2)</f>
        <v>0</v>
      </c>
      <c r="BC114" s="107">
        <f>ROUND(SUM(BC115:BC116),2)</f>
        <v>0</v>
      </c>
      <c r="BD114" s="109">
        <f>ROUND(SUM(BD115:BD116),2)</f>
        <v>0</v>
      </c>
      <c r="BS114" s="110" t="s">
        <v>75</v>
      </c>
      <c r="BT114" s="110" t="s">
        <v>85</v>
      </c>
      <c r="BU114" s="110" t="s">
        <v>77</v>
      </c>
      <c r="BV114" s="110" t="s">
        <v>78</v>
      </c>
      <c r="BW114" s="110" t="s">
        <v>143</v>
      </c>
      <c r="BX114" s="110" t="s">
        <v>84</v>
      </c>
      <c r="CL114" s="110" t="s">
        <v>1</v>
      </c>
    </row>
    <row r="115" spans="1:91" s="4" customFormat="1" ht="16.5" customHeight="1">
      <c r="A115" s="111" t="s">
        <v>94</v>
      </c>
      <c r="B115" s="59"/>
      <c r="C115" s="104"/>
      <c r="D115" s="104"/>
      <c r="E115" s="104"/>
      <c r="F115" s="280" t="s">
        <v>95</v>
      </c>
      <c r="G115" s="280"/>
      <c r="H115" s="280"/>
      <c r="I115" s="280"/>
      <c r="J115" s="280"/>
      <c r="K115" s="104"/>
      <c r="L115" s="280" t="s">
        <v>144</v>
      </c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2">
        <f>'001 - Vedlejší rozpočtové...'!J34</f>
        <v>0</v>
      </c>
      <c r="AH115" s="283"/>
      <c r="AI115" s="283"/>
      <c r="AJ115" s="283"/>
      <c r="AK115" s="283"/>
      <c r="AL115" s="283"/>
      <c r="AM115" s="283"/>
      <c r="AN115" s="282">
        <f t="shared" si="0"/>
        <v>0</v>
      </c>
      <c r="AO115" s="283"/>
      <c r="AP115" s="283"/>
      <c r="AQ115" s="105" t="s">
        <v>88</v>
      </c>
      <c r="AR115" s="61"/>
      <c r="AS115" s="106">
        <v>0</v>
      </c>
      <c r="AT115" s="107">
        <f t="shared" si="1"/>
        <v>0</v>
      </c>
      <c r="AU115" s="108">
        <f>'001 - Vedlejší rozpočtové...'!P131</f>
        <v>0</v>
      </c>
      <c r="AV115" s="107">
        <f>'001 - Vedlejší rozpočtové...'!J37</f>
        <v>0</v>
      </c>
      <c r="AW115" s="107">
        <f>'001 - Vedlejší rozpočtové...'!J38</f>
        <v>0</v>
      </c>
      <c r="AX115" s="107">
        <f>'001 - Vedlejší rozpočtové...'!J39</f>
        <v>0</v>
      </c>
      <c r="AY115" s="107">
        <f>'001 - Vedlejší rozpočtové...'!J40</f>
        <v>0</v>
      </c>
      <c r="AZ115" s="107">
        <f>'001 - Vedlejší rozpočtové...'!F37</f>
        <v>0</v>
      </c>
      <c r="BA115" s="107">
        <f>'001 - Vedlejší rozpočtové...'!F38</f>
        <v>0</v>
      </c>
      <c r="BB115" s="107">
        <f>'001 - Vedlejší rozpočtové...'!F39</f>
        <v>0</v>
      </c>
      <c r="BC115" s="107">
        <f>'001 - Vedlejší rozpočtové...'!F40</f>
        <v>0</v>
      </c>
      <c r="BD115" s="109">
        <f>'001 - Vedlejší rozpočtové...'!F41</f>
        <v>0</v>
      </c>
      <c r="BT115" s="110" t="s">
        <v>92</v>
      </c>
      <c r="BV115" s="110" t="s">
        <v>78</v>
      </c>
      <c r="BW115" s="110" t="s">
        <v>145</v>
      </c>
      <c r="BX115" s="110" t="s">
        <v>143</v>
      </c>
      <c r="CL115" s="110" t="s">
        <v>1</v>
      </c>
    </row>
    <row r="116" spans="1:91" s="4" customFormat="1" ht="23.25" customHeight="1">
      <c r="A116" s="111" t="s">
        <v>94</v>
      </c>
      <c r="B116" s="59"/>
      <c r="C116" s="104"/>
      <c r="D116" s="104"/>
      <c r="E116" s="104"/>
      <c r="F116" s="280" t="s">
        <v>146</v>
      </c>
      <c r="G116" s="280"/>
      <c r="H116" s="280"/>
      <c r="I116" s="280"/>
      <c r="J116" s="280"/>
      <c r="K116" s="104"/>
      <c r="L116" s="280" t="s">
        <v>147</v>
      </c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2">
        <f>'301 - IO 01 Veřejné osvět...'!J34</f>
        <v>0</v>
      </c>
      <c r="AH116" s="283"/>
      <c r="AI116" s="283"/>
      <c r="AJ116" s="283"/>
      <c r="AK116" s="283"/>
      <c r="AL116" s="283"/>
      <c r="AM116" s="283"/>
      <c r="AN116" s="282">
        <f t="shared" si="0"/>
        <v>0</v>
      </c>
      <c r="AO116" s="283"/>
      <c r="AP116" s="283"/>
      <c r="AQ116" s="105" t="s">
        <v>88</v>
      </c>
      <c r="AR116" s="61"/>
      <c r="AS116" s="106">
        <v>0</v>
      </c>
      <c r="AT116" s="107">
        <f t="shared" si="1"/>
        <v>0</v>
      </c>
      <c r="AU116" s="108">
        <f>'301 - IO 01 Veřejné osvět...'!P127</f>
        <v>0</v>
      </c>
      <c r="AV116" s="107">
        <f>'301 - IO 01 Veřejné osvět...'!J37</f>
        <v>0</v>
      </c>
      <c r="AW116" s="107">
        <f>'301 - IO 01 Veřejné osvět...'!J38</f>
        <v>0</v>
      </c>
      <c r="AX116" s="107">
        <f>'301 - IO 01 Veřejné osvět...'!J39</f>
        <v>0</v>
      </c>
      <c r="AY116" s="107">
        <f>'301 - IO 01 Veřejné osvět...'!J40</f>
        <v>0</v>
      </c>
      <c r="AZ116" s="107">
        <f>'301 - IO 01 Veřejné osvět...'!F37</f>
        <v>0</v>
      </c>
      <c r="BA116" s="107">
        <f>'301 - IO 01 Veřejné osvět...'!F38</f>
        <v>0</v>
      </c>
      <c r="BB116" s="107">
        <f>'301 - IO 01 Veřejné osvět...'!F39</f>
        <v>0</v>
      </c>
      <c r="BC116" s="107">
        <f>'301 - IO 01 Veřejné osvět...'!F40</f>
        <v>0</v>
      </c>
      <c r="BD116" s="109">
        <f>'301 - IO 01 Veřejné osvět...'!F41</f>
        <v>0</v>
      </c>
      <c r="BT116" s="110" t="s">
        <v>92</v>
      </c>
      <c r="BV116" s="110" t="s">
        <v>78</v>
      </c>
      <c r="BW116" s="110" t="s">
        <v>148</v>
      </c>
      <c r="BX116" s="110" t="s">
        <v>143</v>
      </c>
      <c r="CL116" s="110" t="s">
        <v>1</v>
      </c>
    </row>
    <row r="117" spans="1:91" s="7" customFormat="1" ht="16.5" customHeight="1">
      <c r="B117" s="94"/>
      <c r="C117" s="95"/>
      <c r="D117" s="281" t="s">
        <v>117</v>
      </c>
      <c r="E117" s="281"/>
      <c r="F117" s="281"/>
      <c r="G117" s="281"/>
      <c r="H117" s="281"/>
      <c r="I117" s="96"/>
      <c r="J117" s="281" t="s">
        <v>149</v>
      </c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7">
        <f>ROUND(SUM(AG118:AG124),2)</f>
        <v>0</v>
      </c>
      <c r="AH117" s="286"/>
      <c r="AI117" s="286"/>
      <c r="AJ117" s="286"/>
      <c r="AK117" s="286"/>
      <c r="AL117" s="286"/>
      <c r="AM117" s="286"/>
      <c r="AN117" s="285">
        <f t="shared" si="0"/>
        <v>0</v>
      </c>
      <c r="AO117" s="286"/>
      <c r="AP117" s="286"/>
      <c r="AQ117" s="97" t="s">
        <v>82</v>
      </c>
      <c r="AR117" s="98"/>
      <c r="AS117" s="99">
        <f>ROUND(SUM(AS118:AS124),2)</f>
        <v>0</v>
      </c>
      <c r="AT117" s="100">
        <f t="shared" si="1"/>
        <v>0</v>
      </c>
      <c r="AU117" s="101">
        <f>ROUND(SUM(AU118:AU124),5)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ROUND(SUM(AZ118:AZ124),2)</f>
        <v>0</v>
      </c>
      <c r="BA117" s="100">
        <f>ROUND(SUM(BA118:BA124),2)</f>
        <v>0</v>
      </c>
      <c r="BB117" s="100">
        <f>ROUND(SUM(BB118:BB124),2)</f>
        <v>0</v>
      </c>
      <c r="BC117" s="100">
        <f>ROUND(SUM(BC118:BC124),2)</f>
        <v>0</v>
      </c>
      <c r="BD117" s="102">
        <f>ROUND(SUM(BD118:BD124),2)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150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11" t="s">
        <v>94</v>
      </c>
      <c r="B118" s="59"/>
      <c r="C118" s="104"/>
      <c r="D118" s="104"/>
      <c r="E118" s="280" t="s">
        <v>151</v>
      </c>
      <c r="F118" s="280"/>
      <c r="G118" s="280"/>
      <c r="H118" s="280"/>
      <c r="I118" s="280"/>
      <c r="J118" s="104"/>
      <c r="K118" s="280" t="s">
        <v>96</v>
      </c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2">
        <f>'201 - SO 01 Příprava územ...'!J32</f>
        <v>0</v>
      </c>
      <c r="AH118" s="283"/>
      <c r="AI118" s="283"/>
      <c r="AJ118" s="283"/>
      <c r="AK118" s="283"/>
      <c r="AL118" s="283"/>
      <c r="AM118" s="283"/>
      <c r="AN118" s="282">
        <f t="shared" si="0"/>
        <v>0</v>
      </c>
      <c r="AO118" s="283"/>
      <c r="AP118" s="283"/>
      <c r="AQ118" s="105" t="s">
        <v>88</v>
      </c>
      <c r="AR118" s="61"/>
      <c r="AS118" s="106">
        <v>0</v>
      </c>
      <c r="AT118" s="107">
        <f t="shared" si="1"/>
        <v>0</v>
      </c>
      <c r="AU118" s="108">
        <f>'201 - SO 01 Příprava územ...'!P124</f>
        <v>0</v>
      </c>
      <c r="AV118" s="107">
        <f>'201 - SO 01 Příprava územ...'!J35</f>
        <v>0</v>
      </c>
      <c r="AW118" s="107">
        <f>'201 - SO 01 Příprava územ...'!J36</f>
        <v>0</v>
      </c>
      <c r="AX118" s="107">
        <f>'201 - SO 01 Příprava územ...'!J37</f>
        <v>0</v>
      </c>
      <c r="AY118" s="107">
        <f>'201 - SO 01 Příprava územ...'!J38</f>
        <v>0</v>
      </c>
      <c r="AZ118" s="107">
        <f>'201 - SO 01 Příprava územ...'!F35</f>
        <v>0</v>
      </c>
      <c r="BA118" s="107">
        <f>'201 - SO 01 Příprava územ...'!F36</f>
        <v>0</v>
      </c>
      <c r="BB118" s="107">
        <f>'201 - SO 01 Příprava územ...'!F37</f>
        <v>0</v>
      </c>
      <c r="BC118" s="107">
        <f>'201 - SO 01 Příprava územ...'!F38</f>
        <v>0</v>
      </c>
      <c r="BD118" s="109">
        <f>'201 - SO 01 Příprava územ...'!F39</f>
        <v>0</v>
      </c>
      <c r="BT118" s="110" t="s">
        <v>85</v>
      </c>
      <c r="BV118" s="110" t="s">
        <v>78</v>
      </c>
      <c r="BW118" s="110" t="s">
        <v>152</v>
      </c>
      <c r="BX118" s="110" t="s">
        <v>150</v>
      </c>
      <c r="CL118" s="110" t="s">
        <v>1</v>
      </c>
    </row>
    <row r="119" spans="1:91" s="4" customFormat="1" ht="16.5" customHeight="1">
      <c r="A119" s="111" t="s">
        <v>94</v>
      </c>
      <c r="B119" s="59"/>
      <c r="C119" s="104"/>
      <c r="D119" s="104"/>
      <c r="E119" s="280" t="s">
        <v>153</v>
      </c>
      <c r="F119" s="280"/>
      <c r="G119" s="280"/>
      <c r="H119" s="280"/>
      <c r="I119" s="280"/>
      <c r="J119" s="104"/>
      <c r="K119" s="280" t="s">
        <v>154</v>
      </c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2">
        <f>'202 - SO 02 Zázemí tržnice'!J32</f>
        <v>0</v>
      </c>
      <c r="AH119" s="283"/>
      <c r="AI119" s="283"/>
      <c r="AJ119" s="283"/>
      <c r="AK119" s="283"/>
      <c r="AL119" s="283"/>
      <c r="AM119" s="283"/>
      <c r="AN119" s="282">
        <f t="shared" si="0"/>
        <v>0</v>
      </c>
      <c r="AO119" s="283"/>
      <c r="AP119" s="283"/>
      <c r="AQ119" s="105" t="s">
        <v>88</v>
      </c>
      <c r="AR119" s="61"/>
      <c r="AS119" s="106">
        <v>0</v>
      </c>
      <c r="AT119" s="107">
        <f t="shared" si="1"/>
        <v>0</v>
      </c>
      <c r="AU119" s="108">
        <f>'202 - SO 02 Zázemí tržnice'!P130</f>
        <v>0</v>
      </c>
      <c r="AV119" s="107">
        <f>'202 - SO 02 Zázemí tržnice'!J35</f>
        <v>0</v>
      </c>
      <c r="AW119" s="107">
        <f>'202 - SO 02 Zázemí tržnice'!J36</f>
        <v>0</v>
      </c>
      <c r="AX119" s="107">
        <f>'202 - SO 02 Zázemí tržnice'!J37</f>
        <v>0</v>
      </c>
      <c r="AY119" s="107">
        <f>'202 - SO 02 Zázemí tržnice'!J38</f>
        <v>0</v>
      </c>
      <c r="AZ119" s="107">
        <f>'202 - SO 02 Zázemí tržnice'!F35</f>
        <v>0</v>
      </c>
      <c r="BA119" s="107">
        <f>'202 - SO 02 Zázemí tržnice'!F36</f>
        <v>0</v>
      </c>
      <c r="BB119" s="107">
        <f>'202 - SO 02 Zázemí tržnice'!F37</f>
        <v>0</v>
      </c>
      <c r="BC119" s="107">
        <f>'202 - SO 02 Zázemí tržnice'!F38</f>
        <v>0</v>
      </c>
      <c r="BD119" s="109">
        <f>'202 - SO 02 Zázemí tržnice'!F39</f>
        <v>0</v>
      </c>
      <c r="BT119" s="110" t="s">
        <v>85</v>
      </c>
      <c r="BV119" s="110" t="s">
        <v>78</v>
      </c>
      <c r="BW119" s="110" t="s">
        <v>155</v>
      </c>
      <c r="BX119" s="110" t="s">
        <v>150</v>
      </c>
      <c r="CL119" s="110" t="s">
        <v>1</v>
      </c>
    </row>
    <row r="120" spans="1:91" s="4" customFormat="1" ht="23.25" customHeight="1">
      <c r="A120" s="111" t="s">
        <v>94</v>
      </c>
      <c r="B120" s="59"/>
      <c r="C120" s="104"/>
      <c r="D120" s="104"/>
      <c r="E120" s="280" t="s">
        <v>156</v>
      </c>
      <c r="F120" s="280"/>
      <c r="G120" s="280"/>
      <c r="H120" s="280"/>
      <c r="I120" s="280"/>
      <c r="J120" s="104"/>
      <c r="K120" s="280" t="s">
        <v>103</v>
      </c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2">
        <f>'203 - SO 04 Dopravní řeše...'!J32</f>
        <v>0</v>
      </c>
      <c r="AH120" s="283"/>
      <c r="AI120" s="283"/>
      <c r="AJ120" s="283"/>
      <c r="AK120" s="283"/>
      <c r="AL120" s="283"/>
      <c r="AM120" s="283"/>
      <c r="AN120" s="282">
        <f t="shared" si="0"/>
        <v>0</v>
      </c>
      <c r="AO120" s="283"/>
      <c r="AP120" s="283"/>
      <c r="AQ120" s="105" t="s">
        <v>88</v>
      </c>
      <c r="AR120" s="61"/>
      <c r="AS120" s="106">
        <v>0</v>
      </c>
      <c r="AT120" s="107">
        <f t="shared" si="1"/>
        <v>0</v>
      </c>
      <c r="AU120" s="108">
        <f>'203 - SO 04 Dopravní řeše...'!P127</f>
        <v>0</v>
      </c>
      <c r="AV120" s="107">
        <f>'203 - SO 04 Dopravní řeše...'!J35</f>
        <v>0</v>
      </c>
      <c r="AW120" s="107">
        <f>'203 - SO 04 Dopravní řeše...'!J36</f>
        <v>0</v>
      </c>
      <c r="AX120" s="107">
        <f>'203 - SO 04 Dopravní řeše...'!J37</f>
        <v>0</v>
      </c>
      <c r="AY120" s="107">
        <f>'203 - SO 04 Dopravní řeše...'!J38</f>
        <v>0</v>
      </c>
      <c r="AZ120" s="107">
        <f>'203 - SO 04 Dopravní řeše...'!F35</f>
        <v>0</v>
      </c>
      <c r="BA120" s="107">
        <f>'203 - SO 04 Dopravní řeše...'!F36</f>
        <v>0</v>
      </c>
      <c r="BB120" s="107">
        <f>'203 - SO 04 Dopravní řeše...'!F37</f>
        <v>0</v>
      </c>
      <c r="BC120" s="107">
        <f>'203 - SO 04 Dopravní řeše...'!F38</f>
        <v>0</v>
      </c>
      <c r="BD120" s="109">
        <f>'203 - SO 04 Dopravní řeše...'!F39</f>
        <v>0</v>
      </c>
      <c r="BT120" s="110" t="s">
        <v>85</v>
      </c>
      <c r="BV120" s="110" t="s">
        <v>78</v>
      </c>
      <c r="BW120" s="110" t="s">
        <v>157</v>
      </c>
      <c r="BX120" s="110" t="s">
        <v>150</v>
      </c>
      <c r="CL120" s="110" t="s">
        <v>1</v>
      </c>
    </row>
    <row r="121" spans="1:91" s="4" customFormat="1" ht="23.25" customHeight="1">
      <c r="A121" s="111" t="s">
        <v>94</v>
      </c>
      <c r="B121" s="59"/>
      <c r="C121" s="104"/>
      <c r="D121" s="104"/>
      <c r="E121" s="280" t="s">
        <v>158</v>
      </c>
      <c r="F121" s="280"/>
      <c r="G121" s="280"/>
      <c r="H121" s="280"/>
      <c r="I121" s="280"/>
      <c r="J121" s="104"/>
      <c r="K121" s="280" t="s">
        <v>106</v>
      </c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2">
        <f>'204 - SO 05 Sadové úpravy...'!J32</f>
        <v>0</v>
      </c>
      <c r="AH121" s="283"/>
      <c r="AI121" s="283"/>
      <c r="AJ121" s="283"/>
      <c r="AK121" s="283"/>
      <c r="AL121" s="283"/>
      <c r="AM121" s="283"/>
      <c r="AN121" s="282">
        <f t="shared" si="0"/>
        <v>0</v>
      </c>
      <c r="AO121" s="283"/>
      <c r="AP121" s="283"/>
      <c r="AQ121" s="105" t="s">
        <v>88</v>
      </c>
      <c r="AR121" s="61"/>
      <c r="AS121" s="106">
        <v>0</v>
      </c>
      <c r="AT121" s="107">
        <f t="shared" si="1"/>
        <v>0</v>
      </c>
      <c r="AU121" s="108">
        <f>'204 - SO 05 Sadové úpravy...'!P122</f>
        <v>0</v>
      </c>
      <c r="AV121" s="107">
        <f>'204 - SO 05 Sadové úpravy...'!J35</f>
        <v>0</v>
      </c>
      <c r="AW121" s="107">
        <f>'204 - SO 05 Sadové úpravy...'!J36</f>
        <v>0</v>
      </c>
      <c r="AX121" s="107">
        <f>'204 - SO 05 Sadové úpravy...'!J37</f>
        <v>0</v>
      </c>
      <c r="AY121" s="107">
        <f>'204 - SO 05 Sadové úpravy...'!J38</f>
        <v>0</v>
      </c>
      <c r="AZ121" s="107">
        <f>'204 - SO 05 Sadové úpravy...'!F35</f>
        <v>0</v>
      </c>
      <c r="BA121" s="107">
        <f>'204 - SO 05 Sadové úpravy...'!F36</f>
        <v>0</v>
      </c>
      <c r="BB121" s="107">
        <f>'204 - SO 05 Sadové úpravy...'!F37</f>
        <v>0</v>
      </c>
      <c r="BC121" s="107">
        <f>'204 - SO 05 Sadové úpravy...'!F38</f>
        <v>0</v>
      </c>
      <c r="BD121" s="109">
        <f>'204 - SO 05 Sadové úpravy...'!F39</f>
        <v>0</v>
      </c>
      <c r="BT121" s="110" t="s">
        <v>85</v>
      </c>
      <c r="BV121" s="110" t="s">
        <v>78</v>
      </c>
      <c r="BW121" s="110" t="s">
        <v>159</v>
      </c>
      <c r="BX121" s="110" t="s">
        <v>150</v>
      </c>
      <c r="CL121" s="110" t="s">
        <v>1</v>
      </c>
    </row>
    <row r="122" spans="1:91" s="4" customFormat="1" ht="16.5" customHeight="1">
      <c r="A122" s="111" t="s">
        <v>94</v>
      </c>
      <c r="B122" s="59"/>
      <c r="C122" s="104"/>
      <c r="D122" s="104"/>
      <c r="E122" s="280" t="s">
        <v>160</v>
      </c>
      <c r="F122" s="280"/>
      <c r="G122" s="280"/>
      <c r="H122" s="280"/>
      <c r="I122" s="280"/>
      <c r="J122" s="104"/>
      <c r="K122" s="280" t="s">
        <v>109</v>
      </c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2">
        <f>'205 - SO 06 Opěrné stěny ...'!J32</f>
        <v>0</v>
      </c>
      <c r="AH122" s="283"/>
      <c r="AI122" s="283"/>
      <c r="AJ122" s="283"/>
      <c r="AK122" s="283"/>
      <c r="AL122" s="283"/>
      <c r="AM122" s="283"/>
      <c r="AN122" s="282">
        <f t="shared" si="0"/>
        <v>0</v>
      </c>
      <c r="AO122" s="283"/>
      <c r="AP122" s="283"/>
      <c r="AQ122" s="105" t="s">
        <v>88</v>
      </c>
      <c r="AR122" s="61"/>
      <c r="AS122" s="106">
        <v>0</v>
      </c>
      <c r="AT122" s="107">
        <f t="shared" si="1"/>
        <v>0</v>
      </c>
      <c r="AU122" s="108">
        <f>'205 - SO 06 Opěrné stěny ...'!P128</f>
        <v>0</v>
      </c>
      <c r="AV122" s="107">
        <f>'205 - SO 06 Opěrné stěny ...'!J35</f>
        <v>0</v>
      </c>
      <c r="AW122" s="107">
        <f>'205 - SO 06 Opěrné stěny ...'!J36</f>
        <v>0</v>
      </c>
      <c r="AX122" s="107">
        <f>'205 - SO 06 Opěrné stěny ...'!J37</f>
        <v>0</v>
      </c>
      <c r="AY122" s="107">
        <f>'205 - SO 06 Opěrné stěny ...'!J38</f>
        <v>0</v>
      </c>
      <c r="AZ122" s="107">
        <f>'205 - SO 06 Opěrné stěny ...'!F35</f>
        <v>0</v>
      </c>
      <c r="BA122" s="107">
        <f>'205 - SO 06 Opěrné stěny ...'!F36</f>
        <v>0</v>
      </c>
      <c r="BB122" s="107">
        <f>'205 - SO 06 Opěrné stěny ...'!F37</f>
        <v>0</v>
      </c>
      <c r="BC122" s="107">
        <f>'205 - SO 06 Opěrné stěny ...'!F38</f>
        <v>0</v>
      </c>
      <c r="BD122" s="109">
        <f>'205 - SO 06 Opěrné stěny ...'!F39</f>
        <v>0</v>
      </c>
      <c r="BT122" s="110" t="s">
        <v>85</v>
      </c>
      <c r="BV122" s="110" t="s">
        <v>78</v>
      </c>
      <c r="BW122" s="110" t="s">
        <v>161</v>
      </c>
      <c r="BX122" s="110" t="s">
        <v>150</v>
      </c>
      <c r="CL122" s="110" t="s">
        <v>1</v>
      </c>
    </row>
    <row r="123" spans="1:91" s="4" customFormat="1" ht="16.5" customHeight="1">
      <c r="A123" s="111" t="s">
        <v>94</v>
      </c>
      <c r="B123" s="59"/>
      <c r="C123" s="104"/>
      <c r="D123" s="104"/>
      <c r="E123" s="280" t="s">
        <v>162</v>
      </c>
      <c r="F123" s="280"/>
      <c r="G123" s="280"/>
      <c r="H123" s="280"/>
      <c r="I123" s="280"/>
      <c r="J123" s="104"/>
      <c r="K123" s="280" t="s">
        <v>163</v>
      </c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2">
        <f>'IO02 - IO 02 Přípojka NN ...'!J32</f>
        <v>0</v>
      </c>
      <c r="AH123" s="283"/>
      <c r="AI123" s="283"/>
      <c r="AJ123" s="283"/>
      <c r="AK123" s="283"/>
      <c r="AL123" s="283"/>
      <c r="AM123" s="283"/>
      <c r="AN123" s="282">
        <f t="shared" si="0"/>
        <v>0</v>
      </c>
      <c r="AO123" s="283"/>
      <c r="AP123" s="283"/>
      <c r="AQ123" s="105" t="s">
        <v>88</v>
      </c>
      <c r="AR123" s="61"/>
      <c r="AS123" s="106">
        <v>0</v>
      </c>
      <c r="AT123" s="107">
        <f t="shared" si="1"/>
        <v>0</v>
      </c>
      <c r="AU123" s="108">
        <f>'IO02 - IO 02 Přípojka NN ...'!P129</f>
        <v>0</v>
      </c>
      <c r="AV123" s="107">
        <f>'IO02 - IO 02 Přípojka NN ...'!J35</f>
        <v>0</v>
      </c>
      <c r="AW123" s="107">
        <f>'IO02 - IO 02 Přípojka NN ...'!J36</f>
        <v>0</v>
      </c>
      <c r="AX123" s="107">
        <f>'IO02 - IO 02 Přípojka NN ...'!J37</f>
        <v>0</v>
      </c>
      <c r="AY123" s="107">
        <f>'IO02 - IO 02 Přípojka NN ...'!J38</f>
        <v>0</v>
      </c>
      <c r="AZ123" s="107">
        <f>'IO02 - IO 02 Přípojka NN ...'!F35</f>
        <v>0</v>
      </c>
      <c r="BA123" s="107">
        <f>'IO02 - IO 02 Přípojka NN ...'!F36</f>
        <v>0</v>
      </c>
      <c r="BB123" s="107">
        <f>'IO02 - IO 02 Přípojka NN ...'!F37</f>
        <v>0</v>
      </c>
      <c r="BC123" s="107">
        <f>'IO02 - IO 02 Přípojka NN ...'!F38</f>
        <v>0</v>
      </c>
      <c r="BD123" s="109">
        <f>'IO02 - IO 02 Přípojka NN ...'!F39</f>
        <v>0</v>
      </c>
      <c r="BT123" s="110" t="s">
        <v>85</v>
      </c>
      <c r="BV123" s="110" t="s">
        <v>78</v>
      </c>
      <c r="BW123" s="110" t="s">
        <v>164</v>
      </c>
      <c r="BX123" s="110" t="s">
        <v>150</v>
      </c>
      <c r="CL123" s="110" t="s">
        <v>1</v>
      </c>
    </row>
    <row r="124" spans="1:91" s="4" customFormat="1" ht="23.25" customHeight="1">
      <c r="A124" s="111" t="s">
        <v>94</v>
      </c>
      <c r="B124" s="59"/>
      <c r="C124" s="104"/>
      <c r="D124" s="104"/>
      <c r="E124" s="280" t="s">
        <v>165</v>
      </c>
      <c r="F124" s="280"/>
      <c r="G124" s="280"/>
      <c r="H124" s="280"/>
      <c r="I124" s="280"/>
      <c r="J124" s="104"/>
      <c r="K124" s="280" t="s">
        <v>166</v>
      </c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2">
        <f>'302 - IO 02 Přípojka NN p...'!J32</f>
        <v>0</v>
      </c>
      <c r="AH124" s="283"/>
      <c r="AI124" s="283"/>
      <c r="AJ124" s="283"/>
      <c r="AK124" s="283"/>
      <c r="AL124" s="283"/>
      <c r="AM124" s="283"/>
      <c r="AN124" s="282">
        <f t="shared" si="0"/>
        <v>0</v>
      </c>
      <c r="AO124" s="283"/>
      <c r="AP124" s="283"/>
      <c r="AQ124" s="105" t="s">
        <v>88</v>
      </c>
      <c r="AR124" s="61"/>
      <c r="AS124" s="112">
        <v>0</v>
      </c>
      <c r="AT124" s="113">
        <f t="shared" si="1"/>
        <v>0</v>
      </c>
      <c r="AU124" s="114">
        <f>'302 - IO 02 Přípojka NN p...'!P125</f>
        <v>0</v>
      </c>
      <c r="AV124" s="113">
        <f>'302 - IO 02 Přípojka NN p...'!J35</f>
        <v>0</v>
      </c>
      <c r="AW124" s="113">
        <f>'302 - IO 02 Přípojka NN p...'!J36</f>
        <v>0</v>
      </c>
      <c r="AX124" s="113">
        <f>'302 - IO 02 Přípojka NN p...'!J37</f>
        <v>0</v>
      </c>
      <c r="AY124" s="113">
        <f>'302 - IO 02 Přípojka NN p...'!J38</f>
        <v>0</v>
      </c>
      <c r="AZ124" s="113">
        <f>'302 - IO 02 Přípojka NN p...'!F35</f>
        <v>0</v>
      </c>
      <c r="BA124" s="113">
        <f>'302 - IO 02 Přípojka NN p...'!F36</f>
        <v>0</v>
      </c>
      <c r="BB124" s="113">
        <f>'302 - IO 02 Přípojka NN p...'!F37</f>
        <v>0</v>
      </c>
      <c r="BC124" s="113">
        <f>'302 - IO 02 Přípojka NN p...'!F38</f>
        <v>0</v>
      </c>
      <c r="BD124" s="115">
        <f>'302 - IO 02 Přípojka NN p...'!F39</f>
        <v>0</v>
      </c>
      <c r="BT124" s="110" t="s">
        <v>85</v>
      </c>
      <c r="BV124" s="110" t="s">
        <v>78</v>
      </c>
      <c r="BW124" s="110" t="s">
        <v>167</v>
      </c>
      <c r="BX124" s="110" t="s">
        <v>150</v>
      </c>
      <c r="CL124" s="110" t="s">
        <v>1</v>
      </c>
    </row>
    <row r="125" spans="1:91" s="2" customFormat="1" ht="30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40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</sheetData>
  <sheetProtection algorithmName="SHA-512" hashValue="TN+5BLd1LEDju3zMJ98x08ETusI7/XCB4RIxm1gH2UABteIe3RC0QogigouelUjdgVbEM+l3F1nMGIhVnUIkbA==" saltValue="1NckeZTRytVj7V7XWe1zaBMK+o7Pf5zUp8fwskRY6giJPY+CEIZhCOdfeBNZxsGuF1ZBkHENQWE+uOxsepGEWg==" spinCount="100000" sheet="1" objects="1" scenarios="1" formatColumns="0" formatRows="0"/>
  <mergeCells count="158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M102:AF102"/>
    <mergeCell ref="G103:K103"/>
    <mergeCell ref="M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J85"/>
    <mergeCell ref="C92:G92"/>
    <mergeCell ref="I92:AF92"/>
    <mergeCell ref="D95:H95"/>
    <mergeCell ref="J95:AF95"/>
    <mergeCell ref="E96:I96"/>
    <mergeCell ref="K96:AF96"/>
    <mergeCell ref="L97:AF97"/>
    <mergeCell ref="F97:J97"/>
    <mergeCell ref="M98:AF98"/>
    <mergeCell ref="G98:K98"/>
    <mergeCell ref="G99:K99"/>
    <mergeCell ref="M99:AF99"/>
    <mergeCell ref="M100:AF100"/>
    <mergeCell ref="G100:K100"/>
    <mergeCell ref="M101:AF101"/>
    <mergeCell ref="G101:K101"/>
    <mergeCell ref="G102:K102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E124:I124"/>
    <mergeCell ref="K124:AF124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K114:AF114"/>
    <mergeCell ref="E114:I114"/>
    <mergeCell ref="L115:AF115"/>
    <mergeCell ref="F115:J115"/>
    <mergeCell ref="L116:AF116"/>
    <mergeCell ref="F116:J116"/>
    <mergeCell ref="D117:H117"/>
    <mergeCell ref="J117:AF117"/>
    <mergeCell ref="E118:I118"/>
    <mergeCell ref="K118:AF118"/>
    <mergeCell ref="M109:AF109"/>
    <mergeCell ref="G109:K109"/>
    <mergeCell ref="F110:J110"/>
    <mergeCell ref="L110:AF110"/>
    <mergeCell ref="M111:AF111"/>
    <mergeCell ref="G111:K111"/>
    <mergeCell ref="G112:K112"/>
    <mergeCell ref="M112:AF112"/>
    <mergeCell ref="G113:K113"/>
    <mergeCell ref="M113:AF113"/>
    <mergeCell ref="N104:AF104"/>
    <mergeCell ref="H104:L104"/>
    <mergeCell ref="N105:AF105"/>
    <mergeCell ref="H105:L105"/>
    <mergeCell ref="N106:AF106"/>
    <mergeCell ref="H106:L106"/>
    <mergeCell ref="N107:AF107"/>
    <mergeCell ref="H107:L107"/>
    <mergeCell ref="N108:AF108"/>
    <mergeCell ref="H108:L108"/>
  </mergeCells>
  <hyperlinks>
    <hyperlink ref="A98" location="'001 - SO 01 Příprava územ...'!C2" display="/"/>
    <hyperlink ref="A99" location="'003 - SO 03 Úprava opěrné...'!C2" display="/"/>
    <hyperlink ref="A100" location="'004 - SO 04 Dopravní řeše...'!C2" display="/"/>
    <hyperlink ref="A101" location="'005 - SO 05 Sadové úpravy...'!C2" display="/"/>
    <hyperlink ref="A102" location="'006 - SO 06 Opěrné stěny ...'!C2" display="/"/>
    <hyperlink ref="A104" location="'01 - Kanalizační větev D'!C2" display="/"/>
    <hyperlink ref="A105" location="'02 - Kanalizační odbočky ...'!C2" display="/"/>
    <hyperlink ref="A106" location="'03 - Zasakovací objekt ZO'!C2" display="/"/>
    <hyperlink ref="A107" location="'04 - Kanalizační větev D1'!C2" display="/"/>
    <hyperlink ref="A108" location="'05 - Kanalizační odbočky ...'!C2" display="/"/>
    <hyperlink ref="A109" location="'IO05 - IO 05 Vodovodní př...'!C2" display="/"/>
    <hyperlink ref="A111" location="'115 - SO 05 Sadové úpravy...'!C2" display="/"/>
    <hyperlink ref="A112" location="'116 - SO 06 Opěrné stěny ...'!C2" display="/"/>
    <hyperlink ref="A113" location="'IO01 - IO 01 Veřejné osvě...'!C2" display="/"/>
    <hyperlink ref="A115" location="'001 - Vedlejší rozpočtové...'!C2" display="/"/>
    <hyperlink ref="A116" location="'301 - IO 01 Veřejné osvět...'!C2" display="/"/>
    <hyperlink ref="A118" location="'201 - SO 01 Příprava územ...'!C2" display="/"/>
    <hyperlink ref="A119" location="'202 - SO 02 Zázemí tržnice'!C2" display="/"/>
    <hyperlink ref="A120" location="'203 - SO 04 Dopravní řeše...'!C2" display="/"/>
    <hyperlink ref="A121" location="'204 - SO 05 Sadové úpravy...'!C2" display="/"/>
    <hyperlink ref="A122" location="'205 - SO 06 Opěrné stěny ...'!C2" display="/"/>
    <hyperlink ref="A123" location="'IO02 - IO 02 Přípojka NN ...'!C2" display="/"/>
    <hyperlink ref="A124" location="'302 - IO 02 Přípojka NN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98</v>
      </c>
      <c r="AZ2" s="116" t="s">
        <v>168</v>
      </c>
      <c r="BA2" s="116" t="s">
        <v>1</v>
      </c>
      <c r="BB2" s="116" t="s">
        <v>1</v>
      </c>
      <c r="BC2" s="116" t="s">
        <v>169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170</v>
      </c>
      <c r="BA3" s="116" t="s">
        <v>1</v>
      </c>
      <c r="BB3" s="116" t="s">
        <v>1</v>
      </c>
      <c r="BC3" s="116" t="s">
        <v>171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178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ROUND((SUM(BE132:BE261)),  2)</f>
        <v>0</v>
      </c>
      <c r="G37" s="35"/>
      <c r="H37" s="35"/>
      <c r="I37" s="132">
        <v>0.21</v>
      </c>
      <c r="J37" s="131">
        <f>ROUND(((SUM(BE132:BE261))*I37),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ROUND((SUM(BF132:BF261)),  2)</f>
        <v>0</v>
      </c>
      <c r="G38" s="35"/>
      <c r="H38" s="35"/>
      <c r="I38" s="132">
        <v>0.12</v>
      </c>
      <c r="J38" s="131">
        <f>ROUND(((SUM(BF132:BF261))*I38),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ROUND((SUM(BG132:BG261)),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ROUND((SUM(BH132:BH261)),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ROUND((SUM(BI132:BI261)),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001 - SO 01 Příprava území a bourací práce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J133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186</v>
      </c>
      <c r="E103" s="163"/>
      <c r="F103" s="163"/>
      <c r="G103" s="163"/>
      <c r="H103" s="163"/>
      <c r="I103" s="163"/>
      <c r="J103" s="164">
        <f>J170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J174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188</v>
      </c>
      <c r="E105" s="163"/>
      <c r="F105" s="163"/>
      <c r="G105" s="163"/>
      <c r="H105" s="163"/>
      <c r="I105" s="163"/>
      <c r="J105" s="164">
        <f>J181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189</v>
      </c>
      <c r="E106" s="163"/>
      <c r="F106" s="163"/>
      <c r="G106" s="163"/>
      <c r="H106" s="163"/>
      <c r="I106" s="163"/>
      <c r="J106" s="164">
        <f>J244</f>
        <v>0</v>
      </c>
      <c r="K106" s="104"/>
      <c r="L106" s="165"/>
    </row>
    <row r="107" spans="1:47" s="9" customFormat="1" ht="24.95" customHeight="1">
      <c r="B107" s="155"/>
      <c r="C107" s="156"/>
      <c r="D107" s="157" t="s">
        <v>190</v>
      </c>
      <c r="E107" s="158"/>
      <c r="F107" s="158"/>
      <c r="G107" s="158"/>
      <c r="H107" s="158"/>
      <c r="I107" s="158"/>
      <c r="J107" s="159">
        <f>J259</f>
        <v>0</v>
      </c>
      <c r="K107" s="156"/>
      <c r="L107" s="160"/>
    </row>
    <row r="108" spans="1:47" s="10" customFormat="1" ht="19.899999999999999" customHeight="1">
      <c r="B108" s="161"/>
      <c r="C108" s="104"/>
      <c r="D108" s="162" t="s">
        <v>191</v>
      </c>
      <c r="E108" s="163"/>
      <c r="F108" s="163"/>
      <c r="G108" s="163"/>
      <c r="H108" s="163"/>
      <c r="I108" s="163"/>
      <c r="J108" s="164">
        <f>J260</f>
        <v>0</v>
      </c>
      <c r="K108" s="104"/>
      <c r="L108" s="165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4" t="str">
        <f>E7</f>
        <v>Revitalizace Tržnice I.etapa - Krásenský břeh</v>
      </c>
      <c r="F118" s="335"/>
      <c r="G118" s="335"/>
      <c r="H118" s="33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173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4" t="s">
        <v>174</v>
      </c>
      <c r="F120" s="310"/>
      <c r="G120" s="310"/>
      <c r="H120" s="310"/>
      <c r="I120" s="23"/>
      <c r="J120" s="23"/>
      <c r="K120" s="23"/>
      <c r="L120" s="21"/>
    </row>
    <row r="121" spans="1:31" s="1" customFormat="1" ht="12" customHeight="1">
      <c r="B121" s="22"/>
      <c r="C121" s="30" t="s">
        <v>175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6" t="s">
        <v>176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177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88" t="str">
        <f>E13</f>
        <v>001 - SO 01 Příprava území a bourací práce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Valašské Meziříčí</v>
      </c>
      <c r="G126" s="37"/>
      <c r="H126" s="37"/>
      <c r="I126" s="30" t="s">
        <v>22</v>
      </c>
      <c r="J126" s="67" t="str">
        <f>IF(J16="","",J16)</f>
        <v>25. 10. 2023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Město Valašské Meziříčí</v>
      </c>
      <c r="G128" s="37"/>
      <c r="H128" s="37"/>
      <c r="I128" s="30" t="s">
        <v>30</v>
      </c>
      <c r="J128" s="33" t="str">
        <f>E25</f>
        <v>Kubla&amp;Architects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Fajfrová Irena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6"/>
      <c r="B131" s="167"/>
      <c r="C131" s="168" t="s">
        <v>193</v>
      </c>
      <c r="D131" s="169" t="s">
        <v>61</v>
      </c>
      <c r="E131" s="169" t="s">
        <v>57</v>
      </c>
      <c r="F131" s="169" t="s">
        <v>58</v>
      </c>
      <c r="G131" s="169" t="s">
        <v>194</v>
      </c>
      <c r="H131" s="169" t="s">
        <v>195</v>
      </c>
      <c r="I131" s="169" t="s">
        <v>196</v>
      </c>
      <c r="J131" s="169" t="s">
        <v>181</v>
      </c>
      <c r="K131" s="170" t="s">
        <v>197</v>
      </c>
      <c r="L131" s="171"/>
      <c r="M131" s="76" t="s">
        <v>1</v>
      </c>
      <c r="N131" s="77" t="s">
        <v>40</v>
      </c>
      <c r="O131" s="77" t="s">
        <v>198</v>
      </c>
      <c r="P131" s="77" t="s">
        <v>199</v>
      </c>
      <c r="Q131" s="77" t="s">
        <v>200</v>
      </c>
      <c r="R131" s="77" t="s">
        <v>201</v>
      </c>
      <c r="S131" s="77" t="s">
        <v>202</v>
      </c>
      <c r="T131" s="78" t="s">
        <v>203</v>
      </c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1:65" s="2" customFormat="1" ht="22.9" customHeight="1">
      <c r="A132" s="35"/>
      <c r="B132" s="36"/>
      <c r="C132" s="83" t="s">
        <v>204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P133+P259</f>
        <v>0</v>
      </c>
      <c r="Q132" s="80"/>
      <c r="R132" s="174">
        <f>R133+R259</f>
        <v>2.4018999999999995</v>
      </c>
      <c r="S132" s="80"/>
      <c r="T132" s="175">
        <f>T133+T259</f>
        <v>2918.5676500000009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183</v>
      </c>
      <c r="BK132" s="176">
        <f>BK133+BK259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205</v>
      </c>
      <c r="F133" s="180" t="s">
        <v>206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P134+P170+P174+P181+P244</f>
        <v>0</v>
      </c>
      <c r="Q133" s="185"/>
      <c r="R133" s="186">
        <f>R134+R170+R174+R181+R244</f>
        <v>2.4018999999999995</v>
      </c>
      <c r="S133" s="185"/>
      <c r="T133" s="187">
        <f>T134+T170+T174+T181+T244</f>
        <v>2918.5646500000007</v>
      </c>
      <c r="AR133" s="188" t="s">
        <v>83</v>
      </c>
      <c r="AT133" s="189" t="s">
        <v>75</v>
      </c>
      <c r="AU133" s="189" t="s">
        <v>76</v>
      </c>
      <c r="AY133" s="188" t="s">
        <v>207</v>
      </c>
      <c r="BK133" s="190">
        <f>BK134+BK170+BK174+BK181+BK244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208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SUM(P135:P169)</f>
        <v>0</v>
      </c>
      <c r="Q134" s="185"/>
      <c r="R134" s="186">
        <f>SUM(R135:R169)</f>
        <v>0.12166</v>
      </c>
      <c r="S134" s="185"/>
      <c r="T134" s="187">
        <f>SUM(T135:T169)</f>
        <v>2278.4750000000004</v>
      </c>
      <c r="AR134" s="188" t="s">
        <v>83</v>
      </c>
      <c r="AT134" s="189" t="s">
        <v>75</v>
      </c>
      <c r="AU134" s="189" t="s">
        <v>83</v>
      </c>
      <c r="AY134" s="188" t="s">
        <v>207</v>
      </c>
      <c r="BK134" s="190">
        <f>SUM(BK135:BK169)</f>
        <v>0</v>
      </c>
    </row>
    <row r="135" spans="1:65" s="2" customFormat="1" ht="16.5" customHeight="1">
      <c r="A135" s="35"/>
      <c r="B135" s="36"/>
      <c r="C135" s="193" t="s">
        <v>83</v>
      </c>
      <c r="D135" s="193" t="s">
        <v>209</v>
      </c>
      <c r="E135" s="194" t="s">
        <v>210</v>
      </c>
      <c r="F135" s="195" t="s">
        <v>211</v>
      </c>
      <c r="G135" s="196" t="s">
        <v>212</v>
      </c>
      <c r="H135" s="197">
        <v>70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3.0000000000000001E-5</v>
      </c>
      <c r="R135" s="202">
        <f>Q135*H135</f>
        <v>2.0999999999999999E-3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214</v>
      </c>
    </row>
    <row r="136" spans="1:65" s="2" customFormat="1" ht="37.9" customHeight="1">
      <c r="A136" s="35"/>
      <c r="B136" s="36"/>
      <c r="C136" s="193" t="s">
        <v>85</v>
      </c>
      <c r="D136" s="193" t="s">
        <v>209</v>
      </c>
      <c r="E136" s="194" t="s">
        <v>215</v>
      </c>
      <c r="F136" s="195" t="s">
        <v>216</v>
      </c>
      <c r="G136" s="196" t="s">
        <v>212</v>
      </c>
      <c r="H136" s="197">
        <v>70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217</v>
      </c>
    </row>
    <row r="137" spans="1:65" s="2" customFormat="1" ht="24.2" customHeight="1">
      <c r="A137" s="35"/>
      <c r="B137" s="36"/>
      <c r="C137" s="193" t="s">
        <v>92</v>
      </c>
      <c r="D137" s="193" t="s">
        <v>209</v>
      </c>
      <c r="E137" s="194" t="s">
        <v>218</v>
      </c>
      <c r="F137" s="195" t="s">
        <v>219</v>
      </c>
      <c r="G137" s="196" t="s">
        <v>212</v>
      </c>
      <c r="H137" s="197">
        <v>70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220</v>
      </c>
    </row>
    <row r="138" spans="1:65" s="2" customFormat="1" ht="24.2" customHeight="1">
      <c r="A138" s="35"/>
      <c r="B138" s="36"/>
      <c r="C138" s="193" t="s">
        <v>97</v>
      </c>
      <c r="D138" s="193" t="s">
        <v>209</v>
      </c>
      <c r="E138" s="194" t="s">
        <v>221</v>
      </c>
      <c r="F138" s="195" t="s">
        <v>222</v>
      </c>
      <c r="G138" s="196" t="s">
        <v>212</v>
      </c>
      <c r="H138" s="197">
        <v>14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0.23499999999999999</v>
      </c>
      <c r="T138" s="203">
        <f>S138*H138</f>
        <v>3.29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223</v>
      </c>
    </row>
    <row r="139" spans="1:65" s="2" customFormat="1" ht="33" customHeight="1">
      <c r="A139" s="35"/>
      <c r="B139" s="36"/>
      <c r="C139" s="193" t="s">
        <v>115</v>
      </c>
      <c r="D139" s="193" t="s">
        <v>209</v>
      </c>
      <c r="E139" s="194" t="s">
        <v>224</v>
      </c>
      <c r="F139" s="195" t="s">
        <v>225</v>
      </c>
      <c r="G139" s="196" t="s">
        <v>212</v>
      </c>
      <c r="H139" s="197">
        <v>57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0.255</v>
      </c>
      <c r="T139" s="203">
        <f>S139*H139</f>
        <v>14.535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226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228</v>
      </c>
      <c r="G140" s="207"/>
      <c r="H140" s="211">
        <v>57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24.2" customHeight="1">
      <c r="A141" s="35"/>
      <c r="B141" s="36"/>
      <c r="C141" s="193" t="s">
        <v>229</v>
      </c>
      <c r="D141" s="193" t="s">
        <v>209</v>
      </c>
      <c r="E141" s="194" t="s">
        <v>230</v>
      </c>
      <c r="F141" s="195" t="s">
        <v>231</v>
      </c>
      <c r="G141" s="196" t="s">
        <v>212</v>
      </c>
      <c r="H141" s="197">
        <v>23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0.32</v>
      </c>
      <c r="T141" s="203">
        <f>S141*H141</f>
        <v>7.36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232</v>
      </c>
    </row>
    <row r="142" spans="1:65" s="2" customFormat="1" ht="24.2" customHeight="1">
      <c r="A142" s="35"/>
      <c r="B142" s="36"/>
      <c r="C142" s="193" t="s">
        <v>233</v>
      </c>
      <c r="D142" s="193" t="s">
        <v>209</v>
      </c>
      <c r="E142" s="194" t="s">
        <v>234</v>
      </c>
      <c r="F142" s="195" t="s">
        <v>235</v>
      </c>
      <c r="G142" s="196" t="s">
        <v>212</v>
      </c>
      <c r="H142" s="197">
        <v>5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0.44</v>
      </c>
      <c r="T142" s="203">
        <f>S142*H142</f>
        <v>2.2000000000000002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236</v>
      </c>
    </row>
    <row r="143" spans="1:65" s="2" customFormat="1" ht="24.2" customHeight="1">
      <c r="A143" s="35"/>
      <c r="B143" s="36"/>
      <c r="C143" s="193" t="s">
        <v>237</v>
      </c>
      <c r="D143" s="193" t="s">
        <v>209</v>
      </c>
      <c r="E143" s="194" t="s">
        <v>238</v>
      </c>
      <c r="F143" s="195" t="s">
        <v>239</v>
      </c>
      <c r="G143" s="196" t="s">
        <v>212</v>
      </c>
      <c r="H143" s="197">
        <v>5</v>
      </c>
      <c r="I143" s="198"/>
      <c r="J143" s="199">
        <f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0.33</v>
      </c>
      <c r="T143" s="203">
        <f>S143*H143</f>
        <v>1.6500000000000001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97</v>
      </c>
      <c r="AT143" s="204" t="s">
        <v>209</v>
      </c>
      <c r="AU143" s="204" t="s">
        <v>85</v>
      </c>
      <c r="AY143" s="18" t="s">
        <v>207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97</v>
      </c>
      <c r="BM143" s="204" t="s">
        <v>240</v>
      </c>
    </row>
    <row r="144" spans="1:65" s="14" customFormat="1" ht="11.25">
      <c r="B144" s="218"/>
      <c r="C144" s="219"/>
      <c r="D144" s="208" t="s">
        <v>227</v>
      </c>
      <c r="E144" s="220" t="s">
        <v>1</v>
      </c>
      <c r="F144" s="221" t="s">
        <v>241</v>
      </c>
      <c r="G144" s="219"/>
      <c r="H144" s="220" t="s">
        <v>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227</v>
      </c>
      <c r="AU144" s="227" t="s">
        <v>85</v>
      </c>
      <c r="AV144" s="14" t="s">
        <v>83</v>
      </c>
      <c r="AW144" s="14" t="s">
        <v>32</v>
      </c>
      <c r="AX144" s="14" t="s">
        <v>76</v>
      </c>
      <c r="AY144" s="22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242</v>
      </c>
      <c r="G145" s="207"/>
      <c r="H145" s="211">
        <v>5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33" customHeight="1">
      <c r="A146" s="35"/>
      <c r="B146" s="36"/>
      <c r="C146" s="193" t="s">
        <v>243</v>
      </c>
      <c r="D146" s="193" t="s">
        <v>209</v>
      </c>
      <c r="E146" s="194" t="s">
        <v>244</v>
      </c>
      <c r="F146" s="195" t="s">
        <v>245</v>
      </c>
      <c r="G146" s="196" t="s">
        <v>212</v>
      </c>
      <c r="H146" s="197">
        <v>57</v>
      </c>
      <c r="I146" s="198"/>
      <c r="J146" s="199">
        <f t="shared" ref="J146:J151" si="0"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 t="shared" ref="P146:P151" si="1">O146*H146</f>
        <v>0</v>
      </c>
      <c r="Q146" s="202">
        <v>0</v>
      </c>
      <c r="R146" s="202">
        <f t="shared" ref="R146:R151" si="2">Q146*H146</f>
        <v>0</v>
      </c>
      <c r="S146" s="202">
        <v>0.57999999999999996</v>
      </c>
      <c r="T146" s="203">
        <f t="shared" ref="T146:T151" si="3">S146*H146</f>
        <v>33.059999999999995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 t="shared" ref="BE146:BE151" si="4">IF(N146="základní",J146,0)</f>
        <v>0</v>
      </c>
      <c r="BF146" s="205">
        <f t="shared" ref="BF146:BF151" si="5">IF(N146="snížená",J146,0)</f>
        <v>0</v>
      </c>
      <c r="BG146" s="205">
        <f t="shared" ref="BG146:BG151" si="6">IF(N146="zákl. přenesená",J146,0)</f>
        <v>0</v>
      </c>
      <c r="BH146" s="205">
        <f t="shared" ref="BH146:BH151" si="7">IF(N146="sníž. přenesená",J146,0)</f>
        <v>0</v>
      </c>
      <c r="BI146" s="205">
        <f t="shared" ref="BI146:BI151" si="8">IF(N146="nulová",J146,0)</f>
        <v>0</v>
      </c>
      <c r="BJ146" s="18" t="s">
        <v>83</v>
      </c>
      <c r="BK146" s="205">
        <f t="shared" ref="BK146:BK151" si="9">ROUND(I146*H146,2)</f>
        <v>0</v>
      </c>
      <c r="BL146" s="18" t="s">
        <v>97</v>
      </c>
      <c r="BM146" s="204" t="s">
        <v>246</v>
      </c>
    </row>
    <row r="147" spans="1:65" s="2" customFormat="1" ht="24.2" customHeight="1">
      <c r="A147" s="35"/>
      <c r="B147" s="36"/>
      <c r="C147" s="193" t="s">
        <v>247</v>
      </c>
      <c r="D147" s="193" t="s">
        <v>209</v>
      </c>
      <c r="E147" s="194" t="s">
        <v>248</v>
      </c>
      <c r="F147" s="195" t="s">
        <v>249</v>
      </c>
      <c r="G147" s="196" t="s">
        <v>212</v>
      </c>
      <c r="H147" s="197">
        <v>1358</v>
      </c>
      <c r="I147" s="198"/>
      <c r="J147" s="199">
        <f t="shared" si="0"/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0.28999999999999998</v>
      </c>
      <c r="T147" s="203">
        <f t="shared" si="3"/>
        <v>393.82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83</v>
      </c>
      <c r="BK147" s="205">
        <f t="shared" si="9"/>
        <v>0</v>
      </c>
      <c r="BL147" s="18" t="s">
        <v>97</v>
      </c>
      <c r="BM147" s="204" t="s">
        <v>250</v>
      </c>
    </row>
    <row r="148" spans="1:65" s="2" customFormat="1" ht="24.2" customHeight="1">
      <c r="A148" s="35"/>
      <c r="B148" s="36"/>
      <c r="C148" s="193" t="s">
        <v>86</v>
      </c>
      <c r="D148" s="193" t="s">
        <v>209</v>
      </c>
      <c r="E148" s="194" t="s">
        <v>251</v>
      </c>
      <c r="F148" s="195" t="s">
        <v>252</v>
      </c>
      <c r="G148" s="196" t="s">
        <v>212</v>
      </c>
      <c r="H148" s="197">
        <v>253</v>
      </c>
      <c r="I148" s="198"/>
      <c r="J148" s="199">
        <f t="shared" si="0"/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 t="shared" si="1"/>
        <v>0</v>
      </c>
      <c r="Q148" s="202">
        <v>0</v>
      </c>
      <c r="R148" s="202">
        <f t="shared" si="2"/>
        <v>0</v>
      </c>
      <c r="S148" s="202">
        <v>0.44</v>
      </c>
      <c r="T148" s="203">
        <f t="shared" si="3"/>
        <v>111.32000000000001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83</v>
      </c>
      <c r="BK148" s="205">
        <f t="shared" si="9"/>
        <v>0</v>
      </c>
      <c r="BL148" s="18" t="s">
        <v>97</v>
      </c>
      <c r="BM148" s="204" t="s">
        <v>253</v>
      </c>
    </row>
    <row r="149" spans="1:65" s="2" customFormat="1" ht="24.2" customHeight="1">
      <c r="A149" s="35"/>
      <c r="B149" s="36"/>
      <c r="C149" s="193" t="s">
        <v>8</v>
      </c>
      <c r="D149" s="193" t="s">
        <v>209</v>
      </c>
      <c r="E149" s="194" t="s">
        <v>254</v>
      </c>
      <c r="F149" s="195" t="s">
        <v>255</v>
      </c>
      <c r="G149" s="196" t="s">
        <v>212</v>
      </c>
      <c r="H149" s="197">
        <v>1358</v>
      </c>
      <c r="I149" s="198"/>
      <c r="J149" s="199">
        <f t="shared" si="0"/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0.75</v>
      </c>
      <c r="T149" s="203">
        <f t="shared" si="3"/>
        <v>1018.5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83</v>
      </c>
      <c r="BK149" s="205">
        <f t="shared" si="9"/>
        <v>0</v>
      </c>
      <c r="BL149" s="18" t="s">
        <v>97</v>
      </c>
      <c r="BM149" s="204" t="s">
        <v>256</v>
      </c>
    </row>
    <row r="150" spans="1:65" s="2" customFormat="1" ht="33" customHeight="1">
      <c r="A150" s="35"/>
      <c r="B150" s="36"/>
      <c r="C150" s="193" t="s">
        <v>257</v>
      </c>
      <c r="D150" s="193" t="s">
        <v>209</v>
      </c>
      <c r="E150" s="194" t="s">
        <v>258</v>
      </c>
      <c r="F150" s="195" t="s">
        <v>259</v>
      </c>
      <c r="G150" s="196" t="s">
        <v>212</v>
      </c>
      <c r="H150" s="197">
        <v>253</v>
      </c>
      <c r="I150" s="198"/>
      <c r="J150" s="199">
        <f t="shared" si="0"/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0.63</v>
      </c>
      <c r="T150" s="203">
        <f t="shared" si="3"/>
        <v>159.39000000000001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83</v>
      </c>
      <c r="BK150" s="205">
        <f t="shared" si="9"/>
        <v>0</v>
      </c>
      <c r="BL150" s="18" t="s">
        <v>97</v>
      </c>
      <c r="BM150" s="204" t="s">
        <v>260</v>
      </c>
    </row>
    <row r="151" spans="1:65" s="2" customFormat="1" ht="24.2" customHeight="1">
      <c r="A151" s="35"/>
      <c r="B151" s="36"/>
      <c r="C151" s="193" t="s">
        <v>261</v>
      </c>
      <c r="D151" s="193" t="s">
        <v>209</v>
      </c>
      <c r="E151" s="194" t="s">
        <v>262</v>
      </c>
      <c r="F151" s="195" t="s">
        <v>263</v>
      </c>
      <c r="G151" s="196" t="s">
        <v>212</v>
      </c>
      <c r="H151" s="197">
        <v>1358</v>
      </c>
      <c r="I151" s="198"/>
      <c r="J151" s="199">
        <f t="shared" si="0"/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0.316</v>
      </c>
      <c r="T151" s="203">
        <f t="shared" si="3"/>
        <v>429.12799999999999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83</v>
      </c>
      <c r="BK151" s="205">
        <f t="shared" si="9"/>
        <v>0</v>
      </c>
      <c r="BL151" s="18" t="s">
        <v>97</v>
      </c>
      <c r="BM151" s="204" t="s">
        <v>264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265</v>
      </c>
      <c r="G152" s="207"/>
      <c r="H152" s="211">
        <v>1358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4.2" customHeight="1">
      <c r="A153" s="35"/>
      <c r="B153" s="36"/>
      <c r="C153" s="193" t="s">
        <v>266</v>
      </c>
      <c r="D153" s="193" t="s">
        <v>209</v>
      </c>
      <c r="E153" s="194" t="s">
        <v>267</v>
      </c>
      <c r="F153" s="195" t="s">
        <v>268</v>
      </c>
      <c r="G153" s="196" t="s">
        <v>212</v>
      </c>
      <c r="H153" s="197">
        <v>23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0.57999999999999996</v>
      </c>
      <c r="T153" s="203">
        <f>S153*H153</f>
        <v>13.34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269</v>
      </c>
    </row>
    <row r="154" spans="1:65" s="2" customFormat="1" ht="24.2" customHeight="1">
      <c r="A154" s="35"/>
      <c r="B154" s="36"/>
      <c r="C154" s="193" t="s">
        <v>270</v>
      </c>
      <c r="D154" s="193" t="s">
        <v>209</v>
      </c>
      <c r="E154" s="194" t="s">
        <v>267</v>
      </c>
      <c r="F154" s="195" t="s">
        <v>268</v>
      </c>
      <c r="G154" s="196" t="s">
        <v>212</v>
      </c>
      <c r="H154" s="197">
        <v>14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0.57999999999999996</v>
      </c>
      <c r="T154" s="203">
        <f>S154*H154</f>
        <v>8.1199999999999992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271</v>
      </c>
    </row>
    <row r="155" spans="1:65" s="2" customFormat="1" ht="16.5" customHeight="1">
      <c r="A155" s="35"/>
      <c r="B155" s="36"/>
      <c r="C155" s="193" t="s">
        <v>272</v>
      </c>
      <c r="D155" s="193" t="s">
        <v>209</v>
      </c>
      <c r="E155" s="194" t="s">
        <v>273</v>
      </c>
      <c r="F155" s="195" t="s">
        <v>274</v>
      </c>
      <c r="G155" s="196" t="s">
        <v>275</v>
      </c>
      <c r="H155" s="197">
        <v>297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0.20499999999999999</v>
      </c>
      <c r="T155" s="203">
        <f>S155*H155</f>
        <v>60.884999999999998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276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277</v>
      </c>
      <c r="G156" s="207"/>
      <c r="H156" s="211">
        <v>297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16.5" customHeight="1">
      <c r="A157" s="35"/>
      <c r="B157" s="36"/>
      <c r="C157" s="193" t="s">
        <v>278</v>
      </c>
      <c r="D157" s="193" t="s">
        <v>209</v>
      </c>
      <c r="E157" s="194" t="s">
        <v>279</v>
      </c>
      <c r="F157" s="195" t="s">
        <v>280</v>
      </c>
      <c r="G157" s="196" t="s">
        <v>275</v>
      </c>
      <c r="H157" s="197">
        <v>27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0.115</v>
      </c>
      <c r="T157" s="203">
        <f>S157*H157</f>
        <v>3.105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281</v>
      </c>
    </row>
    <row r="158" spans="1:65" s="2" customFormat="1" ht="24.2" customHeight="1">
      <c r="A158" s="35"/>
      <c r="B158" s="36"/>
      <c r="C158" s="193" t="s">
        <v>282</v>
      </c>
      <c r="D158" s="193" t="s">
        <v>209</v>
      </c>
      <c r="E158" s="194" t="s">
        <v>283</v>
      </c>
      <c r="F158" s="195" t="s">
        <v>284</v>
      </c>
      <c r="G158" s="196" t="s">
        <v>285</v>
      </c>
      <c r="H158" s="197">
        <v>9.8800000000000008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1.9</v>
      </c>
      <c r="T158" s="203">
        <f>S158*H158</f>
        <v>18.772000000000002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286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287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288</v>
      </c>
      <c r="G160" s="207"/>
      <c r="H160" s="211">
        <v>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76</v>
      </c>
      <c r="AY160" s="217" t="s">
        <v>207</v>
      </c>
    </row>
    <row r="161" spans="1:65" s="14" customFormat="1" ht="11.25">
      <c r="B161" s="218"/>
      <c r="C161" s="219"/>
      <c r="D161" s="208" t="s">
        <v>227</v>
      </c>
      <c r="E161" s="220" t="s">
        <v>1</v>
      </c>
      <c r="F161" s="221" t="s">
        <v>289</v>
      </c>
      <c r="G161" s="219"/>
      <c r="H161" s="220" t="s">
        <v>1</v>
      </c>
      <c r="I161" s="222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227</v>
      </c>
      <c r="AU161" s="227" t="s">
        <v>85</v>
      </c>
      <c r="AV161" s="14" t="s">
        <v>83</v>
      </c>
      <c r="AW161" s="14" t="s">
        <v>32</v>
      </c>
      <c r="AX161" s="14" t="s">
        <v>76</v>
      </c>
      <c r="AY161" s="227" t="s">
        <v>207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290</v>
      </c>
      <c r="G162" s="207"/>
      <c r="H162" s="211">
        <v>0.88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76</v>
      </c>
      <c r="AY162" s="217" t="s">
        <v>207</v>
      </c>
    </row>
    <row r="163" spans="1:65" s="15" customFormat="1" ht="11.25">
      <c r="B163" s="228"/>
      <c r="C163" s="229"/>
      <c r="D163" s="208" t="s">
        <v>227</v>
      </c>
      <c r="E163" s="230" t="s">
        <v>1</v>
      </c>
      <c r="F163" s="231" t="s">
        <v>291</v>
      </c>
      <c r="G163" s="229"/>
      <c r="H163" s="232">
        <v>9.8800000000000008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227</v>
      </c>
      <c r="AU163" s="238" t="s">
        <v>85</v>
      </c>
      <c r="AV163" s="15" t="s">
        <v>97</v>
      </c>
      <c r="AW163" s="15" t="s">
        <v>32</v>
      </c>
      <c r="AX163" s="15" t="s">
        <v>83</v>
      </c>
      <c r="AY163" s="238" t="s">
        <v>207</v>
      </c>
    </row>
    <row r="164" spans="1:65" s="2" customFormat="1" ht="24.2" customHeight="1">
      <c r="A164" s="35"/>
      <c r="B164" s="36"/>
      <c r="C164" s="193" t="s">
        <v>292</v>
      </c>
      <c r="D164" s="193" t="s">
        <v>209</v>
      </c>
      <c r="E164" s="194" t="s">
        <v>293</v>
      </c>
      <c r="F164" s="195" t="s">
        <v>294</v>
      </c>
      <c r="G164" s="196" t="s">
        <v>212</v>
      </c>
      <c r="H164" s="197">
        <v>560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295</v>
      </c>
    </row>
    <row r="165" spans="1:65" s="2" customFormat="1" ht="24.2" customHeight="1">
      <c r="A165" s="35"/>
      <c r="B165" s="36"/>
      <c r="C165" s="193" t="s">
        <v>7</v>
      </c>
      <c r="D165" s="193" t="s">
        <v>209</v>
      </c>
      <c r="E165" s="194" t="s">
        <v>296</v>
      </c>
      <c r="F165" s="195" t="s">
        <v>297</v>
      </c>
      <c r="G165" s="196" t="s">
        <v>212</v>
      </c>
      <c r="H165" s="197">
        <v>70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298</v>
      </c>
    </row>
    <row r="166" spans="1:65" s="2" customFormat="1" ht="24.2" customHeight="1">
      <c r="A166" s="35"/>
      <c r="B166" s="36"/>
      <c r="C166" s="193" t="s">
        <v>299</v>
      </c>
      <c r="D166" s="193" t="s">
        <v>209</v>
      </c>
      <c r="E166" s="194" t="s">
        <v>300</v>
      </c>
      <c r="F166" s="195" t="s">
        <v>301</v>
      </c>
      <c r="G166" s="196" t="s">
        <v>212</v>
      </c>
      <c r="H166" s="197">
        <v>70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302</v>
      </c>
    </row>
    <row r="167" spans="1:65" s="2" customFormat="1" ht="24.2" customHeight="1">
      <c r="A167" s="35"/>
      <c r="B167" s="36"/>
      <c r="C167" s="193" t="s">
        <v>303</v>
      </c>
      <c r="D167" s="193" t="s">
        <v>209</v>
      </c>
      <c r="E167" s="194" t="s">
        <v>304</v>
      </c>
      <c r="F167" s="195" t="s">
        <v>305</v>
      </c>
      <c r="G167" s="196" t="s">
        <v>212</v>
      </c>
      <c r="H167" s="197">
        <v>350</v>
      </c>
      <c r="I167" s="198"/>
      <c r="J167" s="199">
        <f>ROUND(I167*H167,2)</f>
        <v>0</v>
      </c>
      <c r="K167" s="195" t="s">
        <v>213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97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97</v>
      </c>
      <c r="BM167" s="204" t="s">
        <v>306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307</v>
      </c>
      <c r="G168" s="207"/>
      <c r="H168" s="211">
        <v>350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2" customFormat="1" ht="24.2" customHeight="1">
      <c r="A169" s="35"/>
      <c r="B169" s="36"/>
      <c r="C169" s="193" t="s">
        <v>308</v>
      </c>
      <c r="D169" s="193" t="s">
        <v>209</v>
      </c>
      <c r="E169" s="194" t="s">
        <v>309</v>
      </c>
      <c r="F169" s="195" t="s">
        <v>310</v>
      </c>
      <c r="G169" s="196" t="s">
        <v>311</v>
      </c>
      <c r="H169" s="197">
        <v>2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5.978E-2</v>
      </c>
      <c r="R169" s="202">
        <f>Q169*H169</f>
        <v>0.11956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312</v>
      </c>
    </row>
    <row r="170" spans="1:65" s="12" customFormat="1" ht="22.9" customHeight="1">
      <c r="B170" s="177"/>
      <c r="C170" s="178"/>
      <c r="D170" s="179" t="s">
        <v>75</v>
      </c>
      <c r="E170" s="191" t="s">
        <v>229</v>
      </c>
      <c r="F170" s="191" t="s">
        <v>313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2.2802399999999996</v>
      </c>
      <c r="S170" s="185"/>
      <c r="T170" s="187">
        <f>SUM(T171:T173)</f>
        <v>2.6639999999999997</v>
      </c>
      <c r="AR170" s="188" t="s">
        <v>83</v>
      </c>
      <c r="AT170" s="189" t="s">
        <v>75</v>
      </c>
      <c r="AU170" s="189" t="s">
        <v>83</v>
      </c>
      <c r="AY170" s="188" t="s">
        <v>207</v>
      </c>
      <c r="BK170" s="190">
        <f>SUM(BK171:BK173)</f>
        <v>0</v>
      </c>
    </row>
    <row r="171" spans="1:65" s="2" customFormat="1" ht="24.2" customHeight="1">
      <c r="A171" s="35"/>
      <c r="B171" s="36"/>
      <c r="C171" s="193" t="s">
        <v>314</v>
      </c>
      <c r="D171" s="193" t="s">
        <v>209</v>
      </c>
      <c r="E171" s="194" t="s">
        <v>315</v>
      </c>
      <c r="F171" s="195" t="s">
        <v>316</v>
      </c>
      <c r="G171" s="196" t="s">
        <v>212</v>
      </c>
      <c r="H171" s="197">
        <v>72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3.1669999999999997E-2</v>
      </c>
      <c r="R171" s="202">
        <f>Q171*H171</f>
        <v>2.2802399999999996</v>
      </c>
      <c r="S171" s="202">
        <v>3.6999999999999998E-2</v>
      </c>
      <c r="T171" s="203">
        <f>S171*H171</f>
        <v>2.6639999999999997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317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318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319</v>
      </c>
      <c r="G173" s="207"/>
      <c r="H173" s="211">
        <v>72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83</v>
      </c>
      <c r="AY173" s="217" t="s">
        <v>207</v>
      </c>
    </row>
    <row r="174" spans="1:65" s="12" customFormat="1" ht="22.9" customHeight="1">
      <c r="B174" s="177"/>
      <c r="C174" s="178"/>
      <c r="D174" s="179" t="s">
        <v>75</v>
      </c>
      <c r="E174" s="191" t="s">
        <v>237</v>
      </c>
      <c r="F174" s="191" t="s">
        <v>320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SUM(P175:P180)</f>
        <v>0</v>
      </c>
      <c r="Q174" s="185"/>
      <c r="R174" s="186">
        <f>SUM(R175:R180)</f>
        <v>0</v>
      </c>
      <c r="S174" s="185"/>
      <c r="T174" s="187">
        <f>SUM(T175:T180)</f>
        <v>1.2847999999999997</v>
      </c>
      <c r="AR174" s="188" t="s">
        <v>83</v>
      </c>
      <c r="AT174" s="189" t="s">
        <v>75</v>
      </c>
      <c r="AU174" s="189" t="s">
        <v>83</v>
      </c>
      <c r="AY174" s="188" t="s">
        <v>207</v>
      </c>
      <c r="BK174" s="190">
        <f>SUM(BK175:BK180)</f>
        <v>0</v>
      </c>
    </row>
    <row r="175" spans="1:65" s="2" customFormat="1" ht="24.2" customHeight="1">
      <c r="A175" s="35"/>
      <c r="B175" s="36"/>
      <c r="C175" s="193" t="s">
        <v>321</v>
      </c>
      <c r="D175" s="193" t="s">
        <v>209</v>
      </c>
      <c r="E175" s="194" t="s">
        <v>322</v>
      </c>
      <c r="F175" s="195" t="s">
        <v>323</v>
      </c>
      <c r="G175" s="196" t="s">
        <v>285</v>
      </c>
      <c r="H175" s="197">
        <v>0.56499999999999995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1.92</v>
      </c>
      <c r="T175" s="203">
        <f>S175*H175</f>
        <v>1.0847999999999998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324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325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326</v>
      </c>
      <c r="G177" s="207"/>
      <c r="H177" s="211">
        <v>0.56499999999999995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83</v>
      </c>
      <c r="AY177" s="217" t="s">
        <v>207</v>
      </c>
    </row>
    <row r="178" spans="1:65" s="2" customFormat="1" ht="24.2" customHeight="1">
      <c r="A178" s="35"/>
      <c r="B178" s="36"/>
      <c r="C178" s="193" t="s">
        <v>327</v>
      </c>
      <c r="D178" s="193" t="s">
        <v>209</v>
      </c>
      <c r="E178" s="194" t="s">
        <v>328</v>
      </c>
      <c r="F178" s="195" t="s">
        <v>329</v>
      </c>
      <c r="G178" s="196" t="s">
        <v>311</v>
      </c>
      <c r="H178" s="197">
        <v>1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0.2</v>
      </c>
      <c r="T178" s="203">
        <f>S178*H178</f>
        <v>0.2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330</v>
      </c>
    </row>
    <row r="179" spans="1:65" s="14" customFormat="1" ht="11.25">
      <c r="B179" s="218"/>
      <c r="C179" s="219"/>
      <c r="D179" s="208" t="s">
        <v>227</v>
      </c>
      <c r="E179" s="220" t="s">
        <v>1</v>
      </c>
      <c r="F179" s="221" t="s">
        <v>331</v>
      </c>
      <c r="G179" s="219"/>
      <c r="H179" s="220" t="s">
        <v>1</v>
      </c>
      <c r="I179" s="222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227</v>
      </c>
      <c r="AU179" s="227" t="s">
        <v>85</v>
      </c>
      <c r="AV179" s="14" t="s">
        <v>83</v>
      </c>
      <c r="AW179" s="14" t="s">
        <v>32</v>
      </c>
      <c r="AX179" s="14" t="s">
        <v>76</v>
      </c>
      <c r="AY179" s="22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83</v>
      </c>
      <c r="G180" s="207"/>
      <c r="H180" s="211">
        <v>1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83</v>
      </c>
      <c r="AY180" s="217" t="s">
        <v>207</v>
      </c>
    </row>
    <row r="181" spans="1:65" s="12" customFormat="1" ht="22.9" customHeight="1">
      <c r="B181" s="177"/>
      <c r="C181" s="178"/>
      <c r="D181" s="179" t="s">
        <v>75</v>
      </c>
      <c r="E181" s="191" t="s">
        <v>243</v>
      </c>
      <c r="F181" s="191" t="s">
        <v>332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SUM(P182:P243)</f>
        <v>0</v>
      </c>
      <c r="Q181" s="185"/>
      <c r="R181" s="186">
        <f>SUM(R182:R243)</f>
        <v>0</v>
      </c>
      <c r="S181" s="185"/>
      <c r="T181" s="187">
        <f>SUM(T182:T243)</f>
        <v>636.14085000000023</v>
      </c>
      <c r="AR181" s="188" t="s">
        <v>83</v>
      </c>
      <c r="AT181" s="189" t="s">
        <v>75</v>
      </c>
      <c r="AU181" s="189" t="s">
        <v>83</v>
      </c>
      <c r="AY181" s="188" t="s">
        <v>207</v>
      </c>
      <c r="BK181" s="190">
        <f>SUM(BK182:BK243)</f>
        <v>0</v>
      </c>
    </row>
    <row r="182" spans="1:65" s="2" customFormat="1" ht="16.5" customHeight="1">
      <c r="A182" s="35"/>
      <c r="B182" s="36"/>
      <c r="C182" s="193" t="s">
        <v>333</v>
      </c>
      <c r="D182" s="193" t="s">
        <v>209</v>
      </c>
      <c r="E182" s="194" t="s">
        <v>334</v>
      </c>
      <c r="F182" s="195" t="s">
        <v>335</v>
      </c>
      <c r="G182" s="196" t="s">
        <v>285</v>
      </c>
      <c r="H182" s="197">
        <v>13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2</v>
      </c>
      <c r="T182" s="203">
        <f>S182*H182</f>
        <v>26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336</v>
      </c>
    </row>
    <row r="183" spans="1:65" s="14" customFormat="1" ht="11.25">
      <c r="B183" s="218"/>
      <c r="C183" s="219"/>
      <c r="D183" s="208" t="s">
        <v>227</v>
      </c>
      <c r="E183" s="220" t="s">
        <v>1</v>
      </c>
      <c r="F183" s="221" t="s">
        <v>337</v>
      </c>
      <c r="G183" s="219"/>
      <c r="H183" s="220" t="s">
        <v>1</v>
      </c>
      <c r="I183" s="222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227</v>
      </c>
      <c r="AU183" s="227" t="s">
        <v>85</v>
      </c>
      <c r="AV183" s="14" t="s">
        <v>83</v>
      </c>
      <c r="AW183" s="14" t="s">
        <v>32</v>
      </c>
      <c r="AX183" s="14" t="s">
        <v>76</v>
      </c>
      <c r="AY183" s="227" t="s">
        <v>207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338</v>
      </c>
      <c r="G184" s="207"/>
      <c r="H184" s="211">
        <v>0.36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4" customFormat="1" ht="11.25">
      <c r="B185" s="218"/>
      <c r="C185" s="219"/>
      <c r="D185" s="208" t="s">
        <v>227</v>
      </c>
      <c r="E185" s="220" t="s">
        <v>1</v>
      </c>
      <c r="F185" s="221" t="s">
        <v>339</v>
      </c>
      <c r="G185" s="219"/>
      <c r="H185" s="220" t="s">
        <v>1</v>
      </c>
      <c r="I185" s="222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227</v>
      </c>
      <c r="AU185" s="227" t="s">
        <v>85</v>
      </c>
      <c r="AV185" s="14" t="s">
        <v>83</v>
      </c>
      <c r="AW185" s="14" t="s">
        <v>32</v>
      </c>
      <c r="AX185" s="14" t="s">
        <v>76</v>
      </c>
      <c r="AY185" s="227" t="s">
        <v>207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340</v>
      </c>
      <c r="G186" s="207"/>
      <c r="H186" s="211">
        <v>0.72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76</v>
      </c>
      <c r="AY186" s="217" t="s">
        <v>207</v>
      </c>
    </row>
    <row r="187" spans="1:65" s="14" customFormat="1" ht="11.25">
      <c r="B187" s="218"/>
      <c r="C187" s="219"/>
      <c r="D187" s="208" t="s">
        <v>227</v>
      </c>
      <c r="E187" s="220" t="s">
        <v>1</v>
      </c>
      <c r="F187" s="221" t="s">
        <v>341</v>
      </c>
      <c r="G187" s="219"/>
      <c r="H187" s="220" t="s">
        <v>1</v>
      </c>
      <c r="I187" s="222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227</v>
      </c>
      <c r="AU187" s="227" t="s">
        <v>85</v>
      </c>
      <c r="AV187" s="14" t="s">
        <v>83</v>
      </c>
      <c r="AW187" s="14" t="s">
        <v>32</v>
      </c>
      <c r="AX187" s="14" t="s">
        <v>76</v>
      </c>
      <c r="AY187" s="227" t="s">
        <v>207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342</v>
      </c>
      <c r="G188" s="207"/>
      <c r="H188" s="211">
        <v>2.16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4" customFormat="1" ht="11.25">
      <c r="B189" s="218"/>
      <c r="C189" s="219"/>
      <c r="D189" s="208" t="s">
        <v>227</v>
      </c>
      <c r="E189" s="220" t="s">
        <v>1</v>
      </c>
      <c r="F189" s="221" t="s">
        <v>343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344</v>
      </c>
      <c r="G190" s="207"/>
      <c r="H190" s="211">
        <v>1.5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76</v>
      </c>
      <c r="AY190" s="217" t="s">
        <v>207</v>
      </c>
    </row>
    <row r="191" spans="1:65" s="16" customFormat="1" ht="11.25">
      <c r="B191" s="239"/>
      <c r="C191" s="240"/>
      <c r="D191" s="208" t="s">
        <v>227</v>
      </c>
      <c r="E191" s="241" t="s">
        <v>1</v>
      </c>
      <c r="F191" s="242" t="s">
        <v>345</v>
      </c>
      <c r="G191" s="240"/>
      <c r="H191" s="243">
        <v>4.74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227</v>
      </c>
      <c r="AU191" s="249" t="s">
        <v>85</v>
      </c>
      <c r="AV191" s="16" t="s">
        <v>92</v>
      </c>
      <c r="AW191" s="16" t="s">
        <v>32</v>
      </c>
      <c r="AX191" s="16" t="s">
        <v>76</v>
      </c>
      <c r="AY191" s="249" t="s">
        <v>207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346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347</v>
      </c>
      <c r="G193" s="207"/>
      <c r="H193" s="211">
        <v>4.8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348</v>
      </c>
      <c r="G194" s="207"/>
      <c r="H194" s="211">
        <v>2.72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5" customFormat="1" ht="11.25">
      <c r="B195" s="228"/>
      <c r="C195" s="229"/>
      <c r="D195" s="208" t="s">
        <v>227</v>
      </c>
      <c r="E195" s="230" t="s">
        <v>1</v>
      </c>
      <c r="F195" s="231" t="s">
        <v>291</v>
      </c>
      <c r="G195" s="229"/>
      <c r="H195" s="232">
        <v>12.26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227</v>
      </c>
      <c r="AU195" s="238" t="s">
        <v>85</v>
      </c>
      <c r="AV195" s="15" t="s">
        <v>97</v>
      </c>
      <c r="AW195" s="15" t="s">
        <v>32</v>
      </c>
      <c r="AX195" s="15" t="s">
        <v>76</v>
      </c>
      <c r="AY195" s="238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257</v>
      </c>
      <c r="G196" s="207"/>
      <c r="H196" s="211">
        <v>13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83</v>
      </c>
      <c r="AY196" s="217" t="s">
        <v>207</v>
      </c>
    </row>
    <row r="197" spans="1:65" s="2" customFormat="1" ht="16.5" customHeight="1">
      <c r="A197" s="35"/>
      <c r="B197" s="36"/>
      <c r="C197" s="193" t="s">
        <v>349</v>
      </c>
      <c r="D197" s="193" t="s">
        <v>209</v>
      </c>
      <c r="E197" s="194" t="s">
        <v>350</v>
      </c>
      <c r="F197" s="195" t="s">
        <v>351</v>
      </c>
      <c r="G197" s="196" t="s">
        <v>285</v>
      </c>
      <c r="H197" s="197">
        <v>58.1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0</v>
      </c>
      <c r="R197" s="202">
        <f>Q197*H197</f>
        <v>0</v>
      </c>
      <c r="S197" s="202">
        <v>2.4</v>
      </c>
      <c r="T197" s="203">
        <f>S197*H197</f>
        <v>139.44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352</v>
      </c>
    </row>
    <row r="198" spans="1:65" s="14" customFormat="1" ht="11.25">
      <c r="B198" s="218"/>
      <c r="C198" s="219"/>
      <c r="D198" s="208" t="s">
        <v>227</v>
      </c>
      <c r="E198" s="220" t="s">
        <v>1</v>
      </c>
      <c r="F198" s="221" t="s">
        <v>353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227</v>
      </c>
      <c r="AU198" s="227" t="s">
        <v>85</v>
      </c>
      <c r="AV198" s="14" t="s">
        <v>83</v>
      </c>
      <c r="AW198" s="14" t="s">
        <v>32</v>
      </c>
      <c r="AX198" s="14" t="s">
        <v>76</v>
      </c>
      <c r="AY198" s="22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354</v>
      </c>
      <c r="G199" s="207"/>
      <c r="H199" s="211">
        <v>58.1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83</v>
      </c>
      <c r="AY199" s="217" t="s">
        <v>207</v>
      </c>
    </row>
    <row r="200" spans="1:65" s="2" customFormat="1" ht="16.5" customHeight="1">
      <c r="A200" s="35"/>
      <c r="B200" s="36"/>
      <c r="C200" s="193" t="s">
        <v>355</v>
      </c>
      <c r="D200" s="193" t="s">
        <v>209</v>
      </c>
      <c r="E200" s="194" t="s">
        <v>350</v>
      </c>
      <c r="F200" s="195" t="s">
        <v>351</v>
      </c>
      <c r="G200" s="196" t="s">
        <v>285</v>
      </c>
      <c r="H200" s="197">
        <v>48.795999999999999</v>
      </c>
      <c r="I200" s="198"/>
      <c r="J200" s="199">
        <f>ROUND(I200*H200,2)</f>
        <v>0</v>
      </c>
      <c r="K200" s="195" t="s">
        <v>213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0</v>
      </c>
      <c r="R200" s="202">
        <f>Q200*H200</f>
        <v>0</v>
      </c>
      <c r="S200" s="202">
        <v>2.4</v>
      </c>
      <c r="T200" s="203">
        <f>S200*H200</f>
        <v>117.1104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356</v>
      </c>
    </row>
    <row r="201" spans="1:65" s="14" customFormat="1" ht="11.25">
      <c r="B201" s="218"/>
      <c r="C201" s="219"/>
      <c r="D201" s="208" t="s">
        <v>227</v>
      </c>
      <c r="E201" s="220" t="s">
        <v>1</v>
      </c>
      <c r="F201" s="221" t="s">
        <v>357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227</v>
      </c>
      <c r="AU201" s="227" t="s">
        <v>85</v>
      </c>
      <c r="AV201" s="14" t="s">
        <v>83</v>
      </c>
      <c r="AW201" s="14" t="s">
        <v>32</v>
      </c>
      <c r="AX201" s="14" t="s">
        <v>76</v>
      </c>
      <c r="AY201" s="227" t="s">
        <v>207</v>
      </c>
    </row>
    <row r="202" spans="1:65" s="13" customFormat="1" ht="11.25">
      <c r="B202" s="206"/>
      <c r="C202" s="207"/>
      <c r="D202" s="208" t="s">
        <v>227</v>
      </c>
      <c r="E202" s="209" t="s">
        <v>1</v>
      </c>
      <c r="F202" s="210" t="s">
        <v>358</v>
      </c>
      <c r="G202" s="207"/>
      <c r="H202" s="211">
        <v>37.725999999999999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32</v>
      </c>
      <c r="AX202" s="13" t="s">
        <v>76</v>
      </c>
      <c r="AY202" s="217" t="s">
        <v>207</v>
      </c>
    </row>
    <row r="203" spans="1:65" s="14" customFormat="1" ht="11.25">
      <c r="B203" s="218"/>
      <c r="C203" s="219"/>
      <c r="D203" s="208" t="s">
        <v>227</v>
      </c>
      <c r="E203" s="220" t="s">
        <v>1</v>
      </c>
      <c r="F203" s="221" t="s">
        <v>359</v>
      </c>
      <c r="G203" s="219"/>
      <c r="H203" s="220" t="s">
        <v>1</v>
      </c>
      <c r="I203" s="222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227</v>
      </c>
      <c r="AU203" s="227" t="s">
        <v>85</v>
      </c>
      <c r="AV203" s="14" t="s">
        <v>83</v>
      </c>
      <c r="AW203" s="14" t="s">
        <v>32</v>
      </c>
      <c r="AX203" s="14" t="s">
        <v>76</v>
      </c>
      <c r="AY203" s="227" t="s">
        <v>207</v>
      </c>
    </row>
    <row r="204" spans="1:65" s="13" customFormat="1" ht="11.25">
      <c r="B204" s="206"/>
      <c r="C204" s="207"/>
      <c r="D204" s="208" t="s">
        <v>227</v>
      </c>
      <c r="E204" s="209" t="s">
        <v>1</v>
      </c>
      <c r="F204" s="210" t="s">
        <v>360</v>
      </c>
      <c r="G204" s="207"/>
      <c r="H204" s="211">
        <v>11.07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76</v>
      </c>
      <c r="AY204" s="217" t="s">
        <v>207</v>
      </c>
    </row>
    <row r="205" spans="1:65" s="15" customFormat="1" ht="11.25">
      <c r="B205" s="228"/>
      <c r="C205" s="229"/>
      <c r="D205" s="208" t="s">
        <v>227</v>
      </c>
      <c r="E205" s="230" t="s">
        <v>1</v>
      </c>
      <c r="F205" s="231" t="s">
        <v>291</v>
      </c>
      <c r="G205" s="229"/>
      <c r="H205" s="232">
        <v>48.795999999999999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227</v>
      </c>
      <c r="AU205" s="238" t="s">
        <v>85</v>
      </c>
      <c r="AV205" s="15" t="s">
        <v>97</v>
      </c>
      <c r="AW205" s="15" t="s">
        <v>32</v>
      </c>
      <c r="AX205" s="15" t="s">
        <v>83</v>
      </c>
      <c r="AY205" s="238" t="s">
        <v>207</v>
      </c>
    </row>
    <row r="206" spans="1:65" s="2" customFormat="1" ht="24.2" customHeight="1">
      <c r="A206" s="35"/>
      <c r="B206" s="36"/>
      <c r="C206" s="193" t="s">
        <v>361</v>
      </c>
      <c r="D206" s="193" t="s">
        <v>209</v>
      </c>
      <c r="E206" s="194" t="s">
        <v>362</v>
      </c>
      <c r="F206" s="195" t="s">
        <v>363</v>
      </c>
      <c r="G206" s="196" t="s">
        <v>285</v>
      </c>
      <c r="H206" s="197">
        <v>7.46</v>
      </c>
      <c r="I206" s="198"/>
      <c r="J206" s="199">
        <f>ROUND(I206*H206,2)</f>
        <v>0</v>
      </c>
      <c r="K206" s="195" t="s">
        <v>213</v>
      </c>
      <c r="L206" s="40"/>
      <c r="M206" s="200" t="s">
        <v>1</v>
      </c>
      <c r="N206" s="201" t="s">
        <v>41</v>
      </c>
      <c r="O206" s="72"/>
      <c r="P206" s="202">
        <f>O206*H206</f>
        <v>0</v>
      </c>
      <c r="Q206" s="202">
        <v>0</v>
      </c>
      <c r="R206" s="202">
        <f>Q206*H206</f>
        <v>0</v>
      </c>
      <c r="S206" s="202">
        <v>2.2000000000000002</v>
      </c>
      <c r="T206" s="203">
        <f>S206*H206</f>
        <v>16.412000000000003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97</v>
      </c>
      <c r="AT206" s="204" t="s">
        <v>209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364</v>
      </c>
    </row>
    <row r="207" spans="1:65" s="14" customFormat="1" ht="11.25">
      <c r="B207" s="218"/>
      <c r="C207" s="219"/>
      <c r="D207" s="208" t="s">
        <v>227</v>
      </c>
      <c r="E207" s="220" t="s">
        <v>1</v>
      </c>
      <c r="F207" s="221" t="s">
        <v>365</v>
      </c>
      <c r="G207" s="219"/>
      <c r="H207" s="220" t="s">
        <v>1</v>
      </c>
      <c r="I207" s="222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227</v>
      </c>
      <c r="AU207" s="227" t="s">
        <v>85</v>
      </c>
      <c r="AV207" s="14" t="s">
        <v>83</v>
      </c>
      <c r="AW207" s="14" t="s">
        <v>32</v>
      </c>
      <c r="AX207" s="14" t="s">
        <v>76</v>
      </c>
      <c r="AY207" s="227" t="s">
        <v>207</v>
      </c>
    </row>
    <row r="208" spans="1:65" s="13" customFormat="1" ht="11.25">
      <c r="B208" s="206"/>
      <c r="C208" s="207"/>
      <c r="D208" s="208" t="s">
        <v>227</v>
      </c>
      <c r="E208" s="209" t="s">
        <v>1</v>
      </c>
      <c r="F208" s="210" t="s">
        <v>366</v>
      </c>
      <c r="G208" s="207"/>
      <c r="H208" s="211">
        <v>1.7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227</v>
      </c>
      <c r="AU208" s="217" t="s">
        <v>85</v>
      </c>
      <c r="AV208" s="13" t="s">
        <v>85</v>
      </c>
      <c r="AW208" s="13" t="s">
        <v>32</v>
      </c>
      <c r="AX208" s="13" t="s">
        <v>76</v>
      </c>
      <c r="AY208" s="217" t="s">
        <v>207</v>
      </c>
    </row>
    <row r="209" spans="1:65" s="13" customFormat="1" ht="11.25">
      <c r="B209" s="206"/>
      <c r="C209" s="207"/>
      <c r="D209" s="208" t="s">
        <v>227</v>
      </c>
      <c r="E209" s="209" t="s">
        <v>1</v>
      </c>
      <c r="F209" s="210" t="s">
        <v>367</v>
      </c>
      <c r="G209" s="207"/>
      <c r="H209" s="211">
        <v>1.76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227</v>
      </c>
      <c r="AU209" s="217" t="s">
        <v>85</v>
      </c>
      <c r="AV209" s="13" t="s">
        <v>85</v>
      </c>
      <c r="AW209" s="13" t="s">
        <v>32</v>
      </c>
      <c r="AX209" s="13" t="s">
        <v>76</v>
      </c>
      <c r="AY209" s="217" t="s">
        <v>207</v>
      </c>
    </row>
    <row r="210" spans="1:65" s="13" customFormat="1" ht="11.25">
      <c r="B210" s="206"/>
      <c r="C210" s="207"/>
      <c r="D210" s="208" t="s">
        <v>227</v>
      </c>
      <c r="E210" s="209" t="s">
        <v>1</v>
      </c>
      <c r="F210" s="210" t="s">
        <v>368</v>
      </c>
      <c r="G210" s="207"/>
      <c r="H210" s="211">
        <v>4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227</v>
      </c>
      <c r="AU210" s="217" t="s">
        <v>85</v>
      </c>
      <c r="AV210" s="13" t="s">
        <v>85</v>
      </c>
      <c r="AW210" s="13" t="s">
        <v>32</v>
      </c>
      <c r="AX210" s="13" t="s">
        <v>76</v>
      </c>
      <c r="AY210" s="217" t="s">
        <v>207</v>
      </c>
    </row>
    <row r="211" spans="1:65" s="15" customFormat="1" ht="11.25">
      <c r="B211" s="228"/>
      <c r="C211" s="229"/>
      <c r="D211" s="208" t="s">
        <v>227</v>
      </c>
      <c r="E211" s="230" t="s">
        <v>1</v>
      </c>
      <c r="F211" s="231" t="s">
        <v>291</v>
      </c>
      <c r="G211" s="229"/>
      <c r="H211" s="232">
        <v>7.46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227</v>
      </c>
      <c r="AU211" s="238" t="s">
        <v>85</v>
      </c>
      <c r="AV211" s="15" t="s">
        <v>97</v>
      </c>
      <c r="AW211" s="15" t="s">
        <v>32</v>
      </c>
      <c r="AX211" s="15" t="s">
        <v>83</v>
      </c>
      <c r="AY211" s="238" t="s">
        <v>207</v>
      </c>
    </row>
    <row r="212" spans="1:65" s="2" customFormat="1" ht="16.5" customHeight="1">
      <c r="A212" s="35"/>
      <c r="B212" s="36"/>
      <c r="C212" s="193" t="s">
        <v>369</v>
      </c>
      <c r="D212" s="193" t="s">
        <v>209</v>
      </c>
      <c r="E212" s="194" t="s">
        <v>370</v>
      </c>
      <c r="F212" s="195" t="s">
        <v>371</v>
      </c>
      <c r="G212" s="196" t="s">
        <v>285</v>
      </c>
      <c r="H212" s="197">
        <v>99.728999999999999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2.4</v>
      </c>
      <c r="T212" s="203">
        <f>S212*H212</f>
        <v>239.34959999999998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372</v>
      </c>
    </row>
    <row r="213" spans="1:65" s="14" customFormat="1" ht="11.25">
      <c r="B213" s="218"/>
      <c r="C213" s="219"/>
      <c r="D213" s="208" t="s">
        <v>227</v>
      </c>
      <c r="E213" s="220" t="s">
        <v>1</v>
      </c>
      <c r="F213" s="221" t="s">
        <v>357</v>
      </c>
      <c r="G213" s="219"/>
      <c r="H213" s="220" t="s">
        <v>1</v>
      </c>
      <c r="I213" s="222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227</v>
      </c>
      <c r="AU213" s="227" t="s">
        <v>85</v>
      </c>
      <c r="AV213" s="14" t="s">
        <v>83</v>
      </c>
      <c r="AW213" s="14" t="s">
        <v>32</v>
      </c>
      <c r="AX213" s="14" t="s">
        <v>76</v>
      </c>
      <c r="AY213" s="227" t="s">
        <v>207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373</v>
      </c>
      <c r="G214" s="207"/>
      <c r="H214" s="211">
        <v>1.544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76</v>
      </c>
      <c r="AY214" s="217" t="s">
        <v>207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374</v>
      </c>
      <c r="G215" s="207"/>
      <c r="H215" s="211">
        <v>4.6639999999999997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76</v>
      </c>
      <c r="AY215" s="21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375</v>
      </c>
      <c r="G216" s="207"/>
      <c r="H216" s="211">
        <v>10.074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3" customFormat="1" ht="11.25">
      <c r="B217" s="206"/>
      <c r="C217" s="207"/>
      <c r="D217" s="208" t="s">
        <v>227</v>
      </c>
      <c r="E217" s="209" t="s">
        <v>1</v>
      </c>
      <c r="F217" s="210" t="s">
        <v>376</v>
      </c>
      <c r="G217" s="207"/>
      <c r="H217" s="211">
        <v>14.981999999999999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227</v>
      </c>
      <c r="AU217" s="217" t="s">
        <v>85</v>
      </c>
      <c r="AV217" s="13" t="s">
        <v>85</v>
      </c>
      <c r="AW217" s="13" t="s">
        <v>32</v>
      </c>
      <c r="AX217" s="13" t="s">
        <v>76</v>
      </c>
      <c r="AY217" s="21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377</v>
      </c>
      <c r="G218" s="207"/>
      <c r="H218" s="211">
        <v>68.465000000000003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5" customFormat="1" ht="11.25">
      <c r="B219" s="228"/>
      <c r="C219" s="229"/>
      <c r="D219" s="208" t="s">
        <v>227</v>
      </c>
      <c r="E219" s="230" t="s">
        <v>1</v>
      </c>
      <c r="F219" s="231" t="s">
        <v>291</v>
      </c>
      <c r="G219" s="229"/>
      <c r="H219" s="232">
        <v>99.728999999999999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227</v>
      </c>
      <c r="AU219" s="238" t="s">
        <v>85</v>
      </c>
      <c r="AV219" s="15" t="s">
        <v>97</v>
      </c>
      <c r="AW219" s="15" t="s">
        <v>32</v>
      </c>
      <c r="AX219" s="15" t="s">
        <v>83</v>
      </c>
      <c r="AY219" s="238" t="s">
        <v>207</v>
      </c>
    </row>
    <row r="220" spans="1:65" s="2" customFormat="1" ht="37.9" customHeight="1">
      <c r="A220" s="35"/>
      <c r="B220" s="36"/>
      <c r="C220" s="193" t="s">
        <v>378</v>
      </c>
      <c r="D220" s="193" t="s">
        <v>209</v>
      </c>
      <c r="E220" s="194" t="s">
        <v>379</v>
      </c>
      <c r="F220" s="195" t="s">
        <v>380</v>
      </c>
      <c r="G220" s="196" t="s">
        <v>285</v>
      </c>
      <c r="H220" s="197">
        <v>21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2.2000000000000002</v>
      </c>
      <c r="T220" s="203">
        <f>S220*H220</f>
        <v>46.2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381</v>
      </c>
    </row>
    <row r="221" spans="1:65" s="14" customFormat="1" ht="11.25">
      <c r="B221" s="218"/>
      <c r="C221" s="219"/>
      <c r="D221" s="208" t="s">
        <v>227</v>
      </c>
      <c r="E221" s="220" t="s">
        <v>1</v>
      </c>
      <c r="F221" s="221" t="s">
        <v>382</v>
      </c>
      <c r="G221" s="219"/>
      <c r="H221" s="220" t="s">
        <v>1</v>
      </c>
      <c r="I221" s="222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227</v>
      </c>
      <c r="AU221" s="227" t="s">
        <v>85</v>
      </c>
      <c r="AV221" s="14" t="s">
        <v>83</v>
      </c>
      <c r="AW221" s="14" t="s">
        <v>32</v>
      </c>
      <c r="AX221" s="14" t="s">
        <v>76</v>
      </c>
      <c r="AY221" s="227" t="s">
        <v>207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383</v>
      </c>
      <c r="G222" s="207"/>
      <c r="H222" s="211">
        <v>21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2" customFormat="1" ht="33" customHeight="1">
      <c r="A223" s="35"/>
      <c r="B223" s="36"/>
      <c r="C223" s="193" t="s">
        <v>384</v>
      </c>
      <c r="D223" s="193" t="s">
        <v>209</v>
      </c>
      <c r="E223" s="194" t="s">
        <v>385</v>
      </c>
      <c r="F223" s="195" t="s">
        <v>386</v>
      </c>
      <c r="G223" s="196" t="s">
        <v>285</v>
      </c>
      <c r="H223" s="197">
        <v>21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2.9000000000000001E-2</v>
      </c>
      <c r="T223" s="203">
        <f>S223*H223</f>
        <v>0.60899999999999999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387</v>
      </c>
    </row>
    <row r="224" spans="1:65" s="2" customFormat="1" ht="24.2" customHeight="1">
      <c r="A224" s="35"/>
      <c r="B224" s="36"/>
      <c r="C224" s="193" t="s">
        <v>388</v>
      </c>
      <c r="D224" s="193" t="s">
        <v>209</v>
      </c>
      <c r="E224" s="194" t="s">
        <v>389</v>
      </c>
      <c r="F224" s="195" t="s">
        <v>390</v>
      </c>
      <c r="G224" s="196" t="s">
        <v>311</v>
      </c>
      <c r="H224" s="197">
        <v>3</v>
      </c>
      <c r="I224" s="198"/>
      <c r="J224" s="199">
        <f>ROUND(I224*H224,2)</f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0</v>
      </c>
      <c r="R224" s="202">
        <f>Q224*H224</f>
        <v>0</v>
      </c>
      <c r="S224" s="202">
        <v>2.5000000000000001E-2</v>
      </c>
      <c r="T224" s="203">
        <f>S224*H224</f>
        <v>7.5000000000000011E-2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391</v>
      </c>
    </row>
    <row r="225" spans="1:65" s="2" customFormat="1" ht="24.2" customHeight="1">
      <c r="A225" s="35"/>
      <c r="B225" s="36"/>
      <c r="C225" s="193" t="s">
        <v>392</v>
      </c>
      <c r="D225" s="193" t="s">
        <v>209</v>
      </c>
      <c r="E225" s="194" t="s">
        <v>393</v>
      </c>
      <c r="F225" s="195" t="s">
        <v>394</v>
      </c>
      <c r="G225" s="196" t="s">
        <v>275</v>
      </c>
      <c r="H225" s="197">
        <v>42</v>
      </c>
      <c r="I225" s="198"/>
      <c r="J225" s="199">
        <f>ROUND(I225*H225,2)</f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0</v>
      </c>
      <c r="R225" s="202">
        <f>Q225*H225</f>
        <v>0</v>
      </c>
      <c r="S225" s="202">
        <v>3.5000000000000003E-2</v>
      </c>
      <c r="T225" s="203">
        <f>S225*H225</f>
        <v>1.4700000000000002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395</v>
      </c>
    </row>
    <row r="226" spans="1:65" s="2" customFormat="1" ht="24.2" customHeight="1">
      <c r="A226" s="35"/>
      <c r="B226" s="36"/>
      <c r="C226" s="193" t="s">
        <v>396</v>
      </c>
      <c r="D226" s="193" t="s">
        <v>209</v>
      </c>
      <c r="E226" s="194" t="s">
        <v>397</v>
      </c>
      <c r="F226" s="195" t="s">
        <v>398</v>
      </c>
      <c r="G226" s="196" t="s">
        <v>275</v>
      </c>
      <c r="H226" s="197">
        <v>5.5</v>
      </c>
      <c r="I226" s="198"/>
      <c r="J226" s="199">
        <f>ROUND(I226*H226,2)</f>
        <v>0</v>
      </c>
      <c r="K226" s="195" t="s">
        <v>213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2.5000000000000001E-2</v>
      </c>
      <c r="T226" s="203">
        <f>S226*H226</f>
        <v>0.13750000000000001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97</v>
      </c>
      <c r="AT226" s="204" t="s">
        <v>209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97</v>
      </c>
      <c r="BM226" s="204" t="s">
        <v>399</v>
      </c>
    </row>
    <row r="227" spans="1:65" s="14" customFormat="1" ht="11.25">
      <c r="B227" s="218"/>
      <c r="C227" s="219"/>
      <c r="D227" s="208" t="s">
        <v>227</v>
      </c>
      <c r="E227" s="220" t="s">
        <v>1</v>
      </c>
      <c r="F227" s="221" t="s">
        <v>400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227</v>
      </c>
      <c r="AU227" s="227" t="s">
        <v>85</v>
      </c>
      <c r="AV227" s="14" t="s">
        <v>83</v>
      </c>
      <c r="AW227" s="14" t="s">
        <v>32</v>
      </c>
      <c r="AX227" s="14" t="s">
        <v>76</v>
      </c>
      <c r="AY227" s="22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401</v>
      </c>
      <c r="G228" s="207"/>
      <c r="H228" s="211">
        <v>5.5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83</v>
      </c>
      <c r="AY228" s="217" t="s">
        <v>207</v>
      </c>
    </row>
    <row r="229" spans="1:65" s="2" customFormat="1" ht="24.2" customHeight="1">
      <c r="A229" s="35"/>
      <c r="B229" s="36"/>
      <c r="C229" s="193" t="s">
        <v>402</v>
      </c>
      <c r="D229" s="193" t="s">
        <v>209</v>
      </c>
      <c r="E229" s="194" t="s">
        <v>403</v>
      </c>
      <c r="F229" s="195" t="s">
        <v>404</v>
      </c>
      <c r="G229" s="196" t="s">
        <v>311</v>
      </c>
      <c r="H229" s="197">
        <v>7</v>
      </c>
      <c r="I229" s="198"/>
      <c r="J229" s="199">
        <f>ROUND(I229*H229,2)</f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8.2000000000000003E-2</v>
      </c>
      <c r="T229" s="203">
        <f>S229*H229</f>
        <v>0.57400000000000007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97</v>
      </c>
      <c r="AT229" s="204" t="s">
        <v>209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97</v>
      </c>
      <c r="BM229" s="204" t="s">
        <v>405</v>
      </c>
    </row>
    <row r="230" spans="1:65" s="13" customFormat="1" ht="11.25">
      <c r="B230" s="206"/>
      <c r="C230" s="207"/>
      <c r="D230" s="208" t="s">
        <v>227</v>
      </c>
      <c r="E230" s="209" t="s">
        <v>1</v>
      </c>
      <c r="F230" s="210" t="s">
        <v>406</v>
      </c>
      <c r="G230" s="207"/>
      <c r="H230" s="211">
        <v>7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32</v>
      </c>
      <c r="AX230" s="13" t="s">
        <v>83</v>
      </c>
      <c r="AY230" s="217" t="s">
        <v>207</v>
      </c>
    </row>
    <row r="231" spans="1:65" s="2" customFormat="1" ht="24.2" customHeight="1">
      <c r="A231" s="35"/>
      <c r="B231" s="36"/>
      <c r="C231" s="193" t="s">
        <v>407</v>
      </c>
      <c r="D231" s="193" t="s">
        <v>209</v>
      </c>
      <c r="E231" s="194" t="s">
        <v>408</v>
      </c>
      <c r="F231" s="195" t="s">
        <v>409</v>
      </c>
      <c r="G231" s="196" t="s">
        <v>311</v>
      </c>
      <c r="H231" s="197">
        <v>5</v>
      </c>
      <c r="I231" s="198"/>
      <c r="J231" s="199">
        <f>ROUND(I231*H231,2)</f>
        <v>0</v>
      </c>
      <c r="K231" s="195" t="s">
        <v>213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0</v>
      </c>
      <c r="R231" s="202">
        <f>Q231*H231</f>
        <v>0</v>
      </c>
      <c r="S231" s="202">
        <v>0.108</v>
      </c>
      <c r="T231" s="203">
        <f>S231*H231</f>
        <v>0.54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97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97</v>
      </c>
      <c r="BM231" s="204" t="s">
        <v>410</v>
      </c>
    </row>
    <row r="232" spans="1:65" s="2" customFormat="1" ht="16.5" customHeight="1">
      <c r="A232" s="35"/>
      <c r="B232" s="36"/>
      <c r="C232" s="193" t="s">
        <v>411</v>
      </c>
      <c r="D232" s="193" t="s">
        <v>209</v>
      </c>
      <c r="E232" s="194" t="s">
        <v>412</v>
      </c>
      <c r="F232" s="195" t="s">
        <v>413</v>
      </c>
      <c r="G232" s="196" t="s">
        <v>212</v>
      </c>
      <c r="H232" s="197">
        <v>64.293999999999997</v>
      </c>
      <c r="I232" s="198"/>
      <c r="J232" s="199">
        <f>ROUND(I232*H232,2)</f>
        <v>0</v>
      </c>
      <c r="K232" s="195" t="s">
        <v>1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0.75</v>
      </c>
      <c r="T232" s="203">
        <f>S232*H232</f>
        <v>48.220500000000001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97</v>
      </c>
      <c r="AT232" s="204" t="s">
        <v>209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414</v>
      </c>
    </row>
    <row r="233" spans="1:65" s="14" customFormat="1" ht="11.25">
      <c r="B233" s="218"/>
      <c r="C233" s="219"/>
      <c r="D233" s="208" t="s">
        <v>227</v>
      </c>
      <c r="E233" s="220" t="s">
        <v>1</v>
      </c>
      <c r="F233" s="221" t="s">
        <v>415</v>
      </c>
      <c r="G233" s="219"/>
      <c r="H233" s="220" t="s">
        <v>1</v>
      </c>
      <c r="I233" s="222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227</v>
      </c>
      <c r="AU233" s="227" t="s">
        <v>85</v>
      </c>
      <c r="AV233" s="14" t="s">
        <v>83</v>
      </c>
      <c r="AW233" s="14" t="s">
        <v>32</v>
      </c>
      <c r="AX233" s="14" t="s">
        <v>76</v>
      </c>
      <c r="AY233" s="227" t="s">
        <v>207</v>
      </c>
    </row>
    <row r="234" spans="1:65" s="13" customFormat="1" ht="11.25">
      <c r="B234" s="206"/>
      <c r="C234" s="207"/>
      <c r="D234" s="208" t="s">
        <v>227</v>
      </c>
      <c r="E234" s="209" t="s">
        <v>1</v>
      </c>
      <c r="F234" s="210" t="s">
        <v>416</v>
      </c>
      <c r="G234" s="207"/>
      <c r="H234" s="211">
        <v>11.343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227</v>
      </c>
      <c r="AU234" s="217" t="s">
        <v>85</v>
      </c>
      <c r="AV234" s="13" t="s">
        <v>85</v>
      </c>
      <c r="AW234" s="13" t="s">
        <v>32</v>
      </c>
      <c r="AX234" s="13" t="s">
        <v>76</v>
      </c>
      <c r="AY234" s="217" t="s">
        <v>207</v>
      </c>
    </row>
    <row r="235" spans="1:65" s="13" customFormat="1" ht="11.25">
      <c r="B235" s="206"/>
      <c r="C235" s="207"/>
      <c r="D235" s="208" t="s">
        <v>227</v>
      </c>
      <c r="E235" s="209" t="s">
        <v>1</v>
      </c>
      <c r="F235" s="210" t="s">
        <v>417</v>
      </c>
      <c r="G235" s="207"/>
      <c r="H235" s="211">
        <v>7.1760000000000002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227</v>
      </c>
      <c r="AU235" s="217" t="s">
        <v>85</v>
      </c>
      <c r="AV235" s="13" t="s">
        <v>85</v>
      </c>
      <c r="AW235" s="13" t="s">
        <v>32</v>
      </c>
      <c r="AX235" s="13" t="s">
        <v>76</v>
      </c>
      <c r="AY235" s="21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418</v>
      </c>
      <c r="G236" s="207"/>
      <c r="H236" s="211">
        <v>11.715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76</v>
      </c>
      <c r="AY236" s="217" t="s">
        <v>207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419</v>
      </c>
      <c r="G237" s="207"/>
      <c r="H237" s="211">
        <v>34.06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76</v>
      </c>
      <c r="AY237" s="217" t="s">
        <v>207</v>
      </c>
    </row>
    <row r="238" spans="1:65" s="15" customFormat="1" ht="11.25">
      <c r="B238" s="228"/>
      <c r="C238" s="229"/>
      <c r="D238" s="208" t="s">
        <v>227</v>
      </c>
      <c r="E238" s="230" t="s">
        <v>1</v>
      </c>
      <c r="F238" s="231" t="s">
        <v>291</v>
      </c>
      <c r="G238" s="229"/>
      <c r="H238" s="232">
        <v>64.293999999999997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227</v>
      </c>
      <c r="AU238" s="238" t="s">
        <v>85</v>
      </c>
      <c r="AV238" s="15" t="s">
        <v>97</v>
      </c>
      <c r="AW238" s="15" t="s">
        <v>32</v>
      </c>
      <c r="AX238" s="15" t="s">
        <v>83</v>
      </c>
      <c r="AY238" s="238" t="s">
        <v>207</v>
      </c>
    </row>
    <row r="239" spans="1:65" s="2" customFormat="1" ht="16.5" customHeight="1">
      <c r="A239" s="35"/>
      <c r="B239" s="36"/>
      <c r="C239" s="193" t="s">
        <v>420</v>
      </c>
      <c r="D239" s="193" t="s">
        <v>209</v>
      </c>
      <c r="E239" s="194" t="s">
        <v>421</v>
      </c>
      <c r="F239" s="195" t="s">
        <v>422</v>
      </c>
      <c r="G239" s="196" t="s">
        <v>311</v>
      </c>
      <c r="H239" s="197">
        <v>1</v>
      </c>
      <c r="I239" s="198"/>
      <c r="J239" s="199">
        <f>ROUND(I239*H239,2)</f>
        <v>0</v>
      </c>
      <c r="K239" s="195" t="s">
        <v>213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5.6999999999999998E-4</v>
      </c>
      <c r="T239" s="203">
        <f>S239*H239</f>
        <v>5.6999999999999998E-4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97</v>
      </c>
      <c r="AT239" s="204" t="s">
        <v>209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423</v>
      </c>
    </row>
    <row r="240" spans="1:65" s="2" customFormat="1" ht="24.2" customHeight="1">
      <c r="A240" s="35"/>
      <c r="B240" s="36"/>
      <c r="C240" s="193" t="s">
        <v>424</v>
      </c>
      <c r="D240" s="193" t="s">
        <v>209</v>
      </c>
      <c r="E240" s="194" t="s">
        <v>425</v>
      </c>
      <c r="F240" s="195" t="s">
        <v>426</v>
      </c>
      <c r="G240" s="196" t="s">
        <v>311</v>
      </c>
      <c r="H240" s="197">
        <v>1</v>
      </c>
      <c r="I240" s="198"/>
      <c r="J240" s="199">
        <f>ROUND(I240*H240,2)</f>
        <v>0</v>
      </c>
      <c r="K240" s="195" t="s">
        <v>1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5.6999999999999998E-4</v>
      </c>
      <c r="T240" s="203">
        <f>S240*H240</f>
        <v>5.6999999999999998E-4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427</v>
      </c>
    </row>
    <row r="241" spans="1:65" s="2" customFormat="1" ht="16.5" customHeight="1">
      <c r="A241" s="35"/>
      <c r="B241" s="36"/>
      <c r="C241" s="193" t="s">
        <v>428</v>
      </c>
      <c r="D241" s="193" t="s">
        <v>209</v>
      </c>
      <c r="E241" s="194" t="s">
        <v>429</v>
      </c>
      <c r="F241" s="195" t="s">
        <v>430</v>
      </c>
      <c r="G241" s="196" t="s">
        <v>311</v>
      </c>
      <c r="H241" s="197">
        <v>1</v>
      </c>
      <c r="I241" s="198"/>
      <c r="J241" s="199">
        <f>ROUND(I241*H241,2)</f>
        <v>0</v>
      </c>
      <c r="K241" s="195" t="s">
        <v>1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5.6999999999999998E-4</v>
      </c>
      <c r="T241" s="203">
        <f>S241*H241</f>
        <v>5.6999999999999998E-4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97</v>
      </c>
      <c r="AT241" s="204" t="s">
        <v>209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97</v>
      </c>
      <c r="BM241" s="204" t="s">
        <v>431</v>
      </c>
    </row>
    <row r="242" spans="1:65" s="2" customFormat="1" ht="24.2" customHeight="1">
      <c r="A242" s="35"/>
      <c r="B242" s="36"/>
      <c r="C242" s="193" t="s">
        <v>432</v>
      </c>
      <c r="D242" s="193" t="s">
        <v>209</v>
      </c>
      <c r="E242" s="194" t="s">
        <v>433</v>
      </c>
      <c r="F242" s="195" t="s">
        <v>434</v>
      </c>
      <c r="G242" s="196" t="s">
        <v>311</v>
      </c>
      <c r="H242" s="197">
        <v>1</v>
      </c>
      <c r="I242" s="198"/>
      <c r="J242" s="199">
        <f>ROUND(I242*H242,2)</f>
        <v>0</v>
      </c>
      <c r="K242" s="195" t="s">
        <v>1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0</v>
      </c>
      <c r="R242" s="202">
        <f>Q242*H242</f>
        <v>0</v>
      </c>
      <c r="S242" s="202">
        <v>5.6999999999999998E-4</v>
      </c>
      <c r="T242" s="203">
        <f>S242*H242</f>
        <v>5.6999999999999998E-4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97</v>
      </c>
      <c r="AT242" s="204" t="s">
        <v>209</v>
      </c>
      <c r="AU242" s="204" t="s">
        <v>85</v>
      </c>
      <c r="AY242" s="18" t="s">
        <v>207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97</v>
      </c>
      <c r="BM242" s="204" t="s">
        <v>435</v>
      </c>
    </row>
    <row r="243" spans="1:65" s="2" customFormat="1" ht="16.5" customHeight="1">
      <c r="A243" s="35"/>
      <c r="B243" s="36"/>
      <c r="C243" s="193" t="s">
        <v>436</v>
      </c>
      <c r="D243" s="193" t="s">
        <v>209</v>
      </c>
      <c r="E243" s="194" t="s">
        <v>437</v>
      </c>
      <c r="F243" s="195" t="s">
        <v>438</v>
      </c>
      <c r="G243" s="196" t="s">
        <v>311</v>
      </c>
      <c r="H243" s="197">
        <v>1</v>
      </c>
      <c r="I243" s="198"/>
      <c r="J243" s="199">
        <f>ROUND(I243*H243,2)</f>
        <v>0</v>
      </c>
      <c r="K243" s="195" t="s">
        <v>1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5.6999999999999998E-4</v>
      </c>
      <c r="T243" s="203">
        <f>S243*H243</f>
        <v>5.6999999999999998E-4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97</v>
      </c>
      <c r="AT243" s="204" t="s">
        <v>209</v>
      </c>
      <c r="AU243" s="204" t="s">
        <v>85</v>
      </c>
      <c r="AY243" s="18" t="s">
        <v>207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97</v>
      </c>
      <c r="BM243" s="204" t="s">
        <v>439</v>
      </c>
    </row>
    <row r="244" spans="1:65" s="12" customFormat="1" ht="22.9" customHeight="1">
      <c r="B244" s="177"/>
      <c r="C244" s="178"/>
      <c r="D244" s="179" t="s">
        <v>75</v>
      </c>
      <c r="E244" s="191" t="s">
        <v>440</v>
      </c>
      <c r="F244" s="191" t="s">
        <v>441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SUM(P245:P258)</f>
        <v>0</v>
      </c>
      <c r="Q244" s="185"/>
      <c r="R244" s="186">
        <f>SUM(R245:R258)</f>
        <v>0</v>
      </c>
      <c r="S244" s="185"/>
      <c r="T244" s="187">
        <f>SUM(T245:T258)</f>
        <v>0</v>
      </c>
      <c r="AR244" s="188" t="s">
        <v>83</v>
      </c>
      <c r="AT244" s="189" t="s">
        <v>75</v>
      </c>
      <c r="AU244" s="189" t="s">
        <v>83</v>
      </c>
      <c r="AY244" s="188" t="s">
        <v>207</v>
      </c>
      <c r="BK244" s="190">
        <f>SUM(BK245:BK258)</f>
        <v>0</v>
      </c>
    </row>
    <row r="245" spans="1:65" s="2" customFormat="1" ht="21.75" customHeight="1">
      <c r="A245" s="35"/>
      <c r="B245" s="36"/>
      <c r="C245" s="193" t="s">
        <v>442</v>
      </c>
      <c r="D245" s="193" t="s">
        <v>209</v>
      </c>
      <c r="E245" s="194" t="s">
        <v>443</v>
      </c>
      <c r="F245" s="195" t="s">
        <v>444</v>
      </c>
      <c r="G245" s="196" t="s">
        <v>445</v>
      </c>
      <c r="H245" s="197">
        <v>2009.4880000000001</v>
      </c>
      <c r="I245" s="198"/>
      <c r="J245" s="199">
        <f>ROUND(I245*H245,2)</f>
        <v>0</v>
      </c>
      <c r="K245" s="195" t="s">
        <v>213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97</v>
      </c>
      <c r="AT245" s="204" t="s">
        <v>209</v>
      </c>
      <c r="AU245" s="204" t="s">
        <v>85</v>
      </c>
      <c r="AY245" s="18" t="s">
        <v>207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97</v>
      </c>
      <c r="BM245" s="204" t="s">
        <v>446</v>
      </c>
    </row>
    <row r="246" spans="1:65" s="13" customFormat="1" ht="11.25">
      <c r="B246" s="206"/>
      <c r="C246" s="207"/>
      <c r="D246" s="208" t="s">
        <v>227</v>
      </c>
      <c r="E246" s="209" t="s">
        <v>168</v>
      </c>
      <c r="F246" s="210" t="s">
        <v>169</v>
      </c>
      <c r="G246" s="207"/>
      <c r="H246" s="211">
        <v>2009.4880000000001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227</v>
      </c>
      <c r="AU246" s="217" t="s">
        <v>85</v>
      </c>
      <c r="AV246" s="13" t="s">
        <v>85</v>
      </c>
      <c r="AW246" s="13" t="s">
        <v>32</v>
      </c>
      <c r="AX246" s="13" t="s">
        <v>83</v>
      </c>
      <c r="AY246" s="217" t="s">
        <v>207</v>
      </c>
    </row>
    <row r="247" spans="1:65" s="2" customFormat="1" ht="24.2" customHeight="1">
      <c r="A247" s="35"/>
      <c r="B247" s="36"/>
      <c r="C247" s="193" t="s">
        <v>447</v>
      </c>
      <c r="D247" s="193" t="s">
        <v>209</v>
      </c>
      <c r="E247" s="194" t="s">
        <v>448</v>
      </c>
      <c r="F247" s="195" t="s">
        <v>449</v>
      </c>
      <c r="G247" s="196" t="s">
        <v>445</v>
      </c>
      <c r="H247" s="197">
        <v>38180.271999999997</v>
      </c>
      <c r="I247" s="198"/>
      <c r="J247" s="199">
        <f>ROUND(I247*H247,2)</f>
        <v>0</v>
      </c>
      <c r="K247" s="195" t="s">
        <v>213</v>
      </c>
      <c r="L247" s="40"/>
      <c r="M247" s="200" t="s">
        <v>1</v>
      </c>
      <c r="N247" s="201" t="s">
        <v>41</v>
      </c>
      <c r="O247" s="72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97</v>
      </c>
      <c r="AT247" s="204" t="s">
        <v>209</v>
      </c>
      <c r="AU247" s="204" t="s">
        <v>85</v>
      </c>
      <c r="AY247" s="18" t="s">
        <v>207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83</v>
      </c>
      <c r="BK247" s="205">
        <f>ROUND(I247*H247,2)</f>
        <v>0</v>
      </c>
      <c r="BL247" s="18" t="s">
        <v>97</v>
      </c>
      <c r="BM247" s="204" t="s">
        <v>450</v>
      </c>
    </row>
    <row r="248" spans="1:65" s="13" customFormat="1" ht="11.25">
      <c r="B248" s="206"/>
      <c r="C248" s="207"/>
      <c r="D248" s="208" t="s">
        <v>227</v>
      </c>
      <c r="E248" s="209" t="s">
        <v>1</v>
      </c>
      <c r="F248" s="210" t="s">
        <v>451</v>
      </c>
      <c r="G248" s="207"/>
      <c r="H248" s="211">
        <v>38180.271999999997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227</v>
      </c>
      <c r="AU248" s="217" t="s">
        <v>85</v>
      </c>
      <c r="AV248" s="13" t="s">
        <v>85</v>
      </c>
      <c r="AW248" s="13" t="s">
        <v>32</v>
      </c>
      <c r="AX248" s="13" t="s">
        <v>83</v>
      </c>
      <c r="AY248" s="217" t="s">
        <v>207</v>
      </c>
    </row>
    <row r="249" spans="1:65" s="2" customFormat="1" ht="24.2" customHeight="1">
      <c r="A249" s="35"/>
      <c r="B249" s="36"/>
      <c r="C249" s="193" t="s">
        <v>452</v>
      </c>
      <c r="D249" s="193" t="s">
        <v>209</v>
      </c>
      <c r="E249" s="194" t="s">
        <v>453</v>
      </c>
      <c r="F249" s="195" t="s">
        <v>454</v>
      </c>
      <c r="G249" s="196" t="s">
        <v>445</v>
      </c>
      <c r="H249" s="197">
        <v>909.08</v>
      </c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97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97</v>
      </c>
      <c r="BM249" s="204" t="s">
        <v>455</v>
      </c>
    </row>
    <row r="250" spans="1:65" s="13" customFormat="1" ht="11.25">
      <c r="B250" s="206"/>
      <c r="C250" s="207"/>
      <c r="D250" s="208" t="s">
        <v>227</v>
      </c>
      <c r="E250" s="209" t="s">
        <v>170</v>
      </c>
      <c r="F250" s="210" t="s">
        <v>456</v>
      </c>
      <c r="G250" s="207"/>
      <c r="H250" s="211">
        <v>909.08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227</v>
      </c>
      <c r="AU250" s="217" t="s">
        <v>85</v>
      </c>
      <c r="AV250" s="13" t="s">
        <v>85</v>
      </c>
      <c r="AW250" s="13" t="s">
        <v>32</v>
      </c>
      <c r="AX250" s="13" t="s">
        <v>83</v>
      </c>
      <c r="AY250" s="217" t="s">
        <v>207</v>
      </c>
    </row>
    <row r="251" spans="1:65" s="2" customFormat="1" ht="24.2" customHeight="1">
      <c r="A251" s="35"/>
      <c r="B251" s="36"/>
      <c r="C251" s="193" t="s">
        <v>457</v>
      </c>
      <c r="D251" s="193" t="s">
        <v>209</v>
      </c>
      <c r="E251" s="194" t="s">
        <v>458</v>
      </c>
      <c r="F251" s="195" t="s">
        <v>459</v>
      </c>
      <c r="G251" s="196" t="s">
        <v>445</v>
      </c>
      <c r="H251" s="197">
        <v>17272.52</v>
      </c>
      <c r="I251" s="198"/>
      <c r="J251" s="199">
        <f>ROUND(I251*H251,2)</f>
        <v>0</v>
      </c>
      <c r="K251" s="195" t="s">
        <v>213</v>
      </c>
      <c r="L251" s="40"/>
      <c r="M251" s="200" t="s">
        <v>1</v>
      </c>
      <c r="N251" s="201" t="s">
        <v>41</v>
      </c>
      <c r="O251" s="72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97</v>
      </c>
      <c r="AT251" s="204" t="s">
        <v>209</v>
      </c>
      <c r="AU251" s="204" t="s">
        <v>85</v>
      </c>
      <c r="AY251" s="18" t="s">
        <v>207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83</v>
      </c>
      <c r="BK251" s="205">
        <f>ROUND(I251*H251,2)</f>
        <v>0</v>
      </c>
      <c r="BL251" s="18" t="s">
        <v>97</v>
      </c>
      <c r="BM251" s="204" t="s">
        <v>460</v>
      </c>
    </row>
    <row r="252" spans="1:65" s="13" customFormat="1" ht="11.25">
      <c r="B252" s="206"/>
      <c r="C252" s="207"/>
      <c r="D252" s="208" t="s">
        <v>227</v>
      </c>
      <c r="E252" s="209" t="s">
        <v>1</v>
      </c>
      <c r="F252" s="210" t="s">
        <v>461</v>
      </c>
      <c r="G252" s="207"/>
      <c r="H252" s="211">
        <v>17272.52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227</v>
      </c>
      <c r="AU252" s="217" t="s">
        <v>85</v>
      </c>
      <c r="AV252" s="13" t="s">
        <v>85</v>
      </c>
      <c r="AW252" s="13" t="s">
        <v>32</v>
      </c>
      <c r="AX252" s="13" t="s">
        <v>83</v>
      </c>
      <c r="AY252" s="217" t="s">
        <v>207</v>
      </c>
    </row>
    <row r="253" spans="1:65" s="2" customFormat="1" ht="24.2" customHeight="1">
      <c r="A253" s="35"/>
      <c r="B253" s="36"/>
      <c r="C253" s="193" t="s">
        <v>462</v>
      </c>
      <c r="D253" s="193" t="s">
        <v>209</v>
      </c>
      <c r="E253" s="194" t="s">
        <v>463</v>
      </c>
      <c r="F253" s="195" t="s">
        <v>464</v>
      </c>
      <c r="G253" s="196" t="s">
        <v>445</v>
      </c>
      <c r="H253" s="197">
        <v>2918.5680000000002</v>
      </c>
      <c r="I253" s="198"/>
      <c r="J253" s="199">
        <f>ROUND(I253*H253,2)</f>
        <v>0</v>
      </c>
      <c r="K253" s="195" t="s">
        <v>213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97</v>
      </c>
      <c r="AT253" s="204" t="s">
        <v>209</v>
      </c>
      <c r="AU253" s="204" t="s">
        <v>85</v>
      </c>
      <c r="AY253" s="18" t="s">
        <v>207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97</v>
      </c>
      <c r="BM253" s="204" t="s">
        <v>465</v>
      </c>
    </row>
    <row r="254" spans="1:65" s="2" customFormat="1" ht="37.9" customHeight="1">
      <c r="A254" s="35"/>
      <c r="B254" s="36"/>
      <c r="C254" s="193" t="s">
        <v>466</v>
      </c>
      <c r="D254" s="193" t="s">
        <v>209</v>
      </c>
      <c r="E254" s="194" t="s">
        <v>467</v>
      </c>
      <c r="F254" s="195" t="s">
        <v>468</v>
      </c>
      <c r="G254" s="196" t="s">
        <v>445</v>
      </c>
      <c r="H254" s="197">
        <v>909.08</v>
      </c>
      <c r="I254" s="198"/>
      <c r="J254" s="199">
        <f>ROUND(I254*H254,2)</f>
        <v>0</v>
      </c>
      <c r="K254" s="195" t="s">
        <v>213</v>
      </c>
      <c r="L254" s="40"/>
      <c r="M254" s="200" t="s">
        <v>1</v>
      </c>
      <c r="N254" s="201" t="s">
        <v>41</v>
      </c>
      <c r="O254" s="72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97</v>
      </c>
      <c r="AT254" s="204" t="s">
        <v>209</v>
      </c>
      <c r="AU254" s="204" t="s">
        <v>85</v>
      </c>
      <c r="AY254" s="18" t="s">
        <v>207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83</v>
      </c>
      <c r="BK254" s="205">
        <f>ROUND(I254*H254,2)</f>
        <v>0</v>
      </c>
      <c r="BL254" s="18" t="s">
        <v>97</v>
      </c>
      <c r="BM254" s="204" t="s">
        <v>469</v>
      </c>
    </row>
    <row r="255" spans="1:65" s="13" customFormat="1" ht="11.25">
      <c r="B255" s="206"/>
      <c r="C255" s="207"/>
      <c r="D255" s="208" t="s">
        <v>227</v>
      </c>
      <c r="E255" s="209" t="s">
        <v>1</v>
      </c>
      <c r="F255" s="210" t="s">
        <v>170</v>
      </c>
      <c r="G255" s="207"/>
      <c r="H255" s="211">
        <v>909.08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227</v>
      </c>
      <c r="AU255" s="217" t="s">
        <v>85</v>
      </c>
      <c r="AV255" s="13" t="s">
        <v>85</v>
      </c>
      <c r="AW255" s="13" t="s">
        <v>32</v>
      </c>
      <c r="AX255" s="13" t="s">
        <v>83</v>
      </c>
      <c r="AY255" s="217" t="s">
        <v>207</v>
      </c>
    </row>
    <row r="256" spans="1:65" s="2" customFormat="1" ht="44.25" customHeight="1">
      <c r="A256" s="35"/>
      <c r="B256" s="36"/>
      <c r="C256" s="193" t="s">
        <v>470</v>
      </c>
      <c r="D256" s="193" t="s">
        <v>209</v>
      </c>
      <c r="E256" s="194" t="s">
        <v>471</v>
      </c>
      <c r="F256" s="195" t="s">
        <v>472</v>
      </c>
      <c r="G256" s="196" t="s">
        <v>445</v>
      </c>
      <c r="H256" s="197">
        <v>1580.36</v>
      </c>
      <c r="I256" s="198"/>
      <c r="J256" s="199">
        <f>ROUND(I256*H256,2)</f>
        <v>0</v>
      </c>
      <c r="K256" s="195" t="s">
        <v>213</v>
      </c>
      <c r="L256" s="40"/>
      <c r="M256" s="200" t="s">
        <v>1</v>
      </c>
      <c r="N256" s="201" t="s">
        <v>41</v>
      </c>
      <c r="O256" s="7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97</v>
      </c>
      <c r="AT256" s="204" t="s">
        <v>209</v>
      </c>
      <c r="AU256" s="204" t="s">
        <v>85</v>
      </c>
      <c r="AY256" s="18" t="s">
        <v>207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97</v>
      </c>
      <c r="BM256" s="204" t="s">
        <v>473</v>
      </c>
    </row>
    <row r="257" spans="1:65" s="13" customFormat="1" ht="11.25">
      <c r="B257" s="206"/>
      <c r="C257" s="207"/>
      <c r="D257" s="208" t="s">
        <v>227</v>
      </c>
      <c r="E257" s="209" t="s">
        <v>1</v>
      </c>
      <c r="F257" s="210" t="s">
        <v>474</v>
      </c>
      <c r="G257" s="207"/>
      <c r="H257" s="211">
        <v>1580.36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227</v>
      </c>
      <c r="AU257" s="217" t="s">
        <v>85</v>
      </c>
      <c r="AV257" s="13" t="s">
        <v>85</v>
      </c>
      <c r="AW257" s="13" t="s">
        <v>32</v>
      </c>
      <c r="AX257" s="13" t="s">
        <v>83</v>
      </c>
      <c r="AY257" s="217" t="s">
        <v>207</v>
      </c>
    </row>
    <row r="258" spans="1:65" s="2" customFormat="1" ht="33" customHeight="1">
      <c r="A258" s="35"/>
      <c r="B258" s="36"/>
      <c r="C258" s="193" t="s">
        <v>475</v>
      </c>
      <c r="D258" s="193" t="s">
        <v>209</v>
      </c>
      <c r="E258" s="194" t="s">
        <v>476</v>
      </c>
      <c r="F258" s="195" t="s">
        <v>477</v>
      </c>
      <c r="G258" s="196" t="s">
        <v>445</v>
      </c>
      <c r="H258" s="197">
        <v>429.12799999999999</v>
      </c>
      <c r="I258" s="198"/>
      <c r="J258" s="199">
        <f>ROUND(I258*H258,2)</f>
        <v>0</v>
      </c>
      <c r="K258" s="195" t="s">
        <v>213</v>
      </c>
      <c r="L258" s="40"/>
      <c r="M258" s="200" t="s">
        <v>1</v>
      </c>
      <c r="N258" s="201" t="s">
        <v>41</v>
      </c>
      <c r="O258" s="7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97</v>
      </c>
      <c r="AT258" s="204" t="s">
        <v>209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478</v>
      </c>
    </row>
    <row r="259" spans="1:65" s="12" customFormat="1" ht="25.9" customHeight="1">
      <c r="B259" s="177"/>
      <c r="C259" s="178"/>
      <c r="D259" s="179" t="s">
        <v>75</v>
      </c>
      <c r="E259" s="180" t="s">
        <v>479</v>
      </c>
      <c r="F259" s="180" t="s">
        <v>480</v>
      </c>
      <c r="G259" s="178"/>
      <c r="H259" s="178"/>
      <c r="I259" s="181"/>
      <c r="J259" s="182">
        <f>BK259</f>
        <v>0</v>
      </c>
      <c r="K259" s="178"/>
      <c r="L259" s="183"/>
      <c r="M259" s="184"/>
      <c r="N259" s="185"/>
      <c r="O259" s="185"/>
      <c r="P259" s="186">
        <f>P260</f>
        <v>0</v>
      </c>
      <c r="Q259" s="185"/>
      <c r="R259" s="186">
        <f>R260</f>
        <v>0</v>
      </c>
      <c r="S259" s="185"/>
      <c r="T259" s="187">
        <f>T260</f>
        <v>3.0000000000000001E-3</v>
      </c>
      <c r="AR259" s="188" t="s">
        <v>85</v>
      </c>
      <c r="AT259" s="189" t="s">
        <v>75</v>
      </c>
      <c r="AU259" s="189" t="s">
        <v>76</v>
      </c>
      <c r="AY259" s="188" t="s">
        <v>207</v>
      </c>
      <c r="BK259" s="190">
        <f>BK260</f>
        <v>0</v>
      </c>
    </row>
    <row r="260" spans="1:65" s="12" customFormat="1" ht="22.9" customHeight="1">
      <c r="B260" s="177"/>
      <c r="C260" s="178"/>
      <c r="D260" s="179" t="s">
        <v>75</v>
      </c>
      <c r="E260" s="191" t="s">
        <v>481</v>
      </c>
      <c r="F260" s="191" t="s">
        <v>482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P261</f>
        <v>0</v>
      </c>
      <c r="Q260" s="185"/>
      <c r="R260" s="186">
        <f>R261</f>
        <v>0</v>
      </c>
      <c r="S260" s="185"/>
      <c r="T260" s="187">
        <f>T261</f>
        <v>3.0000000000000001E-3</v>
      </c>
      <c r="AR260" s="188" t="s">
        <v>85</v>
      </c>
      <c r="AT260" s="189" t="s">
        <v>75</v>
      </c>
      <c r="AU260" s="189" t="s">
        <v>83</v>
      </c>
      <c r="AY260" s="188" t="s">
        <v>207</v>
      </c>
      <c r="BK260" s="190">
        <f>BK261</f>
        <v>0</v>
      </c>
    </row>
    <row r="261" spans="1:65" s="2" customFormat="1" ht="24.2" customHeight="1">
      <c r="A261" s="35"/>
      <c r="B261" s="36"/>
      <c r="C261" s="193" t="s">
        <v>483</v>
      </c>
      <c r="D261" s="193" t="s">
        <v>209</v>
      </c>
      <c r="E261" s="194" t="s">
        <v>484</v>
      </c>
      <c r="F261" s="195" t="s">
        <v>485</v>
      </c>
      <c r="G261" s="196" t="s">
        <v>311</v>
      </c>
      <c r="H261" s="197">
        <v>1</v>
      </c>
      <c r="I261" s="198"/>
      <c r="J261" s="199">
        <f>ROUND(I261*H261,2)</f>
        <v>0</v>
      </c>
      <c r="K261" s="195" t="s">
        <v>1</v>
      </c>
      <c r="L261" s="40"/>
      <c r="M261" s="250" t="s">
        <v>1</v>
      </c>
      <c r="N261" s="251" t="s">
        <v>41</v>
      </c>
      <c r="O261" s="252"/>
      <c r="P261" s="253">
        <f>O261*H261</f>
        <v>0</v>
      </c>
      <c r="Q261" s="253">
        <v>0</v>
      </c>
      <c r="R261" s="253">
        <f>Q261*H261</f>
        <v>0</v>
      </c>
      <c r="S261" s="253">
        <v>3.0000000000000001E-3</v>
      </c>
      <c r="T261" s="254">
        <f>S261*H261</f>
        <v>3.0000000000000001E-3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270</v>
      </c>
      <c r="AT261" s="204" t="s">
        <v>209</v>
      </c>
      <c r="AU261" s="204" t="s">
        <v>85</v>
      </c>
      <c r="AY261" s="18" t="s">
        <v>207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83</v>
      </c>
      <c r="BK261" s="205">
        <f>ROUND(I261*H261,2)</f>
        <v>0</v>
      </c>
      <c r="BL261" s="18" t="s">
        <v>270</v>
      </c>
      <c r="BM261" s="204" t="s">
        <v>486</v>
      </c>
    </row>
    <row r="262" spans="1:65" s="2" customFormat="1" ht="6.95" customHeight="1">
      <c r="A262" s="35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40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algorithmName="SHA-512" hashValue="3DYE0Ycna9mYfm54VUXf8eU7kxsCB53gKIqSHq7j9s+WA0stIHyecu76KqqrdJY0PuzA/dBqTwLcE3gDJGrwYg==" saltValue="QwvGqbboBG5eSc9Md09xpeA6pPmipDB1F5gqska6Lx8koHlfZKFVL2RNbjXFp/Go0D4cxUxxw3TP98A7d4xJYQ==" spinCount="100000" sheet="1" objects="1" scenarios="1" formatColumns="0" formatRows="0" autoFilter="0"/>
  <autoFilter ref="C131:K261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101</v>
      </c>
      <c r="AZ2" s="116" t="s">
        <v>487</v>
      </c>
      <c r="BA2" s="116" t="s">
        <v>1</v>
      </c>
      <c r="BB2" s="116" t="s">
        <v>1</v>
      </c>
      <c r="BC2" s="116" t="s">
        <v>436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488</v>
      </c>
      <c r="BA3" s="116" t="s">
        <v>1</v>
      </c>
      <c r="BB3" s="116" t="s">
        <v>1</v>
      </c>
      <c r="BC3" s="116" t="s">
        <v>489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490</v>
      </c>
      <c r="BA4" s="116" t="s">
        <v>1</v>
      </c>
      <c r="BB4" s="116" t="s">
        <v>1</v>
      </c>
      <c r="BC4" s="116" t="s">
        <v>491</v>
      </c>
      <c r="BD4" s="116" t="s">
        <v>85</v>
      </c>
    </row>
    <row r="5" spans="1:56" s="1" customFormat="1" ht="6.95" customHeight="1">
      <c r="B5" s="21"/>
      <c r="L5" s="21"/>
      <c r="AZ5" s="116" t="s">
        <v>492</v>
      </c>
      <c r="BA5" s="116" t="s">
        <v>1</v>
      </c>
      <c r="BB5" s="116" t="s">
        <v>1</v>
      </c>
      <c r="BC5" s="116" t="s">
        <v>493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494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ROUND((SUM(BE140:BE519)),  2)</f>
        <v>0</v>
      </c>
      <c r="G37" s="35"/>
      <c r="H37" s="35"/>
      <c r="I37" s="132">
        <v>0.21</v>
      </c>
      <c r="J37" s="131">
        <f>ROUND(((SUM(BE140:BE519))*I37),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ROUND((SUM(BF140:BF519)),  2)</f>
        <v>0</v>
      </c>
      <c r="G38" s="35"/>
      <c r="H38" s="35"/>
      <c r="I38" s="132">
        <v>0.12</v>
      </c>
      <c r="J38" s="131">
        <f>ROUND(((SUM(BF140:BF519))*I38),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ROUND((SUM(BG140:BG519)),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ROUND((SUM(BH140:BH519)),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ROUND((SUM(BI140:BI519)),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003 - SO 03 Úprava opěrné zdi a pobytové schody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J141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J142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J189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496</v>
      </c>
      <c r="E104" s="163"/>
      <c r="F104" s="163"/>
      <c r="G104" s="163"/>
      <c r="H104" s="163"/>
      <c r="I104" s="163"/>
      <c r="J104" s="164">
        <f>J233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497</v>
      </c>
      <c r="E105" s="163"/>
      <c r="F105" s="163"/>
      <c r="G105" s="163"/>
      <c r="H105" s="163"/>
      <c r="I105" s="163"/>
      <c r="J105" s="164">
        <f>J318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187</v>
      </c>
      <c r="E106" s="163"/>
      <c r="F106" s="163"/>
      <c r="G106" s="163"/>
      <c r="H106" s="163"/>
      <c r="I106" s="163"/>
      <c r="J106" s="164">
        <f>J334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188</v>
      </c>
      <c r="E107" s="163"/>
      <c r="F107" s="163"/>
      <c r="G107" s="163"/>
      <c r="H107" s="163"/>
      <c r="I107" s="163"/>
      <c r="J107" s="164">
        <f>J348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498</v>
      </c>
      <c r="E108" s="163"/>
      <c r="F108" s="163"/>
      <c r="G108" s="163"/>
      <c r="H108" s="163"/>
      <c r="I108" s="163"/>
      <c r="J108" s="164">
        <f>J427</f>
        <v>0</v>
      </c>
      <c r="K108" s="104"/>
      <c r="L108" s="165"/>
    </row>
    <row r="109" spans="1:47" s="9" customFormat="1" ht="24.95" customHeight="1">
      <c r="B109" s="155"/>
      <c r="C109" s="156"/>
      <c r="D109" s="157" t="s">
        <v>190</v>
      </c>
      <c r="E109" s="158"/>
      <c r="F109" s="158"/>
      <c r="G109" s="158"/>
      <c r="H109" s="158"/>
      <c r="I109" s="158"/>
      <c r="J109" s="159">
        <f>J429</f>
        <v>0</v>
      </c>
      <c r="K109" s="156"/>
      <c r="L109" s="160"/>
    </row>
    <row r="110" spans="1:47" s="10" customFormat="1" ht="19.899999999999999" customHeight="1">
      <c r="B110" s="161"/>
      <c r="C110" s="104"/>
      <c r="D110" s="162" t="s">
        <v>499</v>
      </c>
      <c r="E110" s="163"/>
      <c r="F110" s="163"/>
      <c r="G110" s="163"/>
      <c r="H110" s="163"/>
      <c r="I110" s="163"/>
      <c r="J110" s="164">
        <f>J430</f>
        <v>0</v>
      </c>
      <c r="K110" s="104"/>
      <c r="L110" s="165"/>
    </row>
    <row r="111" spans="1:47" s="10" customFormat="1" ht="19.899999999999999" customHeight="1">
      <c r="B111" s="161"/>
      <c r="C111" s="104"/>
      <c r="D111" s="162" t="s">
        <v>500</v>
      </c>
      <c r="E111" s="163"/>
      <c r="F111" s="163"/>
      <c r="G111" s="163"/>
      <c r="H111" s="163"/>
      <c r="I111" s="163"/>
      <c r="J111" s="164">
        <f>J461</f>
        <v>0</v>
      </c>
      <c r="K111" s="104"/>
      <c r="L111" s="165"/>
    </row>
    <row r="112" spans="1:47" s="10" customFormat="1" ht="19.899999999999999" customHeight="1">
      <c r="B112" s="161"/>
      <c r="C112" s="104"/>
      <c r="D112" s="162" t="s">
        <v>191</v>
      </c>
      <c r="E112" s="163"/>
      <c r="F112" s="163"/>
      <c r="G112" s="163"/>
      <c r="H112" s="163"/>
      <c r="I112" s="163"/>
      <c r="J112" s="164">
        <f>J478</f>
        <v>0</v>
      </c>
      <c r="K112" s="104"/>
      <c r="L112" s="165"/>
    </row>
    <row r="113" spans="1:31" s="10" customFormat="1" ht="19.899999999999999" customHeight="1">
      <c r="B113" s="161"/>
      <c r="C113" s="104"/>
      <c r="D113" s="162" t="s">
        <v>501</v>
      </c>
      <c r="E113" s="163"/>
      <c r="F113" s="163"/>
      <c r="G113" s="163"/>
      <c r="H113" s="163"/>
      <c r="I113" s="163"/>
      <c r="J113" s="164">
        <f>J491</f>
        <v>0</v>
      </c>
      <c r="K113" s="104"/>
      <c r="L113" s="165"/>
    </row>
    <row r="114" spans="1:31" s="10" customFormat="1" ht="19.899999999999999" customHeight="1">
      <c r="B114" s="161"/>
      <c r="C114" s="104"/>
      <c r="D114" s="162" t="s">
        <v>502</v>
      </c>
      <c r="E114" s="163"/>
      <c r="F114" s="163"/>
      <c r="G114" s="163"/>
      <c r="H114" s="163"/>
      <c r="I114" s="163"/>
      <c r="J114" s="164">
        <f>J498</f>
        <v>0</v>
      </c>
      <c r="K114" s="104"/>
      <c r="L114" s="165"/>
    </row>
    <row r="115" spans="1:31" s="9" customFormat="1" ht="24.95" customHeight="1">
      <c r="B115" s="155"/>
      <c r="C115" s="156"/>
      <c r="D115" s="157" t="s">
        <v>503</v>
      </c>
      <c r="E115" s="158"/>
      <c r="F115" s="158"/>
      <c r="G115" s="158"/>
      <c r="H115" s="158"/>
      <c r="I115" s="158"/>
      <c r="J115" s="159">
        <f>J508</f>
        <v>0</v>
      </c>
      <c r="K115" s="156"/>
      <c r="L115" s="160"/>
    </row>
    <row r="116" spans="1:31" s="10" customFormat="1" ht="19.899999999999999" customHeight="1">
      <c r="B116" s="161"/>
      <c r="C116" s="104"/>
      <c r="D116" s="162" t="s">
        <v>504</v>
      </c>
      <c r="E116" s="163"/>
      <c r="F116" s="163"/>
      <c r="G116" s="163"/>
      <c r="H116" s="163"/>
      <c r="I116" s="163"/>
      <c r="J116" s="164">
        <f>J509</f>
        <v>0</v>
      </c>
      <c r="K116" s="104"/>
      <c r="L116" s="165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5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5" customHeight="1">
      <c r="A123" s="35"/>
      <c r="B123" s="36"/>
      <c r="C123" s="24" t="s">
        <v>192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34" t="str">
        <f>E7</f>
        <v>Revitalizace Tržnice I.etapa - Krásenský břeh</v>
      </c>
      <c r="F126" s="335"/>
      <c r="G126" s="335"/>
      <c r="H126" s="335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34" t="s">
        <v>174</v>
      </c>
      <c r="F128" s="310"/>
      <c r="G128" s="310"/>
      <c r="H128" s="310"/>
      <c r="I128" s="23"/>
      <c r="J128" s="23"/>
      <c r="K128" s="23"/>
      <c r="L128" s="21"/>
    </row>
    <row r="129" spans="1:65" s="1" customFormat="1" ht="12" customHeight="1">
      <c r="B129" s="22"/>
      <c r="C129" s="30" t="s">
        <v>175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36" t="s">
        <v>176</v>
      </c>
      <c r="F130" s="337"/>
      <c r="G130" s="337"/>
      <c r="H130" s="3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177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88" t="str">
        <f>E13</f>
        <v>003 - SO 03 Úprava opěrné zdi a pobytové schody</v>
      </c>
      <c r="F132" s="337"/>
      <c r="G132" s="337"/>
      <c r="H132" s="3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Valašské Meziříčí</v>
      </c>
      <c r="G134" s="37"/>
      <c r="H134" s="37"/>
      <c r="I134" s="30" t="s">
        <v>22</v>
      </c>
      <c r="J134" s="67" t="str">
        <f>IF(J16="","",J16)</f>
        <v>25. 10. 2023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25.7" customHeight="1">
      <c r="A136" s="35"/>
      <c r="B136" s="36"/>
      <c r="C136" s="30" t="s">
        <v>24</v>
      </c>
      <c r="D136" s="37"/>
      <c r="E136" s="37"/>
      <c r="F136" s="28" t="str">
        <f>E19</f>
        <v>Město Valašské Meziříčí</v>
      </c>
      <c r="G136" s="37"/>
      <c r="H136" s="37"/>
      <c r="I136" s="30" t="s">
        <v>30</v>
      </c>
      <c r="J136" s="33" t="str">
        <f>E25</f>
        <v>Kubla&amp;Architects s.r.o.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Fajfrová Irena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6"/>
      <c r="B139" s="167"/>
      <c r="C139" s="168" t="s">
        <v>193</v>
      </c>
      <c r="D139" s="169" t="s">
        <v>61</v>
      </c>
      <c r="E139" s="169" t="s">
        <v>57</v>
      </c>
      <c r="F139" s="169" t="s">
        <v>58</v>
      </c>
      <c r="G139" s="169" t="s">
        <v>194</v>
      </c>
      <c r="H139" s="169" t="s">
        <v>195</v>
      </c>
      <c r="I139" s="169" t="s">
        <v>196</v>
      </c>
      <c r="J139" s="169" t="s">
        <v>181</v>
      </c>
      <c r="K139" s="170" t="s">
        <v>197</v>
      </c>
      <c r="L139" s="171"/>
      <c r="M139" s="76" t="s">
        <v>1</v>
      </c>
      <c r="N139" s="77" t="s">
        <v>40</v>
      </c>
      <c r="O139" s="77" t="s">
        <v>198</v>
      </c>
      <c r="P139" s="77" t="s">
        <v>199</v>
      </c>
      <c r="Q139" s="77" t="s">
        <v>200</v>
      </c>
      <c r="R139" s="77" t="s">
        <v>201</v>
      </c>
      <c r="S139" s="77" t="s">
        <v>202</v>
      </c>
      <c r="T139" s="78" t="s">
        <v>203</v>
      </c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1:65" s="2" customFormat="1" ht="22.9" customHeight="1">
      <c r="A140" s="35"/>
      <c r="B140" s="36"/>
      <c r="C140" s="83" t="s">
        <v>204</v>
      </c>
      <c r="D140" s="37"/>
      <c r="E140" s="37"/>
      <c r="F140" s="37"/>
      <c r="G140" s="37"/>
      <c r="H140" s="37"/>
      <c r="I140" s="37"/>
      <c r="J140" s="172">
        <f>BK140</f>
        <v>0</v>
      </c>
      <c r="K140" s="37"/>
      <c r="L140" s="40"/>
      <c r="M140" s="79"/>
      <c r="N140" s="173"/>
      <c r="O140" s="80"/>
      <c r="P140" s="174">
        <f>P141+P429+P508</f>
        <v>0</v>
      </c>
      <c r="Q140" s="80"/>
      <c r="R140" s="174">
        <f>R141+R429+R508</f>
        <v>1233.7331577899997</v>
      </c>
      <c r="S140" s="80"/>
      <c r="T140" s="175">
        <f>T141+T429+T508</f>
        <v>3.0854079999999997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183</v>
      </c>
      <c r="BK140" s="176">
        <f>BK141+BK429+BK508</f>
        <v>0</v>
      </c>
    </row>
    <row r="141" spans="1:65" s="12" customFormat="1" ht="25.9" customHeight="1">
      <c r="B141" s="177"/>
      <c r="C141" s="178"/>
      <c r="D141" s="179" t="s">
        <v>75</v>
      </c>
      <c r="E141" s="180" t="s">
        <v>205</v>
      </c>
      <c r="F141" s="180" t="s">
        <v>206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P142+P189+P233+P318+P334+P348+P427</f>
        <v>0</v>
      </c>
      <c r="Q141" s="185"/>
      <c r="R141" s="186">
        <f>R142+R189+R233+R318+R334+R348+R427</f>
        <v>1211.9569952999998</v>
      </c>
      <c r="S141" s="185"/>
      <c r="T141" s="187">
        <f>T142+T189+T233+T318+T334+T348+T427</f>
        <v>1.8000000000000002E-2</v>
      </c>
      <c r="AR141" s="188" t="s">
        <v>83</v>
      </c>
      <c r="AT141" s="189" t="s">
        <v>75</v>
      </c>
      <c r="AU141" s="189" t="s">
        <v>76</v>
      </c>
      <c r="AY141" s="188" t="s">
        <v>207</v>
      </c>
      <c r="BK141" s="190">
        <f>BK142+BK189+BK233+BK318+BK334+BK348+BK427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83</v>
      </c>
      <c r="F142" s="191" t="s">
        <v>208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SUM(P143:P188)</f>
        <v>0</v>
      </c>
      <c r="Q142" s="185"/>
      <c r="R142" s="186">
        <f>SUM(R143:R188)</f>
        <v>1.48706</v>
      </c>
      <c r="S142" s="185"/>
      <c r="T142" s="187">
        <f>SUM(T143:T188)</f>
        <v>0</v>
      </c>
      <c r="AR142" s="188" t="s">
        <v>83</v>
      </c>
      <c r="AT142" s="189" t="s">
        <v>75</v>
      </c>
      <c r="AU142" s="189" t="s">
        <v>83</v>
      </c>
      <c r="AY142" s="188" t="s">
        <v>207</v>
      </c>
      <c r="BK142" s="190">
        <f>SUM(BK143:BK188)</f>
        <v>0</v>
      </c>
    </row>
    <row r="143" spans="1:65" s="2" customFormat="1" ht="16.5" customHeight="1">
      <c r="A143" s="35"/>
      <c r="B143" s="36"/>
      <c r="C143" s="193" t="s">
        <v>83</v>
      </c>
      <c r="D143" s="193" t="s">
        <v>209</v>
      </c>
      <c r="E143" s="194" t="s">
        <v>505</v>
      </c>
      <c r="F143" s="195" t="s">
        <v>506</v>
      </c>
      <c r="G143" s="196" t="s">
        <v>275</v>
      </c>
      <c r="H143" s="197">
        <v>50</v>
      </c>
      <c r="I143" s="198"/>
      <c r="J143" s="199">
        <f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2.6980000000000001E-2</v>
      </c>
      <c r="R143" s="202">
        <f>Q143*H143</f>
        <v>1.349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97</v>
      </c>
      <c r="AT143" s="204" t="s">
        <v>209</v>
      </c>
      <c r="AU143" s="204" t="s">
        <v>85</v>
      </c>
      <c r="AY143" s="18" t="s">
        <v>207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97</v>
      </c>
      <c r="BM143" s="204" t="s">
        <v>507</v>
      </c>
    </row>
    <row r="144" spans="1:65" s="2" customFormat="1" ht="24.2" customHeight="1">
      <c r="A144" s="35"/>
      <c r="B144" s="36"/>
      <c r="C144" s="193" t="s">
        <v>85</v>
      </c>
      <c r="D144" s="193" t="s">
        <v>209</v>
      </c>
      <c r="E144" s="194" t="s">
        <v>508</v>
      </c>
      <c r="F144" s="195" t="s">
        <v>509</v>
      </c>
      <c r="G144" s="196" t="s">
        <v>510</v>
      </c>
      <c r="H144" s="197">
        <v>1440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4.0000000000000003E-5</v>
      </c>
      <c r="R144" s="202">
        <f>Q144*H144</f>
        <v>5.7600000000000005E-2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511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512</v>
      </c>
      <c r="G145" s="207"/>
      <c r="H145" s="211">
        <v>1440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24.2" customHeight="1">
      <c r="A146" s="35"/>
      <c r="B146" s="36"/>
      <c r="C146" s="193" t="s">
        <v>92</v>
      </c>
      <c r="D146" s="193" t="s">
        <v>209</v>
      </c>
      <c r="E146" s="194" t="s">
        <v>513</v>
      </c>
      <c r="F146" s="195" t="s">
        <v>514</v>
      </c>
      <c r="G146" s="196" t="s">
        <v>515</v>
      </c>
      <c r="H146" s="197">
        <v>60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516</v>
      </c>
    </row>
    <row r="147" spans="1:65" s="2" customFormat="1" ht="24.2" customHeight="1">
      <c r="A147" s="35"/>
      <c r="B147" s="36"/>
      <c r="C147" s="193" t="s">
        <v>97</v>
      </c>
      <c r="D147" s="193" t="s">
        <v>209</v>
      </c>
      <c r="E147" s="194" t="s">
        <v>517</v>
      </c>
      <c r="F147" s="195" t="s">
        <v>518</v>
      </c>
      <c r="G147" s="196" t="s">
        <v>285</v>
      </c>
      <c r="H147" s="197">
        <v>115.71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519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520</v>
      </c>
      <c r="G148" s="207"/>
      <c r="H148" s="211">
        <v>115.71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37.9" customHeight="1">
      <c r="A149" s="35"/>
      <c r="B149" s="36"/>
      <c r="C149" s="193" t="s">
        <v>115</v>
      </c>
      <c r="D149" s="193" t="s">
        <v>209</v>
      </c>
      <c r="E149" s="194" t="s">
        <v>521</v>
      </c>
      <c r="F149" s="195" t="s">
        <v>522</v>
      </c>
      <c r="G149" s="196" t="s">
        <v>285</v>
      </c>
      <c r="H149" s="197">
        <v>655.69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523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524</v>
      </c>
      <c r="G150" s="207"/>
      <c r="H150" s="211">
        <v>771.4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76</v>
      </c>
      <c r="AY150" s="217" t="s">
        <v>207</v>
      </c>
    </row>
    <row r="151" spans="1:65" s="15" customFormat="1" ht="11.25">
      <c r="B151" s="228"/>
      <c r="C151" s="229"/>
      <c r="D151" s="208" t="s">
        <v>227</v>
      </c>
      <c r="E151" s="230" t="s">
        <v>488</v>
      </c>
      <c r="F151" s="231" t="s">
        <v>291</v>
      </c>
      <c r="G151" s="229"/>
      <c r="H151" s="232">
        <v>771.4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227</v>
      </c>
      <c r="AU151" s="238" t="s">
        <v>85</v>
      </c>
      <c r="AV151" s="15" t="s">
        <v>97</v>
      </c>
      <c r="AW151" s="15" t="s">
        <v>32</v>
      </c>
      <c r="AX151" s="15" t="s">
        <v>76</v>
      </c>
      <c r="AY151" s="238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525</v>
      </c>
      <c r="G152" s="207"/>
      <c r="H152" s="211">
        <v>655.69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1.75" customHeight="1">
      <c r="A153" s="35"/>
      <c r="B153" s="36"/>
      <c r="C153" s="193" t="s">
        <v>229</v>
      </c>
      <c r="D153" s="193" t="s">
        <v>209</v>
      </c>
      <c r="E153" s="194" t="s">
        <v>526</v>
      </c>
      <c r="F153" s="195" t="s">
        <v>527</v>
      </c>
      <c r="G153" s="196" t="s">
        <v>212</v>
      </c>
      <c r="H153" s="197">
        <v>54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6.9999999999999999E-4</v>
      </c>
      <c r="R153" s="202">
        <f>Q153*H153</f>
        <v>3.78E-2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528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529</v>
      </c>
      <c r="G154" s="207"/>
      <c r="H154" s="211">
        <v>54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16.5" customHeight="1">
      <c r="A155" s="35"/>
      <c r="B155" s="36"/>
      <c r="C155" s="193" t="s">
        <v>233</v>
      </c>
      <c r="D155" s="193" t="s">
        <v>209</v>
      </c>
      <c r="E155" s="194" t="s">
        <v>530</v>
      </c>
      <c r="F155" s="195" t="s">
        <v>531</v>
      </c>
      <c r="G155" s="196" t="s">
        <v>212</v>
      </c>
      <c r="H155" s="197">
        <v>54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532</v>
      </c>
    </row>
    <row r="156" spans="1:65" s="2" customFormat="1" ht="21.75" customHeight="1">
      <c r="A156" s="35"/>
      <c r="B156" s="36"/>
      <c r="C156" s="193" t="s">
        <v>237</v>
      </c>
      <c r="D156" s="193" t="s">
        <v>209</v>
      </c>
      <c r="E156" s="194" t="s">
        <v>533</v>
      </c>
      <c r="F156" s="195" t="s">
        <v>534</v>
      </c>
      <c r="G156" s="196" t="s">
        <v>212</v>
      </c>
      <c r="H156" s="197">
        <v>54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7.9000000000000001E-4</v>
      </c>
      <c r="R156" s="202">
        <f>Q156*H156</f>
        <v>4.2660000000000003E-2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535</v>
      </c>
    </row>
    <row r="157" spans="1:65" s="2" customFormat="1" ht="24.2" customHeight="1">
      <c r="A157" s="35"/>
      <c r="B157" s="36"/>
      <c r="C157" s="193" t="s">
        <v>243</v>
      </c>
      <c r="D157" s="193" t="s">
        <v>209</v>
      </c>
      <c r="E157" s="194" t="s">
        <v>536</v>
      </c>
      <c r="F157" s="195" t="s">
        <v>537</v>
      </c>
      <c r="G157" s="196" t="s">
        <v>212</v>
      </c>
      <c r="H157" s="197">
        <v>54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538</v>
      </c>
    </row>
    <row r="158" spans="1:65" s="2" customFormat="1" ht="37.9" customHeight="1">
      <c r="A158" s="35"/>
      <c r="B158" s="36"/>
      <c r="C158" s="193" t="s">
        <v>247</v>
      </c>
      <c r="D158" s="193" t="s">
        <v>209</v>
      </c>
      <c r="E158" s="194" t="s">
        <v>539</v>
      </c>
      <c r="F158" s="195" t="s">
        <v>540</v>
      </c>
      <c r="G158" s="196" t="s">
        <v>285</v>
      </c>
      <c r="H158" s="197">
        <v>381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541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542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543</v>
      </c>
      <c r="G160" s="207"/>
      <c r="H160" s="211">
        <v>381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37.9" customHeight="1">
      <c r="A161" s="35"/>
      <c r="B161" s="36"/>
      <c r="C161" s="193" t="s">
        <v>86</v>
      </c>
      <c r="D161" s="193" t="s">
        <v>209</v>
      </c>
      <c r="E161" s="194" t="s">
        <v>539</v>
      </c>
      <c r="F161" s="195" t="s">
        <v>540</v>
      </c>
      <c r="G161" s="196" t="s">
        <v>285</v>
      </c>
      <c r="H161" s="197">
        <v>90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544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545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546</v>
      </c>
      <c r="G163" s="207"/>
      <c r="H163" s="211">
        <v>90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37.9" customHeight="1">
      <c r="A164" s="35"/>
      <c r="B164" s="36"/>
      <c r="C164" s="193" t="s">
        <v>8</v>
      </c>
      <c r="D164" s="193" t="s">
        <v>209</v>
      </c>
      <c r="E164" s="194" t="s">
        <v>547</v>
      </c>
      <c r="F164" s="195" t="s">
        <v>548</v>
      </c>
      <c r="G164" s="196" t="s">
        <v>285</v>
      </c>
      <c r="H164" s="197">
        <v>582.6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549</v>
      </c>
    </row>
    <row r="165" spans="1:65" s="14" customFormat="1" ht="11.25">
      <c r="B165" s="218"/>
      <c r="C165" s="219"/>
      <c r="D165" s="208" t="s">
        <v>227</v>
      </c>
      <c r="E165" s="220" t="s">
        <v>1</v>
      </c>
      <c r="F165" s="221" t="s">
        <v>550</v>
      </c>
      <c r="G165" s="219"/>
      <c r="H165" s="220" t="s">
        <v>1</v>
      </c>
      <c r="I165" s="222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227</v>
      </c>
      <c r="AU165" s="227" t="s">
        <v>85</v>
      </c>
      <c r="AV165" s="14" t="s">
        <v>83</v>
      </c>
      <c r="AW165" s="14" t="s">
        <v>32</v>
      </c>
      <c r="AX165" s="14" t="s">
        <v>76</v>
      </c>
      <c r="AY165" s="227" t="s">
        <v>207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488</v>
      </c>
      <c r="G166" s="207"/>
      <c r="H166" s="211">
        <v>771.4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551</v>
      </c>
      <c r="G167" s="207"/>
      <c r="H167" s="211">
        <v>-190.5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4" customFormat="1" ht="11.25">
      <c r="B168" s="218"/>
      <c r="C168" s="219"/>
      <c r="D168" s="208" t="s">
        <v>227</v>
      </c>
      <c r="E168" s="220" t="s">
        <v>1</v>
      </c>
      <c r="F168" s="221" t="s">
        <v>552</v>
      </c>
      <c r="G168" s="219"/>
      <c r="H168" s="220" t="s">
        <v>1</v>
      </c>
      <c r="I168" s="222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227</v>
      </c>
      <c r="AU168" s="227" t="s">
        <v>85</v>
      </c>
      <c r="AV168" s="14" t="s">
        <v>83</v>
      </c>
      <c r="AW168" s="14" t="s">
        <v>32</v>
      </c>
      <c r="AX168" s="14" t="s">
        <v>76</v>
      </c>
      <c r="AY168" s="227" t="s">
        <v>207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553</v>
      </c>
      <c r="G169" s="207"/>
      <c r="H169" s="211">
        <v>1.7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76</v>
      </c>
      <c r="AY169" s="217" t="s">
        <v>207</v>
      </c>
    </row>
    <row r="170" spans="1:65" s="15" customFormat="1" ht="11.25">
      <c r="B170" s="228"/>
      <c r="C170" s="229"/>
      <c r="D170" s="208" t="s">
        <v>227</v>
      </c>
      <c r="E170" s="230" t="s">
        <v>490</v>
      </c>
      <c r="F170" s="231" t="s">
        <v>291</v>
      </c>
      <c r="G170" s="229"/>
      <c r="H170" s="232">
        <v>582.6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227</v>
      </c>
      <c r="AU170" s="238" t="s">
        <v>85</v>
      </c>
      <c r="AV170" s="15" t="s">
        <v>97</v>
      </c>
      <c r="AW170" s="15" t="s">
        <v>32</v>
      </c>
      <c r="AX170" s="15" t="s">
        <v>83</v>
      </c>
      <c r="AY170" s="238" t="s">
        <v>207</v>
      </c>
    </row>
    <row r="171" spans="1:65" s="2" customFormat="1" ht="37.9" customHeight="1">
      <c r="A171" s="35"/>
      <c r="B171" s="36"/>
      <c r="C171" s="193" t="s">
        <v>257</v>
      </c>
      <c r="D171" s="193" t="s">
        <v>209</v>
      </c>
      <c r="E171" s="194" t="s">
        <v>554</v>
      </c>
      <c r="F171" s="195" t="s">
        <v>555</v>
      </c>
      <c r="G171" s="196" t="s">
        <v>285</v>
      </c>
      <c r="H171" s="197">
        <v>5826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556</v>
      </c>
    </row>
    <row r="172" spans="1:65" s="13" customFormat="1" ht="11.25">
      <c r="B172" s="206"/>
      <c r="C172" s="207"/>
      <c r="D172" s="208" t="s">
        <v>227</v>
      </c>
      <c r="E172" s="209" t="s">
        <v>1</v>
      </c>
      <c r="F172" s="210" t="s">
        <v>557</v>
      </c>
      <c r="G172" s="207"/>
      <c r="H172" s="211">
        <v>5826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227</v>
      </c>
      <c r="AU172" s="217" t="s">
        <v>85</v>
      </c>
      <c r="AV172" s="13" t="s">
        <v>85</v>
      </c>
      <c r="AW172" s="13" t="s">
        <v>32</v>
      </c>
      <c r="AX172" s="13" t="s">
        <v>83</v>
      </c>
      <c r="AY172" s="217" t="s">
        <v>207</v>
      </c>
    </row>
    <row r="173" spans="1:65" s="2" customFormat="1" ht="24.2" customHeight="1">
      <c r="A173" s="35"/>
      <c r="B173" s="36"/>
      <c r="C173" s="193" t="s">
        <v>261</v>
      </c>
      <c r="D173" s="193" t="s">
        <v>209</v>
      </c>
      <c r="E173" s="194" t="s">
        <v>558</v>
      </c>
      <c r="F173" s="195" t="s">
        <v>559</v>
      </c>
      <c r="G173" s="196" t="s">
        <v>285</v>
      </c>
      <c r="H173" s="197">
        <v>90</v>
      </c>
      <c r="I173" s="198"/>
      <c r="J173" s="199">
        <f>ROUND(I173*H173,2)</f>
        <v>0</v>
      </c>
      <c r="K173" s="195" t="s">
        <v>213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97</v>
      </c>
      <c r="AT173" s="204" t="s">
        <v>209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560</v>
      </c>
    </row>
    <row r="174" spans="1:65" s="14" customFormat="1" ht="11.25">
      <c r="B174" s="218"/>
      <c r="C174" s="219"/>
      <c r="D174" s="208" t="s">
        <v>227</v>
      </c>
      <c r="E174" s="220" t="s">
        <v>1</v>
      </c>
      <c r="F174" s="221" t="s">
        <v>561</v>
      </c>
      <c r="G174" s="219"/>
      <c r="H174" s="220" t="s">
        <v>1</v>
      </c>
      <c r="I174" s="222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227</v>
      </c>
      <c r="AU174" s="227" t="s">
        <v>85</v>
      </c>
      <c r="AV174" s="14" t="s">
        <v>83</v>
      </c>
      <c r="AW174" s="14" t="s">
        <v>32</v>
      </c>
      <c r="AX174" s="14" t="s">
        <v>76</v>
      </c>
      <c r="AY174" s="22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546</v>
      </c>
      <c r="G175" s="207"/>
      <c r="H175" s="211">
        <v>90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83</v>
      </c>
      <c r="AY175" s="217" t="s">
        <v>207</v>
      </c>
    </row>
    <row r="176" spans="1:65" s="2" customFormat="1" ht="24.2" customHeight="1">
      <c r="A176" s="35"/>
      <c r="B176" s="36"/>
      <c r="C176" s="193" t="s">
        <v>266</v>
      </c>
      <c r="D176" s="193" t="s">
        <v>209</v>
      </c>
      <c r="E176" s="194" t="s">
        <v>562</v>
      </c>
      <c r="F176" s="195" t="s">
        <v>563</v>
      </c>
      <c r="G176" s="196" t="s">
        <v>285</v>
      </c>
      <c r="H176" s="197">
        <v>190.5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564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492</v>
      </c>
      <c r="G177" s="207"/>
      <c r="H177" s="211">
        <v>190.5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83</v>
      </c>
      <c r="AY177" s="217" t="s">
        <v>207</v>
      </c>
    </row>
    <row r="178" spans="1:65" s="2" customFormat="1" ht="24.2" customHeight="1">
      <c r="A178" s="35"/>
      <c r="B178" s="36"/>
      <c r="C178" s="193" t="s">
        <v>270</v>
      </c>
      <c r="D178" s="193" t="s">
        <v>209</v>
      </c>
      <c r="E178" s="194" t="s">
        <v>565</v>
      </c>
      <c r="F178" s="195" t="s">
        <v>566</v>
      </c>
      <c r="G178" s="196" t="s">
        <v>285</v>
      </c>
      <c r="H178" s="197">
        <v>45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567</v>
      </c>
    </row>
    <row r="179" spans="1:65" s="13" customFormat="1" ht="11.25">
      <c r="B179" s="206"/>
      <c r="C179" s="207"/>
      <c r="D179" s="208" t="s">
        <v>227</v>
      </c>
      <c r="E179" s="209" t="s">
        <v>487</v>
      </c>
      <c r="F179" s="210" t="s">
        <v>568</v>
      </c>
      <c r="G179" s="207"/>
      <c r="H179" s="211">
        <v>45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83</v>
      </c>
      <c r="AY179" s="217" t="s">
        <v>207</v>
      </c>
    </row>
    <row r="180" spans="1:65" s="2" customFormat="1" ht="33" customHeight="1">
      <c r="A180" s="35"/>
      <c r="B180" s="36"/>
      <c r="C180" s="193" t="s">
        <v>272</v>
      </c>
      <c r="D180" s="193" t="s">
        <v>209</v>
      </c>
      <c r="E180" s="194" t="s">
        <v>569</v>
      </c>
      <c r="F180" s="195" t="s">
        <v>570</v>
      </c>
      <c r="G180" s="196" t="s">
        <v>445</v>
      </c>
      <c r="H180" s="197">
        <v>1165.2</v>
      </c>
      <c r="I180" s="198"/>
      <c r="J180" s="199">
        <f>ROUND(I180*H180,2)</f>
        <v>0</v>
      </c>
      <c r="K180" s="195" t="s">
        <v>213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97</v>
      </c>
      <c r="AT180" s="204" t="s">
        <v>209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571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572</v>
      </c>
      <c r="G181" s="207"/>
      <c r="H181" s="211">
        <v>1165.2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83</v>
      </c>
      <c r="AY181" s="217" t="s">
        <v>207</v>
      </c>
    </row>
    <row r="182" spans="1:65" s="2" customFormat="1" ht="16.5" customHeight="1">
      <c r="A182" s="35"/>
      <c r="B182" s="36"/>
      <c r="C182" s="193" t="s">
        <v>278</v>
      </c>
      <c r="D182" s="193" t="s">
        <v>209</v>
      </c>
      <c r="E182" s="194" t="s">
        <v>573</v>
      </c>
      <c r="F182" s="195" t="s">
        <v>574</v>
      </c>
      <c r="G182" s="196" t="s">
        <v>285</v>
      </c>
      <c r="H182" s="197">
        <v>582.6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575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490</v>
      </c>
      <c r="G183" s="207"/>
      <c r="H183" s="211">
        <v>582.6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83</v>
      </c>
      <c r="AY183" s="217" t="s">
        <v>207</v>
      </c>
    </row>
    <row r="184" spans="1:65" s="2" customFormat="1" ht="24.2" customHeight="1">
      <c r="A184" s="35"/>
      <c r="B184" s="36"/>
      <c r="C184" s="193" t="s">
        <v>282</v>
      </c>
      <c r="D184" s="193" t="s">
        <v>209</v>
      </c>
      <c r="E184" s="194" t="s">
        <v>576</v>
      </c>
      <c r="F184" s="195" t="s">
        <v>577</v>
      </c>
      <c r="G184" s="196" t="s">
        <v>285</v>
      </c>
      <c r="H184" s="197">
        <v>190.5</v>
      </c>
      <c r="I184" s="198"/>
      <c r="J184" s="199">
        <f>ROUND(I184*H184,2)</f>
        <v>0</v>
      </c>
      <c r="K184" s="195" t="s">
        <v>213</v>
      </c>
      <c r="L184" s="40"/>
      <c r="M184" s="200" t="s">
        <v>1</v>
      </c>
      <c r="N184" s="201" t="s">
        <v>41</v>
      </c>
      <c r="O184" s="72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97</v>
      </c>
      <c r="AT184" s="204" t="s">
        <v>209</v>
      </c>
      <c r="AU184" s="204" t="s">
        <v>85</v>
      </c>
      <c r="AY184" s="18" t="s">
        <v>207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97</v>
      </c>
      <c r="BM184" s="204" t="s">
        <v>578</v>
      </c>
    </row>
    <row r="185" spans="1:65" s="13" customFormat="1" ht="11.25">
      <c r="B185" s="206"/>
      <c r="C185" s="207"/>
      <c r="D185" s="208" t="s">
        <v>227</v>
      </c>
      <c r="E185" s="209" t="s">
        <v>1</v>
      </c>
      <c r="F185" s="210" t="s">
        <v>579</v>
      </c>
      <c r="G185" s="207"/>
      <c r="H185" s="211">
        <v>190.5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5" customFormat="1" ht="11.25">
      <c r="B186" s="228"/>
      <c r="C186" s="229"/>
      <c r="D186" s="208" t="s">
        <v>227</v>
      </c>
      <c r="E186" s="230" t="s">
        <v>492</v>
      </c>
      <c r="F186" s="231" t="s">
        <v>291</v>
      </c>
      <c r="G186" s="229"/>
      <c r="H186" s="232">
        <v>190.5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227</v>
      </c>
      <c r="AU186" s="238" t="s">
        <v>85</v>
      </c>
      <c r="AV186" s="15" t="s">
        <v>97</v>
      </c>
      <c r="AW186" s="15" t="s">
        <v>32</v>
      </c>
      <c r="AX186" s="15" t="s">
        <v>83</v>
      </c>
      <c r="AY186" s="238" t="s">
        <v>207</v>
      </c>
    </row>
    <row r="187" spans="1:65" s="2" customFormat="1" ht="24.2" customHeight="1">
      <c r="A187" s="35"/>
      <c r="B187" s="36"/>
      <c r="C187" s="193" t="s">
        <v>292</v>
      </c>
      <c r="D187" s="193" t="s">
        <v>209</v>
      </c>
      <c r="E187" s="194" t="s">
        <v>580</v>
      </c>
      <c r="F187" s="195" t="s">
        <v>581</v>
      </c>
      <c r="G187" s="196" t="s">
        <v>212</v>
      </c>
      <c r="H187" s="197">
        <v>400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582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583</v>
      </c>
      <c r="G188" s="207"/>
      <c r="H188" s="211">
        <v>400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83</v>
      </c>
      <c r="AY188" s="217" t="s">
        <v>207</v>
      </c>
    </row>
    <row r="189" spans="1:65" s="12" customFormat="1" ht="22.9" customHeight="1">
      <c r="B189" s="177"/>
      <c r="C189" s="178"/>
      <c r="D189" s="179" t="s">
        <v>75</v>
      </c>
      <c r="E189" s="191" t="s">
        <v>85</v>
      </c>
      <c r="F189" s="191" t="s">
        <v>584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SUM(P190:P232)</f>
        <v>0</v>
      </c>
      <c r="Q189" s="185"/>
      <c r="R189" s="186">
        <f>SUM(R190:R232)</f>
        <v>313.01387746</v>
      </c>
      <c r="S189" s="185"/>
      <c r="T189" s="187">
        <f>SUM(T190:T232)</f>
        <v>0</v>
      </c>
      <c r="AR189" s="188" t="s">
        <v>83</v>
      </c>
      <c r="AT189" s="189" t="s">
        <v>75</v>
      </c>
      <c r="AU189" s="189" t="s">
        <v>83</v>
      </c>
      <c r="AY189" s="188" t="s">
        <v>207</v>
      </c>
      <c r="BK189" s="190">
        <f>SUM(BK190:BK232)</f>
        <v>0</v>
      </c>
    </row>
    <row r="190" spans="1:65" s="2" customFormat="1" ht="33" customHeight="1">
      <c r="A190" s="35"/>
      <c r="B190" s="36"/>
      <c r="C190" s="193" t="s">
        <v>7</v>
      </c>
      <c r="D190" s="193" t="s">
        <v>209</v>
      </c>
      <c r="E190" s="194" t="s">
        <v>585</v>
      </c>
      <c r="F190" s="195" t="s">
        <v>586</v>
      </c>
      <c r="G190" s="196" t="s">
        <v>275</v>
      </c>
      <c r="H190" s="197">
        <v>50</v>
      </c>
      <c r="I190" s="198"/>
      <c r="J190" s="199">
        <f>ROUND(I190*H190,2)</f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3.8000000000000002E-4</v>
      </c>
      <c r="R190" s="202">
        <f>Q190*H190</f>
        <v>1.9E-2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97</v>
      </c>
      <c r="BM190" s="204" t="s">
        <v>587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588</v>
      </c>
      <c r="G191" s="207"/>
      <c r="H191" s="211">
        <v>50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83</v>
      </c>
      <c r="AY191" s="217" t="s">
        <v>207</v>
      </c>
    </row>
    <row r="192" spans="1:65" s="2" customFormat="1" ht="24.2" customHeight="1">
      <c r="A192" s="35"/>
      <c r="B192" s="36"/>
      <c r="C192" s="193" t="s">
        <v>299</v>
      </c>
      <c r="D192" s="193" t="s">
        <v>209</v>
      </c>
      <c r="E192" s="194" t="s">
        <v>589</v>
      </c>
      <c r="F192" s="195" t="s">
        <v>590</v>
      </c>
      <c r="G192" s="196" t="s">
        <v>445</v>
      </c>
      <c r="H192" s="197">
        <v>1.9970000000000001</v>
      </c>
      <c r="I192" s="198"/>
      <c r="J192" s="199">
        <f>ROUND(I192*H192,2)</f>
        <v>0</v>
      </c>
      <c r="K192" s="195" t="s">
        <v>213</v>
      </c>
      <c r="L192" s="40"/>
      <c r="M192" s="200" t="s">
        <v>1</v>
      </c>
      <c r="N192" s="201" t="s">
        <v>41</v>
      </c>
      <c r="O192" s="72"/>
      <c r="P192" s="202">
        <f>O192*H192</f>
        <v>0</v>
      </c>
      <c r="Q192" s="202">
        <v>1.11381</v>
      </c>
      <c r="R192" s="202">
        <f>Q192*H192</f>
        <v>2.2242785700000001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97</v>
      </c>
      <c r="AT192" s="204" t="s">
        <v>209</v>
      </c>
      <c r="AU192" s="204" t="s">
        <v>85</v>
      </c>
      <c r="AY192" s="18" t="s">
        <v>207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97</v>
      </c>
      <c r="BM192" s="204" t="s">
        <v>591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592</v>
      </c>
      <c r="G193" s="207"/>
      <c r="H193" s="211">
        <v>1.9970000000000001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83</v>
      </c>
      <c r="AY193" s="217" t="s">
        <v>207</v>
      </c>
    </row>
    <row r="194" spans="1:65" s="2" customFormat="1" ht="24.2" customHeight="1">
      <c r="A194" s="35"/>
      <c r="B194" s="36"/>
      <c r="C194" s="193" t="s">
        <v>303</v>
      </c>
      <c r="D194" s="193" t="s">
        <v>209</v>
      </c>
      <c r="E194" s="194" t="s">
        <v>593</v>
      </c>
      <c r="F194" s="195" t="s">
        <v>594</v>
      </c>
      <c r="G194" s="196" t="s">
        <v>285</v>
      </c>
      <c r="H194" s="197">
        <v>84</v>
      </c>
      <c r="I194" s="198"/>
      <c r="J194" s="199">
        <f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2.16</v>
      </c>
      <c r="R194" s="202">
        <f>Q194*H194</f>
        <v>181.44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595</v>
      </c>
    </row>
    <row r="195" spans="1:65" s="14" customFormat="1" ht="11.25">
      <c r="B195" s="218"/>
      <c r="C195" s="219"/>
      <c r="D195" s="208" t="s">
        <v>227</v>
      </c>
      <c r="E195" s="220" t="s">
        <v>1</v>
      </c>
      <c r="F195" s="221" t="s">
        <v>596</v>
      </c>
      <c r="G195" s="219"/>
      <c r="H195" s="220" t="s">
        <v>1</v>
      </c>
      <c r="I195" s="222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227</v>
      </c>
      <c r="AU195" s="227" t="s">
        <v>85</v>
      </c>
      <c r="AV195" s="14" t="s">
        <v>83</v>
      </c>
      <c r="AW195" s="14" t="s">
        <v>32</v>
      </c>
      <c r="AX195" s="14" t="s">
        <v>76</v>
      </c>
      <c r="AY195" s="22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597</v>
      </c>
      <c r="G196" s="207"/>
      <c r="H196" s="211">
        <v>84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83</v>
      </c>
      <c r="AY196" s="217" t="s">
        <v>207</v>
      </c>
    </row>
    <row r="197" spans="1:65" s="2" customFormat="1" ht="16.5" customHeight="1">
      <c r="A197" s="35"/>
      <c r="B197" s="36"/>
      <c r="C197" s="193" t="s">
        <v>308</v>
      </c>
      <c r="D197" s="193" t="s">
        <v>209</v>
      </c>
      <c r="E197" s="194" t="s">
        <v>598</v>
      </c>
      <c r="F197" s="195" t="s">
        <v>599</v>
      </c>
      <c r="G197" s="196" t="s">
        <v>285</v>
      </c>
      <c r="H197" s="197">
        <v>38.5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2.3010199999999998</v>
      </c>
      <c r="R197" s="202">
        <f>Q197*H197</f>
        <v>88.589269999999999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600</v>
      </c>
    </row>
    <row r="198" spans="1:65" s="14" customFormat="1" ht="11.25">
      <c r="B198" s="218"/>
      <c r="C198" s="219"/>
      <c r="D198" s="208" t="s">
        <v>227</v>
      </c>
      <c r="E198" s="220" t="s">
        <v>1</v>
      </c>
      <c r="F198" s="221" t="s">
        <v>601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227</v>
      </c>
      <c r="AU198" s="227" t="s">
        <v>85</v>
      </c>
      <c r="AV198" s="14" t="s">
        <v>83</v>
      </c>
      <c r="AW198" s="14" t="s">
        <v>32</v>
      </c>
      <c r="AX198" s="14" t="s">
        <v>76</v>
      </c>
      <c r="AY198" s="22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602</v>
      </c>
      <c r="G199" s="207"/>
      <c r="H199" s="211">
        <v>38.5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83</v>
      </c>
      <c r="AY199" s="217" t="s">
        <v>207</v>
      </c>
    </row>
    <row r="200" spans="1:65" s="2" customFormat="1" ht="16.5" customHeight="1">
      <c r="A200" s="35"/>
      <c r="B200" s="36"/>
      <c r="C200" s="193" t="s">
        <v>314</v>
      </c>
      <c r="D200" s="193" t="s">
        <v>209</v>
      </c>
      <c r="E200" s="194" t="s">
        <v>603</v>
      </c>
      <c r="F200" s="195" t="s">
        <v>604</v>
      </c>
      <c r="G200" s="196" t="s">
        <v>285</v>
      </c>
      <c r="H200" s="197">
        <v>3.4</v>
      </c>
      <c r="I200" s="198"/>
      <c r="J200" s="199">
        <f>ROUND(I200*H200,2)</f>
        <v>0</v>
      </c>
      <c r="K200" s="195" t="s">
        <v>213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2.3010199999999998</v>
      </c>
      <c r="R200" s="202">
        <f>Q200*H200</f>
        <v>7.8234679999999992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605</v>
      </c>
    </row>
    <row r="201" spans="1:65" s="14" customFormat="1" ht="11.25">
      <c r="B201" s="218"/>
      <c r="C201" s="219"/>
      <c r="D201" s="208" t="s">
        <v>227</v>
      </c>
      <c r="E201" s="220" t="s">
        <v>1</v>
      </c>
      <c r="F201" s="221" t="s">
        <v>606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227</v>
      </c>
      <c r="AU201" s="227" t="s">
        <v>85</v>
      </c>
      <c r="AV201" s="14" t="s">
        <v>83</v>
      </c>
      <c r="AW201" s="14" t="s">
        <v>32</v>
      </c>
      <c r="AX201" s="14" t="s">
        <v>76</v>
      </c>
      <c r="AY201" s="227" t="s">
        <v>207</v>
      </c>
    </row>
    <row r="202" spans="1:65" s="14" customFormat="1" ht="11.25">
      <c r="B202" s="218"/>
      <c r="C202" s="219"/>
      <c r="D202" s="208" t="s">
        <v>227</v>
      </c>
      <c r="E202" s="220" t="s">
        <v>1</v>
      </c>
      <c r="F202" s="221" t="s">
        <v>607</v>
      </c>
      <c r="G202" s="219"/>
      <c r="H202" s="220" t="s">
        <v>1</v>
      </c>
      <c r="I202" s="222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227</v>
      </c>
      <c r="AU202" s="227" t="s">
        <v>85</v>
      </c>
      <c r="AV202" s="14" t="s">
        <v>83</v>
      </c>
      <c r="AW202" s="14" t="s">
        <v>32</v>
      </c>
      <c r="AX202" s="14" t="s">
        <v>76</v>
      </c>
      <c r="AY202" s="227" t="s">
        <v>207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608</v>
      </c>
      <c r="G203" s="207"/>
      <c r="H203" s="211">
        <v>2.4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76</v>
      </c>
      <c r="AY203" s="217" t="s">
        <v>207</v>
      </c>
    </row>
    <row r="204" spans="1:65" s="16" customFormat="1" ht="11.25">
      <c r="B204" s="239"/>
      <c r="C204" s="240"/>
      <c r="D204" s="208" t="s">
        <v>227</v>
      </c>
      <c r="E204" s="241" t="s">
        <v>1</v>
      </c>
      <c r="F204" s="242" t="s">
        <v>345</v>
      </c>
      <c r="G204" s="240"/>
      <c r="H204" s="243">
        <v>2.4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227</v>
      </c>
      <c r="AU204" s="249" t="s">
        <v>85</v>
      </c>
      <c r="AV204" s="16" t="s">
        <v>92</v>
      </c>
      <c r="AW204" s="16" t="s">
        <v>32</v>
      </c>
      <c r="AX204" s="16" t="s">
        <v>76</v>
      </c>
      <c r="AY204" s="249" t="s">
        <v>207</v>
      </c>
    </row>
    <row r="205" spans="1:65" s="14" customFormat="1" ht="11.25">
      <c r="B205" s="218"/>
      <c r="C205" s="219"/>
      <c r="D205" s="208" t="s">
        <v>227</v>
      </c>
      <c r="E205" s="220" t="s">
        <v>1</v>
      </c>
      <c r="F205" s="221" t="s">
        <v>609</v>
      </c>
      <c r="G205" s="219"/>
      <c r="H205" s="220" t="s">
        <v>1</v>
      </c>
      <c r="I205" s="222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227</v>
      </c>
      <c r="AU205" s="227" t="s">
        <v>85</v>
      </c>
      <c r="AV205" s="14" t="s">
        <v>83</v>
      </c>
      <c r="AW205" s="14" t="s">
        <v>32</v>
      </c>
      <c r="AX205" s="14" t="s">
        <v>76</v>
      </c>
      <c r="AY205" s="227" t="s">
        <v>207</v>
      </c>
    </row>
    <row r="206" spans="1:65" s="13" customFormat="1" ht="11.25">
      <c r="B206" s="206"/>
      <c r="C206" s="207"/>
      <c r="D206" s="208" t="s">
        <v>227</v>
      </c>
      <c r="E206" s="209" t="s">
        <v>1</v>
      </c>
      <c r="F206" s="210" t="s">
        <v>610</v>
      </c>
      <c r="G206" s="207"/>
      <c r="H206" s="211">
        <v>1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32</v>
      </c>
      <c r="AX206" s="13" t="s">
        <v>76</v>
      </c>
      <c r="AY206" s="217" t="s">
        <v>207</v>
      </c>
    </row>
    <row r="207" spans="1:65" s="15" customFormat="1" ht="11.25">
      <c r="B207" s="228"/>
      <c r="C207" s="229"/>
      <c r="D207" s="208" t="s">
        <v>227</v>
      </c>
      <c r="E207" s="230" t="s">
        <v>1</v>
      </c>
      <c r="F207" s="231" t="s">
        <v>291</v>
      </c>
      <c r="G207" s="229"/>
      <c r="H207" s="232">
        <v>3.4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227</v>
      </c>
      <c r="AU207" s="238" t="s">
        <v>85</v>
      </c>
      <c r="AV207" s="15" t="s">
        <v>97</v>
      </c>
      <c r="AW207" s="15" t="s">
        <v>32</v>
      </c>
      <c r="AX207" s="15" t="s">
        <v>83</v>
      </c>
      <c r="AY207" s="238" t="s">
        <v>207</v>
      </c>
    </row>
    <row r="208" spans="1:65" s="2" customFormat="1" ht="16.5" customHeight="1">
      <c r="A208" s="35"/>
      <c r="B208" s="36"/>
      <c r="C208" s="193" t="s">
        <v>321</v>
      </c>
      <c r="D208" s="193" t="s">
        <v>209</v>
      </c>
      <c r="E208" s="194" t="s">
        <v>611</v>
      </c>
      <c r="F208" s="195" t="s">
        <v>612</v>
      </c>
      <c r="G208" s="196" t="s">
        <v>285</v>
      </c>
      <c r="H208" s="197">
        <v>0.14399999999999999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2.3010199999999998</v>
      </c>
      <c r="R208" s="202">
        <f>Q208*H208</f>
        <v>0.33134687999999995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613</v>
      </c>
    </row>
    <row r="209" spans="1:65" s="14" customFormat="1" ht="11.25">
      <c r="B209" s="218"/>
      <c r="C209" s="219"/>
      <c r="D209" s="208" t="s">
        <v>227</v>
      </c>
      <c r="E209" s="220" t="s">
        <v>1</v>
      </c>
      <c r="F209" s="221" t="s">
        <v>614</v>
      </c>
      <c r="G209" s="219"/>
      <c r="H209" s="220" t="s">
        <v>1</v>
      </c>
      <c r="I209" s="222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227</v>
      </c>
      <c r="AU209" s="227" t="s">
        <v>85</v>
      </c>
      <c r="AV209" s="14" t="s">
        <v>83</v>
      </c>
      <c r="AW209" s="14" t="s">
        <v>32</v>
      </c>
      <c r="AX209" s="14" t="s">
        <v>76</v>
      </c>
      <c r="AY209" s="227" t="s">
        <v>207</v>
      </c>
    </row>
    <row r="210" spans="1:65" s="13" customFormat="1" ht="11.25">
      <c r="B210" s="206"/>
      <c r="C210" s="207"/>
      <c r="D210" s="208" t="s">
        <v>227</v>
      </c>
      <c r="E210" s="209" t="s">
        <v>1</v>
      </c>
      <c r="F210" s="210" t="s">
        <v>615</v>
      </c>
      <c r="G210" s="207"/>
      <c r="H210" s="211">
        <v>0.14399999999999999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227</v>
      </c>
      <c r="AU210" s="217" t="s">
        <v>85</v>
      </c>
      <c r="AV210" s="13" t="s">
        <v>85</v>
      </c>
      <c r="AW210" s="13" t="s">
        <v>32</v>
      </c>
      <c r="AX210" s="13" t="s">
        <v>83</v>
      </c>
      <c r="AY210" s="217" t="s">
        <v>207</v>
      </c>
    </row>
    <row r="211" spans="1:65" s="2" customFormat="1" ht="24.2" customHeight="1">
      <c r="A211" s="35"/>
      <c r="B211" s="36"/>
      <c r="C211" s="193" t="s">
        <v>327</v>
      </c>
      <c r="D211" s="193" t="s">
        <v>209</v>
      </c>
      <c r="E211" s="194" t="s">
        <v>616</v>
      </c>
      <c r="F211" s="195" t="s">
        <v>617</v>
      </c>
      <c r="G211" s="196" t="s">
        <v>285</v>
      </c>
      <c r="H211" s="197">
        <v>1</v>
      </c>
      <c r="I211" s="198"/>
      <c r="J211" s="199">
        <f>ROUND(I211*H211,2)</f>
        <v>0</v>
      </c>
      <c r="K211" s="195" t="s">
        <v>213</v>
      </c>
      <c r="L211" s="40"/>
      <c r="M211" s="200" t="s">
        <v>1</v>
      </c>
      <c r="N211" s="201" t="s">
        <v>41</v>
      </c>
      <c r="O211" s="72"/>
      <c r="P211" s="202">
        <f>O211*H211</f>
        <v>0</v>
      </c>
      <c r="Q211" s="202">
        <v>2.5018699999999998</v>
      </c>
      <c r="R211" s="202">
        <f>Q211*H211</f>
        <v>2.5018699999999998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97</v>
      </c>
      <c r="AT211" s="204" t="s">
        <v>209</v>
      </c>
      <c r="AU211" s="204" t="s">
        <v>85</v>
      </c>
      <c r="AY211" s="18" t="s">
        <v>207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83</v>
      </c>
      <c r="BK211" s="205">
        <f>ROUND(I211*H211,2)</f>
        <v>0</v>
      </c>
      <c r="BL211" s="18" t="s">
        <v>97</v>
      </c>
      <c r="BM211" s="204" t="s">
        <v>618</v>
      </c>
    </row>
    <row r="212" spans="1:65" s="14" customFormat="1" ht="11.25">
      <c r="B212" s="218"/>
      <c r="C212" s="219"/>
      <c r="D212" s="208" t="s">
        <v>227</v>
      </c>
      <c r="E212" s="220" t="s">
        <v>1</v>
      </c>
      <c r="F212" s="221" t="s">
        <v>619</v>
      </c>
      <c r="G212" s="219"/>
      <c r="H212" s="220" t="s">
        <v>1</v>
      </c>
      <c r="I212" s="222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227</v>
      </c>
      <c r="AU212" s="227" t="s">
        <v>85</v>
      </c>
      <c r="AV212" s="14" t="s">
        <v>83</v>
      </c>
      <c r="AW212" s="14" t="s">
        <v>32</v>
      </c>
      <c r="AX212" s="14" t="s">
        <v>76</v>
      </c>
      <c r="AY212" s="227" t="s">
        <v>207</v>
      </c>
    </row>
    <row r="213" spans="1:65" s="13" customFormat="1" ht="11.25">
      <c r="B213" s="206"/>
      <c r="C213" s="207"/>
      <c r="D213" s="208" t="s">
        <v>227</v>
      </c>
      <c r="E213" s="209" t="s">
        <v>1</v>
      </c>
      <c r="F213" s="210" t="s">
        <v>620</v>
      </c>
      <c r="G213" s="207"/>
      <c r="H213" s="211">
        <v>1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227</v>
      </c>
      <c r="AU213" s="217" t="s">
        <v>85</v>
      </c>
      <c r="AV213" s="13" t="s">
        <v>85</v>
      </c>
      <c r="AW213" s="13" t="s">
        <v>32</v>
      </c>
      <c r="AX213" s="13" t="s">
        <v>83</v>
      </c>
      <c r="AY213" s="217" t="s">
        <v>207</v>
      </c>
    </row>
    <row r="214" spans="1:65" s="2" customFormat="1" ht="16.5" customHeight="1">
      <c r="A214" s="35"/>
      <c r="B214" s="36"/>
      <c r="C214" s="193" t="s">
        <v>333</v>
      </c>
      <c r="D214" s="193" t="s">
        <v>209</v>
      </c>
      <c r="E214" s="194" t="s">
        <v>621</v>
      </c>
      <c r="F214" s="195" t="s">
        <v>622</v>
      </c>
      <c r="G214" s="196" t="s">
        <v>212</v>
      </c>
      <c r="H214" s="197">
        <v>4.4800000000000004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2.64E-3</v>
      </c>
      <c r="R214" s="202">
        <f>Q214*H214</f>
        <v>1.1827200000000001E-2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623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624</v>
      </c>
      <c r="G215" s="207"/>
      <c r="H215" s="211">
        <v>4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76</v>
      </c>
      <c r="AY215" s="21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625</v>
      </c>
      <c r="G216" s="207"/>
      <c r="H216" s="211">
        <v>0.48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5" customFormat="1" ht="11.25">
      <c r="B217" s="228"/>
      <c r="C217" s="229"/>
      <c r="D217" s="208" t="s">
        <v>227</v>
      </c>
      <c r="E217" s="230" t="s">
        <v>1</v>
      </c>
      <c r="F217" s="231" t="s">
        <v>291</v>
      </c>
      <c r="G217" s="229"/>
      <c r="H217" s="232">
        <v>4.4800000000000004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227</v>
      </c>
      <c r="AU217" s="238" t="s">
        <v>85</v>
      </c>
      <c r="AV217" s="15" t="s">
        <v>97</v>
      </c>
      <c r="AW217" s="15" t="s">
        <v>32</v>
      </c>
      <c r="AX217" s="15" t="s">
        <v>83</v>
      </c>
      <c r="AY217" s="238" t="s">
        <v>207</v>
      </c>
    </row>
    <row r="218" spans="1:65" s="2" customFormat="1" ht="16.5" customHeight="1">
      <c r="A218" s="35"/>
      <c r="B218" s="36"/>
      <c r="C218" s="193" t="s">
        <v>349</v>
      </c>
      <c r="D218" s="193" t="s">
        <v>209</v>
      </c>
      <c r="E218" s="194" t="s">
        <v>626</v>
      </c>
      <c r="F218" s="195" t="s">
        <v>627</v>
      </c>
      <c r="G218" s="196" t="s">
        <v>212</v>
      </c>
      <c r="H218" s="197">
        <v>4.4800000000000004</v>
      </c>
      <c r="I218" s="198"/>
      <c r="J218" s="199">
        <f>ROUND(I218*H218,2)</f>
        <v>0</v>
      </c>
      <c r="K218" s="195" t="s">
        <v>213</v>
      </c>
      <c r="L218" s="40"/>
      <c r="M218" s="200" t="s">
        <v>1</v>
      </c>
      <c r="N218" s="201" t="s">
        <v>41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97</v>
      </c>
      <c r="AT218" s="204" t="s">
        <v>209</v>
      </c>
      <c r="AU218" s="204" t="s">
        <v>85</v>
      </c>
      <c r="AY218" s="18" t="s">
        <v>207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97</v>
      </c>
      <c r="BM218" s="204" t="s">
        <v>628</v>
      </c>
    </row>
    <row r="219" spans="1:65" s="2" customFormat="1" ht="16.5" customHeight="1">
      <c r="A219" s="35"/>
      <c r="B219" s="36"/>
      <c r="C219" s="193" t="s">
        <v>355</v>
      </c>
      <c r="D219" s="193" t="s">
        <v>209</v>
      </c>
      <c r="E219" s="194" t="s">
        <v>629</v>
      </c>
      <c r="F219" s="195" t="s">
        <v>630</v>
      </c>
      <c r="G219" s="196" t="s">
        <v>445</v>
      </c>
      <c r="H219" s="197">
        <v>5.2999999999999999E-2</v>
      </c>
      <c r="I219" s="198"/>
      <c r="J219" s="199">
        <f>ROUND(I219*H219,2)</f>
        <v>0</v>
      </c>
      <c r="K219" s="195" t="s">
        <v>213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1.06277</v>
      </c>
      <c r="R219" s="202">
        <f>Q219*H219</f>
        <v>5.6326809999999998E-2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97</v>
      </c>
      <c r="BM219" s="204" t="s">
        <v>631</v>
      </c>
    </row>
    <row r="220" spans="1:65" s="13" customFormat="1" ht="11.25">
      <c r="B220" s="206"/>
      <c r="C220" s="207"/>
      <c r="D220" s="208" t="s">
        <v>227</v>
      </c>
      <c r="E220" s="209" t="s">
        <v>1</v>
      </c>
      <c r="F220" s="210" t="s">
        <v>632</v>
      </c>
      <c r="G220" s="207"/>
      <c r="H220" s="211">
        <v>5.2999999999999999E-2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32</v>
      </c>
      <c r="AX220" s="13" t="s">
        <v>83</v>
      </c>
      <c r="AY220" s="217" t="s">
        <v>207</v>
      </c>
    </row>
    <row r="221" spans="1:65" s="2" customFormat="1" ht="33" customHeight="1">
      <c r="A221" s="35"/>
      <c r="B221" s="36"/>
      <c r="C221" s="193" t="s">
        <v>361</v>
      </c>
      <c r="D221" s="193" t="s">
        <v>209</v>
      </c>
      <c r="E221" s="194" t="s">
        <v>633</v>
      </c>
      <c r="F221" s="195" t="s">
        <v>634</v>
      </c>
      <c r="G221" s="196" t="s">
        <v>510</v>
      </c>
      <c r="H221" s="197">
        <v>2</v>
      </c>
      <c r="I221" s="198"/>
      <c r="J221" s="199">
        <f>ROUND(I221*H221,2)</f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>O221*H221</f>
        <v>0</v>
      </c>
      <c r="Q221" s="202">
        <v>1.3999999999999999E-4</v>
      </c>
      <c r="R221" s="202">
        <f>Q221*H221</f>
        <v>2.7999999999999998E-4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635</v>
      </c>
    </row>
    <row r="222" spans="1:65" s="2" customFormat="1" ht="24.2" customHeight="1">
      <c r="A222" s="35"/>
      <c r="B222" s="36"/>
      <c r="C222" s="255" t="s">
        <v>369</v>
      </c>
      <c r="D222" s="255" t="s">
        <v>636</v>
      </c>
      <c r="E222" s="256" t="s">
        <v>637</v>
      </c>
      <c r="F222" s="257" t="s">
        <v>638</v>
      </c>
      <c r="G222" s="258" t="s">
        <v>445</v>
      </c>
      <c r="H222" s="259">
        <v>4.25</v>
      </c>
      <c r="I222" s="260"/>
      <c r="J222" s="261">
        <f>ROUND(I222*H222,2)</f>
        <v>0</v>
      </c>
      <c r="K222" s="257" t="s">
        <v>213</v>
      </c>
      <c r="L222" s="262"/>
      <c r="M222" s="263" t="s">
        <v>1</v>
      </c>
      <c r="N222" s="264" t="s">
        <v>41</v>
      </c>
      <c r="O222" s="72"/>
      <c r="P222" s="202">
        <f>O222*H222</f>
        <v>0</v>
      </c>
      <c r="Q222" s="202">
        <v>1</v>
      </c>
      <c r="R222" s="202">
        <f>Q222*H222</f>
        <v>4.25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237</v>
      </c>
      <c r="AT222" s="204" t="s">
        <v>636</v>
      </c>
      <c r="AU222" s="204" t="s">
        <v>85</v>
      </c>
      <c r="AY222" s="18" t="s">
        <v>207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97</v>
      </c>
      <c r="BM222" s="204" t="s">
        <v>639</v>
      </c>
    </row>
    <row r="223" spans="1:65" s="13" customFormat="1" ht="11.25">
      <c r="B223" s="206"/>
      <c r="C223" s="207"/>
      <c r="D223" s="208" t="s">
        <v>227</v>
      </c>
      <c r="E223" s="209" t="s">
        <v>1</v>
      </c>
      <c r="F223" s="210" t="s">
        <v>640</v>
      </c>
      <c r="G223" s="207"/>
      <c r="H223" s="211">
        <v>4.25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227</v>
      </c>
      <c r="AU223" s="217" t="s">
        <v>85</v>
      </c>
      <c r="AV223" s="13" t="s">
        <v>85</v>
      </c>
      <c r="AW223" s="13" t="s">
        <v>32</v>
      </c>
      <c r="AX223" s="13" t="s">
        <v>83</v>
      </c>
      <c r="AY223" s="217" t="s">
        <v>207</v>
      </c>
    </row>
    <row r="224" spans="1:65" s="2" customFormat="1" ht="24.2" customHeight="1">
      <c r="A224" s="35"/>
      <c r="B224" s="36"/>
      <c r="C224" s="193" t="s">
        <v>378</v>
      </c>
      <c r="D224" s="193" t="s">
        <v>209</v>
      </c>
      <c r="E224" s="194" t="s">
        <v>641</v>
      </c>
      <c r="F224" s="195" t="s">
        <v>642</v>
      </c>
      <c r="G224" s="196" t="s">
        <v>510</v>
      </c>
      <c r="H224" s="197">
        <v>9</v>
      </c>
      <c r="I224" s="198"/>
      <c r="J224" s="199">
        <f>ROUND(I224*H224,2)</f>
        <v>0</v>
      </c>
      <c r="K224" s="195" t="s">
        <v>213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2.9E-4</v>
      </c>
      <c r="R224" s="202">
        <f>Q224*H224</f>
        <v>2.6099999999999999E-3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643</v>
      </c>
    </row>
    <row r="225" spans="1:65" s="2" customFormat="1" ht="24.2" customHeight="1">
      <c r="A225" s="35"/>
      <c r="B225" s="36"/>
      <c r="C225" s="255" t="s">
        <v>384</v>
      </c>
      <c r="D225" s="255" t="s">
        <v>636</v>
      </c>
      <c r="E225" s="256" t="s">
        <v>637</v>
      </c>
      <c r="F225" s="257" t="s">
        <v>638</v>
      </c>
      <c r="G225" s="258" t="s">
        <v>445</v>
      </c>
      <c r="H225" s="259">
        <v>21.5</v>
      </c>
      <c r="I225" s="260"/>
      <c r="J225" s="261">
        <f>ROUND(I225*H225,2)</f>
        <v>0</v>
      </c>
      <c r="K225" s="257" t="s">
        <v>213</v>
      </c>
      <c r="L225" s="262"/>
      <c r="M225" s="263" t="s">
        <v>1</v>
      </c>
      <c r="N225" s="264" t="s">
        <v>41</v>
      </c>
      <c r="O225" s="72"/>
      <c r="P225" s="202">
        <f>O225*H225</f>
        <v>0</v>
      </c>
      <c r="Q225" s="202">
        <v>1</v>
      </c>
      <c r="R225" s="202">
        <f>Q225*H225</f>
        <v>21.5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237</v>
      </c>
      <c r="AT225" s="204" t="s">
        <v>636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644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645</v>
      </c>
      <c r="G226" s="207"/>
      <c r="H226" s="211">
        <v>21.5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83</v>
      </c>
      <c r="AY226" s="217" t="s">
        <v>207</v>
      </c>
    </row>
    <row r="227" spans="1:65" s="2" customFormat="1" ht="24.2" customHeight="1">
      <c r="A227" s="35"/>
      <c r="B227" s="36"/>
      <c r="C227" s="193" t="s">
        <v>388</v>
      </c>
      <c r="D227" s="193" t="s">
        <v>209</v>
      </c>
      <c r="E227" s="194" t="s">
        <v>646</v>
      </c>
      <c r="F227" s="195" t="s">
        <v>647</v>
      </c>
      <c r="G227" s="196" t="s">
        <v>275</v>
      </c>
      <c r="H227" s="197">
        <v>50</v>
      </c>
      <c r="I227" s="198"/>
      <c r="J227" s="199">
        <f>ROUND(I227*H227,2)</f>
        <v>0</v>
      </c>
      <c r="K227" s="195" t="s">
        <v>213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3.739E-2</v>
      </c>
      <c r="R227" s="202">
        <f>Q227*H227</f>
        <v>1.8694999999999999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97</v>
      </c>
      <c r="AT227" s="204" t="s">
        <v>209</v>
      </c>
      <c r="AU227" s="204" t="s">
        <v>85</v>
      </c>
      <c r="AY227" s="18" t="s">
        <v>207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97</v>
      </c>
      <c r="BM227" s="204" t="s">
        <v>648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588</v>
      </c>
      <c r="G228" s="207"/>
      <c r="H228" s="211">
        <v>50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83</v>
      </c>
      <c r="AY228" s="217" t="s">
        <v>207</v>
      </c>
    </row>
    <row r="229" spans="1:65" s="2" customFormat="1" ht="24.2" customHeight="1">
      <c r="A229" s="35"/>
      <c r="B229" s="36"/>
      <c r="C229" s="255" t="s">
        <v>392</v>
      </c>
      <c r="D229" s="255" t="s">
        <v>636</v>
      </c>
      <c r="E229" s="256" t="s">
        <v>649</v>
      </c>
      <c r="F229" s="257" t="s">
        <v>650</v>
      </c>
      <c r="G229" s="258" t="s">
        <v>275</v>
      </c>
      <c r="H229" s="259">
        <v>55</v>
      </c>
      <c r="I229" s="260"/>
      <c r="J229" s="261">
        <f>ROUND(I229*H229,2)</f>
        <v>0</v>
      </c>
      <c r="K229" s="257" t="s">
        <v>1</v>
      </c>
      <c r="L229" s="262"/>
      <c r="M229" s="263" t="s">
        <v>1</v>
      </c>
      <c r="N229" s="264" t="s">
        <v>41</v>
      </c>
      <c r="O229" s="72"/>
      <c r="P229" s="202">
        <f>O229*H229</f>
        <v>0</v>
      </c>
      <c r="Q229" s="202">
        <v>4.3400000000000001E-2</v>
      </c>
      <c r="R229" s="202">
        <f>Q229*H229</f>
        <v>2.387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237</v>
      </c>
      <c r="AT229" s="204" t="s">
        <v>636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97</v>
      </c>
      <c r="BM229" s="204" t="s">
        <v>651</v>
      </c>
    </row>
    <row r="230" spans="1:65" s="13" customFormat="1" ht="11.25">
      <c r="B230" s="206"/>
      <c r="C230" s="207"/>
      <c r="D230" s="208" t="s">
        <v>227</v>
      </c>
      <c r="E230" s="207"/>
      <c r="F230" s="210" t="s">
        <v>652</v>
      </c>
      <c r="G230" s="207"/>
      <c r="H230" s="211">
        <v>55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4</v>
      </c>
      <c r="AX230" s="13" t="s">
        <v>83</v>
      </c>
      <c r="AY230" s="217" t="s">
        <v>207</v>
      </c>
    </row>
    <row r="231" spans="1:65" s="2" customFormat="1" ht="24.2" customHeight="1">
      <c r="A231" s="35"/>
      <c r="B231" s="36"/>
      <c r="C231" s="193" t="s">
        <v>396</v>
      </c>
      <c r="D231" s="193" t="s">
        <v>209</v>
      </c>
      <c r="E231" s="194" t="s">
        <v>653</v>
      </c>
      <c r="F231" s="195" t="s">
        <v>654</v>
      </c>
      <c r="G231" s="196" t="s">
        <v>311</v>
      </c>
      <c r="H231" s="197">
        <v>10</v>
      </c>
      <c r="I231" s="198"/>
      <c r="J231" s="199">
        <f>ROUND(I231*H231,2)</f>
        <v>0</v>
      </c>
      <c r="K231" s="195" t="s">
        <v>213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7.1000000000000002E-4</v>
      </c>
      <c r="R231" s="202">
        <f>Q231*H231</f>
        <v>7.1000000000000004E-3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97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97</v>
      </c>
      <c r="BM231" s="204" t="s">
        <v>655</v>
      </c>
    </row>
    <row r="232" spans="1:65" s="2" customFormat="1" ht="16.5" customHeight="1">
      <c r="A232" s="35"/>
      <c r="B232" s="36"/>
      <c r="C232" s="255" t="s">
        <v>402</v>
      </c>
      <c r="D232" s="255" t="s">
        <v>636</v>
      </c>
      <c r="E232" s="256" t="s">
        <v>656</v>
      </c>
      <c r="F232" s="257" t="s">
        <v>657</v>
      </c>
      <c r="G232" s="258" t="s">
        <v>311</v>
      </c>
      <c r="H232" s="259">
        <v>10</v>
      </c>
      <c r="I232" s="260"/>
      <c r="J232" s="261">
        <f>ROUND(I232*H232,2)</f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658</v>
      </c>
    </row>
    <row r="233" spans="1:65" s="12" customFormat="1" ht="22.9" customHeight="1">
      <c r="B233" s="177"/>
      <c r="C233" s="178"/>
      <c r="D233" s="179" t="s">
        <v>75</v>
      </c>
      <c r="E233" s="191" t="s">
        <v>92</v>
      </c>
      <c r="F233" s="191" t="s">
        <v>659</v>
      </c>
      <c r="G233" s="178"/>
      <c r="H233" s="178"/>
      <c r="I233" s="181"/>
      <c r="J233" s="192">
        <f>BK233</f>
        <v>0</v>
      </c>
      <c r="K233" s="178"/>
      <c r="L233" s="183"/>
      <c r="M233" s="184"/>
      <c r="N233" s="185"/>
      <c r="O233" s="185"/>
      <c r="P233" s="186">
        <f>SUM(P234:P317)</f>
        <v>0</v>
      </c>
      <c r="Q233" s="185"/>
      <c r="R233" s="186">
        <f>SUM(R234:R317)</f>
        <v>271.82663769999999</v>
      </c>
      <c r="S233" s="185"/>
      <c r="T233" s="187">
        <f>SUM(T234:T317)</f>
        <v>0</v>
      </c>
      <c r="AR233" s="188" t="s">
        <v>83</v>
      </c>
      <c r="AT233" s="189" t="s">
        <v>75</v>
      </c>
      <c r="AU233" s="189" t="s">
        <v>83</v>
      </c>
      <c r="AY233" s="188" t="s">
        <v>207</v>
      </c>
      <c r="BK233" s="190">
        <f>SUM(BK234:BK317)</f>
        <v>0</v>
      </c>
    </row>
    <row r="234" spans="1:65" s="2" customFormat="1" ht="16.5" customHeight="1">
      <c r="A234" s="35"/>
      <c r="B234" s="36"/>
      <c r="C234" s="193" t="s">
        <v>407</v>
      </c>
      <c r="D234" s="193" t="s">
        <v>209</v>
      </c>
      <c r="E234" s="194" t="s">
        <v>660</v>
      </c>
      <c r="F234" s="195" t="s">
        <v>661</v>
      </c>
      <c r="G234" s="196" t="s">
        <v>285</v>
      </c>
      <c r="H234" s="197">
        <v>1.139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2.5021499999999999</v>
      </c>
      <c r="R234" s="202">
        <f>Q234*H234</f>
        <v>2.8499488500000001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662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663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664</v>
      </c>
      <c r="G236" s="207"/>
      <c r="H236" s="211">
        <v>1.139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83</v>
      </c>
      <c r="AY236" s="217" t="s">
        <v>207</v>
      </c>
    </row>
    <row r="237" spans="1:65" s="2" customFormat="1" ht="24.2" customHeight="1">
      <c r="A237" s="35"/>
      <c r="B237" s="36"/>
      <c r="C237" s="193" t="s">
        <v>411</v>
      </c>
      <c r="D237" s="193" t="s">
        <v>209</v>
      </c>
      <c r="E237" s="194" t="s">
        <v>665</v>
      </c>
      <c r="F237" s="195" t="s">
        <v>666</v>
      </c>
      <c r="G237" s="196" t="s">
        <v>212</v>
      </c>
      <c r="H237" s="197">
        <v>3.0760000000000001</v>
      </c>
      <c r="I237" s="198"/>
      <c r="J237" s="199">
        <f>ROUND(I237*H237,2)</f>
        <v>0</v>
      </c>
      <c r="K237" s="195" t="s">
        <v>213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2.5190000000000001E-2</v>
      </c>
      <c r="R237" s="202">
        <f>Q237*H237</f>
        <v>7.7484440000000002E-2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97</v>
      </c>
      <c r="AT237" s="204" t="s">
        <v>209</v>
      </c>
      <c r="AU237" s="204" t="s">
        <v>85</v>
      </c>
      <c r="AY237" s="18" t="s">
        <v>207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97</v>
      </c>
      <c r="BM237" s="204" t="s">
        <v>667</v>
      </c>
    </row>
    <row r="238" spans="1:65" s="14" customFormat="1" ht="11.25">
      <c r="B238" s="218"/>
      <c r="C238" s="219"/>
      <c r="D238" s="208" t="s">
        <v>227</v>
      </c>
      <c r="E238" s="220" t="s">
        <v>1</v>
      </c>
      <c r="F238" s="221" t="s">
        <v>663</v>
      </c>
      <c r="G238" s="219"/>
      <c r="H238" s="220" t="s">
        <v>1</v>
      </c>
      <c r="I238" s="222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227</v>
      </c>
      <c r="AU238" s="227" t="s">
        <v>85</v>
      </c>
      <c r="AV238" s="14" t="s">
        <v>83</v>
      </c>
      <c r="AW238" s="14" t="s">
        <v>32</v>
      </c>
      <c r="AX238" s="14" t="s">
        <v>76</v>
      </c>
      <c r="AY238" s="227" t="s">
        <v>207</v>
      </c>
    </row>
    <row r="239" spans="1:65" s="13" customFormat="1" ht="11.25">
      <c r="B239" s="206"/>
      <c r="C239" s="207"/>
      <c r="D239" s="208" t="s">
        <v>227</v>
      </c>
      <c r="E239" s="209" t="s">
        <v>1</v>
      </c>
      <c r="F239" s="210" t="s">
        <v>668</v>
      </c>
      <c r="G239" s="207"/>
      <c r="H239" s="211">
        <v>3.0760000000000001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227</v>
      </c>
      <c r="AU239" s="217" t="s">
        <v>85</v>
      </c>
      <c r="AV239" s="13" t="s">
        <v>85</v>
      </c>
      <c r="AW239" s="13" t="s">
        <v>32</v>
      </c>
      <c r="AX239" s="13" t="s">
        <v>83</v>
      </c>
      <c r="AY239" s="217" t="s">
        <v>207</v>
      </c>
    </row>
    <row r="240" spans="1:65" s="2" customFormat="1" ht="24.2" customHeight="1">
      <c r="A240" s="35"/>
      <c r="B240" s="36"/>
      <c r="C240" s="193" t="s">
        <v>420</v>
      </c>
      <c r="D240" s="193" t="s">
        <v>209</v>
      </c>
      <c r="E240" s="194" t="s">
        <v>669</v>
      </c>
      <c r="F240" s="195" t="s">
        <v>670</v>
      </c>
      <c r="G240" s="196" t="s">
        <v>212</v>
      </c>
      <c r="H240" s="197">
        <v>3.0760000000000001</v>
      </c>
      <c r="I240" s="198"/>
      <c r="J240" s="199">
        <f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671</v>
      </c>
    </row>
    <row r="241" spans="1:65" s="2" customFormat="1" ht="24.2" customHeight="1">
      <c r="A241" s="35"/>
      <c r="B241" s="36"/>
      <c r="C241" s="193" t="s">
        <v>424</v>
      </c>
      <c r="D241" s="193" t="s">
        <v>209</v>
      </c>
      <c r="E241" s="194" t="s">
        <v>672</v>
      </c>
      <c r="F241" s="195" t="s">
        <v>673</v>
      </c>
      <c r="G241" s="196" t="s">
        <v>445</v>
      </c>
      <c r="H241" s="197">
        <v>0.12</v>
      </c>
      <c r="I241" s="198"/>
      <c r="J241" s="199">
        <f>ROUND(I241*H241,2)</f>
        <v>0</v>
      </c>
      <c r="K241" s="195" t="s">
        <v>213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1.04741</v>
      </c>
      <c r="R241" s="202">
        <f>Q241*H241</f>
        <v>0.1256892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97</v>
      </c>
      <c r="AT241" s="204" t="s">
        <v>209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97</v>
      </c>
      <c r="BM241" s="204" t="s">
        <v>674</v>
      </c>
    </row>
    <row r="242" spans="1:65" s="13" customFormat="1" ht="11.25">
      <c r="B242" s="206"/>
      <c r="C242" s="207"/>
      <c r="D242" s="208" t="s">
        <v>227</v>
      </c>
      <c r="E242" s="209" t="s">
        <v>1</v>
      </c>
      <c r="F242" s="210" t="s">
        <v>675</v>
      </c>
      <c r="G242" s="207"/>
      <c r="H242" s="211">
        <v>0.12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227</v>
      </c>
      <c r="AU242" s="217" t="s">
        <v>85</v>
      </c>
      <c r="AV242" s="13" t="s">
        <v>85</v>
      </c>
      <c r="AW242" s="13" t="s">
        <v>32</v>
      </c>
      <c r="AX242" s="13" t="s">
        <v>83</v>
      </c>
      <c r="AY242" s="217" t="s">
        <v>207</v>
      </c>
    </row>
    <row r="243" spans="1:65" s="2" customFormat="1" ht="24.2" customHeight="1">
      <c r="A243" s="35"/>
      <c r="B243" s="36"/>
      <c r="C243" s="193" t="s">
        <v>428</v>
      </c>
      <c r="D243" s="193" t="s">
        <v>209</v>
      </c>
      <c r="E243" s="194" t="s">
        <v>676</v>
      </c>
      <c r="F243" s="195" t="s">
        <v>677</v>
      </c>
      <c r="G243" s="196" t="s">
        <v>212</v>
      </c>
      <c r="H243" s="197">
        <v>3.08</v>
      </c>
      <c r="I243" s="198"/>
      <c r="J243" s="199">
        <f>ROUND(I243*H243,2)</f>
        <v>0</v>
      </c>
      <c r="K243" s="195" t="s">
        <v>1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1.389</v>
      </c>
      <c r="R243" s="202">
        <f>Q243*H243</f>
        <v>4.2781200000000004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97</v>
      </c>
      <c r="AT243" s="204" t="s">
        <v>209</v>
      </c>
      <c r="AU243" s="204" t="s">
        <v>85</v>
      </c>
      <c r="AY243" s="18" t="s">
        <v>207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97</v>
      </c>
      <c r="BM243" s="204" t="s">
        <v>678</v>
      </c>
    </row>
    <row r="244" spans="1:65" s="13" customFormat="1" ht="11.25">
      <c r="B244" s="206"/>
      <c r="C244" s="207"/>
      <c r="D244" s="208" t="s">
        <v>227</v>
      </c>
      <c r="E244" s="209" t="s">
        <v>1</v>
      </c>
      <c r="F244" s="210" t="s">
        <v>679</v>
      </c>
      <c r="G244" s="207"/>
      <c r="H244" s="211">
        <v>3.08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227</v>
      </c>
      <c r="AU244" s="217" t="s">
        <v>85</v>
      </c>
      <c r="AV244" s="13" t="s">
        <v>85</v>
      </c>
      <c r="AW244" s="13" t="s">
        <v>32</v>
      </c>
      <c r="AX244" s="13" t="s">
        <v>83</v>
      </c>
      <c r="AY244" s="217" t="s">
        <v>207</v>
      </c>
    </row>
    <row r="245" spans="1:65" s="2" customFormat="1" ht="49.15" customHeight="1">
      <c r="A245" s="35"/>
      <c r="B245" s="36"/>
      <c r="C245" s="255" t="s">
        <v>432</v>
      </c>
      <c r="D245" s="255" t="s">
        <v>636</v>
      </c>
      <c r="E245" s="256" t="s">
        <v>680</v>
      </c>
      <c r="F245" s="257" t="s">
        <v>681</v>
      </c>
      <c r="G245" s="258" t="s">
        <v>311</v>
      </c>
      <c r="H245" s="259">
        <v>8</v>
      </c>
      <c r="I245" s="260"/>
      <c r="J245" s="261">
        <f>ROUND(I245*H245,2)</f>
        <v>0</v>
      </c>
      <c r="K245" s="257" t="s">
        <v>1</v>
      </c>
      <c r="L245" s="262"/>
      <c r="M245" s="263" t="s">
        <v>1</v>
      </c>
      <c r="N245" s="264" t="s">
        <v>41</v>
      </c>
      <c r="O245" s="72"/>
      <c r="P245" s="202">
        <f>O245*H245</f>
        <v>0</v>
      </c>
      <c r="Q245" s="202">
        <v>0.16</v>
      </c>
      <c r="R245" s="202">
        <f>Q245*H245</f>
        <v>1.28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237</v>
      </c>
      <c r="AT245" s="204" t="s">
        <v>636</v>
      </c>
      <c r="AU245" s="204" t="s">
        <v>85</v>
      </c>
      <c r="AY245" s="18" t="s">
        <v>207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97</v>
      </c>
      <c r="BM245" s="204" t="s">
        <v>682</v>
      </c>
    </row>
    <row r="246" spans="1:65" s="2" customFormat="1" ht="37.9" customHeight="1">
      <c r="A246" s="35"/>
      <c r="B246" s="36"/>
      <c r="C246" s="193" t="s">
        <v>436</v>
      </c>
      <c r="D246" s="193" t="s">
        <v>209</v>
      </c>
      <c r="E246" s="194" t="s">
        <v>683</v>
      </c>
      <c r="F246" s="195" t="s">
        <v>684</v>
      </c>
      <c r="G246" s="196" t="s">
        <v>285</v>
      </c>
      <c r="H246" s="197">
        <v>15.705</v>
      </c>
      <c r="I246" s="198"/>
      <c r="J246" s="199">
        <f>ROUND(I246*H246,2)</f>
        <v>0</v>
      </c>
      <c r="K246" s="195" t="s">
        <v>213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2.9013900000000001</v>
      </c>
      <c r="R246" s="202">
        <f>Q246*H246</f>
        <v>45.566329950000004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97</v>
      </c>
      <c r="AT246" s="204" t="s">
        <v>209</v>
      </c>
      <c r="AU246" s="204" t="s">
        <v>85</v>
      </c>
      <c r="AY246" s="18" t="s">
        <v>207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97</v>
      </c>
      <c r="BM246" s="204" t="s">
        <v>685</v>
      </c>
    </row>
    <row r="247" spans="1:65" s="14" customFormat="1" ht="11.25">
      <c r="B247" s="218"/>
      <c r="C247" s="219"/>
      <c r="D247" s="208" t="s">
        <v>227</v>
      </c>
      <c r="E247" s="220" t="s">
        <v>1</v>
      </c>
      <c r="F247" s="221" t="s">
        <v>686</v>
      </c>
      <c r="G247" s="219"/>
      <c r="H247" s="220" t="s">
        <v>1</v>
      </c>
      <c r="I247" s="222"/>
      <c r="J247" s="219"/>
      <c r="K247" s="219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227</v>
      </c>
      <c r="AU247" s="227" t="s">
        <v>85</v>
      </c>
      <c r="AV247" s="14" t="s">
        <v>83</v>
      </c>
      <c r="AW247" s="14" t="s">
        <v>32</v>
      </c>
      <c r="AX247" s="14" t="s">
        <v>76</v>
      </c>
      <c r="AY247" s="227" t="s">
        <v>207</v>
      </c>
    </row>
    <row r="248" spans="1:65" s="13" customFormat="1" ht="11.25">
      <c r="B248" s="206"/>
      <c r="C248" s="207"/>
      <c r="D248" s="208" t="s">
        <v>227</v>
      </c>
      <c r="E248" s="209" t="s">
        <v>1</v>
      </c>
      <c r="F248" s="210" t="s">
        <v>687</v>
      </c>
      <c r="G248" s="207"/>
      <c r="H248" s="211">
        <v>1.9119999999999999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227</v>
      </c>
      <c r="AU248" s="217" t="s">
        <v>85</v>
      </c>
      <c r="AV248" s="13" t="s">
        <v>85</v>
      </c>
      <c r="AW248" s="13" t="s">
        <v>32</v>
      </c>
      <c r="AX248" s="13" t="s">
        <v>76</v>
      </c>
      <c r="AY248" s="217" t="s">
        <v>207</v>
      </c>
    </row>
    <row r="249" spans="1:65" s="13" customFormat="1" ht="11.25">
      <c r="B249" s="206"/>
      <c r="C249" s="207"/>
      <c r="D249" s="208" t="s">
        <v>227</v>
      </c>
      <c r="E249" s="209" t="s">
        <v>1</v>
      </c>
      <c r="F249" s="210" t="s">
        <v>688</v>
      </c>
      <c r="G249" s="207"/>
      <c r="H249" s="211">
        <v>1.835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227</v>
      </c>
      <c r="AU249" s="217" t="s">
        <v>85</v>
      </c>
      <c r="AV249" s="13" t="s">
        <v>85</v>
      </c>
      <c r="AW249" s="13" t="s">
        <v>32</v>
      </c>
      <c r="AX249" s="13" t="s">
        <v>76</v>
      </c>
      <c r="AY249" s="217" t="s">
        <v>207</v>
      </c>
    </row>
    <row r="250" spans="1:65" s="13" customFormat="1" ht="11.25">
      <c r="B250" s="206"/>
      <c r="C250" s="207"/>
      <c r="D250" s="208" t="s">
        <v>227</v>
      </c>
      <c r="E250" s="209" t="s">
        <v>1</v>
      </c>
      <c r="F250" s="210" t="s">
        <v>689</v>
      </c>
      <c r="G250" s="207"/>
      <c r="H250" s="211">
        <v>0.11600000000000001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227</v>
      </c>
      <c r="AU250" s="217" t="s">
        <v>85</v>
      </c>
      <c r="AV250" s="13" t="s">
        <v>85</v>
      </c>
      <c r="AW250" s="13" t="s">
        <v>32</v>
      </c>
      <c r="AX250" s="13" t="s">
        <v>76</v>
      </c>
      <c r="AY250" s="217" t="s">
        <v>207</v>
      </c>
    </row>
    <row r="251" spans="1:65" s="13" customFormat="1" ht="11.25">
      <c r="B251" s="206"/>
      <c r="C251" s="207"/>
      <c r="D251" s="208" t="s">
        <v>227</v>
      </c>
      <c r="E251" s="209" t="s">
        <v>1</v>
      </c>
      <c r="F251" s="210" t="s">
        <v>690</v>
      </c>
      <c r="G251" s="207"/>
      <c r="H251" s="211">
        <v>2.3130000000000002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227</v>
      </c>
      <c r="AU251" s="217" t="s">
        <v>85</v>
      </c>
      <c r="AV251" s="13" t="s">
        <v>85</v>
      </c>
      <c r="AW251" s="13" t="s">
        <v>32</v>
      </c>
      <c r="AX251" s="13" t="s">
        <v>76</v>
      </c>
      <c r="AY251" s="217" t="s">
        <v>207</v>
      </c>
    </row>
    <row r="252" spans="1:65" s="16" customFormat="1" ht="11.25">
      <c r="B252" s="239"/>
      <c r="C252" s="240"/>
      <c r="D252" s="208" t="s">
        <v>227</v>
      </c>
      <c r="E252" s="241" t="s">
        <v>1</v>
      </c>
      <c r="F252" s="242" t="s">
        <v>345</v>
      </c>
      <c r="G252" s="240"/>
      <c r="H252" s="243">
        <v>6.1760000000000002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227</v>
      </c>
      <c r="AU252" s="249" t="s">
        <v>85</v>
      </c>
      <c r="AV252" s="16" t="s">
        <v>92</v>
      </c>
      <c r="AW252" s="16" t="s">
        <v>32</v>
      </c>
      <c r="AX252" s="16" t="s">
        <v>76</v>
      </c>
      <c r="AY252" s="249" t="s">
        <v>207</v>
      </c>
    </row>
    <row r="253" spans="1:65" s="14" customFormat="1" ht="11.25">
      <c r="B253" s="218"/>
      <c r="C253" s="219"/>
      <c r="D253" s="208" t="s">
        <v>227</v>
      </c>
      <c r="E253" s="220" t="s">
        <v>1</v>
      </c>
      <c r="F253" s="221" t="s">
        <v>663</v>
      </c>
      <c r="G253" s="219"/>
      <c r="H253" s="220" t="s">
        <v>1</v>
      </c>
      <c r="I253" s="222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227</v>
      </c>
      <c r="AU253" s="227" t="s">
        <v>85</v>
      </c>
      <c r="AV253" s="14" t="s">
        <v>83</v>
      </c>
      <c r="AW253" s="14" t="s">
        <v>32</v>
      </c>
      <c r="AX253" s="14" t="s">
        <v>76</v>
      </c>
      <c r="AY253" s="227" t="s">
        <v>207</v>
      </c>
    </row>
    <row r="254" spans="1:65" s="13" customFormat="1" ht="11.25">
      <c r="B254" s="206"/>
      <c r="C254" s="207"/>
      <c r="D254" s="208" t="s">
        <v>227</v>
      </c>
      <c r="E254" s="209" t="s">
        <v>1</v>
      </c>
      <c r="F254" s="210" t="s">
        <v>691</v>
      </c>
      <c r="G254" s="207"/>
      <c r="H254" s="211">
        <v>7.5289999999999999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227</v>
      </c>
      <c r="AU254" s="217" t="s">
        <v>85</v>
      </c>
      <c r="AV254" s="13" t="s">
        <v>85</v>
      </c>
      <c r="AW254" s="13" t="s">
        <v>32</v>
      </c>
      <c r="AX254" s="13" t="s">
        <v>76</v>
      </c>
      <c r="AY254" s="217" t="s">
        <v>207</v>
      </c>
    </row>
    <row r="255" spans="1:65" s="14" customFormat="1" ht="11.25">
      <c r="B255" s="218"/>
      <c r="C255" s="219"/>
      <c r="D255" s="208" t="s">
        <v>227</v>
      </c>
      <c r="E255" s="220" t="s">
        <v>1</v>
      </c>
      <c r="F255" s="221" t="s">
        <v>692</v>
      </c>
      <c r="G255" s="219"/>
      <c r="H255" s="220" t="s">
        <v>1</v>
      </c>
      <c r="I255" s="222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227</v>
      </c>
      <c r="AU255" s="227" t="s">
        <v>85</v>
      </c>
      <c r="AV255" s="14" t="s">
        <v>83</v>
      </c>
      <c r="AW255" s="14" t="s">
        <v>32</v>
      </c>
      <c r="AX255" s="14" t="s">
        <v>76</v>
      </c>
      <c r="AY255" s="227" t="s">
        <v>207</v>
      </c>
    </row>
    <row r="256" spans="1:65" s="13" customFormat="1" ht="11.25">
      <c r="B256" s="206"/>
      <c r="C256" s="207"/>
      <c r="D256" s="208" t="s">
        <v>227</v>
      </c>
      <c r="E256" s="209" t="s">
        <v>1</v>
      </c>
      <c r="F256" s="210" t="s">
        <v>693</v>
      </c>
      <c r="G256" s="207"/>
      <c r="H256" s="211">
        <v>2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227</v>
      </c>
      <c r="AU256" s="217" t="s">
        <v>85</v>
      </c>
      <c r="AV256" s="13" t="s">
        <v>85</v>
      </c>
      <c r="AW256" s="13" t="s">
        <v>32</v>
      </c>
      <c r="AX256" s="13" t="s">
        <v>76</v>
      </c>
      <c r="AY256" s="217" t="s">
        <v>207</v>
      </c>
    </row>
    <row r="257" spans="1:65" s="15" customFormat="1" ht="11.25">
      <c r="B257" s="228"/>
      <c r="C257" s="229"/>
      <c r="D257" s="208" t="s">
        <v>227</v>
      </c>
      <c r="E257" s="230" t="s">
        <v>1</v>
      </c>
      <c r="F257" s="231" t="s">
        <v>291</v>
      </c>
      <c r="G257" s="229"/>
      <c r="H257" s="232">
        <v>15.705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227</v>
      </c>
      <c r="AU257" s="238" t="s">
        <v>85</v>
      </c>
      <c r="AV257" s="15" t="s">
        <v>97</v>
      </c>
      <c r="AW257" s="15" t="s">
        <v>32</v>
      </c>
      <c r="AX257" s="15" t="s">
        <v>83</v>
      </c>
      <c r="AY257" s="238" t="s">
        <v>207</v>
      </c>
    </row>
    <row r="258" spans="1:65" s="2" customFormat="1" ht="16.5" customHeight="1">
      <c r="A258" s="35"/>
      <c r="B258" s="36"/>
      <c r="C258" s="193" t="s">
        <v>442</v>
      </c>
      <c r="D258" s="193" t="s">
        <v>209</v>
      </c>
      <c r="E258" s="194" t="s">
        <v>694</v>
      </c>
      <c r="F258" s="195" t="s">
        <v>695</v>
      </c>
      <c r="G258" s="196" t="s">
        <v>285</v>
      </c>
      <c r="H258" s="197">
        <v>11.68</v>
      </c>
      <c r="I258" s="198"/>
      <c r="J258" s="199">
        <f>ROUND(I258*H258,2)</f>
        <v>0</v>
      </c>
      <c r="K258" s="195" t="s">
        <v>213</v>
      </c>
      <c r="L258" s="40"/>
      <c r="M258" s="200" t="s">
        <v>1</v>
      </c>
      <c r="N258" s="201" t="s">
        <v>41</v>
      </c>
      <c r="O258" s="72"/>
      <c r="P258" s="202">
        <f>O258*H258</f>
        <v>0</v>
      </c>
      <c r="Q258" s="202">
        <v>2.5018699999999998</v>
      </c>
      <c r="R258" s="202">
        <f>Q258*H258</f>
        <v>29.221841599999998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97</v>
      </c>
      <c r="AT258" s="204" t="s">
        <v>209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696</v>
      </c>
    </row>
    <row r="259" spans="1:65" s="14" customFormat="1" ht="11.25">
      <c r="B259" s="218"/>
      <c r="C259" s="219"/>
      <c r="D259" s="208" t="s">
        <v>227</v>
      </c>
      <c r="E259" s="220" t="s">
        <v>1</v>
      </c>
      <c r="F259" s="221" t="s">
        <v>697</v>
      </c>
      <c r="G259" s="219"/>
      <c r="H259" s="220" t="s">
        <v>1</v>
      </c>
      <c r="I259" s="222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227</v>
      </c>
      <c r="AU259" s="227" t="s">
        <v>85</v>
      </c>
      <c r="AV259" s="14" t="s">
        <v>83</v>
      </c>
      <c r="AW259" s="14" t="s">
        <v>32</v>
      </c>
      <c r="AX259" s="14" t="s">
        <v>76</v>
      </c>
      <c r="AY259" s="227" t="s">
        <v>207</v>
      </c>
    </row>
    <row r="260" spans="1:65" s="13" customFormat="1" ht="11.25">
      <c r="B260" s="206"/>
      <c r="C260" s="207"/>
      <c r="D260" s="208" t="s">
        <v>227</v>
      </c>
      <c r="E260" s="209" t="s">
        <v>1</v>
      </c>
      <c r="F260" s="210" t="s">
        <v>698</v>
      </c>
      <c r="G260" s="207"/>
      <c r="H260" s="211">
        <v>2.1850000000000001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227</v>
      </c>
      <c r="AU260" s="217" t="s">
        <v>85</v>
      </c>
      <c r="AV260" s="13" t="s">
        <v>85</v>
      </c>
      <c r="AW260" s="13" t="s">
        <v>32</v>
      </c>
      <c r="AX260" s="13" t="s">
        <v>76</v>
      </c>
      <c r="AY260" s="217" t="s">
        <v>207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699</v>
      </c>
      <c r="G261" s="207"/>
      <c r="H261" s="211">
        <v>2.097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76</v>
      </c>
      <c r="AY261" s="217" t="s">
        <v>207</v>
      </c>
    </row>
    <row r="262" spans="1:65" s="13" customFormat="1" ht="11.25">
      <c r="B262" s="206"/>
      <c r="C262" s="207"/>
      <c r="D262" s="208" t="s">
        <v>227</v>
      </c>
      <c r="E262" s="209" t="s">
        <v>1</v>
      </c>
      <c r="F262" s="210" t="s">
        <v>700</v>
      </c>
      <c r="G262" s="207"/>
      <c r="H262" s="211">
        <v>0.13300000000000001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227</v>
      </c>
      <c r="AU262" s="217" t="s">
        <v>85</v>
      </c>
      <c r="AV262" s="13" t="s">
        <v>85</v>
      </c>
      <c r="AW262" s="13" t="s">
        <v>32</v>
      </c>
      <c r="AX262" s="13" t="s">
        <v>76</v>
      </c>
      <c r="AY262" s="21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701</v>
      </c>
      <c r="G263" s="207"/>
      <c r="H263" s="211">
        <v>2.6429999999999998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76</v>
      </c>
      <c r="AY263" s="21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702</v>
      </c>
      <c r="G264" s="207"/>
      <c r="H264" s="211">
        <v>4.6219999999999999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76</v>
      </c>
      <c r="AY264" s="217" t="s">
        <v>207</v>
      </c>
    </row>
    <row r="265" spans="1:65" s="16" customFormat="1" ht="11.25">
      <c r="B265" s="239"/>
      <c r="C265" s="240"/>
      <c r="D265" s="208" t="s">
        <v>227</v>
      </c>
      <c r="E265" s="241" t="s">
        <v>1</v>
      </c>
      <c r="F265" s="242" t="s">
        <v>345</v>
      </c>
      <c r="G265" s="240"/>
      <c r="H265" s="243">
        <v>11.68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227</v>
      </c>
      <c r="AU265" s="249" t="s">
        <v>85</v>
      </c>
      <c r="AV265" s="16" t="s">
        <v>92</v>
      </c>
      <c r="AW265" s="16" t="s">
        <v>32</v>
      </c>
      <c r="AX265" s="16" t="s">
        <v>76</v>
      </c>
      <c r="AY265" s="249" t="s">
        <v>207</v>
      </c>
    </row>
    <row r="266" spans="1:65" s="15" customFormat="1" ht="11.25">
      <c r="B266" s="228"/>
      <c r="C266" s="229"/>
      <c r="D266" s="208" t="s">
        <v>227</v>
      </c>
      <c r="E266" s="230" t="s">
        <v>1</v>
      </c>
      <c r="F266" s="231" t="s">
        <v>291</v>
      </c>
      <c r="G266" s="229"/>
      <c r="H266" s="232">
        <v>11.68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227</v>
      </c>
      <c r="AU266" s="238" t="s">
        <v>85</v>
      </c>
      <c r="AV266" s="15" t="s">
        <v>97</v>
      </c>
      <c r="AW266" s="15" t="s">
        <v>32</v>
      </c>
      <c r="AX266" s="15" t="s">
        <v>83</v>
      </c>
      <c r="AY266" s="238" t="s">
        <v>207</v>
      </c>
    </row>
    <row r="267" spans="1:65" s="2" customFormat="1" ht="24.2" customHeight="1">
      <c r="A267" s="35"/>
      <c r="B267" s="36"/>
      <c r="C267" s="193" t="s">
        <v>447</v>
      </c>
      <c r="D267" s="193" t="s">
        <v>209</v>
      </c>
      <c r="E267" s="194" t="s">
        <v>703</v>
      </c>
      <c r="F267" s="195" t="s">
        <v>704</v>
      </c>
      <c r="G267" s="196" t="s">
        <v>285</v>
      </c>
      <c r="H267" s="197">
        <v>56.564</v>
      </c>
      <c r="I267" s="198"/>
      <c r="J267" s="199">
        <f>ROUND(I267*H267,2)</f>
        <v>0</v>
      </c>
      <c r="K267" s="195" t="s">
        <v>213</v>
      </c>
      <c r="L267" s="40"/>
      <c r="M267" s="200" t="s">
        <v>1</v>
      </c>
      <c r="N267" s="201" t="s">
        <v>41</v>
      </c>
      <c r="O267" s="72"/>
      <c r="P267" s="202">
        <f>O267*H267</f>
        <v>0</v>
      </c>
      <c r="Q267" s="202">
        <v>2.5018699999999998</v>
      </c>
      <c r="R267" s="202">
        <f>Q267*H267</f>
        <v>141.51577467999999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97</v>
      </c>
      <c r="AT267" s="204" t="s">
        <v>209</v>
      </c>
      <c r="AU267" s="204" t="s">
        <v>85</v>
      </c>
      <c r="AY267" s="18" t="s">
        <v>207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83</v>
      </c>
      <c r="BK267" s="205">
        <f>ROUND(I267*H267,2)</f>
        <v>0</v>
      </c>
      <c r="BL267" s="18" t="s">
        <v>97</v>
      </c>
      <c r="BM267" s="204" t="s">
        <v>705</v>
      </c>
    </row>
    <row r="268" spans="1:65" s="14" customFormat="1" ht="11.25">
      <c r="B268" s="218"/>
      <c r="C268" s="219"/>
      <c r="D268" s="208" t="s">
        <v>227</v>
      </c>
      <c r="E268" s="220" t="s">
        <v>1</v>
      </c>
      <c r="F268" s="221" t="s">
        <v>663</v>
      </c>
      <c r="G268" s="219"/>
      <c r="H268" s="220" t="s">
        <v>1</v>
      </c>
      <c r="I268" s="222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227</v>
      </c>
      <c r="AU268" s="227" t="s">
        <v>85</v>
      </c>
      <c r="AV268" s="14" t="s">
        <v>83</v>
      </c>
      <c r="AW268" s="14" t="s">
        <v>32</v>
      </c>
      <c r="AX268" s="14" t="s">
        <v>76</v>
      </c>
      <c r="AY268" s="227" t="s">
        <v>207</v>
      </c>
    </row>
    <row r="269" spans="1:65" s="13" customFormat="1" ht="11.25">
      <c r="B269" s="206"/>
      <c r="C269" s="207"/>
      <c r="D269" s="208" t="s">
        <v>227</v>
      </c>
      <c r="E269" s="209" t="s">
        <v>1</v>
      </c>
      <c r="F269" s="210" t="s">
        <v>706</v>
      </c>
      <c r="G269" s="207"/>
      <c r="H269" s="211">
        <v>16.283000000000001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32</v>
      </c>
      <c r="AX269" s="13" t="s">
        <v>76</v>
      </c>
      <c r="AY269" s="217" t="s">
        <v>207</v>
      </c>
    </row>
    <row r="270" spans="1:65" s="13" customFormat="1" ht="11.25">
      <c r="B270" s="206"/>
      <c r="C270" s="207"/>
      <c r="D270" s="208" t="s">
        <v>227</v>
      </c>
      <c r="E270" s="209" t="s">
        <v>1</v>
      </c>
      <c r="F270" s="210" t="s">
        <v>707</v>
      </c>
      <c r="G270" s="207"/>
      <c r="H270" s="211">
        <v>19.376999999999999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227</v>
      </c>
      <c r="AU270" s="217" t="s">
        <v>85</v>
      </c>
      <c r="AV270" s="13" t="s">
        <v>85</v>
      </c>
      <c r="AW270" s="13" t="s">
        <v>32</v>
      </c>
      <c r="AX270" s="13" t="s">
        <v>76</v>
      </c>
      <c r="AY270" s="217" t="s">
        <v>207</v>
      </c>
    </row>
    <row r="271" spans="1:65" s="13" customFormat="1" ht="11.25">
      <c r="B271" s="206"/>
      <c r="C271" s="207"/>
      <c r="D271" s="208" t="s">
        <v>227</v>
      </c>
      <c r="E271" s="209" t="s">
        <v>1</v>
      </c>
      <c r="F271" s="210" t="s">
        <v>708</v>
      </c>
      <c r="G271" s="207"/>
      <c r="H271" s="211">
        <v>5.0110000000000001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32</v>
      </c>
      <c r="AX271" s="13" t="s">
        <v>76</v>
      </c>
      <c r="AY271" s="217" t="s">
        <v>207</v>
      </c>
    </row>
    <row r="272" spans="1:65" s="13" customFormat="1" ht="11.25">
      <c r="B272" s="206"/>
      <c r="C272" s="207"/>
      <c r="D272" s="208" t="s">
        <v>227</v>
      </c>
      <c r="E272" s="209" t="s">
        <v>1</v>
      </c>
      <c r="F272" s="210" t="s">
        <v>709</v>
      </c>
      <c r="G272" s="207"/>
      <c r="H272" s="211">
        <v>5.9630000000000001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227</v>
      </c>
      <c r="AU272" s="217" t="s">
        <v>85</v>
      </c>
      <c r="AV272" s="13" t="s">
        <v>85</v>
      </c>
      <c r="AW272" s="13" t="s">
        <v>32</v>
      </c>
      <c r="AX272" s="13" t="s">
        <v>76</v>
      </c>
      <c r="AY272" s="217" t="s">
        <v>207</v>
      </c>
    </row>
    <row r="273" spans="1:65" s="16" customFormat="1" ht="11.25">
      <c r="B273" s="239"/>
      <c r="C273" s="240"/>
      <c r="D273" s="208" t="s">
        <v>227</v>
      </c>
      <c r="E273" s="241" t="s">
        <v>1</v>
      </c>
      <c r="F273" s="242" t="s">
        <v>345</v>
      </c>
      <c r="G273" s="240"/>
      <c r="H273" s="243">
        <v>46.634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227</v>
      </c>
      <c r="AU273" s="249" t="s">
        <v>85</v>
      </c>
      <c r="AV273" s="16" t="s">
        <v>92</v>
      </c>
      <c r="AW273" s="16" t="s">
        <v>32</v>
      </c>
      <c r="AX273" s="16" t="s">
        <v>76</v>
      </c>
      <c r="AY273" s="249" t="s">
        <v>207</v>
      </c>
    </row>
    <row r="274" spans="1:65" s="14" customFormat="1" ht="11.25">
      <c r="B274" s="218"/>
      <c r="C274" s="219"/>
      <c r="D274" s="208" t="s">
        <v>227</v>
      </c>
      <c r="E274" s="220" t="s">
        <v>1</v>
      </c>
      <c r="F274" s="221" t="s">
        <v>609</v>
      </c>
      <c r="G274" s="219"/>
      <c r="H274" s="220" t="s">
        <v>1</v>
      </c>
      <c r="I274" s="222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227</v>
      </c>
      <c r="AU274" s="227" t="s">
        <v>85</v>
      </c>
      <c r="AV274" s="14" t="s">
        <v>83</v>
      </c>
      <c r="AW274" s="14" t="s">
        <v>32</v>
      </c>
      <c r="AX274" s="14" t="s">
        <v>76</v>
      </c>
      <c r="AY274" s="227" t="s">
        <v>207</v>
      </c>
    </row>
    <row r="275" spans="1:65" s="13" customFormat="1" ht="11.25">
      <c r="B275" s="206"/>
      <c r="C275" s="207"/>
      <c r="D275" s="208" t="s">
        <v>227</v>
      </c>
      <c r="E275" s="209" t="s">
        <v>1</v>
      </c>
      <c r="F275" s="210" t="s">
        <v>710</v>
      </c>
      <c r="G275" s="207"/>
      <c r="H275" s="211">
        <v>2.157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227</v>
      </c>
      <c r="AU275" s="217" t="s">
        <v>85</v>
      </c>
      <c r="AV275" s="13" t="s">
        <v>85</v>
      </c>
      <c r="AW275" s="13" t="s">
        <v>32</v>
      </c>
      <c r="AX275" s="13" t="s">
        <v>76</v>
      </c>
      <c r="AY275" s="217" t="s">
        <v>207</v>
      </c>
    </row>
    <row r="276" spans="1:65" s="13" customFormat="1" ht="11.25">
      <c r="B276" s="206"/>
      <c r="C276" s="207"/>
      <c r="D276" s="208" t="s">
        <v>227</v>
      </c>
      <c r="E276" s="209" t="s">
        <v>1</v>
      </c>
      <c r="F276" s="210" t="s">
        <v>711</v>
      </c>
      <c r="G276" s="207"/>
      <c r="H276" s="211">
        <v>5.42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227</v>
      </c>
      <c r="AU276" s="217" t="s">
        <v>85</v>
      </c>
      <c r="AV276" s="13" t="s">
        <v>85</v>
      </c>
      <c r="AW276" s="13" t="s">
        <v>32</v>
      </c>
      <c r="AX276" s="13" t="s">
        <v>76</v>
      </c>
      <c r="AY276" s="217" t="s">
        <v>207</v>
      </c>
    </row>
    <row r="277" spans="1:65" s="13" customFormat="1" ht="11.25">
      <c r="B277" s="206"/>
      <c r="C277" s="207"/>
      <c r="D277" s="208" t="s">
        <v>227</v>
      </c>
      <c r="E277" s="209" t="s">
        <v>1</v>
      </c>
      <c r="F277" s="210" t="s">
        <v>712</v>
      </c>
      <c r="G277" s="207"/>
      <c r="H277" s="211">
        <v>0.156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227</v>
      </c>
      <c r="AU277" s="217" t="s">
        <v>85</v>
      </c>
      <c r="AV277" s="13" t="s">
        <v>85</v>
      </c>
      <c r="AW277" s="13" t="s">
        <v>32</v>
      </c>
      <c r="AX277" s="13" t="s">
        <v>76</v>
      </c>
      <c r="AY277" s="217" t="s">
        <v>207</v>
      </c>
    </row>
    <row r="278" spans="1:65" s="13" customFormat="1" ht="11.25">
      <c r="B278" s="206"/>
      <c r="C278" s="207"/>
      <c r="D278" s="208" t="s">
        <v>227</v>
      </c>
      <c r="E278" s="209" t="s">
        <v>1</v>
      </c>
      <c r="F278" s="210" t="s">
        <v>713</v>
      </c>
      <c r="G278" s="207"/>
      <c r="H278" s="211">
        <v>0.24199999999999999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227</v>
      </c>
      <c r="AU278" s="217" t="s">
        <v>85</v>
      </c>
      <c r="AV278" s="13" t="s">
        <v>85</v>
      </c>
      <c r="AW278" s="13" t="s">
        <v>32</v>
      </c>
      <c r="AX278" s="13" t="s">
        <v>76</v>
      </c>
      <c r="AY278" s="217" t="s">
        <v>207</v>
      </c>
    </row>
    <row r="279" spans="1:65" s="13" customFormat="1" ht="11.25">
      <c r="B279" s="206"/>
      <c r="C279" s="207"/>
      <c r="D279" s="208" t="s">
        <v>227</v>
      </c>
      <c r="E279" s="209" t="s">
        <v>1</v>
      </c>
      <c r="F279" s="210" t="s">
        <v>714</v>
      </c>
      <c r="G279" s="207"/>
      <c r="H279" s="211">
        <v>0.14799999999999999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227</v>
      </c>
      <c r="AU279" s="217" t="s">
        <v>85</v>
      </c>
      <c r="AV279" s="13" t="s">
        <v>85</v>
      </c>
      <c r="AW279" s="13" t="s">
        <v>32</v>
      </c>
      <c r="AX279" s="13" t="s">
        <v>76</v>
      </c>
      <c r="AY279" s="217" t="s">
        <v>207</v>
      </c>
    </row>
    <row r="280" spans="1:65" s="13" customFormat="1" ht="11.25">
      <c r="B280" s="206"/>
      <c r="C280" s="207"/>
      <c r="D280" s="208" t="s">
        <v>227</v>
      </c>
      <c r="E280" s="209" t="s">
        <v>1</v>
      </c>
      <c r="F280" s="210" t="s">
        <v>715</v>
      </c>
      <c r="G280" s="207"/>
      <c r="H280" s="211">
        <v>1.038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227</v>
      </c>
      <c r="AU280" s="217" t="s">
        <v>85</v>
      </c>
      <c r="AV280" s="13" t="s">
        <v>85</v>
      </c>
      <c r="AW280" s="13" t="s">
        <v>32</v>
      </c>
      <c r="AX280" s="13" t="s">
        <v>76</v>
      </c>
      <c r="AY280" s="217" t="s">
        <v>207</v>
      </c>
    </row>
    <row r="281" spans="1:65" s="13" customFormat="1" ht="11.25">
      <c r="B281" s="206"/>
      <c r="C281" s="207"/>
      <c r="D281" s="208" t="s">
        <v>227</v>
      </c>
      <c r="E281" s="209" t="s">
        <v>1</v>
      </c>
      <c r="F281" s="210" t="s">
        <v>716</v>
      </c>
      <c r="G281" s="207"/>
      <c r="H281" s="211">
        <v>0.55300000000000005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32</v>
      </c>
      <c r="AX281" s="13" t="s">
        <v>76</v>
      </c>
      <c r="AY281" s="217" t="s">
        <v>207</v>
      </c>
    </row>
    <row r="282" spans="1:65" s="13" customFormat="1" ht="11.25">
      <c r="B282" s="206"/>
      <c r="C282" s="207"/>
      <c r="D282" s="208" t="s">
        <v>227</v>
      </c>
      <c r="E282" s="209" t="s">
        <v>1</v>
      </c>
      <c r="F282" s="210" t="s">
        <v>717</v>
      </c>
      <c r="G282" s="207"/>
      <c r="H282" s="211">
        <v>0.216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227</v>
      </c>
      <c r="AU282" s="217" t="s">
        <v>85</v>
      </c>
      <c r="AV282" s="13" t="s">
        <v>85</v>
      </c>
      <c r="AW282" s="13" t="s">
        <v>32</v>
      </c>
      <c r="AX282" s="13" t="s">
        <v>76</v>
      </c>
      <c r="AY282" s="217" t="s">
        <v>207</v>
      </c>
    </row>
    <row r="283" spans="1:65" s="16" customFormat="1" ht="11.25">
      <c r="B283" s="239"/>
      <c r="C283" s="240"/>
      <c r="D283" s="208" t="s">
        <v>227</v>
      </c>
      <c r="E283" s="241" t="s">
        <v>1</v>
      </c>
      <c r="F283" s="242" t="s">
        <v>345</v>
      </c>
      <c r="G283" s="240"/>
      <c r="H283" s="243">
        <v>9.93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227</v>
      </c>
      <c r="AU283" s="249" t="s">
        <v>85</v>
      </c>
      <c r="AV283" s="16" t="s">
        <v>92</v>
      </c>
      <c r="AW283" s="16" t="s">
        <v>32</v>
      </c>
      <c r="AX283" s="16" t="s">
        <v>76</v>
      </c>
      <c r="AY283" s="249" t="s">
        <v>207</v>
      </c>
    </row>
    <row r="284" spans="1:65" s="15" customFormat="1" ht="11.25">
      <c r="B284" s="228"/>
      <c r="C284" s="229"/>
      <c r="D284" s="208" t="s">
        <v>227</v>
      </c>
      <c r="E284" s="230" t="s">
        <v>1</v>
      </c>
      <c r="F284" s="231" t="s">
        <v>291</v>
      </c>
      <c r="G284" s="229"/>
      <c r="H284" s="232">
        <v>56.564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227</v>
      </c>
      <c r="AU284" s="238" t="s">
        <v>85</v>
      </c>
      <c r="AV284" s="15" t="s">
        <v>97</v>
      </c>
      <c r="AW284" s="15" t="s">
        <v>32</v>
      </c>
      <c r="AX284" s="15" t="s">
        <v>83</v>
      </c>
      <c r="AY284" s="238" t="s">
        <v>207</v>
      </c>
    </row>
    <row r="285" spans="1:65" s="2" customFormat="1" ht="24.2" customHeight="1">
      <c r="A285" s="35"/>
      <c r="B285" s="36"/>
      <c r="C285" s="193" t="s">
        <v>452</v>
      </c>
      <c r="D285" s="193" t="s">
        <v>209</v>
      </c>
      <c r="E285" s="194" t="s">
        <v>718</v>
      </c>
      <c r="F285" s="195" t="s">
        <v>719</v>
      </c>
      <c r="G285" s="196" t="s">
        <v>212</v>
      </c>
      <c r="H285" s="197">
        <v>271.065</v>
      </c>
      <c r="I285" s="198"/>
      <c r="J285" s="199">
        <f>ROUND(I285*H285,2)</f>
        <v>0</v>
      </c>
      <c r="K285" s="195" t="s">
        <v>213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3.3500000000000001E-3</v>
      </c>
      <c r="R285" s="202">
        <f>Q285*H285</f>
        <v>0.90806775000000006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97</v>
      </c>
      <c r="AT285" s="204" t="s">
        <v>209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97</v>
      </c>
      <c r="BM285" s="204" t="s">
        <v>720</v>
      </c>
    </row>
    <row r="286" spans="1:65" s="14" customFormat="1" ht="11.25">
      <c r="B286" s="218"/>
      <c r="C286" s="219"/>
      <c r="D286" s="208" t="s">
        <v>227</v>
      </c>
      <c r="E286" s="220" t="s">
        <v>1</v>
      </c>
      <c r="F286" s="221" t="s">
        <v>697</v>
      </c>
      <c r="G286" s="219"/>
      <c r="H286" s="220" t="s">
        <v>1</v>
      </c>
      <c r="I286" s="222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227</v>
      </c>
      <c r="AU286" s="227" t="s">
        <v>85</v>
      </c>
      <c r="AV286" s="14" t="s">
        <v>83</v>
      </c>
      <c r="AW286" s="14" t="s">
        <v>32</v>
      </c>
      <c r="AX286" s="14" t="s">
        <v>76</v>
      </c>
      <c r="AY286" s="227" t="s">
        <v>207</v>
      </c>
    </row>
    <row r="287" spans="1:65" s="13" customFormat="1" ht="11.25">
      <c r="B287" s="206"/>
      <c r="C287" s="207"/>
      <c r="D287" s="208" t="s">
        <v>227</v>
      </c>
      <c r="E287" s="209" t="s">
        <v>1</v>
      </c>
      <c r="F287" s="210" t="s">
        <v>721</v>
      </c>
      <c r="G287" s="207"/>
      <c r="H287" s="211">
        <v>21.847999999999999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227</v>
      </c>
      <c r="AU287" s="217" t="s">
        <v>85</v>
      </c>
      <c r="AV287" s="13" t="s">
        <v>85</v>
      </c>
      <c r="AW287" s="13" t="s">
        <v>32</v>
      </c>
      <c r="AX287" s="13" t="s">
        <v>76</v>
      </c>
      <c r="AY287" s="217" t="s">
        <v>207</v>
      </c>
    </row>
    <row r="288" spans="1:65" s="13" customFormat="1" ht="11.25">
      <c r="B288" s="206"/>
      <c r="C288" s="207"/>
      <c r="D288" s="208" t="s">
        <v>227</v>
      </c>
      <c r="E288" s="209" t="s">
        <v>1</v>
      </c>
      <c r="F288" s="210" t="s">
        <v>722</v>
      </c>
      <c r="G288" s="207"/>
      <c r="H288" s="211">
        <v>20.966000000000001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227</v>
      </c>
      <c r="AU288" s="217" t="s">
        <v>85</v>
      </c>
      <c r="AV288" s="13" t="s">
        <v>85</v>
      </c>
      <c r="AW288" s="13" t="s">
        <v>32</v>
      </c>
      <c r="AX288" s="13" t="s">
        <v>76</v>
      </c>
      <c r="AY288" s="217" t="s">
        <v>207</v>
      </c>
    </row>
    <row r="289" spans="2:51" s="13" customFormat="1" ht="11.25">
      <c r="B289" s="206"/>
      <c r="C289" s="207"/>
      <c r="D289" s="208" t="s">
        <v>227</v>
      </c>
      <c r="E289" s="209" t="s">
        <v>1</v>
      </c>
      <c r="F289" s="210" t="s">
        <v>723</v>
      </c>
      <c r="G289" s="207"/>
      <c r="H289" s="211">
        <v>1.331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227</v>
      </c>
      <c r="AU289" s="217" t="s">
        <v>85</v>
      </c>
      <c r="AV289" s="13" t="s">
        <v>85</v>
      </c>
      <c r="AW289" s="13" t="s">
        <v>32</v>
      </c>
      <c r="AX289" s="13" t="s">
        <v>76</v>
      </c>
      <c r="AY289" s="217" t="s">
        <v>207</v>
      </c>
    </row>
    <row r="290" spans="2:51" s="13" customFormat="1" ht="11.25">
      <c r="B290" s="206"/>
      <c r="C290" s="207"/>
      <c r="D290" s="208" t="s">
        <v>227</v>
      </c>
      <c r="E290" s="209" t="s">
        <v>1</v>
      </c>
      <c r="F290" s="210" t="s">
        <v>724</v>
      </c>
      <c r="G290" s="207"/>
      <c r="H290" s="211">
        <v>26.433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227</v>
      </c>
      <c r="AU290" s="217" t="s">
        <v>85</v>
      </c>
      <c r="AV290" s="13" t="s">
        <v>85</v>
      </c>
      <c r="AW290" s="13" t="s">
        <v>32</v>
      </c>
      <c r="AX290" s="13" t="s">
        <v>76</v>
      </c>
      <c r="AY290" s="217" t="s">
        <v>207</v>
      </c>
    </row>
    <row r="291" spans="2:51" s="13" customFormat="1" ht="11.25">
      <c r="B291" s="206"/>
      <c r="C291" s="207"/>
      <c r="D291" s="208" t="s">
        <v>227</v>
      </c>
      <c r="E291" s="209" t="s">
        <v>1</v>
      </c>
      <c r="F291" s="210" t="s">
        <v>725</v>
      </c>
      <c r="G291" s="207"/>
      <c r="H291" s="211">
        <v>36.972000000000001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227</v>
      </c>
      <c r="AU291" s="217" t="s">
        <v>85</v>
      </c>
      <c r="AV291" s="13" t="s">
        <v>85</v>
      </c>
      <c r="AW291" s="13" t="s">
        <v>32</v>
      </c>
      <c r="AX291" s="13" t="s">
        <v>76</v>
      </c>
      <c r="AY291" s="217" t="s">
        <v>207</v>
      </c>
    </row>
    <row r="292" spans="2:51" s="16" customFormat="1" ht="11.25">
      <c r="B292" s="239"/>
      <c r="C292" s="240"/>
      <c r="D292" s="208" t="s">
        <v>227</v>
      </c>
      <c r="E292" s="241" t="s">
        <v>1</v>
      </c>
      <c r="F292" s="242" t="s">
        <v>345</v>
      </c>
      <c r="G292" s="240"/>
      <c r="H292" s="243">
        <v>107.55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227</v>
      </c>
      <c r="AU292" s="249" t="s">
        <v>85</v>
      </c>
      <c r="AV292" s="16" t="s">
        <v>92</v>
      </c>
      <c r="AW292" s="16" t="s">
        <v>32</v>
      </c>
      <c r="AX292" s="16" t="s">
        <v>76</v>
      </c>
      <c r="AY292" s="249" t="s">
        <v>207</v>
      </c>
    </row>
    <row r="293" spans="2:51" s="14" customFormat="1" ht="11.25">
      <c r="B293" s="218"/>
      <c r="C293" s="219"/>
      <c r="D293" s="208" t="s">
        <v>227</v>
      </c>
      <c r="E293" s="220" t="s">
        <v>1</v>
      </c>
      <c r="F293" s="221" t="s">
        <v>663</v>
      </c>
      <c r="G293" s="219"/>
      <c r="H293" s="220" t="s">
        <v>1</v>
      </c>
      <c r="I293" s="222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227</v>
      </c>
      <c r="AU293" s="227" t="s">
        <v>85</v>
      </c>
      <c r="AV293" s="14" t="s">
        <v>83</v>
      </c>
      <c r="AW293" s="14" t="s">
        <v>32</v>
      </c>
      <c r="AX293" s="14" t="s">
        <v>76</v>
      </c>
      <c r="AY293" s="227" t="s">
        <v>207</v>
      </c>
    </row>
    <row r="294" spans="2:51" s="13" customFormat="1" ht="11.25">
      <c r="B294" s="206"/>
      <c r="C294" s="207"/>
      <c r="D294" s="208" t="s">
        <v>227</v>
      </c>
      <c r="E294" s="209" t="s">
        <v>1</v>
      </c>
      <c r="F294" s="210" t="s">
        <v>726</v>
      </c>
      <c r="G294" s="207"/>
      <c r="H294" s="211">
        <v>23.234000000000002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227</v>
      </c>
      <c r="AU294" s="217" t="s">
        <v>85</v>
      </c>
      <c r="AV294" s="13" t="s">
        <v>85</v>
      </c>
      <c r="AW294" s="13" t="s">
        <v>32</v>
      </c>
      <c r="AX294" s="13" t="s">
        <v>76</v>
      </c>
      <c r="AY294" s="217" t="s">
        <v>207</v>
      </c>
    </row>
    <row r="295" spans="2:51" s="13" customFormat="1" ht="11.25">
      <c r="B295" s="206"/>
      <c r="C295" s="207"/>
      <c r="D295" s="208" t="s">
        <v>227</v>
      </c>
      <c r="E295" s="209" t="s">
        <v>1</v>
      </c>
      <c r="F295" s="210" t="s">
        <v>727</v>
      </c>
      <c r="G295" s="207"/>
      <c r="H295" s="211">
        <v>54.276000000000003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227</v>
      </c>
      <c r="AU295" s="217" t="s">
        <v>85</v>
      </c>
      <c r="AV295" s="13" t="s">
        <v>85</v>
      </c>
      <c r="AW295" s="13" t="s">
        <v>32</v>
      </c>
      <c r="AX295" s="13" t="s">
        <v>76</v>
      </c>
      <c r="AY295" s="217" t="s">
        <v>207</v>
      </c>
    </row>
    <row r="296" spans="2:51" s="13" customFormat="1" ht="11.25">
      <c r="B296" s="206"/>
      <c r="C296" s="207"/>
      <c r="D296" s="208" t="s">
        <v>227</v>
      </c>
      <c r="E296" s="209" t="s">
        <v>1</v>
      </c>
      <c r="F296" s="210" t="s">
        <v>728</v>
      </c>
      <c r="G296" s="207"/>
      <c r="H296" s="211">
        <v>9.1440000000000001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227</v>
      </c>
      <c r="AU296" s="217" t="s">
        <v>85</v>
      </c>
      <c r="AV296" s="13" t="s">
        <v>85</v>
      </c>
      <c r="AW296" s="13" t="s">
        <v>32</v>
      </c>
      <c r="AX296" s="13" t="s">
        <v>76</v>
      </c>
      <c r="AY296" s="217" t="s">
        <v>207</v>
      </c>
    </row>
    <row r="297" spans="2:51" s="13" customFormat="1" ht="11.25">
      <c r="B297" s="206"/>
      <c r="C297" s="207"/>
      <c r="D297" s="208" t="s">
        <v>227</v>
      </c>
      <c r="E297" s="209" t="s">
        <v>1</v>
      </c>
      <c r="F297" s="210" t="s">
        <v>729</v>
      </c>
      <c r="G297" s="207"/>
      <c r="H297" s="211">
        <v>16.704000000000001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227</v>
      </c>
      <c r="AU297" s="217" t="s">
        <v>85</v>
      </c>
      <c r="AV297" s="13" t="s">
        <v>85</v>
      </c>
      <c r="AW297" s="13" t="s">
        <v>32</v>
      </c>
      <c r="AX297" s="13" t="s">
        <v>76</v>
      </c>
      <c r="AY297" s="217" t="s">
        <v>207</v>
      </c>
    </row>
    <row r="298" spans="2:51" s="13" customFormat="1" ht="11.25">
      <c r="B298" s="206"/>
      <c r="C298" s="207"/>
      <c r="D298" s="208" t="s">
        <v>227</v>
      </c>
      <c r="E298" s="209" t="s">
        <v>1</v>
      </c>
      <c r="F298" s="210" t="s">
        <v>730</v>
      </c>
      <c r="G298" s="207"/>
      <c r="H298" s="211">
        <v>3.44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227</v>
      </c>
      <c r="AU298" s="217" t="s">
        <v>85</v>
      </c>
      <c r="AV298" s="13" t="s">
        <v>85</v>
      </c>
      <c r="AW298" s="13" t="s">
        <v>32</v>
      </c>
      <c r="AX298" s="13" t="s">
        <v>76</v>
      </c>
      <c r="AY298" s="217" t="s">
        <v>207</v>
      </c>
    </row>
    <row r="299" spans="2:51" s="13" customFormat="1" ht="11.25">
      <c r="B299" s="206"/>
      <c r="C299" s="207"/>
      <c r="D299" s="208" t="s">
        <v>227</v>
      </c>
      <c r="E299" s="209" t="s">
        <v>1</v>
      </c>
      <c r="F299" s="210" t="s">
        <v>731</v>
      </c>
      <c r="G299" s="207"/>
      <c r="H299" s="211">
        <v>5.76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227</v>
      </c>
      <c r="AU299" s="217" t="s">
        <v>85</v>
      </c>
      <c r="AV299" s="13" t="s">
        <v>85</v>
      </c>
      <c r="AW299" s="13" t="s">
        <v>32</v>
      </c>
      <c r="AX299" s="13" t="s">
        <v>76</v>
      </c>
      <c r="AY299" s="217" t="s">
        <v>207</v>
      </c>
    </row>
    <row r="300" spans="2:51" s="16" customFormat="1" ht="11.25">
      <c r="B300" s="239"/>
      <c r="C300" s="240"/>
      <c r="D300" s="208" t="s">
        <v>227</v>
      </c>
      <c r="E300" s="241" t="s">
        <v>1</v>
      </c>
      <c r="F300" s="242" t="s">
        <v>345</v>
      </c>
      <c r="G300" s="240"/>
      <c r="H300" s="243">
        <v>112.55800000000001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227</v>
      </c>
      <c r="AU300" s="249" t="s">
        <v>85</v>
      </c>
      <c r="AV300" s="16" t="s">
        <v>92</v>
      </c>
      <c r="AW300" s="16" t="s">
        <v>32</v>
      </c>
      <c r="AX300" s="16" t="s">
        <v>76</v>
      </c>
      <c r="AY300" s="249" t="s">
        <v>207</v>
      </c>
    </row>
    <row r="301" spans="2:51" s="14" customFormat="1" ht="11.25">
      <c r="B301" s="218"/>
      <c r="C301" s="219"/>
      <c r="D301" s="208" t="s">
        <v>227</v>
      </c>
      <c r="E301" s="220" t="s">
        <v>1</v>
      </c>
      <c r="F301" s="221" t="s">
        <v>609</v>
      </c>
      <c r="G301" s="219"/>
      <c r="H301" s="220" t="s">
        <v>1</v>
      </c>
      <c r="I301" s="222"/>
      <c r="J301" s="219"/>
      <c r="K301" s="219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227</v>
      </c>
      <c r="AU301" s="227" t="s">
        <v>85</v>
      </c>
      <c r="AV301" s="14" t="s">
        <v>83</v>
      </c>
      <c r="AW301" s="14" t="s">
        <v>32</v>
      </c>
      <c r="AX301" s="14" t="s">
        <v>76</v>
      </c>
      <c r="AY301" s="227" t="s">
        <v>207</v>
      </c>
    </row>
    <row r="302" spans="2:51" s="13" customFormat="1" ht="11.25">
      <c r="B302" s="206"/>
      <c r="C302" s="207"/>
      <c r="D302" s="208" t="s">
        <v>227</v>
      </c>
      <c r="E302" s="209" t="s">
        <v>1</v>
      </c>
      <c r="F302" s="210" t="s">
        <v>732</v>
      </c>
      <c r="G302" s="207"/>
      <c r="H302" s="211">
        <v>14.379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227</v>
      </c>
      <c r="AU302" s="217" t="s">
        <v>85</v>
      </c>
      <c r="AV302" s="13" t="s">
        <v>85</v>
      </c>
      <c r="AW302" s="13" t="s">
        <v>32</v>
      </c>
      <c r="AX302" s="13" t="s">
        <v>76</v>
      </c>
      <c r="AY302" s="217" t="s">
        <v>207</v>
      </c>
    </row>
    <row r="303" spans="2:51" s="13" customFormat="1" ht="11.25">
      <c r="B303" s="206"/>
      <c r="C303" s="207"/>
      <c r="D303" s="208" t="s">
        <v>227</v>
      </c>
      <c r="E303" s="209" t="s">
        <v>1</v>
      </c>
      <c r="F303" s="210" t="s">
        <v>733</v>
      </c>
      <c r="G303" s="207"/>
      <c r="H303" s="211">
        <v>27.099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227</v>
      </c>
      <c r="AU303" s="217" t="s">
        <v>85</v>
      </c>
      <c r="AV303" s="13" t="s">
        <v>85</v>
      </c>
      <c r="AW303" s="13" t="s">
        <v>32</v>
      </c>
      <c r="AX303" s="13" t="s">
        <v>76</v>
      </c>
      <c r="AY303" s="217" t="s">
        <v>207</v>
      </c>
    </row>
    <row r="304" spans="2:51" s="13" customFormat="1" ht="11.25">
      <c r="B304" s="206"/>
      <c r="C304" s="207"/>
      <c r="D304" s="208" t="s">
        <v>227</v>
      </c>
      <c r="E304" s="209" t="s">
        <v>1</v>
      </c>
      <c r="F304" s="210" t="s">
        <v>734</v>
      </c>
      <c r="G304" s="207"/>
      <c r="H304" s="211">
        <v>1.5569999999999999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227</v>
      </c>
      <c r="AU304" s="217" t="s">
        <v>85</v>
      </c>
      <c r="AV304" s="13" t="s">
        <v>85</v>
      </c>
      <c r="AW304" s="13" t="s">
        <v>32</v>
      </c>
      <c r="AX304" s="13" t="s">
        <v>76</v>
      </c>
      <c r="AY304" s="217" t="s">
        <v>207</v>
      </c>
    </row>
    <row r="305" spans="1:65" s="13" customFormat="1" ht="11.25">
      <c r="B305" s="206"/>
      <c r="C305" s="207"/>
      <c r="D305" s="208" t="s">
        <v>227</v>
      </c>
      <c r="E305" s="209" t="s">
        <v>1</v>
      </c>
      <c r="F305" s="210" t="s">
        <v>735</v>
      </c>
      <c r="G305" s="207"/>
      <c r="H305" s="211">
        <v>1.6140000000000001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227</v>
      </c>
      <c r="AU305" s="217" t="s">
        <v>85</v>
      </c>
      <c r="AV305" s="13" t="s">
        <v>85</v>
      </c>
      <c r="AW305" s="13" t="s">
        <v>32</v>
      </c>
      <c r="AX305" s="13" t="s">
        <v>76</v>
      </c>
      <c r="AY305" s="217" t="s">
        <v>207</v>
      </c>
    </row>
    <row r="306" spans="1:65" s="13" customFormat="1" ht="11.25">
      <c r="B306" s="206"/>
      <c r="C306" s="207"/>
      <c r="D306" s="208" t="s">
        <v>227</v>
      </c>
      <c r="E306" s="209" t="s">
        <v>1</v>
      </c>
      <c r="F306" s="210" t="s">
        <v>714</v>
      </c>
      <c r="G306" s="207"/>
      <c r="H306" s="211">
        <v>0.14799999999999999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227</v>
      </c>
      <c r="AU306" s="217" t="s">
        <v>85</v>
      </c>
      <c r="AV306" s="13" t="s">
        <v>85</v>
      </c>
      <c r="AW306" s="13" t="s">
        <v>32</v>
      </c>
      <c r="AX306" s="13" t="s">
        <v>76</v>
      </c>
      <c r="AY306" s="217" t="s">
        <v>207</v>
      </c>
    </row>
    <row r="307" spans="1:65" s="13" customFormat="1" ht="11.25">
      <c r="B307" s="206"/>
      <c r="C307" s="207"/>
      <c r="D307" s="208" t="s">
        <v>227</v>
      </c>
      <c r="E307" s="209" t="s">
        <v>1</v>
      </c>
      <c r="F307" s="210" t="s">
        <v>715</v>
      </c>
      <c r="G307" s="207"/>
      <c r="H307" s="211">
        <v>1.038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227</v>
      </c>
      <c r="AU307" s="217" t="s">
        <v>85</v>
      </c>
      <c r="AV307" s="13" t="s">
        <v>85</v>
      </c>
      <c r="AW307" s="13" t="s">
        <v>32</v>
      </c>
      <c r="AX307" s="13" t="s">
        <v>76</v>
      </c>
      <c r="AY307" s="217" t="s">
        <v>207</v>
      </c>
    </row>
    <row r="308" spans="1:65" s="13" customFormat="1" ht="11.25">
      <c r="B308" s="206"/>
      <c r="C308" s="207"/>
      <c r="D308" s="208" t="s">
        <v>227</v>
      </c>
      <c r="E308" s="209" t="s">
        <v>1</v>
      </c>
      <c r="F308" s="210" t="s">
        <v>736</v>
      </c>
      <c r="G308" s="207"/>
      <c r="H308" s="211">
        <v>3.6850000000000001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227</v>
      </c>
      <c r="AU308" s="217" t="s">
        <v>85</v>
      </c>
      <c r="AV308" s="13" t="s">
        <v>85</v>
      </c>
      <c r="AW308" s="13" t="s">
        <v>32</v>
      </c>
      <c r="AX308" s="13" t="s">
        <v>76</v>
      </c>
      <c r="AY308" s="217" t="s">
        <v>207</v>
      </c>
    </row>
    <row r="309" spans="1:65" s="13" customFormat="1" ht="11.25">
      <c r="B309" s="206"/>
      <c r="C309" s="207"/>
      <c r="D309" s="208" t="s">
        <v>227</v>
      </c>
      <c r="E309" s="209" t="s">
        <v>1</v>
      </c>
      <c r="F309" s="210" t="s">
        <v>737</v>
      </c>
      <c r="G309" s="207"/>
      <c r="H309" s="211">
        <v>1.4370000000000001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227</v>
      </c>
      <c r="AU309" s="217" t="s">
        <v>85</v>
      </c>
      <c r="AV309" s="13" t="s">
        <v>85</v>
      </c>
      <c r="AW309" s="13" t="s">
        <v>32</v>
      </c>
      <c r="AX309" s="13" t="s">
        <v>76</v>
      </c>
      <c r="AY309" s="217" t="s">
        <v>207</v>
      </c>
    </row>
    <row r="310" spans="1:65" s="16" customFormat="1" ht="11.25">
      <c r="B310" s="239"/>
      <c r="C310" s="240"/>
      <c r="D310" s="208" t="s">
        <v>227</v>
      </c>
      <c r="E310" s="241" t="s">
        <v>1</v>
      </c>
      <c r="F310" s="242" t="s">
        <v>345</v>
      </c>
      <c r="G310" s="240"/>
      <c r="H310" s="243">
        <v>50.957000000000001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227</v>
      </c>
      <c r="AU310" s="249" t="s">
        <v>85</v>
      </c>
      <c r="AV310" s="16" t="s">
        <v>92</v>
      </c>
      <c r="AW310" s="16" t="s">
        <v>32</v>
      </c>
      <c r="AX310" s="16" t="s">
        <v>76</v>
      </c>
      <c r="AY310" s="249" t="s">
        <v>207</v>
      </c>
    </row>
    <row r="311" spans="1:65" s="15" customFormat="1" ht="11.25">
      <c r="B311" s="228"/>
      <c r="C311" s="229"/>
      <c r="D311" s="208" t="s">
        <v>227</v>
      </c>
      <c r="E311" s="230" t="s">
        <v>1</v>
      </c>
      <c r="F311" s="231" t="s">
        <v>291</v>
      </c>
      <c r="G311" s="229"/>
      <c r="H311" s="232">
        <v>271.065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227</v>
      </c>
      <c r="AU311" s="238" t="s">
        <v>85</v>
      </c>
      <c r="AV311" s="15" t="s">
        <v>97</v>
      </c>
      <c r="AW311" s="15" t="s">
        <v>32</v>
      </c>
      <c r="AX311" s="15" t="s">
        <v>83</v>
      </c>
      <c r="AY311" s="238" t="s">
        <v>207</v>
      </c>
    </row>
    <row r="312" spans="1:65" s="2" customFormat="1" ht="24.2" customHeight="1">
      <c r="A312" s="35"/>
      <c r="B312" s="36"/>
      <c r="C312" s="193" t="s">
        <v>457</v>
      </c>
      <c r="D312" s="193" t="s">
        <v>209</v>
      </c>
      <c r="E312" s="194" t="s">
        <v>738</v>
      </c>
      <c r="F312" s="195" t="s">
        <v>739</v>
      </c>
      <c r="G312" s="196" t="s">
        <v>212</v>
      </c>
      <c r="H312" s="197">
        <v>271.065</v>
      </c>
      <c r="I312" s="198"/>
      <c r="J312" s="199">
        <f>ROUND(I312*H312,2)</f>
        <v>0</v>
      </c>
      <c r="K312" s="195" t="s">
        <v>213</v>
      </c>
      <c r="L312" s="40"/>
      <c r="M312" s="200" t="s">
        <v>1</v>
      </c>
      <c r="N312" s="201" t="s">
        <v>41</v>
      </c>
      <c r="O312" s="7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4" t="s">
        <v>97</v>
      </c>
      <c r="AT312" s="204" t="s">
        <v>209</v>
      </c>
      <c r="AU312" s="204" t="s">
        <v>85</v>
      </c>
      <c r="AY312" s="18" t="s">
        <v>207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83</v>
      </c>
      <c r="BK312" s="205">
        <f>ROUND(I312*H312,2)</f>
        <v>0</v>
      </c>
      <c r="BL312" s="18" t="s">
        <v>97</v>
      </c>
      <c r="BM312" s="204" t="s">
        <v>740</v>
      </c>
    </row>
    <row r="313" spans="1:65" s="2" customFormat="1" ht="24.2" customHeight="1">
      <c r="A313" s="35"/>
      <c r="B313" s="36"/>
      <c r="C313" s="193" t="s">
        <v>462</v>
      </c>
      <c r="D313" s="193" t="s">
        <v>209</v>
      </c>
      <c r="E313" s="194" t="s">
        <v>741</v>
      </c>
      <c r="F313" s="195" t="s">
        <v>742</v>
      </c>
      <c r="G313" s="196" t="s">
        <v>445</v>
      </c>
      <c r="H313" s="197">
        <v>5.6189999999999998</v>
      </c>
      <c r="I313" s="198"/>
      <c r="J313" s="199">
        <f>ROUND(I313*H313,2)</f>
        <v>0</v>
      </c>
      <c r="K313" s="195" t="s">
        <v>213</v>
      </c>
      <c r="L313" s="40"/>
      <c r="M313" s="200" t="s">
        <v>1</v>
      </c>
      <c r="N313" s="201" t="s">
        <v>41</v>
      </c>
      <c r="O313" s="72"/>
      <c r="P313" s="202">
        <f>O313*H313</f>
        <v>0</v>
      </c>
      <c r="Q313" s="202">
        <v>1.0541700000000001</v>
      </c>
      <c r="R313" s="202">
        <f>Q313*H313</f>
        <v>5.9233812300000004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97</v>
      </c>
      <c r="AT313" s="204" t="s">
        <v>209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97</v>
      </c>
      <c r="BM313" s="204" t="s">
        <v>743</v>
      </c>
    </row>
    <row r="314" spans="1:65" s="13" customFormat="1" ht="11.25">
      <c r="B314" s="206"/>
      <c r="C314" s="207"/>
      <c r="D314" s="208" t="s">
        <v>227</v>
      </c>
      <c r="E314" s="209" t="s">
        <v>1</v>
      </c>
      <c r="F314" s="210" t="s">
        <v>744</v>
      </c>
      <c r="G314" s="207"/>
      <c r="H314" s="211">
        <v>5.6189999999999998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227</v>
      </c>
      <c r="AU314" s="217" t="s">
        <v>85</v>
      </c>
      <c r="AV314" s="13" t="s">
        <v>85</v>
      </c>
      <c r="AW314" s="13" t="s">
        <v>32</v>
      </c>
      <c r="AX314" s="13" t="s">
        <v>83</v>
      </c>
      <c r="AY314" s="217" t="s">
        <v>207</v>
      </c>
    </row>
    <row r="315" spans="1:65" s="2" customFormat="1" ht="24.2" customHeight="1">
      <c r="A315" s="35"/>
      <c r="B315" s="36"/>
      <c r="C315" s="193" t="s">
        <v>466</v>
      </c>
      <c r="D315" s="193" t="s">
        <v>209</v>
      </c>
      <c r="E315" s="194" t="s">
        <v>745</v>
      </c>
      <c r="F315" s="195" t="s">
        <v>746</v>
      </c>
      <c r="G315" s="196" t="s">
        <v>285</v>
      </c>
      <c r="H315" s="197">
        <v>19.2</v>
      </c>
      <c r="I315" s="198"/>
      <c r="J315" s="199">
        <f>ROUND(I315*H315,2)</f>
        <v>0</v>
      </c>
      <c r="K315" s="195" t="s">
        <v>213</v>
      </c>
      <c r="L315" s="40"/>
      <c r="M315" s="200" t="s">
        <v>1</v>
      </c>
      <c r="N315" s="201" t="s">
        <v>41</v>
      </c>
      <c r="O315" s="72"/>
      <c r="P315" s="202">
        <f>O315*H315</f>
        <v>0</v>
      </c>
      <c r="Q315" s="202">
        <v>2.0874999999999999</v>
      </c>
      <c r="R315" s="202">
        <f>Q315*H315</f>
        <v>40.08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97</v>
      </c>
      <c r="AT315" s="204" t="s">
        <v>209</v>
      </c>
      <c r="AU315" s="204" t="s">
        <v>85</v>
      </c>
      <c r="AY315" s="18" t="s">
        <v>207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83</v>
      </c>
      <c r="BK315" s="205">
        <f>ROUND(I315*H315,2)</f>
        <v>0</v>
      </c>
      <c r="BL315" s="18" t="s">
        <v>97</v>
      </c>
      <c r="BM315" s="204" t="s">
        <v>747</v>
      </c>
    </row>
    <row r="316" spans="1:65" s="14" customFormat="1" ht="11.25">
      <c r="B316" s="218"/>
      <c r="C316" s="219"/>
      <c r="D316" s="208" t="s">
        <v>227</v>
      </c>
      <c r="E316" s="220" t="s">
        <v>1</v>
      </c>
      <c r="F316" s="221" t="s">
        <v>663</v>
      </c>
      <c r="G316" s="219"/>
      <c r="H316" s="220" t="s">
        <v>1</v>
      </c>
      <c r="I316" s="222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227</v>
      </c>
      <c r="AU316" s="227" t="s">
        <v>85</v>
      </c>
      <c r="AV316" s="14" t="s">
        <v>83</v>
      </c>
      <c r="AW316" s="14" t="s">
        <v>32</v>
      </c>
      <c r="AX316" s="14" t="s">
        <v>76</v>
      </c>
      <c r="AY316" s="227" t="s">
        <v>207</v>
      </c>
    </row>
    <row r="317" spans="1:65" s="13" customFormat="1" ht="11.25">
      <c r="B317" s="206"/>
      <c r="C317" s="207"/>
      <c r="D317" s="208" t="s">
        <v>227</v>
      </c>
      <c r="E317" s="209" t="s">
        <v>1</v>
      </c>
      <c r="F317" s="210" t="s">
        <v>748</v>
      </c>
      <c r="G317" s="207"/>
      <c r="H317" s="211">
        <v>19.2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227</v>
      </c>
      <c r="AU317" s="217" t="s">
        <v>85</v>
      </c>
      <c r="AV317" s="13" t="s">
        <v>85</v>
      </c>
      <c r="AW317" s="13" t="s">
        <v>32</v>
      </c>
      <c r="AX317" s="13" t="s">
        <v>83</v>
      </c>
      <c r="AY317" s="217" t="s">
        <v>207</v>
      </c>
    </row>
    <row r="318" spans="1:65" s="12" customFormat="1" ht="22.9" customHeight="1">
      <c r="B318" s="177"/>
      <c r="C318" s="178"/>
      <c r="D318" s="179" t="s">
        <v>75</v>
      </c>
      <c r="E318" s="191" t="s">
        <v>97</v>
      </c>
      <c r="F318" s="191" t="s">
        <v>749</v>
      </c>
      <c r="G318" s="178"/>
      <c r="H318" s="178"/>
      <c r="I318" s="181"/>
      <c r="J318" s="192">
        <f>BK318</f>
        <v>0</v>
      </c>
      <c r="K318" s="178"/>
      <c r="L318" s="183"/>
      <c r="M318" s="184"/>
      <c r="N318" s="185"/>
      <c r="O318" s="185"/>
      <c r="P318" s="186">
        <f>SUM(P319:P333)</f>
        <v>0</v>
      </c>
      <c r="Q318" s="185"/>
      <c r="R318" s="186">
        <f>SUM(R319:R333)</f>
        <v>614.13979662999986</v>
      </c>
      <c r="S318" s="185"/>
      <c r="T318" s="187">
        <f>SUM(T319:T333)</f>
        <v>0</v>
      </c>
      <c r="AR318" s="188" t="s">
        <v>83</v>
      </c>
      <c r="AT318" s="189" t="s">
        <v>75</v>
      </c>
      <c r="AU318" s="189" t="s">
        <v>83</v>
      </c>
      <c r="AY318" s="188" t="s">
        <v>207</v>
      </c>
      <c r="BK318" s="190">
        <f>SUM(BK319:BK333)</f>
        <v>0</v>
      </c>
    </row>
    <row r="319" spans="1:65" s="2" customFormat="1" ht="21.75" customHeight="1">
      <c r="A319" s="35"/>
      <c r="B319" s="36"/>
      <c r="C319" s="193" t="s">
        <v>470</v>
      </c>
      <c r="D319" s="193" t="s">
        <v>209</v>
      </c>
      <c r="E319" s="194" t="s">
        <v>750</v>
      </c>
      <c r="F319" s="195" t="s">
        <v>751</v>
      </c>
      <c r="G319" s="196" t="s">
        <v>285</v>
      </c>
      <c r="H319" s="197">
        <v>192.53</v>
      </c>
      <c r="I319" s="198"/>
      <c r="J319" s="199">
        <f>ROUND(I319*H319,2)</f>
        <v>0</v>
      </c>
      <c r="K319" s="195" t="s">
        <v>213</v>
      </c>
      <c r="L319" s="40"/>
      <c r="M319" s="200" t="s">
        <v>1</v>
      </c>
      <c r="N319" s="201" t="s">
        <v>41</v>
      </c>
      <c r="O319" s="72"/>
      <c r="P319" s="202">
        <f>O319*H319</f>
        <v>0</v>
      </c>
      <c r="Q319" s="202">
        <v>2.5019499999999999</v>
      </c>
      <c r="R319" s="202">
        <f>Q319*H319</f>
        <v>481.70043349999997</v>
      </c>
      <c r="S319" s="202">
        <v>0</v>
      </c>
      <c r="T319" s="20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97</v>
      </c>
      <c r="AT319" s="204" t="s">
        <v>209</v>
      </c>
      <c r="AU319" s="204" t="s">
        <v>85</v>
      </c>
      <c r="AY319" s="18" t="s">
        <v>207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97</v>
      </c>
      <c r="BM319" s="204" t="s">
        <v>752</v>
      </c>
    </row>
    <row r="320" spans="1:65" s="2" customFormat="1" ht="24.2" customHeight="1">
      <c r="A320" s="35"/>
      <c r="B320" s="36"/>
      <c r="C320" s="193" t="s">
        <v>475</v>
      </c>
      <c r="D320" s="193" t="s">
        <v>209</v>
      </c>
      <c r="E320" s="194" t="s">
        <v>753</v>
      </c>
      <c r="F320" s="195" t="s">
        <v>754</v>
      </c>
      <c r="G320" s="196" t="s">
        <v>445</v>
      </c>
      <c r="H320" s="197">
        <v>26.449000000000002</v>
      </c>
      <c r="I320" s="198"/>
      <c r="J320" s="199">
        <f>ROUND(I320*H320,2)</f>
        <v>0</v>
      </c>
      <c r="K320" s="195" t="s">
        <v>213</v>
      </c>
      <c r="L320" s="40"/>
      <c r="M320" s="200" t="s">
        <v>1</v>
      </c>
      <c r="N320" s="201" t="s">
        <v>41</v>
      </c>
      <c r="O320" s="72"/>
      <c r="P320" s="202">
        <f>O320*H320</f>
        <v>0</v>
      </c>
      <c r="Q320" s="202">
        <v>1.06277</v>
      </c>
      <c r="R320" s="202">
        <f>Q320*H320</f>
        <v>28.109203730000001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97</v>
      </c>
      <c r="AT320" s="204" t="s">
        <v>209</v>
      </c>
      <c r="AU320" s="204" t="s">
        <v>85</v>
      </c>
      <c r="AY320" s="18" t="s">
        <v>207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97</v>
      </c>
      <c r="BM320" s="204" t="s">
        <v>755</v>
      </c>
    </row>
    <row r="321" spans="1:65" s="13" customFormat="1" ht="11.25">
      <c r="B321" s="206"/>
      <c r="C321" s="207"/>
      <c r="D321" s="208" t="s">
        <v>227</v>
      </c>
      <c r="E321" s="209" t="s">
        <v>1</v>
      </c>
      <c r="F321" s="210" t="s">
        <v>756</v>
      </c>
      <c r="G321" s="207"/>
      <c r="H321" s="211">
        <v>26.449000000000002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227</v>
      </c>
      <c r="AU321" s="217" t="s">
        <v>85</v>
      </c>
      <c r="AV321" s="13" t="s">
        <v>85</v>
      </c>
      <c r="AW321" s="13" t="s">
        <v>32</v>
      </c>
      <c r="AX321" s="13" t="s">
        <v>83</v>
      </c>
      <c r="AY321" s="217" t="s">
        <v>207</v>
      </c>
    </row>
    <row r="322" spans="1:65" s="2" customFormat="1" ht="24.2" customHeight="1">
      <c r="A322" s="35"/>
      <c r="B322" s="36"/>
      <c r="C322" s="193" t="s">
        <v>483</v>
      </c>
      <c r="D322" s="193" t="s">
        <v>209</v>
      </c>
      <c r="E322" s="194" t="s">
        <v>757</v>
      </c>
      <c r="F322" s="195" t="s">
        <v>758</v>
      </c>
      <c r="G322" s="196" t="s">
        <v>212</v>
      </c>
      <c r="H322" s="197">
        <v>253</v>
      </c>
      <c r="I322" s="198"/>
      <c r="J322" s="199">
        <f>ROUND(I322*H322,2)</f>
        <v>0</v>
      </c>
      <c r="K322" s="195" t="s">
        <v>213</v>
      </c>
      <c r="L322" s="40"/>
      <c r="M322" s="200" t="s">
        <v>1</v>
      </c>
      <c r="N322" s="201" t="s">
        <v>41</v>
      </c>
      <c r="O322" s="72"/>
      <c r="P322" s="202">
        <f>O322*H322</f>
        <v>0</v>
      </c>
      <c r="Q322" s="202">
        <v>1.4120000000000001E-2</v>
      </c>
      <c r="R322" s="202">
        <f>Q322*H322</f>
        <v>3.5723600000000002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97</v>
      </c>
      <c r="AT322" s="204" t="s">
        <v>209</v>
      </c>
      <c r="AU322" s="204" t="s">
        <v>85</v>
      </c>
      <c r="AY322" s="18" t="s">
        <v>207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83</v>
      </c>
      <c r="BK322" s="205">
        <f>ROUND(I322*H322,2)</f>
        <v>0</v>
      </c>
      <c r="BL322" s="18" t="s">
        <v>97</v>
      </c>
      <c r="BM322" s="204" t="s">
        <v>759</v>
      </c>
    </row>
    <row r="323" spans="1:65" s="13" customFormat="1" ht="11.25">
      <c r="B323" s="206"/>
      <c r="C323" s="207"/>
      <c r="D323" s="208" t="s">
        <v>227</v>
      </c>
      <c r="E323" s="209" t="s">
        <v>1</v>
      </c>
      <c r="F323" s="210" t="s">
        <v>760</v>
      </c>
      <c r="G323" s="207"/>
      <c r="H323" s="211">
        <v>253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227</v>
      </c>
      <c r="AU323" s="217" t="s">
        <v>85</v>
      </c>
      <c r="AV323" s="13" t="s">
        <v>85</v>
      </c>
      <c r="AW323" s="13" t="s">
        <v>32</v>
      </c>
      <c r="AX323" s="13" t="s">
        <v>83</v>
      </c>
      <c r="AY323" s="217" t="s">
        <v>207</v>
      </c>
    </row>
    <row r="324" spans="1:65" s="2" customFormat="1" ht="24.2" customHeight="1">
      <c r="A324" s="35"/>
      <c r="B324" s="36"/>
      <c r="C324" s="193" t="s">
        <v>761</v>
      </c>
      <c r="D324" s="193" t="s">
        <v>209</v>
      </c>
      <c r="E324" s="194" t="s">
        <v>762</v>
      </c>
      <c r="F324" s="195" t="s">
        <v>763</v>
      </c>
      <c r="G324" s="196" t="s">
        <v>212</v>
      </c>
      <c r="H324" s="197">
        <v>253</v>
      </c>
      <c r="I324" s="198"/>
      <c r="J324" s="199">
        <f>ROUND(I324*H324,2)</f>
        <v>0</v>
      </c>
      <c r="K324" s="195" t="s">
        <v>213</v>
      </c>
      <c r="L324" s="40"/>
      <c r="M324" s="200" t="s">
        <v>1</v>
      </c>
      <c r="N324" s="201" t="s">
        <v>41</v>
      </c>
      <c r="O324" s="72"/>
      <c r="P324" s="202">
        <f>O324*H324</f>
        <v>0</v>
      </c>
      <c r="Q324" s="202">
        <v>0</v>
      </c>
      <c r="R324" s="202">
        <f>Q324*H324</f>
        <v>0</v>
      </c>
      <c r="S324" s="202">
        <v>0</v>
      </c>
      <c r="T324" s="20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4" t="s">
        <v>97</v>
      </c>
      <c r="AT324" s="204" t="s">
        <v>209</v>
      </c>
      <c r="AU324" s="204" t="s">
        <v>85</v>
      </c>
      <c r="AY324" s="18" t="s">
        <v>207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83</v>
      </c>
      <c r="BK324" s="205">
        <f>ROUND(I324*H324,2)</f>
        <v>0</v>
      </c>
      <c r="BL324" s="18" t="s">
        <v>97</v>
      </c>
      <c r="BM324" s="204" t="s">
        <v>764</v>
      </c>
    </row>
    <row r="325" spans="1:65" s="2" customFormat="1" ht="33" customHeight="1">
      <c r="A325" s="35"/>
      <c r="B325" s="36"/>
      <c r="C325" s="193" t="s">
        <v>765</v>
      </c>
      <c r="D325" s="193" t="s">
        <v>209</v>
      </c>
      <c r="E325" s="194" t="s">
        <v>766</v>
      </c>
      <c r="F325" s="195" t="s">
        <v>767</v>
      </c>
      <c r="G325" s="196" t="s">
        <v>212</v>
      </c>
      <c r="H325" s="197">
        <v>64.438000000000002</v>
      </c>
      <c r="I325" s="198"/>
      <c r="J325" s="199">
        <f>ROUND(I325*H325,2)</f>
        <v>0</v>
      </c>
      <c r="K325" s="195" t="s">
        <v>213</v>
      </c>
      <c r="L325" s="40"/>
      <c r="M325" s="200" t="s">
        <v>1</v>
      </c>
      <c r="N325" s="201" t="s">
        <v>41</v>
      </c>
      <c r="O325" s="72"/>
      <c r="P325" s="202">
        <f>O325*H325</f>
        <v>0</v>
      </c>
      <c r="Q325" s="202">
        <v>0.49065999999999999</v>
      </c>
      <c r="R325" s="202">
        <f>Q325*H325</f>
        <v>31.617149080000001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97</v>
      </c>
      <c r="AT325" s="204" t="s">
        <v>209</v>
      </c>
      <c r="AU325" s="204" t="s">
        <v>85</v>
      </c>
      <c r="AY325" s="18" t="s">
        <v>207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83</v>
      </c>
      <c r="BK325" s="205">
        <f>ROUND(I325*H325,2)</f>
        <v>0</v>
      </c>
      <c r="BL325" s="18" t="s">
        <v>97</v>
      </c>
      <c r="BM325" s="204" t="s">
        <v>768</v>
      </c>
    </row>
    <row r="326" spans="1:65" s="13" customFormat="1" ht="11.25">
      <c r="B326" s="206"/>
      <c r="C326" s="207"/>
      <c r="D326" s="208" t="s">
        <v>227</v>
      </c>
      <c r="E326" s="209" t="s">
        <v>1</v>
      </c>
      <c r="F326" s="210" t="s">
        <v>769</v>
      </c>
      <c r="G326" s="207"/>
      <c r="H326" s="211">
        <v>64.438000000000002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227</v>
      </c>
      <c r="AU326" s="217" t="s">
        <v>85</v>
      </c>
      <c r="AV326" s="13" t="s">
        <v>85</v>
      </c>
      <c r="AW326" s="13" t="s">
        <v>32</v>
      </c>
      <c r="AX326" s="13" t="s">
        <v>83</v>
      </c>
      <c r="AY326" s="217" t="s">
        <v>207</v>
      </c>
    </row>
    <row r="327" spans="1:65" s="2" customFormat="1" ht="24.2" customHeight="1">
      <c r="A327" s="35"/>
      <c r="B327" s="36"/>
      <c r="C327" s="193" t="s">
        <v>770</v>
      </c>
      <c r="D327" s="193" t="s">
        <v>209</v>
      </c>
      <c r="E327" s="194" t="s">
        <v>771</v>
      </c>
      <c r="F327" s="195" t="s">
        <v>772</v>
      </c>
      <c r="G327" s="196" t="s">
        <v>285</v>
      </c>
      <c r="H327" s="197">
        <v>12.888</v>
      </c>
      <c r="I327" s="198"/>
      <c r="J327" s="199">
        <f>ROUND(I327*H327,2)</f>
        <v>0</v>
      </c>
      <c r="K327" s="195" t="s">
        <v>213</v>
      </c>
      <c r="L327" s="40"/>
      <c r="M327" s="200" t="s">
        <v>1</v>
      </c>
      <c r="N327" s="201" t="s">
        <v>41</v>
      </c>
      <c r="O327" s="72"/>
      <c r="P327" s="202">
        <f>O327*H327</f>
        <v>0</v>
      </c>
      <c r="Q327" s="202">
        <v>2.79989</v>
      </c>
      <c r="R327" s="202">
        <f>Q327*H327</f>
        <v>36.084982320000002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97</v>
      </c>
      <c r="AT327" s="204" t="s">
        <v>209</v>
      </c>
      <c r="AU327" s="204" t="s">
        <v>85</v>
      </c>
      <c r="AY327" s="18" t="s">
        <v>207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83</v>
      </c>
      <c r="BK327" s="205">
        <f>ROUND(I327*H327,2)</f>
        <v>0</v>
      </c>
      <c r="BL327" s="18" t="s">
        <v>97</v>
      </c>
      <c r="BM327" s="204" t="s">
        <v>773</v>
      </c>
    </row>
    <row r="328" spans="1:65" s="13" customFormat="1" ht="11.25">
      <c r="B328" s="206"/>
      <c r="C328" s="207"/>
      <c r="D328" s="208" t="s">
        <v>227</v>
      </c>
      <c r="E328" s="209" t="s">
        <v>1</v>
      </c>
      <c r="F328" s="210" t="s">
        <v>774</v>
      </c>
      <c r="G328" s="207"/>
      <c r="H328" s="211">
        <v>12.888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227</v>
      </c>
      <c r="AU328" s="217" t="s">
        <v>85</v>
      </c>
      <c r="AV328" s="13" t="s">
        <v>85</v>
      </c>
      <c r="AW328" s="13" t="s">
        <v>32</v>
      </c>
      <c r="AX328" s="13" t="s">
        <v>83</v>
      </c>
      <c r="AY328" s="217" t="s">
        <v>207</v>
      </c>
    </row>
    <row r="329" spans="1:65" s="2" customFormat="1" ht="24.2" customHeight="1">
      <c r="A329" s="35"/>
      <c r="B329" s="36"/>
      <c r="C329" s="193" t="s">
        <v>775</v>
      </c>
      <c r="D329" s="193" t="s">
        <v>209</v>
      </c>
      <c r="E329" s="194" t="s">
        <v>776</v>
      </c>
      <c r="F329" s="195" t="s">
        <v>777</v>
      </c>
      <c r="G329" s="196" t="s">
        <v>212</v>
      </c>
      <c r="H329" s="197">
        <v>64.438000000000002</v>
      </c>
      <c r="I329" s="198"/>
      <c r="J329" s="199">
        <f>ROUND(I329*H329,2)</f>
        <v>0</v>
      </c>
      <c r="K329" s="195" t="s">
        <v>213</v>
      </c>
      <c r="L329" s="40"/>
      <c r="M329" s="200" t="s">
        <v>1</v>
      </c>
      <c r="N329" s="201" t="s">
        <v>41</v>
      </c>
      <c r="O329" s="7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4" t="s">
        <v>97</v>
      </c>
      <c r="AT329" s="204" t="s">
        <v>209</v>
      </c>
      <c r="AU329" s="204" t="s">
        <v>85</v>
      </c>
      <c r="AY329" s="18" t="s">
        <v>207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83</v>
      </c>
      <c r="BK329" s="205">
        <f>ROUND(I329*H329,2)</f>
        <v>0</v>
      </c>
      <c r="BL329" s="18" t="s">
        <v>97</v>
      </c>
      <c r="BM329" s="204" t="s">
        <v>778</v>
      </c>
    </row>
    <row r="330" spans="1:65" s="13" customFormat="1" ht="11.25">
      <c r="B330" s="206"/>
      <c r="C330" s="207"/>
      <c r="D330" s="208" t="s">
        <v>227</v>
      </c>
      <c r="E330" s="209" t="s">
        <v>1</v>
      </c>
      <c r="F330" s="210" t="s">
        <v>769</v>
      </c>
      <c r="G330" s="207"/>
      <c r="H330" s="211">
        <v>64.438000000000002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227</v>
      </c>
      <c r="AU330" s="217" t="s">
        <v>85</v>
      </c>
      <c r="AV330" s="13" t="s">
        <v>85</v>
      </c>
      <c r="AW330" s="13" t="s">
        <v>32</v>
      </c>
      <c r="AX330" s="13" t="s">
        <v>83</v>
      </c>
      <c r="AY330" s="217" t="s">
        <v>207</v>
      </c>
    </row>
    <row r="331" spans="1:65" s="2" customFormat="1" ht="24.2" customHeight="1">
      <c r="A331" s="35"/>
      <c r="B331" s="36"/>
      <c r="C331" s="193" t="s">
        <v>779</v>
      </c>
      <c r="D331" s="193" t="s">
        <v>209</v>
      </c>
      <c r="E331" s="194" t="s">
        <v>780</v>
      </c>
      <c r="F331" s="195" t="s">
        <v>781</v>
      </c>
      <c r="G331" s="196" t="s">
        <v>285</v>
      </c>
      <c r="H331" s="197">
        <v>16.109000000000002</v>
      </c>
      <c r="I331" s="198"/>
      <c r="J331" s="199">
        <f>ROUND(I331*H331,2)</f>
        <v>0</v>
      </c>
      <c r="K331" s="195" t="s">
        <v>213</v>
      </c>
      <c r="L331" s="40"/>
      <c r="M331" s="200" t="s">
        <v>1</v>
      </c>
      <c r="N331" s="201" t="s">
        <v>41</v>
      </c>
      <c r="O331" s="72"/>
      <c r="P331" s="202">
        <f>O331*H331</f>
        <v>0</v>
      </c>
      <c r="Q331" s="202">
        <v>2.052</v>
      </c>
      <c r="R331" s="202">
        <f>Q331*H331</f>
        <v>33.055668000000004</v>
      </c>
      <c r="S331" s="202">
        <v>0</v>
      </c>
      <c r="T331" s="20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4" t="s">
        <v>97</v>
      </c>
      <c r="AT331" s="204" t="s">
        <v>209</v>
      </c>
      <c r="AU331" s="204" t="s">
        <v>85</v>
      </c>
      <c r="AY331" s="18" t="s">
        <v>207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83</v>
      </c>
      <c r="BK331" s="205">
        <f>ROUND(I331*H331,2)</f>
        <v>0</v>
      </c>
      <c r="BL331" s="18" t="s">
        <v>97</v>
      </c>
      <c r="BM331" s="204" t="s">
        <v>782</v>
      </c>
    </row>
    <row r="332" spans="1:65" s="14" customFormat="1" ht="11.25">
      <c r="B332" s="218"/>
      <c r="C332" s="219"/>
      <c r="D332" s="208" t="s">
        <v>227</v>
      </c>
      <c r="E332" s="220" t="s">
        <v>1</v>
      </c>
      <c r="F332" s="221" t="s">
        <v>783</v>
      </c>
      <c r="G332" s="219"/>
      <c r="H332" s="220" t="s">
        <v>1</v>
      </c>
      <c r="I332" s="222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227</v>
      </c>
      <c r="AU332" s="227" t="s">
        <v>85</v>
      </c>
      <c r="AV332" s="14" t="s">
        <v>83</v>
      </c>
      <c r="AW332" s="14" t="s">
        <v>32</v>
      </c>
      <c r="AX332" s="14" t="s">
        <v>76</v>
      </c>
      <c r="AY332" s="227" t="s">
        <v>207</v>
      </c>
    </row>
    <row r="333" spans="1:65" s="13" customFormat="1" ht="11.25">
      <c r="B333" s="206"/>
      <c r="C333" s="207"/>
      <c r="D333" s="208" t="s">
        <v>227</v>
      </c>
      <c r="E333" s="209" t="s">
        <v>1</v>
      </c>
      <c r="F333" s="210" t="s">
        <v>784</v>
      </c>
      <c r="G333" s="207"/>
      <c r="H333" s="211">
        <v>16.109000000000002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227</v>
      </c>
      <c r="AU333" s="217" t="s">
        <v>85</v>
      </c>
      <c r="AV333" s="13" t="s">
        <v>85</v>
      </c>
      <c r="AW333" s="13" t="s">
        <v>32</v>
      </c>
      <c r="AX333" s="13" t="s">
        <v>83</v>
      </c>
      <c r="AY333" s="217" t="s">
        <v>207</v>
      </c>
    </row>
    <row r="334" spans="1:65" s="12" customFormat="1" ht="22.9" customHeight="1">
      <c r="B334" s="177"/>
      <c r="C334" s="178"/>
      <c r="D334" s="179" t="s">
        <v>75</v>
      </c>
      <c r="E334" s="191" t="s">
        <v>237</v>
      </c>
      <c r="F334" s="191" t="s">
        <v>320</v>
      </c>
      <c r="G334" s="178"/>
      <c r="H334" s="178"/>
      <c r="I334" s="181"/>
      <c r="J334" s="192">
        <f>BK334</f>
        <v>0</v>
      </c>
      <c r="K334" s="178"/>
      <c r="L334" s="183"/>
      <c r="M334" s="184"/>
      <c r="N334" s="185"/>
      <c r="O334" s="185"/>
      <c r="P334" s="186">
        <f>SUM(P335:P347)</f>
        <v>0</v>
      </c>
      <c r="Q334" s="185"/>
      <c r="R334" s="186">
        <f>SUM(R335:R347)</f>
        <v>1.098104</v>
      </c>
      <c r="S334" s="185"/>
      <c r="T334" s="187">
        <f>SUM(T335:T347)</f>
        <v>0</v>
      </c>
      <c r="AR334" s="188" t="s">
        <v>83</v>
      </c>
      <c r="AT334" s="189" t="s">
        <v>75</v>
      </c>
      <c r="AU334" s="189" t="s">
        <v>83</v>
      </c>
      <c r="AY334" s="188" t="s">
        <v>207</v>
      </c>
      <c r="BK334" s="190">
        <f>SUM(BK335:BK347)</f>
        <v>0</v>
      </c>
    </row>
    <row r="335" spans="1:65" s="2" customFormat="1" ht="24.2" customHeight="1">
      <c r="A335" s="35"/>
      <c r="B335" s="36"/>
      <c r="C335" s="193" t="s">
        <v>785</v>
      </c>
      <c r="D335" s="193" t="s">
        <v>209</v>
      </c>
      <c r="E335" s="194" t="s">
        <v>786</v>
      </c>
      <c r="F335" s="195" t="s">
        <v>787</v>
      </c>
      <c r="G335" s="196" t="s">
        <v>311</v>
      </c>
      <c r="H335" s="197">
        <v>18</v>
      </c>
      <c r="I335" s="198"/>
      <c r="J335" s="199">
        <f>ROUND(I335*H335,2)</f>
        <v>0</v>
      </c>
      <c r="K335" s="195" t="s">
        <v>1</v>
      </c>
      <c r="L335" s="40"/>
      <c r="M335" s="200" t="s">
        <v>1</v>
      </c>
      <c r="N335" s="201" t="s">
        <v>41</v>
      </c>
      <c r="O335" s="72"/>
      <c r="P335" s="202">
        <f>O335*H335</f>
        <v>0</v>
      </c>
      <c r="Q335" s="202">
        <v>1.67E-3</v>
      </c>
      <c r="R335" s="202">
        <f>Q335*H335</f>
        <v>3.006E-2</v>
      </c>
      <c r="S335" s="202">
        <v>0</v>
      </c>
      <c r="T335" s="20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4" t="s">
        <v>97</v>
      </c>
      <c r="AT335" s="204" t="s">
        <v>209</v>
      </c>
      <c r="AU335" s="204" t="s">
        <v>85</v>
      </c>
      <c r="AY335" s="18" t="s">
        <v>207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83</v>
      </c>
      <c r="BK335" s="205">
        <f>ROUND(I335*H335,2)</f>
        <v>0</v>
      </c>
      <c r="BL335" s="18" t="s">
        <v>97</v>
      </c>
      <c r="BM335" s="204" t="s">
        <v>788</v>
      </c>
    </row>
    <row r="336" spans="1:65" s="14" customFormat="1" ht="11.25">
      <c r="B336" s="218"/>
      <c r="C336" s="219"/>
      <c r="D336" s="208" t="s">
        <v>227</v>
      </c>
      <c r="E336" s="220" t="s">
        <v>1</v>
      </c>
      <c r="F336" s="221" t="s">
        <v>789</v>
      </c>
      <c r="G336" s="219"/>
      <c r="H336" s="220" t="s">
        <v>1</v>
      </c>
      <c r="I336" s="222"/>
      <c r="J336" s="219"/>
      <c r="K336" s="219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227</v>
      </c>
      <c r="AU336" s="227" t="s">
        <v>85</v>
      </c>
      <c r="AV336" s="14" t="s">
        <v>83</v>
      </c>
      <c r="AW336" s="14" t="s">
        <v>32</v>
      </c>
      <c r="AX336" s="14" t="s">
        <v>76</v>
      </c>
      <c r="AY336" s="227" t="s">
        <v>207</v>
      </c>
    </row>
    <row r="337" spans="1:65" s="13" customFormat="1" ht="11.25">
      <c r="B337" s="206"/>
      <c r="C337" s="207"/>
      <c r="D337" s="208" t="s">
        <v>227</v>
      </c>
      <c r="E337" s="209" t="s">
        <v>1</v>
      </c>
      <c r="F337" s="210" t="s">
        <v>790</v>
      </c>
      <c r="G337" s="207"/>
      <c r="H337" s="211">
        <v>13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227</v>
      </c>
      <c r="AU337" s="217" t="s">
        <v>85</v>
      </c>
      <c r="AV337" s="13" t="s">
        <v>85</v>
      </c>
      <c r="AW337" s="13" t="s">
        <v>32</v>
      </c>
      <c r="AX337" s="13" t="s">
        <v>76</v>
      </c>
      <c r="AY337" s="217" t="s">
        <v>207</v>
      </c>
    </row>
    <row r="338" spans="1:65" s="14" customFormat="1" ht="11.25">
      <c r="B338" s="218"/>
      <c r="C338" s="219"/>
      <c r="D338" s="208" t="s">
        <v>227</v>
      </c>
      <c r="E338" s="220" t="s">
        <v>1</v>
      </c>
      <c r="F338" s="221" t="s">
        <v>791</v>
      </c>
      <c r="G338" s="219"/>
      <c r="H338" s="220" t="s">
        <v>1</v>
      </c>
      <c r="I338" s="222"/>
      <c r="J338" s="219"/>
      <c r="K338" s="219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227</v>
      </c>
      <c r="AU338" s="227" t="s">
        <v>85</v>
      </c>
      <c r="AV338" s="14" t="s">
        <v>83</v>
      </c>
      <c r="AW338" s="14" t="s">
        <v>32</v>
      </c>
      <c r="AX338" s="14" t="s">
        <v>76</v>
      </c>
      <c r="AY338" s="227" t="s">
        <v>207</v>
      </c>
    </row>
    <row r="339" spans="1:65" s="13" customFormat="1" ht="11.25">
      <c r="B339" s="206"/>
      <c r="C339" s="207"/>
      <c r="D339" s="208" t="s">
        <v>227</v>
      </c>
      <c r="E339" s="209" t="s">
        <v>1</v>
      </c>
      <c r="F339" s="210" t="s">
        <v>792</v>
      </c>
      <c r="G339" s="207"/>
      <c r="H339" s="211">
        <v>5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227</v>
      </c>
      <c r="AU339" s="217" t="s">
        <v>85</v>
      </c>
      <c r="AV339" s="13" t="s">
        <v>85</v>
      </c>
      <c r="AW339" s="13" t="s">
        <v>32</v>
      </c>
      <c r="AX339" s="13" t="s">
        <v>76</v>
      </c>
      <c r="AY339" s="217" t="s">
        <v>207</v>
      </c>
    </row>
    <row r="340" spans="1:65" s="15" customFormat="1" ht="11.25">
      <c r="B340" s="228"/>
      <c r="C340" s="229"/>
      <c r="D340" s="208" t="s">
        <v>227</v>
      </c>
      <c r="E340" s="230" t="s">
        <v>1</v>
      </c>
      <c r="F340" s="231" t="s">
        <v>291</v>
      </c>
      <c r="G340" s="229"/>
      <c r="H340" s="232">
        <v>18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227</v>
      </c>
      <c r="AU340" s="238" t="s">
        <v>85</v>
      </c>
      <c r="AV340" s="15" t="s">
        <v>97</v>
      </c>
      <c r="AW340" s="15" t="s">
        <v>32</v>
      </c>
      <c r="AX340" s="15" t="s">
        <v>83</v>
      </c>
      <c r="AY340" s="238" t="s">
        <v>207</v>
      </c>
    </row>
    <row r="341" spans="1:65" s="2" customFormat="1" ht="16.5" customHeight="1">
      <c r="A341" s="35"/>
      <c r="B341" s="36"/>
      <c r="C341" s="255" t="s">
        <v>793</v>
      </c>
      <c r="D341" s="255" t="s">
        <v>636</v>
      </c>
      <c r="E341" s="256" t="s">
        <v>794</v>
      </c>
      <c r="F341" s="257" t="s">
        <v>795</v>
      </c>
      <c r="G341" s="258" t="s">
        <v>311</v>
      </c>
      <c r="H341" s="259">
        <v>18.18</v>
      </c>
      <c r="I341" s="260"/>
      <c r="J341" s="261">
        <f>ROUND(I341*H341,2)</f>
        <v>0</v>
      </c>
      <c r="K341" s="257" t="s">
        <v>1</v>
      </c>
      <c r="L341" s="262"/>
      <c r="M341" s="263" t="s">
        <v>1</v>
      </c>
      <c r="N341" s="264" t="s">
        <v>41</v>
      </c>
      <c r="O341" s="72"/>
      <c r="P341" s="202">
        <f>O341*H341</f>
        <v>0</v>
      </c>
      <c r="Q341" s="202">
        <v>2.6800000000000001E-2</v>
      </c>
      <c r="R341" s="202">
        <f>Q341*H341</f>
        <v>0.48722399999999999</v>
      </c>
      <c r="S341" s="202">
        <v>0</v>
      </c>
      <c r="T341" s="20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4" t="s">
        <v>237</v>
      </c>
      <c r="AT341" s="204" t="s">
        <v>636</v>
      </c>
      <c r="AU341" s="204" t="s">
        <v>85</v>
      </c>
      <c r="AY341" s="18" t="s">
        <v>207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83</v>
      </c>
      <c r="BK341" s="205">
        <f>ROUND(I341*H341,2)</f>
        <v>0</v>
      </c>
      <c r="BL341" s="18" t="s">
        <v>97</v>
      </c>
      <c r="BM341" s="204" t="s">
        <v>796</v>
      </c>
    </row>
    <row r="342" spans="1:65" s="13" customFormat="1" ht="11.25">
      <c r="B342" s="206"/>
      <c r="C342" s="207"/>
      <c r="D342" s="208" t="s">
        <v>227</v>
      </c>
      <c r="E342" s="207"/>
      <c r="F342" s="210" t="s">
        <v>797</v>
      </c>
      <c r="G342" s="207"/>
      <c r="H342" s="211">
        <v>18.18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227</v>
      </c>
      <c r="AU342" s="217" t="s">
        <v>85</v>
      </c>
      <c r="AV342" s="13" t="s">
        <v>85</v>
      </c>
      <c r="AW342" s="13" t="s">
        <v>4</v>
      </c>
      <c r="AX342" s="13" t="s">
        <v>83</v>
      </c>
      <c r="AY342" s="217" t="s">
        <v>207</v>
      </c>
    </row>
    <row r="343" spans="1:65" s="2" customFormat="1" ht="37.9" customHeight="1">
      <c r="A343" s="35"/>
      <c r="B343" s="36"/>
      <c r="C343" s="193" t="s">
        <v>798</v>
      </c>
      <c r="D343" s="193" t="s">
        <v>209</v>
      </c>
      <c r="E343" s="194" t="s">
        <v>799</v>
      </c>
      <c r="F343" s="195" t="s">
        <v>800</v>
      </c>
      <c r="G343" s="196" t="s">
        <v>311</v>
      </c>
      <c r="H343" s="197">
        <v>2</v>
      </c>
      <c r="I343" s="198"/>
      <c r="J343" s="199">
        <f>ROUND(I343*H343,2)</f>
        <v>0</v>
      </c>
      <c r="K343" s="195" t="s">
        <v>213</v>
      </c>
      <c r="L343" s="40"/>
      <c r="M343" s="200" t="s">
        <v>1</v>
      </c>
      <c r="N343" s="201" t="s">
        <v>41</v>
      </c>
      <c r="O343" s="72"/>
      <c r="P343" s="202">
        <f>O343*H343</f>
        <v>0</v>
      </c>
      <c r="Q343" s="202">
        <v>5.0600000000000003E-3</v>
      </c>
      <c r="R343" s="202">
        <f>Q343*H343</f>
        <v>1.0120000000000001E-2</v>
      </c>
      <c r="S343" s="202">
        <v>0</v>
      </c>
      <c r="T343" s="20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4" t="s">
        <v>97</v>
      </c>
      <c r="AT343" s="204" t="s">
        <v>209</v>
      </c>
      <c r="AU343" s="204" t="s">
        <v>85</v>
      </c>
      <c r="AY343" s="18" t="s">
        <v>207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83</v>
      </c>
      <c r="BK343" s="205">
        <f>ROUND(I343*H343,2)</f>
        <v>0</v>
      </c>
      <c r="BL343" s="18" t="s">
        <v>97</v>
      </c>
      <c r="BM343" s="204" t="s">
        <v>801</v>
      </c>
    </row>
    <row r="344" spans="1:65" s="2" customFormat="1" ht="37.9" customHeight="1">
      <c r="A344" s="35"/>
      <c r="B344" s="36"/>
      <c r="C344" s="193" t="s">
        <v>802</v>
      </c>
      <c r="D344" s="193" t="s">
        <v>209</v>
      </c>
      <c r="E344" s="194" t="s">
        <v>803</v>
      </c>
      <c r="F344" s="195" t="s">
        <v>804</v>
      </c>
      <c r="G344" s="196" t="s">
        <v>311</v>
      </c>
      <c r="H344" s="197">
        <v>2</v>
      </c>
      <c r="I344" s="198"/>
      <c r="J344" s="199">
        <f>ROUND(I344*H344,2)</f>
        <v>0</v>
      </c>
      <c r="K344" s="195" t="s">
        <v>213</v>
      </c>
      <c r="L344" s="40"/>
      <c r="M344" s="200" t="s">
        <v>1</v>
      </c>
      <c r="N344" s="201" t="s">
        <v>41</v>
      </c>
      <c r="O344" s="72"/>
      <c r="P344" s="202">
        <f>O344*H344</f>
        <v>0</v>
      </c>
      <c r="Q344" s="202">
        <v>1.0000000000000001E-5</v>
      </c>
      <c r="R344" s="202">
        <f>Q344*H344</f>
        <v>2.0000000000000002E-5</v>
      </c>
      <c r="S344" s="202">
        <v>0</v>
      </c>
      <c r="T344" s="20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4" t="s">
        <v>97</v>
      </c>
      <c r="AT344" s="204" t="s">
        <v>209</v>
      </c>
      <c r="AU344" s="204" t="s">
        <v>85</v>
      </c>
      <c r="AY344" s="18" t="s">
        <v>207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83</v>
      </c>
      <c r="BK344" s="205">
        <f>ROUND(I344*H344,2)</f>
        <v>0</v>
      </c>
      <c r="BL344" s="18" t="s">
        <v>97</v>
      </c>
      <c r="BM344" s="204" t="s">
        <v>805</v>
      </c>
    </row>
    <row r="345" spans="1:65" s="2" customFormat="1" ht="37.9" customHeight="1">
      <c r="A345" s="35"/>
      <c r="B345" s="36"/>
      <c r="C345" s="193" t="s">
        <v>806</v>
      </c>
      <c r="D345" s="193" t="s">
        <v>209</v>
      </c>
      <c r="E345" s="194" t="s">
        <v>807</v>
      </c>
      <c r="F345" s="195" t="s">
        <v>808</v>
      </c>
      <c r="G345" s="196" t="s">
        <v>311</v>
      </c>
      <c r="H345" s="197">
        <v>2</v>
      </c>
      <c r="I345" s="198"/>
      <c r="J345" s="199">
        <f>ROUND(I345*H345,2)</f>
        <v>0</v>
      </c>
      <c r="K345" s="195" t="s">
        <v>213</v>
      </c>
      <c r="L345" s="40"/>
      <c r="M345" s="200" t="s">
        <v>1</v>
      </c>
      <c r="N345" s="201" t="s">
        <v>41</v>
      </c>
      <c r="O345" s="72"/>
      <c r="P345" s="202">
        <f>O345*H345</f>
        <v>0</v>
      </c>
      <c r="Q345" s="202">
        <v>0.24034</v>
      </c>
      <c r="R345" s="202">
        <f>Q345*H345</f>
        <v>0.48068</v>
      </c>
      <c r="S345" s="202">
        <v>0</v>
      </c>
      <c r="T345" s="20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4" t="s">
        <v>97</v>
      </c>
      <c r="AT345" s="204" t="s">
        <v>209</v>
      </c>
      <c r="AU345" s="204" t="s">
        <v>85</v>
      </c>
      <c r="AY345" s="18" t="s">
        <v>207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83</v>
      </c>
      <c r="BK345" s="205">
        <f>ROUND(I345*H345,2)</f>
        <v>0</v>
      </c>
      <c r="BL345" s="18" t="s">
        <v>97</v>
      </c>
      <c r="BM345" s="204" t="s">
        <v>809</v>
      </c>
    </row>
    <row r="346" spans="1:65" s="2" customFormat="1" ht="37.9" customHeight="1">
      <c r="A346" s="35"/>
      <c r="B346" s="36"/>
      <c r="C346" s="193" t="s">
        <v>810</v>
      </c>
      <c r="D346" s="193" t="s">
        <v>209</v>
      </c>
      <c r="E346" s="194" t="s">
        <v>811</v>
      </c>
      <c r="F346" s="195" t="s">
        <v>812</v>
      </c>
      <c r="G346" s="196" t="s">
        <v>311</v>
      </c>
      <c r="H346" s="197">
        <v>1</v>
      </c>
      <c r="I346" s="198"/>
      <c r="J346" s="199">
        <f>ROUND(I346*H346,2)</f>
        <v>0</v>
      </c>
      <c r="K346" s="195" t="s">
        <v>213</v>
      </c>
      <c r="L346" s="40"/>
      <c r="M346" s="200" t="s">
        <v>1</v>
      </c>
      <c r="N346" s="201" t="s">
        <v>41</v>
      </c>
      <c r="O346" s="72"/>
      <c r="P346" s="202">
        <f>O346*H346</f>
        <v>0</v>
      </c>
      <c r="Q346" s="202">
        <v>0.09</v>
      </c>
      <c r="R346" s="202">
        <f>Q346*H346</f>
        <v>0.09</v>
      </c>
      <c r="S346" s="202">
        <v>0</v>
      </c>
      <c r="T346" s="20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4" t="s">
        <v>97</v>
      </c>
      <c r="AT346" s="204" t="s">
        <v>209</v>
      </c>
      <c r="AU346" s="204" t="s">
        <v>85</v>
      </c>
      <c r="AY346" s="18" t="s">
        <v>207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83</v>
      </c>
      <c r="BK346" s="205">
        <f>ROUND(I346*H346,2)</f>
        <v>0</v>
      </c>
      <c r="BL346" s="18" t="s">
        <v>97</v>
      </c>
      <c r="BM346" s="204" t="s">
        <v>813</v>
      </c>
    </row>
    <row r="347" spans="1:65" s="2" customFormat="1" ht="37.9" customHeight="1">
      <c r="A347" s="35"/>
      <c r="B347" s="36"/>
      <c r="C347" s="255" t="s">
        <v>814</v>
      </c>
      <c r="D347" s="255" t="s">
        <v>636</v>
      </c>
      <c r="E347" s="256" t="s">
        <v>815</v>
      </c>
      <c r="F347" s="257" t="s">
        <v>816</v>
      </c>
      <c r="G347" s="258" t="s">
        <v>817</v>
      </c>
      <c r="H347" s="259">
        <v>120</v>
      </c>
      <c r="I347" s="260"/>
      <c r="J347" s="261">
        <f>ROUND(I347*H347,2)</f>
        <v>0</v>
      </c>
      <c r="K347" s="257" t="s">
        <v>1</v>
      </c>
      <c r="L347" s="262"/>
      <c r="M347" s="263" t="s">
        <v>1</v>
      </c>
      <c r="N347" s="264" t="s">
        <v>41</v>
      </c>
      <c r="O347" s="72"/>
      <c r="P347" s="202">
        <f>O347*H347</f>
        <v>0</v>
      </c>
      <c r="Q347" s="202">
        <v>0</v>
      </c>
      <c r="R347" s="202">
        <f>Q347*H347</f>
        <v>0</v>
      </c>
      <c r="S347" s="202">
        <v>0</v>
      </c>
      <c r="T347" s="20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4" t="s">
        <v>237</v>
      </c>
      <c r="AT347" s="204" t="s">
        <v>636</v>
      </c>
      <c r="AU347" s="204" t="s">
        <v>85</v>
      </c>
      <c r="AY347" s="18" t="s">
        <v>207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83</v>
      </c>
      <c r="BK347" s="205">
        <f>ROUND(I347*H347,2)</f>
        <v>0</v>
      </c>
      <c r="BL347" s="18" t="s">
        <v>97</v>
      </c>
      <c r="BM347" s="204" t="s">
        <v>818</v>
      </c>
    </row>
    <row r="348" spans="1:65" s="12" customFormat="1" ht="22.9" customHeight="1">
      <c r="B348" s="177"/>
      <c r="C348" s="178"/>
      <c r="D348" s="179" t="s">
        <v>75</v>
      </c>
      <c r="E348" s="191" t="s">
        <v>243</v>
      </c>
      <c r="F348" s="191" t="s">
        <v>332</v>
      </c>
      <c r="G348" s="178"/>
      <c r="H348" s="178"/>
      <c r="I348" s="181"/>
      <c r="J348" s="192">
        <f>BK348</f>
        <v>0</v>
      </c>
      <c r="K348" s="178"/>
      <c r="L348" s="183"/>
      <c r="M348" s="184"/>
      <c r="N348" s="185"/>
      <c r="O348" s="185"/>
      <c r="P348" s="186">
        <f>SUM(P349:P426)</f>
        <v>0</v>
      </c>
      <c r="Q348" s="185"/>
      <c r="R348" s="186">
        <f>SUM(R349:R426)</f>
        <v>10.391519509999998</v>
      </c>
      <c r="S348" s="185"/>
      <c r="T348" s="187">
        <f>SUM(T349:T426)</f>
        <v>1.8000000000000002E-2</v>
      </c>
      <c r="AR348" s="188" t="s">
        <v>83</v>
      </c>
      <c r="AT348" s="189" t="s">
        <v>75</v>
      </c>
      <c r="AU348" s="189" t="s">
        <v>83</v>
      </c>
      <c r="AY348" s="188" t="s">
        <v>207</v>
      </c>
      <c r="BK348" s="190">
        <f>SUM(BK349:BK426)</f>
        <v>0</v>
      </c>
    </row>
    <row r="349" spans="1:65" s="2" customFormat="1" ht="24.2" customHeight="1">
      <c r="A349" s="35"/>
      <c r="B349" s="36"/>
      <c r="C349" s="193" t="s">
        <v>819</v>
      </c>
      <c r="D349" s="193" t="s">
        <v>209</v>
      </c>
      <c r="E349" s="194" t="s">
        <v>820</v>
      </c>
      <c r="F349" s="195" t="s">
        <v>821</v>
      </c>
      <c r="G349" s="196" t="s">
        <v>275</v>
      </c>
      <c r="H349" s="197">
        <v>31.8</v>
      </c>
      <c r="I349" s="198"/>
      <c r="J349" s="199">
        <f>ROUND(I349*H349,2)</f>
        <v>0</v>
      </c>
      <c r="K349" s="195" t="s">
        <v>213</v>
      </c>
      <c r="L349" s="40"/>
      <c r="M349" s="200" t="s">
        <v>1</v>
      </c>
      <c r="N349" s="201" t="s">
        <v>41</v>
      </c>
      <c r="O349" s="72"/>
      <c r="P349" s="202">
        <f>O349*H349</f>
        <v>0</v>
      </c>
      <c r="Q349" s="202">
        <v>2.9999999999999997E-4</v>
      </c>
      <c r="R349" s="202">
        <f>Q349*H349</f>
        <v>9.5399999999999999E-3</v>
      </c>
      <c r="S349" s="202">
        <v>0</v>
      </c>
      <c r="T349" s="20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4" t="s">
        <v>97</v>
      </c>
      <c r="AT349" s="204" t="s">
        <v>209</v>
      </c>
      <c r="AU349" s="204" t="s">
        <v>85</v>
      </c>
      <c r="AY349" s="18" t="s">
        <v>207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83</v>
      </c>
      <c r="BK349" s="205">
        <f>ROUND(I349*H349,2)</f>
        <v>0</v>
      </c>
      <c r="BL349" s="18" t="s">
        <v>97</v>
      </c>
      <c r="BM349" s="204" t="s">
        <v>822</v>
      </c>
    </row>
    <row r="350" spans="1:65" s="13" customFormat="1" ht="11.25">
      <c r="B350" s="206"/>
      <c r="C350" s="207"/>
      <c r="D350" s="208" t="s">
        <v>227</v>
      </c>
      <c r="E350" s="209" t="s">
        <v>1</v>
      </c>
      <c r="F350" s="210" t="s">
        <v>823</v>
      </c>
      <c r="G350" s="207"/>
      <c r="H350" s="211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227</v>
      </c>
      <c r="AU350" s="217" t="s">
        <v>85</v>
      </c>
      <c r="AV350" s="13" t="s">
        <v>85</v>
      </c>
      <c r="AW350" s="13" t="s">
        <v>32</v>
      </c>
      <c r="AX350" s="13" t="s">
        <v>76</v>
      </c>
      <c r="AY350" s="217" t="s">
        <v>207</v>
      </c>
    </row>
    <row r="351" spans="1:65" s="13" customFormat="1" ht="11.25">
      <c r="B351" s="206"/>
      <c r="C351" s="207"/>
      <c r="D351" s="208" t="s">
        <v>227</v>
      </c>
      <c r="E351" s="209" t="s">
        <v>1</v>
      </c>
      <c r="F351" s="210" t="s">
        <v>824</v>
      </c>
      <c r="G351" s="207"/>
      <c r="H351" s="211">
        <v>11.8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227</v>
      </c>
      <c r="AU351" s="217" t="s">
        <v>85</v>
      </c>
      <c r="AV351" s="13" t="s">
        <v>85</v>
      </c>
      <c r="AW351" s="13" t="s">
        <v>32</v>
      </c>
      <c r="AX351" s="13" t="s">
        <v>76</v>
      </c>
      <c r="AY351" s="217" t="s">
        <v>207</v>
      </c>
    </row>
    <row r="352" spans="1:65" s="15" customFormat="1" ht="11.25">
      <c r="B352" s="228"/>
      <c r="C352" s="229"/>
      <c r="D352" s="208" t="s">
        <v>227</v>
      </c>
      <c r="E352" s="230" t="s">
        <v>1</v>
      </c>
      <c r="F352" s="231" t="s">
        <v>291</v>
      </c>
      <c r="G352" s="229"/>
      <c r="H352" s="232">
        <v>31.8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227</v>
      </c>
      <c r="AU352" s="238" t="s">
        <v>85</v>
      </c>
      <c r="AV352" s="15" t="s">
        <v>97</v>
      </c>
      <c r="AW352" s="15" t="s">
        <v>32</v>
      </c>
      <c r="AX352" s="15" t="s">
        <v>83</v>
      </c>
      <c r="AY352" s="238" t="s">
        <v>207</v>
      </c>
    </row>
    <row r="353" spans="1:65" s="2" customFormat="1" ht="24.2" customHeight="1">
      <c r="A353" s="35"/>
      <c r="B353" s="36"/>
      <c r="C353" s="255" t="s">
        <v>825</v>
      </c>
      <c r="D353" s="255" t="s">
        <v>636</v>
      </c>
      <c r="E353" s="256" t="s">
        <v>826</v>
      </c>
      <c r="F353" s="257" t="s">
        <v>827</v>
      </c>
      <c r="G353" s="258" t="s">
        <v>817</v>
      </c>
      <c r="H353" s="259">
        <v>1005</v>
      </c>
      <c r="I353" s="260"/>
      <c r="J353" s="261">
        <f>ROUND(I353*H353,2)</f>
        <v>0</v>
      </c>
      <c r="K353" s="257" t="s">
        <v>1</v>
      </c>
      <c r="L353" s="262"/>
      <c r="M353" s="263" t="s">
        <v>1</v>
      </c>
      <c r="N353" s="264" t="s">
        <v>41</v>
      </c>
      <c r="O353" s="72"/>
      <c r="P353" s="202">
        <f>O353*H353</f>
        <v>0</v>
      </c>
      <c r="Q353" s="202">
        <v>1E-3</v>
      </c>
      <c r="R353" s="202">
        <f>Q353*H353</f>
        <v>1.0050000000000001</v>
      </c>
      <c r="S353" s="202">
        <v>0</v>
      </c>
      <c r="T353" s="20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4" t="s">
        <v>237</v>
      </c>
      <c r="AT353" s="204" t="s">
        <v>636</v>
      </c>
      <c r="AU353" s="204" t="s">
        <v>85</v>
      </c>
      <c r="AY353" s="18" t="s">
        <v>207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83</v>
      </c>
      <c r="BK353" s="205">
        <f>ROUND(I353*H353,2)</f>
        <v>0</v>
      </c>
      <c r="BL353" s="18" t="s">
        <v>97</v>
      </c>
      <c r="BM353" s="204" t="s">
        <v>828</v>
      </c>
    </row>
    <row r="354" spans="1:65" s="2" customFormat="1" ht="24.2" customHeight="1">
      <c r="A354" s="35"/>
      <c r="B354" s="36"/>
      <c r="C354" s="255" t="s">
        <v>829</v>
      </c>
      <c r="D354" s="255" t="s">
        <v>636</v>
      </c>
      <c r="E354" s="256" t="s">
        <v>830</v>
      </c>
      <c r="F354" s="257" t="s">
        <v>831</v>
      </c>
      <c r="G354" s="258" t="s">
        <v>817</v>
      </c>
      <c r="H354" s="259">
        <v>460</v>
      </c>
      <c r="I354" s="260"/>
      <c r="J354" s="261">
        <f>ROUND(I354*H354,2)</f>
        <v>0</v>
      </c>
      <c r="K354" s="257" t="s">
        <v>1</v>
      </c>
      <c r="L354" s="262"/>
      <c r="M354" s="263" t="s">
        <v>1</v>
      </c>
      <c r="N354" s="264" t="s">
        <v>41</v>
      </c>
      <c r="O354" s="72"/>
      <c r="P354" s="202">
        <f>O354*H354</f>
        <v>0</v>
      </c>
      <c r="Q354" s="202">
        <v>1E-3</v>
      </c>
      <c r="R354" s="202">
        <f>Q354*H354</f>
        <v>0.46</v>
      </c>
      <c r="S354" s="202">
        <v>0</v>
      </c>
      <c r="T354" s="20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4" t="s">
        <v>237</v>
      </c>
      <c r="AT354" s="204" t="s">
        <v>636</v>
      </c>
      <c r="AU354" s="204" t="s">
        <v>85</v>
      </c>
      <c r="AY354" s="18" t="s">
        <v>207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83</v>
      </c>
      <c r="BK354" s="205">
        <f>ROUND(I354*H354,2)</f>
        <v>0</v>
      </c>
      <c r="BL354" s="18" t="s">
        <v>97</v>
      </c>
      <c r="BM354" s="204" t="s">
        <v>832</v>
      </c>
    </row>
    <row r="355" spans="1:65" s="2" customFormat="1" ht="24.2" customHeight="1">
      <c r="A355" s="35"/>
      <c r="B355" s="36"/>
      <c r="C355" s="193" t="s">
        <v>833</v>
      </c>
      <c r="D355" s="193" t="s">
        <v>209</v>
      </c>
      <c r="E355" s="194" t="s">
        <v>834</v>
      </c>
      <c r="F355" s="195" t="s">
        <v>835</v>
      </c>
      <c r="G355" s="196" t="s">
        <v>275</v>
      </c>
      <c r="H355" s="197">
        <v>30.71</v>
      </c>
      <c r="I355" s="198"/>
      <c r="J355" s="199">
        <f>ROUND(I355*H355,2)</f>
        <v>0</v>
      </c>
      <c r="K355" s="195" t="s">
        <v>1</v>
      </c>
      <c r="L355" s="40"/>
      <c r="M355" s="200" t="s">
        <v>1</v>
      </c>
      <c r="N355" s="201" t="s">
        <v>41</v>
      </c>
      <c r="O355" s="72"/>
      <c r="P355" s="202">
        <f>O355*H355</f>
        <v>0</v>
      </c>
      <c r="Q355" s="202">
        <v>1.8000000000000001E-4</v>
      </c>
      <c r="R355" s="202">
        <f>Q355*H355</f>
        <v>5.5278000000000002E-3</v>
      </c>
      <c r="S355" s="202">
        <v>0</v>
      </c>
      <c r="T355" s="20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4" t="s">
        <v>97</v>
      </c>
      <c r="AT355" s="204" t="s">
        <v>209</v>
      </c>
      <c r="AU355" s="204" t="s">
        <v>85</v>
      </c>
      <c r="AY355" s="18" t="s">
        <v>207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83</v>
      </c>
      <c r="BK355" s="205">
        <f>ROUND(I355*H355,2)</f>
        <v>0</v>
      </c>
      <c r="BL355" s="18" t="s">
        <v>97</v>
      </c>
      <c r="BM355" s="204" t="s">
        <v>836</v>
      </c>
    </row>
    <row r="356" spans="1:65" s="2" customFormat="1" ht="24.2" customHeight="1">
      <c r="A356" s="35"/>
      <c r="B356" s="36"/>
      <c r="C356" s="193" t="s">
        <v>837</v>
      </c>
      <c r="D356" s="193" t="s">
        <v>209</v>
      </c>
      <c r="E356" s="194" t="s">
        <v>838</v>
      </c>
      <c r="F356" s="195" t="s">
        <v>839</v>
      </c>
      <c r="G356" s="196" t="s">
        <v>275</v>
      </c>
      <c r="H356" s="197">
        <v>23</v>
      </c>
      <c r="I356" s="198"/>
      <c r="J356" s="199">
        <f>ROUND(I356*H356,2)</f>
        <v>0</v>
      </c>
      <c r="K356" s="195" t="s">
        <v>213</v>
      </c>
      <c r="L356" s="40"/>
      <c r="M356" s="200" t="s">
        <v>1</v>
      </c>
      <c r="N356" s="201" t="s">
        <v>41</v>
      </c>
      <c r="O356" s="72"/>
      <c r="P356" s="202">
        <f>O356*H356</f>
        <v>0</v>
      </c>
      <c r="Q356" s="202">
        <v>0.29221000000000003</v>
      </c>
      <c r="R356" s="202">
        <f>Q356*H356</f>
        <v>6.7208300000000003</v>
      </c>
      <c r="S356" s="202">
        <v>0</v>
      </c>
      <c r="T356" s="20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4" t="s">
        <v>97</v>
      </c>
      <c r="AT356" s="204" t="s">
        <v>209</v>
      </c>
      <c r="AU356" s="204" t="s">
        <v>85</v>
      </c>
      <c r="AY356" s="18" t="s">
        <v>207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83</v>
      </c>
      <c r="BK356" s="205">
        <f>ROUND(I356*H356,2)</f>
        <v>0</v>
      </c>
      <c r="BL356" s="18" t="s">
        <v>97</v>
      </c>
      <c r="BM356" s="204" t="s">
        <v>840</v>
      </c>
    </row>
    <row r="357" spans="1:65" s="14" customFormat="1" ht="11.25">
      <c r="B357" s="218"/>
      <c r="C357" s="219"/>
      <c r="D357" s="208" t="s">
        <v>227</v>
      </c>
      <c r="E357" s="220" t="s">
        <v>1</v>
      </c>
      <c r="F357" s="221" t="s">
        <v>841</v>
      </c>
      <c r="G357" s="219"/>
      <c r="H357" s="220" t="s">
        <v>1</v>
      </c>
      <c r="I357" s="222"/>
      <c r="J357" s="219"/>
      <c r="K357" s="219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227</v>
      </c>
      <c r="AU357" s="227" t="s">
        <v>85</v>
      </c>
      <c r="AV357" s="14" t="s">
        <v>83</v>
      </c>
      <c r="AW357" s="14" t="s">
        <v>32</v>
      </c>
      <c r="AX357" s="14" t="s">
        <v>76</v>
      </c>
      <c r="AY357" s="227" t="s">
        <v>207</v>
      </c>
    </row>
    <row r="358" spans="1:65" s="13" customFormat="1" ht="11.25">
      <c r="B358" s="206"/>
      <c r="C358" s="207"/>
      <c r="D358" s="208" t="s">
        <v>227</v>
      </c>
      <c r="E358" s="209" t="s">
        <v>1</v>
      </c>
      <c r="F358" s="210" t="s">
        <v>842</v>
      </c>
      <c r="G358" s="207"/>
      <c r="H358" s="211">
        <v>23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227</v>
      </c>
      <c r="AU358" s="217" t="s">
        <v>85</v>
      </c>
      <c r="AV358" s="13" t="s">
        <v>85</v>
      </c>
      <c r="AW358" s="13" t="s">
        <v>32</v>
      </c>
      <c r="AX358" s="13" t="s">
        <v>83</v>
      </c>
      <c r="AY358" s="217" t="s">
        <v>207</v>
      </c>
    </row>
    <row r="359" spans="1:65" s="2" customFormat="1" ht="24.2" customHeight="1">
      <c r="A359" s="35"/>
      <c r="B359" s="36"/>
      <c r="C359" s="255" t="s">
        <v>843</v>
      </c>
      <c r="D359" s="255" t="s">
        <v>636</v>
      </c>
      <c r="E359" s="256" t="s">
        <v>844</v>
      </c>
      <c r="F359" s="257" t="s">
        <v>845</v>
      </c>
      <c r="G359" s="258" t="s">
        <v>275</v>
      </c>
      <c r="H359" s="259">
        <v>23</v>
      </c>
      <c r="I359" s="260"/>
      <c r="J359" s="261">
        <f t="shared" ref="J359:J364" si="0">ROUND(I359*H359,2)</f>
        <v>0</v>
      </c>
      <c r="K359" s="257" t="s">
        <v>213</v>
      </c>
      <c r="L359" s="262"/>
      <c r="M359" s="263" t="s">
        <v>1</v>
      </c>
      <c r="N359" s="264" t="s">
        <v>41</v>
      </c>
      <c r="O359" s="72"/>
      <c r="P359" s="202">
        <f t="shared" ref="P359:P364" si="1">O359*H359</f>
        <v>0</v>
      </c>
      <c r="Q359" s="202">
        <v>1.5599999999999999E-2</v>
      </c>
      <c r="R359" s="202">
        <f t="shared" ref="R359:R364" si="2">Q359*H359</f>
        <v>0.35880000000000001</v>
      </c>
      <c r="S359" s="202">
        <v>0</v>
      </c>
      <c r="T359" s="203">
        <f t="shared" ref="T359:T364" si="3"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4" t="s">
        <v>237</v>
      </c>
      <c r="AT359" s="204" t="s">
        <v>636</v>
      </c>
      <c r="AU359" s="204" t="s">
        <v>85</v>
      </c>
      <c r="AY359" s="18" t="s">
        <v>207</v>
      </c>
      <c r="BE359" s="205">
        <f t="shared" ref="BE359:BE364" si="4">IF(N359="základní",J359,0)</f>
        <v>0</v>
      </c>
      <c r="BF359" s="205">
        <f t="shared" ref="BF359:BF364" si="5">IF(N359="snížená",J359,0)</f>
        <v>0</v>
      </c>
      <c r="BG359" s="205">
        <f t="shared" ref="BG359:BG364" si="6">IF(N359="zákl. přenesená",J359,0)</f>
        <v>0</v>
      </c>
      <c r="BH359" s="205">
        <f t="shared" ref="BH359:BH364" si="7">IF(N359="sníž. přenesená",J359,0)</f>
        <v>0</v>
      </c>
      <c r="BI359" s="205">
        <f t="shared" ref="BI359:BI364" si="8">IF(N359="nulová",J359,0)</f>
        <v>0</v>
      </c>
      <c r="BJ359" s="18" t="s">
        <v>83</v>
      </c>
      <c r="BK359" s="205">
        <f t="shared" ref="BK359:BK364" si="9">ROUND(I359*H359,2)</f>
        <v>0</v>
      </c>
      <c r="BL359" s="18" t="s">
        <v>97</v>
      </c>
      <c r="BM359" s="204" t="s">
        <v>846</v>
      </c>
    </row>
    <row r="360" spans="1:65" s="2" customFormat="1" ht="16.5" customHeight="1">
      <c r="A360" s="35"/>
      <c r="B360" s="36"/>
      <c r="C360" s="255" t="s">
        <v>847</v>
      </c>
      <c r="D360" s="255" t="s">
        <v>636</v>
      </c>
      <c r="E360" s="256" t="s">
        <v>848</v>
      </c>
      <c r="F360" s="257" t="s">
        <v>849</v>
      </c>
      <c r="G360" s="258" t="s">
        <v>275</v>
      </c>
      <c r="H360" s="259">
        <v>23</v>
      </c>
      <c r="I360" s="260"/>
      <c r="J360" s="261">
        <f t="shared" si="0"/>
        <v>0</v>
      </c>
      <c r="K360" s="257" t="s">
        <v>213</v>
      </c>
      <c r="L360" s="262"/>
      <c r="M360" s="263" t="s">
        <v>1</v>
      </c>
      <c r="N360" s="264" t="s">
        <v>41</v>
      </c>
      <c r="O360" s="72"/>
      <c r="P360" s="202">
        <f t="shared" si="1"/>
        <v>0</v>
      </c>
      <c r="Q360" s="202">
        <v>5.7999999999999996E-3</v>
      </c>
      <c r="R360" s="202">
        <f t="shared" si="2"/>
        <v>0.13339999999999999</v>
      </c>
      <c r="S360" s="202">
        <v>0</v>
      </c>
      <c r="T360" s="203">
        <f t="shared" si="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4" t="s">
        <v>237</v>
      </c>
      <c r="AT360" s="204" t="s">
        <v>636</v>
      </c>
      <c r="AU360" s="204" t="s">
        <v>85</v>
      </c>
      <c r="AY360" s="18" t="s">
        <v>207</v>
      </c>
      <c r="BE360" s="205">
        <f t="shared" si="4"/>
        <v>0</v>
      </c>
      <c r="BF360" s="205">
        <f t="shared" si="5"/>
        <v>0</v>
      </c>
      <c r="BG360" s="205">
        <f t="shared" si="6"/>
        <v>0</v>
      </c>
      <c r="BH360" s="205">
        <f t="shared" si="7"/>
        <v>0</v>
      </c>
      <c r="BI360" s="205">
        <f t="shared" si="8"/>
        <v>0</v>
      </c>
      <c r="BJ360" s="18" t="s">
        <v>83</v>
      </c>
      <c r="BK360" s="205">
        <f t="shared" si="9"/>
        <v>0</v>
      </c>
      <c r="BL360" s="18" t="s">
        <v>97</v>
      </c>
      <c r="BM360" s="204" t="s">
        <v>850</v>
      </c>
    </row>
    <row r="361" spans="1:65" s="2" customFormat="1" ht="33" customHeight="1">
      <c r="A361" s="35"/>
      <c r="B361" s="36"/>
      <c r="C361" s="193" t="s">
        <v>851</v>
      </c>
      <c r="D361" s="193" t="s">
        <v>209</v>
      </c>
      <c r="E361" s="194" t="s">
        <v>852</v>
      </c>
      <c r="F361" s="195" t="s">
        <v>853</v>
      </c>
      <c r="G361" s="196" t="s">
        <v>311</v>
      </c>
      <c r="H361" s="197">
        <v>3</v>
      </c>
      <c r="I361" s="198"/>
      <c r="J361" s="199">
        <f t="shared" si="0"/>
        <v>0</v>
      </c>
      <c r="K361" s="195" t="s">
        <v>213</v>
      </c>
      <c r="L361" s="40"/>
      <c r="M361" s="200" t="s">
        <v>1</v>
      </c>
      <c r="N361" s="201" t="s">
        <v>41</v>
      </c>
      <c r="O361" s="72"/>
      <c r="P361" s="202">
        <f t="shared" si="1"/>
        <v>0</v>
      </c>
      <c r="Q361" s="202">
        <v>0.27205000000000001</v>
      </c>
      <c r="R361" s="202">
        <f t="shared" si="2"/>
        <v>0.81615000000000004</v>
      </c>
      <c r="S361" s="202">
        <v>0</v>
      </c>
      <c r="T361" s="203">
        <f t="shared" si="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4" t="s">
        <v>97</v>
      </c>
      <c r="AT361" s="204" t="s">
        <v>209</v>
      </c>
      <c r="AU361" s="204" t="s">
        <v>85</v>
      </c>
      <c r="AY361" s="18" t="s">
        <v>207</v>
      </c>
      <c r="BE361" s="205">
        <f t="shared" si="4"/>
        <v>0</v>
      </c>
      <c r="BF361" s="205">
        <f t="shared" si="5"/>
        <v>0</v>
      </c>
      <c r="BG361" s="205">
        <f t="shared" si="6"/>
        <v>0</v>
      </c>
      <c r="BH361" s="205">
        <f t="shared" si="7"/>
        <v>0</v>
      </c>
      <c r="BI361" s="205">
        <f t="shared" si="8"/>
        <v>0</v>
      </c>
      <c r="BJ361" s="18" t="s">
        <v>83</v>
      </c>
      <c r="BK361" s="205">
        <f t="shared" si="9"/>
        <v>0</v>
      </c>
      <c r="BL361" s="18" t="s">
        <v>97</v>
      </c>
      <c r="BM361" s="204" t="s">
        <v>854</v>
      </c>
    </row>
    <row r="362" spans="1:65" s="2" customFormat="1" ht="24.2" customHeight="1">
      <c r="A362" s="35"/>
      <c r="B362" s="36"/>
      <c r="C362" s="255" t="s">
        <v>855</v>
      </c>
      <c r="D362" s="255" t="s">
        <v>636</v>
      </c>
      <c r="E362" s="256" t="s">
        <v>856</v>
      </c>
      <c r="F362" s="257" t="s">
        <v>857</v>
      </c>
      <c r="G362" s="258" t="s">
        <v>275</v>
      </c>
      <c r="H362" s="259">
        <v>3</v>
      </c>
      <c r="I362" s="260"/>
      <c r="J362" s="261">
        <f t="shared" si="0"/>
        <v>0</v>
      </c>
      <c r="K362" s="257" t="s">
        <v>213</v>
      </c>
      <c r="L362" s="262"/>
      <c r="M362" s="263" t="s">
        <v>1</v>
      </c>
      <c r="N362" s="264" t="s">
        <v>41</v>
      </c>
      <c r="O362" s="72"/>
      <c r="P362" s="202">
        <f t="shared" si="1"/>
        <v>0</v>
      </c>
      <c r="Q362" s="202">
        <v>1.2999999999999999E-2</v>
      </c>
      <c r="R362" s="202">
        <f t="shared" si="2"/>
        <v>3.9E-2</v>
      </c>
      <c r="S362" s="202">
        <v>0</v>
      </c>
      <c r="T362" s="203">
        <f t="shared" si="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4" t="s">
        <v>237</v>
      </c>
      <c r="AT362" s="204" t="s">
        <v>636</v>
      </c>
      <c r="AU362" s="204" t="s">
        <v>85</v>
      </c>
      <c r="AY362" s="18" t="s">
        <v>207</v>
      </c>
      <c r="BE362" s="205">
        <f t="shared" si="4"/>
        <v>0</v>
      </c>
      <c r="BF362" s="205">
        <f t="shared" si="5"/>
        <v>0</v>
      </c>
      <c r="BG362" s="205">
        <f t="shared" si="6"/>
        <v>0</v>
      </c>
      <c r="BH362" s="205">
        <f t="shared" si="7"/>
        <v>0</v>
      </c>
      <c r="BI362" s="205">
        <f t="shared" si="8"/>
        <v>0</v>
      </c>
      <c r="BJ362" s="18" t="s">
        <v>83</v>
      </c>
      <c r="BK362" s="205">
        <f t="shared" si="9"/>
        <v>0</v>
      </c>
      <c r="BL362" s="18" t="s">
        <v>97</v>
      </c>
      <c r="BM362" s="204" t="s">
        <v>858</v>
      </c>
    </row>
    <row r="363" spans="1:65" s="2" customFormat="1" ht="37.9" customHeight="1">
      <c r="A363" s="35"/>
      <c r="B363" s="36"/>
      <c r="C363" s="193" t="s">
        <v>859</v>
      </c>
      <c r="D363" s="193" t="s">
        <v>209</v>
      </c>
      <c r="E363" s="194" t="s">
        <v>860</v>
      </c>
      <c r="F363" s="195" t="s">
        <v>861</v>
      </c>
      <c r="G363" s="196" t="s">
        <v>212</v>
      </c>
      <c r="H363" s="197">
        <v>100</v>
      </c>
      <c r="I363" s="198"/>
      <c r="J363" s="199">
        <f t="shared" si="0"/>
        <v>0</v>
      </c>
      <c r="K363" s="195" t="s">
        <v>213</v>
      </c>
      <c r="L363" s="40"/>
      <c r="M363" s="200" t="s">
        <v>1</v>
      </c>
      <c r="N363" s="201" t="s">
        <v>41</v>
      </c>
      <c r="O363" s="72"/>
      <c r="P363" s="202">
        <f t="shared" si="1"/>
        <v>0</v>
      </c>
      <c r="Q363" s="202">
        <v>2.1000000000000001E-4</v>
      </c>
      <c r="R363" s="202">
        <f t="shared" si="2"/>
        <v>2.1000000000000001E-2</v>
      </c>
      <c r="S363" s="202">
        <v>0</v>
      </c>
      <c r="T363" s="203">
        <f t="shared" si="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4" t="s">
        <v>97</v>
      </c>
      <c r="AT363" s="204" t="s">
        <v>209</v>
      </c>
      <c r="AU363" s="204" t="s">
        <v>85</v>
      </c>
      <c r="AY363" s="18" t="s">
        <v>207</v>
      </c>
      <c r="BE363" s="205">
        <f t="shared" si="4"/>
        <v>0</v>
      </c>
      <c r="BF363" s="205">
        <f t="shared" si="5"/>
        <v>0</v>
      </c>
      <c r="BG363" s="205">
        <f t="shared" si="6"/>
        <v>0</v>
      </c>
      <c r="BH363" s="205">
        <f t="shared" si="7"/>
        <v>0</v>
      </c>
      <c r="BI363" s="205">
        <f t="shared" si="8"/>
        <v>0</v>
      </c>
      <c r="BJ363" s="18" t="s">
        <v>83</v>
      </c>
      <c r="BK363" s="205">
        <f t="shared" si="9"/>
        <v>0</v>
      </c>
      <c r="BL363" s="18" t="s">
        <v>97</v>
      </c>
      <c r="BM363" s="204" t="s">
        <v>862</v>
      </c>
    </row>
    <row r="364" spans="1:65" s="2" customFormat="1" ht="33" customHeight="1">
      <c r="A364" s="35"/>
      <c r="B364" s="36"/>
      <c r="C364" s="193" t="s">
        <v>863</v>
      </c>
      <c r="D364" s="193" t="s">
        <v>209</v>
      </c>
      <c r="E364" s="194" t="s">
        <v>864</v>
      </c>
      <c r="F364" s="195" t="s">
        <v>865</v>
      </c>
      <c r="G364" s="196" t="s">
        <v>212</v>
      </c>
      <c r="H364" s="197">
        <v>23.777000000000001</v>
      </c>
      <c r="I364" s="198"/>
      <c r="J364" s="199">
        <f t="shared" si="0"/>
        <v>0</v>
      </c>
      <c r="K364" s="195" t="s">
        <v>213</v>
      </c>
      <c r="L364" s="40"/>
      <c r="M364" s="200" t="s">
        <v>1</v>
      </c>
      <c r="N364" s="201" t="s">
        <v>41</v>
      </c>
      <c r="O364" s="72"/>
      <c r="P364" s="202">
        <f t="shared" si="1"/>
        <v>0</v>
      </c>
      <c r="Q364" s="202">
        <v>6.3000000000000003E-4</v>
      </c>
      <c r="R364" s="202">
        <f t="shared" si="2"/>
        <v>1.4979510000000001E-2</v>
      </c>
      <c r="S364" s="202">
        <v>0</v>
      </c>
      <c r="T364" s="203">
        <f t="shared" si="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4" t="s">
        <v>97</v>
      </c>
      <c r="AT364" s="204" t="s">
        <v>209</v>
      </c>
      <c r="AU364" s="204" t="s">
        <v>85</v>
      </c>
      <c r="AY364" s="18" t="s">
        <v>207</v>
      </c>
      <c r="BE364" s="205">
        <f t="shared" si="4"/>
        <v>0</v>
      </c>
      <c r="BF364" s="205">
        <f t="shared" si="5"/>
        <v>0</v>
      </c>
      <c r="BG364" s="205">
        <f t="shared" si="6"/>
        <v>0</v>
      </c>
      <c r="BH364" s="205">
        <f t="shared" si="7"/>
        <v>0</v>
      </c>
      <c r="BI364" s="205">
        <f t="shared" si="8"/>
        <v>0</v>
      </c>
      <c r="BJ364" s="18" t="s">
        <v>83</v>
      </c>
      <c r="BK364" s="205">
        <f t="shared" si="9"/>
        <v>0</v>
      </c>
      <c r="BL364" s="18" t="s">
        <v>97</v>
      </c>
      <c r="BM364" s="204" t="s">
        <v>866</v>
      </c>
    </row>
    <row r="365" spans="1:65" s="14" customFormat="1" ht="11.25">
      <c r="B365" s="218"/>
      <c r="C365" s="219"/>
      <c r="D365" s="208" t="s">
        <v>227</v>
      </c>
      <c r="E365" s="220" t="s">
        <v>1</v>
      </c>
      <c r="F365" s="221" t="s">
        <v>867</v>
      </c>
      <c r="G365" s="219"/>
      <c r="H365" s="220" t="s">
        <v>1</v>
      </c>
      <c r="I365" s="222"/>
      <c r="J365" s="219"/>
      <c r="K365" s="219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227</v>
      </c>
      <c r="AU365" s="227" t="s">
        <v>85</v>
      </c>
      <c r="AV365" s="14" t="s">
        <v>83</v>
      </c>
      <c r="AW365" s="14" t="s">
        <v>32</v>
      </c>
      <c r="AX365" s="14" t="s">
        <v>76</v>
      </c>
      <c r="AY365" s="227" t="s">
        <v>207</v>
      </c>
    </row>
    <row r="366" spans="1:65" s="13" customFormat="1" ht="11.25">
      <c r="B366" s="206"/>
      <c r="C366" s="207"/>
      <c r="D366" s="208" t="s">
        <v>227</v>
      </c>
      <c r="E366" s="209" t="s">
        <v>1</v>
      </c>
      <c r="F366" s="210" t="s">
        <v>868</v>
      </c>
      <c r="G366" s="207"/>
      <c r="H366" s="211">
        <v>10.9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227</v>
      </c>
      <c r="AU366" s="217" t="s">
        <v>85</v>
      </c>
      <c r="AV366" s="13" t="s">
        <v>85</v>
      </c>
      <c r="AW366" s="13" t="s">
        <v>32</v>
      </c>
      <c r="AX366" s="13" t="s">
        <v>76</v>
      </c>
      <c r="AY366" s="217" t="s">
        <v>207</v>
      </c>
    </row>
    <row r="367" spans="1:65" s="14" customFormat="1" ht="11.25">
      <c r="B367" s="218"/>
      <c r="C367" s="219"/>
      <c r="D367" s="208" t="s">
        <v>227</v>
      </c>
      <c r="E367" s="220" t="s">
        <v>1</v>
      </c>
      <c r="F367" s="221" t="s">
        <v>869</v>
      </c>
      <c r="G367" s="219"/>
      <c r="H367" s="220" t="s">
        <v>1</v>
      </c>
      <c r="I367" s="222"/>
      <c r="J367" s="219"/>
      <c r="K367" s="219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227</v>
      </c>
      <c r="AU367" s="227" t="s">
        <v>85</v>
      </c>
      <c r="AV367" s="14" t="s">
        <v>83</v>
      </c>
      <c r="AW367" s="14" t="s">
        <v>32</v>
      </c>
      <c r="AX367" s="14" t="s">
        <v>76</v>
      </c>
      <c r="AY367" s="227" t="s">
        <v>207</v>
      </c>
    </row>
    <row r="368" spans="1:65" s="13" customFormat="1" ht="11.25">
      <c r="B368" s="206"/>
      <c r="C368" s="207"/>
      <c r="D368" s="208" t="s">
        <v>227</v>
      </c>
      <c r="E368" s="209" t="s">
        <v>1</v>
      </c>
      <c r="F368" s="210" t="s">
        <v>870</v>
      </c>
      <c r="G368" s="207"/>
      <c r="H368" s="211">
        <v>0.93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227</v>
      </c>
      <c r="AU368" s="217" t="s">
        <v>85</v>
      </c>
      <c r="AV368" s="13" t="s">
        <v>85</v>
      </c>
      <c r="AW368" s="13" t="s">
        <v>32</v>
      </c>
      <c r="AX368" s="13" t="s">
        <v>76</v>
      </c>
      <c r="AY368" s="217" t="s">
        <v>207</v>
      </c>
    </row>
    <row r="369" spans="1:65" s="13" customFormat="1" ht="11.25">
      <c r="B369" s="206"/>
      <c r="C369" s="207"/>
      <c r="D369" s="208" t="s">
        <v>227</v>
      </c>
      <c r="E369" s="209" t="s">
        <v>1</v>
      </c>
      <c r="F369" s="210" t="s">
        <v>871</v>
      </c>
      <c r="G369" s="207"/>
      <c r="H369" s="211">
        <v>0.67500000000000004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227</v>
      </c>
      <c r="AU369" s="217" t="s">
        <v>85</v>
      </c>
      <c r="AV369" s="13" t="s">
        <v>85</v>
      </c>
      <c r="AW369" s="13" t="s">
        <v>32</v>
      </c>
      <c r="AX369" s="13" t="s">
        <v>76</v>
      </c>
      <c r="AY369" s="217" t="s">
        <v>207</v>
      </c>
    </row>
    <row r="370" spans="1:65" s="13" customFormat="1" ht="11.25">
      <c r="B370" s="206"/>
      <c r="C370" s="207"/>
      <c r="D370" s="208" t="s">
        <v>227</v>
      </c>
      <c r="E370" s="209" t="s">
        <v>1</v>
      </c>
      <c r="F370" s="210" t="s">
        <v>872</v>
      </c>
      <c r="G370" s="207"/>
      <c r="H370" s="211">
        <v>0.88500000000000001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227</v>
      </c>
      <c r="AU370" s="217" t="s">
        <v>85</v>
      </c>
      <c r="AV370" s="13" t="s">
        <v>85</v>
      </c>
      <c r="AW370" s="13" t="s">
        <v>32</v>
      </c>
      <c r="AX370" s="13" t="s">
        <v>76</v>
      </c>
      <c r="AY370" s="217" t="s">
        <v>207</v>
      </c>
    </row>
    <row r="371" spans="1:65" s="14" customFormat="1" ht="11.25">
      <c r="B371" s="218"/>
      <c r="C371" s="219"/>
      <c r="D371" s="208" t="s">
        <v>227</v>
      </c>
      <c r="E371" s="220" t="s">
        <v>1</v>
      </c>
      <c r="F371" s="221" t="s">
        <v>663</v>
      </c>
      <c r="G371" s="219"/>
      <c r="H371" s="220" t="s">
        <v>1</v>
      </c>
      <c r="I371" s="222"/>
      <c r="J371" s="219"/>
      <c r="K371" s="219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227</v>
      </c>
      <c r="AU371" s="227" t="s">
        <v>85</v>
      </c>
      <c r="AV371" s="14" t="s">
        <v>83</v>
      </c>
      <c r="AW371" s="14" t="s">
        <v>32</v>
      </c>
      <c r="AX371" s="14" t="s">
        <v>76</v>
      </c>
      <c r="AY371" s="227" t="s">
        <v>207</v>
      </c>
    </row>
    <row r="372" spans="1:65" s="13" customFormat="1" ht="11.25">
      <c r="B372" s="206"/>
      <c r="C372" s="207"/>
      <c r="D372" s="208" t="s">
        <v>227</v>
      </c>
      <c r="E372" s="209" t="s">
        <v>1</v>
      </c>
      <c r="F372" s="210" t="s">
        <v>873</v>
      </c>
      <c r="G372" s="207"/>
      <c r="H372" s="211">
        <v>2.88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227</v>
      </c>
      <c r="AU372" s="217" t="s">
        <v>85</v>
      </c>
      <c r="AV372" s="13" t="s">
        <v>85</v>
      </c>
      <c r="AW372" s="13" t="s">
        <v>32</v>
      </c>
      <c r="AX372" s="13" t="s">
        <v>76</v>
      </c>
      <c r="AY372" s="217" t="s">
        <v>207</v>
      </c>
    </row>
    <row r="373" spans="1:65" s="13" customFormat="1" ht="11.25">
      <c r="B373" s="206"/>
      <c r="C373" s="207"/>
      <c r="D373" s="208" t="s">
        <v>227</v>
      </c>
      <c r="E373" s="209" t="s">
        <v>1</v>
      </c>
      <c r="F373" s="210" t="s">
        <v>874</v>
      </c>
      <c r="G373" s="207"/>
      <c r="H373" s="211">
        <v>4.1470000000000002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227</v>
      </c>
      <c r="AU373" s="217" t="s">
        <v>85</v>
      </c>
      <c r="AV373" s="13" t="s">
        <v>85</v>
      </c>
      <c r="AW373" s="13" t="s">
        <v>32</v>
      </c>
      <c r="AX373" s="13" t="s">
        <v>76</v>
      </c>
      <c r="AY373" s="217" t="s">
        <v>207</v>
      </c>
    </row>
    <row r="374" spans="1:65" s="14" customFormat="1" ht="11.25">
      <c r="B374" s="218"/>
      <c r="C374" s="219"/>
      <c r="D374" s="208" t="s">
        <v>227</v>
      </c>
      <c r="E374" s="220" t="s">
        <v>1</v>
      </c>
      <c r="F374" s="221" t="s">
        <v>875</v>
      </c>
      <c r="G374" s="219"/>
      <c r="H374" s="220" t="s">
        <v>1</v>
      </c>
      <c r="I374" s="222"/>
      <c r="J374" s="219"/>
      <c r="K374" s="219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227</v>
      </c>
      <c r="AU374" s="227" t="s">
        <v>85</v>
      </c>
      <c r="AV374" s="14" t="s">
        <v>83</v>
      </c>
      <c r="AW374" s="14" t="s">
        <v>32</v>
      </c>
      <c r="AX374" s="14" t="s">
        <v>76</v>
      </c>
      <c r="AY374" s="227" t="s">
        <v>207</v>
      </c>
    </row>
    <row r="375" spans="1:65" s="13" customFormat="1" ht="11.25">
      <c r="B375" s="206"/>
      <c r="C375" s="207"/>
      <c r="D375" s="208" t="s">
        <v>227</v>
      </c>
      <c r="E375" s="209" t="s">
        <v>1</v>
      </c>
      <c r="F375" s="210" t="s">
        <v>876</v>
      </c>
      <c r="G375" s="207"/>
      <c r="H375" s="211">
        <v>3.36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227</v>
      </c>
      <c r="AU375" s="217" t="s">
        <v>85</v>
      </c>
      <c r="AV375" s="13" t="s">
        <v>85</v>
      </c>
      <c r="AW375" s="13" t="s">
        <v>32</v>
      </c>
      <c r="AX375" s="13" t="s">
        <v>76</v>
      </c>
      <c r="AY375" s="217" t="s">
        <v>207</v>
      </c>
    </row>
    <row r="376" spans="1:65" s="15" customFormat="1" ht="11.25">
      <c r="B376" s="228"/>
      <c r="C376" s="229"/>
      <c r="D376" s="208" t="s">
        <v>227</v>
      </c>
      <c r="E376" s="230" t="s">
        <v>1</v>
      </c>
      <c r="F376" s="231" t="s">
        <v>291</v>
      </c>
      <c r="G376" s="229"/>
      <c r="H376" s="232">
        <v>23.777000000000001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227</v>
      </c>
      <c r="AU376" s="238" t="s">
        <v>85</v>
      </c>
      <c r="AV376" s="15" t="s">
        <v>97</v>
      </c>
      <c r="AW376" s="15" t="s">
        <v>32</v>
      </c>
      <c r="AX376" s="15" t="s">
        <v>83</v>
      </c>
      <c r="AY376" s="238" t="s">
        <v>207</v>
      </c>
    </row>
    <row r="377" spans="1:65" s="2" customFormat="1" ht="16.5" customHeight="1">
      <c r="A377" s="35"/>
      <c r="B377" s="36"/>
      <c r="C377" s="193" t="s">
        <v>877</v>
      </c>
      <c r="D377" s="193" t="s">
        <v>209</v>
      </c>
      <c r="E377" s="194" t="s">
        <v>878</v>
      </c>
      <c r="F377" s="195" t="s">
        <v>879</v>
      </c>
      <c r="G377" s="196" t="s">
        <v>275</v>
      </c>
      <c r="H377" s="197">
        <v>30.71</v>
      </c>
      <c r="I377" s="198"/>
      <c r="J377" s="199">
        <f>ROUND(I377*H377,2)</f>
        <v>0</v>
      </c>
      <c r="K377" s="195" t="s">
        <v>213</v>
      </c>
      <c r="L377" s="40"/>
      <c r="M377" s="200" t="s">
        <v>1</v>
      </c>
      <c r="N377" s="201" t="s">
        <v>41</v>
      </c>
      <c r="O377" s="72"/>
      <c r="P377" s="202">
        <f>O377*H377</f>
        <v>0</v>
      </c>
      <c r="Q377" s="202">
        <v>3.32E-3</v>
      </c>
      <c r="R377" s="202">
        <f>Q377*H377</f>
        <v>0.1019572</v>
      </c>
      <c r="S377" s="202">
        <v>0</v>
      </c>
      <c r="T377" s="20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4" t="s">
        <v>97</v>
      </c>
      <c r="AT377" s="204" t="s">
        <v>209</v>
      </c>
      <c r="AU377" s="204" t="s">
        <v>85</v>
      </c>
      <c r="AY377" s="18" t="s">
        <v>207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83</v>
      </c>
      <c r="BK377" s="205">
        <f>ROUND(I377*H377,2)</f>
        <v>0</v>
      </c>
      <c r="BL377" s="18" t="s">
        <v>97</v>
      </c>
      <c r="BM377" s="204" t="s">
        <v>880</v>
      </c>
    </row>
    <row r="378" spans="1:65" s="14" customFormat="1" ht="11.25">
      <c r="B378" s="218"/>
      <c r="C378" s="219"/>
      <c r="D378" s="208" t="s">
        <v>227</v>
      </c>
      <c r="E378" s="220" t="s">
        <v>1</v>
      </c>
      <c r="F378" s="221" t="s">
        <v>867</v>
      </c>
      <c r="G378" s="219"/>
      <c r="H378" s="220" t="s">
        <v>1</v>
      </c>
      <c r="I378" s="222"/>
      <c r="J378" s="219"/>
      <c r="K378" s="219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227</v>
      </c>
      <c r="AU378" s="227" t="s">
        <v>85</v>
      </c>
      <c r="AV378" s="14" t="s">
        <v>83</v>
      </c>
      <c r="AW378" s="14" t="s">
        <v>32</v>
      </c>
      <c r="AX378" s="14" t="s">
        <v>76</v>
      </c>
      <c r="AY378" s="227" t="s">
        <v>207</v>
      </c>
    </row>
    <row r="379" spans="1:65" s="13" customFormat="1" ht="11.25">
      <c r="B379" s="206"/>
      <c r="C379" s="207"/>
      <c r="D379" s="208" t="s">
        <v>227</v>
      </c>
      <c r="E379" s="209" t="s">
        <v>1</v>
      </c>
      <c r="F379" s="210" t="s">
        <v>881</v>
      </c>
      <c r="G379" s="207"/>
      <c r="H379" s="211">
        <v>11.75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227</v>
      </c>
      <c r="AU379" s="217" t="s">
        <v>85</v>
      </c>
      <c r="AV379" s="13" t="s">
        <v>85</v>
      </c>
      <c r="AW379" s="13" t="s">
        <v>32</v>
      </c>
      <c r="AX379" s="13" t="s">
        <v>76</v>
      </c>
      <c r="AY379" s="217" t="s">
        <v>207</v>
      </c>
    </row>
    <row r="380" spans="1:65" s="14" customFormat="1" ht="11.25">
      <c r="B380" s="218"/>
      <c r="C380" s="219"/>
      <c r="D380" s="208" t="s">
        <v>227</v>
      </c>
      <c r="E380" s="220" t="s">
        <v>1</v>
      </c>
      <c r="F380" s="221" t="s">
        <v>869</v>
      </c>
      <c r="G380" s="219"/>
      <c r="H380" s="220" t="s">
        <v>1</v>
      </c>
      <c r="I380" s="222"/>
      <c r="J380" s="219"/>
      <c r="K380" s="219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227</v>
      </c>
      <c r="AU380" s="227" t="s">
        <v>85</v>
      </c>
      <c r="AV380" s="14" t="s">
        <v>83</v>
      </c>
      <c r="AW380" s="14" t="s">
        <v>32</v>
      </c>
      <c r="AX380" s="14" t="s">
        <v>76</v>
      </c>
      <c r="AY380" s="227" t="s">
        <v>207</v>
      </c>
    </row>
    <row r="381" spans="1:65" s="13" customFormat="1" ht="11.25">
      <c r="B381" s="206"/>
      <c r="C381" s="207"/>
      <c r="D381" s="208" t="s">
        <v>227</v>
      </c>
      <c r="E381" s="209" t="s">
        <v>1</v>
      </c>
      <c r="F381" s="210" t="s">
        <v>882</v>
      </c>
      <c r="G381" s="207"/>
      <c r="H381" s="211">
        <v>9.9600000000000009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227</v>
      </c>
      <c r="AU381" s="217" t="s">
        <v>85</v>
      </c>
      <c r="AV381" s="13" t="s">
        <v>85</v>
      </c>
      <c r="AW381" s="13" t="s">
        <v>32</v>
      </c>
      <c r="AX381" s="13" t="s">
        <v>76</v>
      </c>
      <c r="AY381" s="217" t="s">
        <v>207</v>
      </c>
    </row>
    <row r="382" spans="1:65" s="14" customFormat="1" ht="11.25">
      <c r="B382" s="218"/>
      <c r="C382" s="219"/>
      <c r="D382" s="208" t="s">
        <v>227</v>
      </c>
      <c r="E382" s="220" t="s">
        <v>1</v>
      </c>
      <c r="F382" s="221" t="s">
        <v>663</v>
      </c>
      <c r="G382" s="219"/>
      <c r="H382" s="220" t="s">
        <v>1</v>
      </c>
      <c r="I382" s="222"/>
      <c r="J382" s="219"/>
      <c r="K382" s="219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227</v>
      </c>
      <c r="AU382" s="227" t="s">
        <v>85</v>
      </c>
      <c r="AV382" s="14" t="s">
        <v>83</v>
      </c>
      <c r="AW382" s="14" t="s">
        <v>32</v>
      </c>
      <c r="AX382" s="14" t="s">
        <v>76</v>
      </c>
      <c r="AY382" s="227" t="s">
        <v>207</v>
      </c>
    </row>
    <row r="383" spans="1:65" s="13" customFormat="1" ht="11.25">
      <c r="B383" s="206"/>
      <c r="C383" s="207"/>
      <c r="D383" s="208" t="s">
        <v>227</v>
      </c>
      <c r="E383" s="209" t="s">
        <v>1</v>
      </c>
      <c r="F383" s="210" t="s">
        <v>883</v>
      </c>
      <c r="G383" s="207"/>
      <c r="H383" s="211">
        <v>6.6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227</v>
      </c>
      <c r="AU383" s="217" t="s">
        <v>85</v>
      </c>
      <c r="AV383" s="13" t="s">
        <v>85</v>
      </c>
      <c r="AW383" s="13" t="s">
        <v>32</v>
      </c>
      <c r="AX383" s="13" t="s">
        <v>76</v>
      </c>
      <c r="AY383" s="217" t="s">
        <v>207</v>
      </c>
    </row>
    <row r="384" spans="1:65" s="13" customFormat="1" ht="11.25">
      <c r="B384" s="206"/>
      <c r="C384" s="207"/>
      <c r="D384" s="208" t="s">
        <v>227</v>
      </c>
      <c r="E384" s="209" t="s">
        <v>1</v>
      </c>
      <c r="F384" s="210" t="s">
        <v>608</v>
      </c>
      <c r="G384" s="207"/>
      <c r="H384" s="211">
        <v>2.4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227</v>
      </c>
      <c r="AU384" s="217" t="s">
        <v>85</v>
      </c>
      <c r="AV384" s="13" t="s">
        <v>85</v>
      </c>
      <c r="AW384" s="13" t="s">
        <v>32</v>
      </c>
      <c r="AX384" s="13" t="s">
        <v>76</v>
      </c>
      <c r="AY384" s="217" t="s">
        <v>207</v>
      </c>
    </row>
    <row r="385" spans="1:65" s="15" customFormat="1" ht="11.25">
      <c r="B385" s="228"/>
      <c r="C385" s="229"/>
      <c r="D385" s="208" t="s">
        <v>227</v>
      </c>
      <c r="E385" s="230" t="s">
        <v>1</v>
      </c>
      <c r="F385" s="231" t="s">
        <v>291</v>
      </c>
      <c r="G385" s="229"/>
      <c r="H385" s="232">
        <v>30.71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227</v>
      </c>
      <c r="AU385" s="238" t="s">
        <v>85</v>
      </c>
      <c r="AV385" s="15" t="s">
        <v>97</v>
      </c>
      <c r="AW385" s="15" t="s">
        <v>32</v>
      </c>
      <c r="AX385" s="15" t="s">
        <v>83</v>
      </c>
      <c r="AY385" s="238" t="s">
        <v>207</v>
      </c>
    </row>
    <row r="386" spans="1:65" s="2" customFormat="1" ht="24.2" customHeight="1">
      <c r="A386" s="35"/>
      <c r="B386" s="36"/>
      <c r="C386" s="193" t="s">
        <v>884</v>
      </c>
      <c r="D386" s="193" t="s">
        <v>209</v>
      </c>
      <c r="E386" s="194" t="s">
        <v>885</v>
      </c>
      <c r="F386" s="195" t="s">
        <v>886</v>
      </c>
      <c r="G386" s="196" t="s">
        <v>212</v>
      </c>
      <c r="H386" s="197">
        <v>103.438</v>
      </c>
      <c r="I386" s="198"/>
      <c r="J386" s="199">
        <f>ROUND(I386*H386,2)</f>
        <v>0</v>
      </c>
      <c r="K386" s="195" t="s">
        <v>213</v>
      </c>
      <c r="L386" s="40"/>
      <c r="M386" s="200" t="s">
        <v>1</v>
      </c>
      <c r="N386" s="201" t="s">
        <v>41</v>
      </c>
      <c r="O386" s="72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4" t="s">
        <v>97</v>
      </c>
      <c r="AT386" s="204" t="s">
        <v>209</v>
      </c>
      <c r="AU386" s="204" t="s">
        <v>85</v>
      </c>
      <c r="AY386" s="18" t="s">
        <v>207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83</v>
      </c>
      <c r="BK386" s="205">
        <f>ROUND(I386*H386,2)</f>
        <v>0</v>
      </c>
      <c r="BL386" s="18" t="s">
        <v>97</v>
      </c>
      <c r="BM386" s="204" t="s">
        <v>887</v>
      </c>
    </row>
    <row r="387" spans="1:65" s="13" customFormat="1" ht="11.25">
      <c r="B387" s="206"/>
      <c r="C387" s="207"/>
      <c r="D387" s="208" t="s">
        <v>227</v>
      </c>
      <c r="E387" s="209" t="s">
        <v>1</v>
      </c>
      <c r="F387" s="210" t="s">
        <v>888</v>
      </c>
      <c r="G387" s="207"/>
      <c r="H387" s="211">
        <v>48.18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227</v>
      </c>
      <c r="AU387" s="217" t="s">
        <v>85</v>
      </c>
      <c r="AV387" s="13" t="s">
        <v>85</v>
      </c>
      <c r="AW387" s="13" t="s">
        <v>32</v>
      </c>
      <c r="AX387" s="13" t="s">
        <v>76</v>
      </c>
      <c r="AY387" s="217" t="s">
        <v>207</v>
      </c>
    </row>
    <row r="388" spans="1:65" s="14" customFormat="1" ht="11.25">
      <c r="B388" s="218"/>
      <c r="C388" s="219"/>
      <c r="D388" s="208" t="s">
        <v>227</v>
      </c>
      <c r="E388" s="220" t="s">
        <v>1</v>
      </c>
      <c r="F388" s="221" t="s">
        <v>889</v>
      </c>
      <c r="G388" s="219"/>
      <c r="H388" s="220" t="s">
        <v>1</v>
      </c>
      <c r="I388" s="222"/>
      <c r="J388" s="219"/>
      <c r="K388" s="219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227</v>
      </c>
      <c r="AU388" s="227" t="s">
        <v>85</v>
      </c>
      <c r="AV388" s="14" t="s">
        <v>83</v>
      </c>
      <c r="AW388" s="14" t="s">
        <v>32</v>
      </c>
      <c r="AX388" s="14" t="s">
        <v>76</v>
      </c>
      <c r="AY388" s="227" t="s">
        <v>207</v>
      </c>
    </row>
    <row r="389" spans="1:65" s="13" customFormat="1" ht="11.25">
      <c r="B389" s="206"/>
      <c r="C389" s="207"/>
      <c r="D389" s="208" t="s">
        <v>227</v>
      </c>
      <c r="E389" s="209" t="s">
        <v>1</v>
      </c>
      <c r="F389" s="210" t="s">
        <v>890</v>
      </c>
      <c r="G389" s="207"/>
      <c r="H389" s="211">
        <v>5.51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227</v>
      </c>
      <c r="AU389" s="217" t="s">
        <v>85</v>
      </c>
      <c r="AV389" s="13" t="s">
        <v>85</v>
      </c>
      <c r="AW389" s="13" t="s">
        <v>32</v>
      </c>
      <c r="AX389" s="13" t="s">
        <v>76</v>
      </c>
      <c r="AY389" s="217" t="s">
        <v>207</v>
      </c>
    </row>
    <row r="390" spans="1:65" s="14" customFormat="1" ht="11.25">
      <c r="B390" s="218"/>
      <c r="C390" s="219"/>
      <c r="D390" s="208" t="s">
        <v>227</v>
      </c>
      <c r="E390" s="220" t="s">
        <v>1</v>
      </c>
      <c r="F390" s="221" t="s">
        <v>609</v>
      </c>
      <c r="G390" s="219"/>
      <c r="H390" s="220" t="s">
        <v>1</v>
      </c>
      <c r="I390" s="222"/>
      <c r="J390" s="219"/>
      <c r="K390" s="219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227</v>
      </c>
      <c r="AU390" s="227" t="s">
        <v>85</v>
      </c>
      <c r="AV390" s="14" t="s">
        <v>83</v>
      </c>
      <c r="AW390" s="14" t="s">
        <v>32</v>
      </c>
      <c r="AX390" s="14" t="s">
        <v>76</v>
      </c>
      <c r="AY390" s="227" t="s">
        <v>207</v>
      </c>
    </row>
    <row r="391" spans="1:65" s="13" customFormat="1" ht="11.25">
      <c r="B391" s="206"/>
      <c r="C391" s="207"/>
      <c r="D391" s="208" t="s">
        <v>227</v>
      </c>
      <c r="E391" s="209" t="s">
        <v>1</v>
      </c>
      <c r="F391" s="210" t="s">
        <v>891</v>
      </c>
      <c r="G391" s="207"/>
      <c r="H391" s="211">
        <v>18.068000000000001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227</v>
      </c>
      <c r="AU391" s="217" t="s">
        <v>85</v>
      </c>
      <c r="AV391" s="13" t="s">
        <v>85</v>
      </c>
      <c r="AW391" s="13" t="s">
        <v>32</v>
      </c>
      <c r="AX391" s="13" t="s">
        <v>76</v>
      </c>
      <c r="AY391" s="217" t="s">
        <v>207</v>
      </c>
    </row>
    <row r="392" spans="1:65" s="16" customFormat="1" ht="11.25">
      <c r="B392" s="239"/>
      <c r="C392" s="240"/>
      <c r="D392" s="208" t="s">
        <v>227</v>
      </c>
      <c r="E392" s="241" t="s">
        <v>1</v>
      </c>
      <c r="F392" s="242" t="s">
        <v>345</v>
      </c>
      <c r="G392" s="240"/>
      <c r="H392" s="243">
        <v>71.757999999999996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227</v>
      </c>
      <c r="AU392" s="249" t="s">
        <v>85</v>
      </c>
      <c r="AV392" s="16" t="s">
        <v>92</v>
      </c>
      <c r="AW392" s="16" t="s">
        <v>32</v>
      </c>
      <c r="AX392" s="16" t="s">
        <v>76</v>
      </c>
      <c r="AY392" s="249" t="s">
        <v>207</v>
      </c>
    </row>
    <row r="393" spans="1:65" s="14" customFormat="1" ht="22.5">
      <c r="B393" s="218"/>
      <c r="C393" s="219"/>
      <c r="D393" s="208" t="s">
        <v>227</v>
      </c>
      <c r="E393" s="220" t="s">
        <v>1</v>
      </c>
      <c r="F393" s="221" t="s">
        <v>892</v>
      </c>
      <c r="G393" s="219"/>
      <c r="H393" s="220" t="s">
        <v>1</v>
      </c>
      <c r="I393" s="222"/>
      <c r="J393" s="219"/>
      <c r="K393" s="219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227</v>
      </c>
      <c r="AU393" s="227" t="s">
        <v>85</v>
      </c>
      <c r="AV393" s="14" t="s">
        <v>83</v>
      </c>
      <c r="AW393" s="14" t="s">
        <v>32</v>
      </c>
      <c r="AX393" s="14" t="s">
        <v>76</v>
      </c>
      <c r="AY393" s="227" t="s">
        <v>207</v>
      </c>
    </row>
    <row r="394" spans="1:65" s="13" customFormat="1" ht="11.25">
      <c r="B394" s="206"/>
      <c r="C394" s="207"/>
      <c r="D394" s="208" t="s">
        <v>227</v>
      </c>
      <c r="E394" s="209" t="s">
        <v>1</v>
      </c>
      <c r="F394" s="210" t="s">
        <v>893</v>
      </c>
      <c r="G394" s="207"/>
      <c r="H394" s="211">
        <v>24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227</v>
      </c>
      <c r="AU394" s="217" t="s">
        <v>85</v>
      </c>
      <c r="AV394" s="13" t="s">
        <v>85</v>
      </c>
      <c r="AW394" s="13" t="s">
        <v>32</v>
      </c>
      <c r="AX394" s="13" t="s">
        <v>76</v>
      </c>
      <c r="AY394" s="217" t="s">
        <v>207</v>
      </c>
    </row>
    <row r="395" spans="1:65" s="14" customFormat="1" ht="11.25">
      <c r="B395" s="218"/>
      <c r="C395" s="219"/>
      <c r="D395" s="208" t="s">
        <v>227</v>
      </c>
      <c r="E395" s="220" t="s">
        <v>1</v>
      </c>
      <c r="F395" s="221" t="s">
        <v>663</v>
      </c>
      <c r="G395" s="219"/>
      <c r="H395" s="220" t="s">
        <v>1</v>
      </c>
      <c r="I395" s="222"/>
      <c r="J395" s="219"/>
      <c r="K395" s="219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227</v>
      </c>
      <c r="AU395" s="227" t="s">
        <v>85</v>
      </c>
      <c r="AV395" s="14" t="s">
        <v>83</v>
      </c>
      <c r="AW395" s="14" t="s">
        <v>32</v>
      </c>
      <c r="AX395" s="14" t="s">
        <v>76</v>
      </c>
      <c r="AY395" s="227" t="s">
        <v>207</v>
      </c>
    </row>
    <row r="396" spans="1:65" s="13" customFormat="1" ht="11.25">
      <c r="B396" s="206"/>
      <c r="C396" s="207"/>
      <c r="D396" s="208" t="s">
        <v>227</v>
      </c>
      <c r="E396" s="209" t="s">
        <v>1</v>
      </c>
      <c r="F396" s="210" t="s">
        <v>894</v>
      </c>
      <c r="G396" s="207"/>
      <c r="H396" s="211">
        <v>7.68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227</v>
      </c>
      <c r="AU396" s="217" t="s">
        <v>85</v>
      </c>
      <c r="AV396" s="13" t="s">
        <v>85</v>
      </c>
      <c r="AW396" s="13" t="s">
        <v>32</v>
      </c>
      <c r="AX396" s="13" t="s">
        <v>76</v>
      </c>
      <c r="AY396" s="217" t="s">
        <v>207</v>
      </c>
    </row>
    <row r="397" spans="1:65" s="15" customFormat="1" ht="11.25">
      <c r="B397" s="228"/>
      <c r="C397" s="229"/>
      <c r="D397" s="208" t="s">
        <v>227</v>
      </c>
      <c r="E397" s="230" t="s">
        <v>1</v>
      </c>
      <c r="F397" s="231" t="s">
        <v>291</v>
      </c>
      <c r="G397" s="229"/>
      <c r="H397" s="232">
        <v>103.438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227</v>
      </c>
      <c r="AU397" s="238" t="s">
        <v>85</v>
      </c>
      <c r="AV397" s="15" t="s">
        <v>97</v>
      </c>
      <c r="AW397" s="15" t="s">
        <v>32</v>
      </c>
      <c r="AX397" s="15" t="s">
        <v>83</v>
      </c>
      <c r="AY397" s="238" t="s">
        <v>207</v>
      </c>
    </row>
    <row r="398" spans="1:65" s="2" customFormat="1" ht="24.2" customHeight="1">
      <c r="A398" s="35"/>
      <c r="B398" s="36"/>
      <c r="C398" s="193" t="s">
        <v>895</v>
      </c>
      <c r="D398" s="193" t="s">
        <v>209</v>
      </c>
      <c r="E398" s="194" t="s">
        <v>896</v>
      </c>
      <c r="F398" s="195" t="s">
        <v>897</v>
      </c>
      <c r="G398" s="196" t="s">
        <v>212</v>
      </c>
      <c r="H398" s="197">
        <v>6</v>
      </c>
      <c r="I398" s="198"/>
      <c r="J398" s="199">
        <f>ROUND(I398*H398,2)</f>
        <v>0</v>
      </c>
      <c r="K398" s="195" t="s">
        <v>213</v>
      </c>
      <c r="L398" s="40"/>
      <c r="M398" s="200" t="s">
        <v>1</v>
      </c>
      <c r="N398" s="201" t="s">
        <v>41</v>
      </c>
      <c r="O398" s="72"/>
      <c r="P398" s="202">
        <f>O398*H398</f>
        <v>0</v>
      </c>
      <c r="Q398" s="202">
        <v>3.8850000000000003E-2</v>
      </c>
      <c r="R398" s="202">
        <f>Q398*H398</f>
        <v>0.23310000000000003</v>
      </c>
      <c r="S398" s="202">
        <v>0</v>
      </c>
      <c r="T398" s="20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4" t="s">
        <v>97</v>
      </c>
      <c r="AT398" s="204" t="s">
        <v>209</v>
      </c>
      <c r="AU398" s="204" t="s">
        <v>85</v>
      </c>
      <c r="AY398" s="18" t="s">
        <v>207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83</v>
      </c>
      <c r="BK398" s="205">
        <f>ROUND(I398*H398,2)</f>
        <v>0</v>
      </c>
      <c r="BL398" s="18" t="s">
        <v>97</v>
      </c>
      <c r="BM398" s="204" t="s">
        <v>898</v>
      </c>
    </row>
    <row r="399" spans="1:65" s="14" customFormat="1" ht="11.25">
      <c r="B399" s="218"/>
      <c r="C399" s="219"/>
      <c r="D399" s="208" t="s">
        <v>227</v>
      </c>
      <c r="E399" s="220" t="s">
        <v>1</v>
      </c>
      <c r="F399" s="221" t="s">
        <v>889</v>
      </c>
      <c r="G399" s="219"/>
      <c r="H399" s="220" t="s">
        <v>1</v>
      </c>
      <c r="I399" s="222"/>
      <c r="J399" s="219"/>
      <c r="K399" s="219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227</v>
      </c>
      <c r="AU399" s="227" t="s">
        <v>85</v>
      </c>
      <c r="AV399" s="14" t="s">
        <v>83</v>
      </c>
      <c r="AW399" s="14" t="s">
        <v>32</v>
      </c>
      <c r="AX399" s="14" t="s">
        <v>76</v>
      </c>
      <c r="AY399" s="227" t="s">
        <v>207</v>
      </c>
    </row>
    <row r="400" spans="1:65" s="13" customFormat="1" ht="11.25">
      <c r="B400" s="206"/>
      <c r="C400" s="207"/>
      <c r="D400" s="208" t="s">
        <v>227</v>
      </c>
      <c r="E400" s="209" t="s">
        <v>1</v>
      </c>
      <c r="F400" s="210" t="s">
        <v>890</v>
      </c>
      <c r="G400" s="207"/>
      <c r="H400" s="211">
        <v>5.51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227</v>
      </c>
      <c r="AU400" s="217" t="s">
        <v>85</v>
      </c>
      <c r="AV400" s="13" t="s">
        <v>85</v>
      </c>
      <c r="AW400" s="13" t="s">
        <v>32</v>
      </c>
      <c r="AX400" s="13" t="s">
        <v>76</v>
      </c>
      <c r="AY400" s="217" t="s">
        <v>207</v>
      </c>
    </row>
    <row r="401" spans="1:65" s="13" customFormat="1" ht="11.25">
      <c r="B401" s="206"/>
      <c r="C401" s="207"/>
      <c r="D401" s="208" t="s">
        <v>227</v>
      </c>
      <c r="E401" s="209" t="s">
        <v>1</v>
      </c>
      <c r="F401" s="210" t="s">
        <v>899</v>
      </c>
      <c r="G401" s="207"/>
      <c r="H401" s="211">
        <v>6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227</v>
      </c>
      <c r="AU401" s="217" t="s">
        <v>85</v>
      </c>
      <c r="AV401" s="13" t="s">
        <v>85</v>
      </c>
      <c r="AW401" s="13" t="s">
        <v>32</v>
      </c>
      <c r="AX401" s="13" t="s">
        <v>83</v>
      </c>
      <c r="AY401" s="217" t="s">
        <v>207</v>
      </c>
    </row>
    <row r="402" spans="1:65" s="2" customFormat="1" ht="24.2" customHeight="1">
      <c r="A402" s="35"/>
      <c r="B402" s="36"/>
      <c r="C402" s="193" t="s">
        <v>900</v>
      </c>
      <c r="D402" s="193" t="s">
        <v>209</v>
      </c>
      <c r="E402" s="194" t="s">
        <v>901</v>
      </c>
      <c r="F402" s="195" t="s">
        <v>902</v>
      </c>
      <c r="G402" s="196" t="s">
        <v>212</v>
      </c>
      <c r="H402" s="197">
        <v>6</v>
      </c>
      <c r="I402" s="198"/>
      <c r="J402" s="199">
        <f>ROUND(I402*H402,2)</f>
        <v>0</v>
      </c>
      <c r="K402" s="195" t="s">
        <v>213</v>
      </c>
      <c r="L402" s="40"/>
      <c r="M402" s="200" t="s">
        <v>1</v>
      </c>
      <c r="N402" s="201" t="s">
        <v>41</v>
      </c>
      <c r="O402" s="72"/>
      <c r="P402" s="202">
        <f>O402*H402</f>
        <v>0</v>
      </c>
      <c r="Q402" s="202">
        <v>6.1500000000000001E-3</v>
      </c>
      <c r="R402" s="202">
        <f>Q402*H402</f>
        <v>3.6900000000000002E-2</v>
      </c>
      <c r="S402" s="202">
        <v>0</v>
      </c>
      <c r="T402" s="20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4" t="s">
        <v>97</v>
      </c>
      <c r="AT402" s="204" t="s">
        <v>209</v>
      </c>
      <c r="AU402" s="204" t="s">
        <v>85</v>
      </c>
      <c r="AY402" s="18" t="s">
        <v>207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83</v>
      </c>
      <c r="BK402" s="205">
        <f>ROUND(I402*H402,2)</f>
        <v>0</v>
      </c>
      <c r="BL402" s="18" t="s">
        <v>97</v>
      </c>
      <c r="BM402" s="204" t="s">
        <v>903</v>
      </c>
    </row>
    <row r="403" spans="1:65" s="2" customFormat="1" ht="21.75" customHeight="1">
      <c r="A403" s="35"/>
      <c r="B403" s="36"/>
      <c r="C403" s="193" t="s">
        <v>904</v>
      </c>
      <c r="D403" s="193" t="s">
        <v>209</v>
      </c>
      <c r="E403" s="194" t="s">
        <v>905</v>
      </c>
      <c r="F403" s="195" t="s">
        <v>906</v>
      </c>
      <c r="G403" s="196" t="s">
        <v>212</v>
      </c>
      <c r="H403" s="197">
        <v>20</v>
      </c>
      <c r="I403" s="198"/>
      <c r="J403" s="199">
        <f>ROUND(I403*H403,2)</f>
        <v>0</v>
      </c>
      <c r="K403" s="195" t="s">
        <v>1</v>
      </c>
      <c r="L403" s="40"/>
      <c r="M403" s="200" t="s">
        <v>1</v>
      </c>
      <c r="N403" s="201" t="s">
        <v>41</v>
      </c>
      <c r="O403" s="72"/>
      <c r="P403" s="202">
        <f>O403*H403</f>
        <v>0</v>
      </c>
      <c r="Q403" s="202">
        <v>0.01</v>
      </c>
      <c r="R403" s="202">
        <f>Q403*H403</f>
        <v>0.2</v>
      </c>
      <c r="S403" s="202">
        <v>0</v>
      </c>
      <c r="T403" s="20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4" t="s">
        <v>97</v>
      </c>
      <c r="AT403" s="204" t="s">
        <v>209</v>
      </c>
      <c r="AU403" s="204" t="s">
        <v>85</v>
      </c>
      <c r="AY403" s="18" t="s">
        <v>207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83</v>
      </c>
      <c r="BK403" s="205">
        <f>ROUND(I403*H403,2)</f>
        <v>0</v>
      </c>
      <c r="BL403" s="18" t="s">
        <v>97</v>
      </c>
      <c r="BM403" s="204" t="s">
        <v>907</v>
      </c>
    </row>
    <row r="404" spans="1:65" s="14" customFormat="1" ht="11.25">
      <c r="B404" s="218"/>
      <c r="C404" s="219"/>
      <c r="D404" s="208" t="s">
        <v>227</v>
      </c>
      <c r="E404" s="220" t="s">
        <v>1</v>
      </c>
      <c r="F404" s="221" t="s">
        <v>609</v>
      </c>
      <c r="G404" s="219"/>
      <c r="H404" s="220" t="s">
        <v>1</v>
      </c>
      <c r="I404" s="222"/>
      <c r="J404" s="219"/>
      <c r="K404" s="219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227</v>
      </c>
      <c r="AU404" s="227" t="s">
        <v>85</v>
      </c>
      <c r="AV404" s="14" t="s">
        <v>83</v>
      </c>
      <c r="AW404" s="14" t="s">
        <v>32</v>
      </c>
      <c r="AX404" s="14" t="s">
        <v>76</v>
      </c>
      <c r="AY404" s="227" t="s">
        <v>207</v>
      </c>
    </row>
    <row r="405" spans="1:65" s="13" customFormat="1" ht="11.25">
      <c r="B405" s="206"/>
      <c r="C405" s="207"/>
      <c r="D405" s="208" t="s">
        <v>227</v>
      </c>
      <c r="E405" s="209" t="s">
        <v>1</v>
      </c>
      <c r="F405" s="210" t="s">
        <v>891</v>
      </c>
      <c r="G405" s="207"/>
      <c r="H405" s="211">
        <v>18.068000000000001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227</v>
      </c>
      <c r="AU405" s="217" t="s">
        <v>85</v>
      </c>
      <c r="AV405" s="13" t="s">
        <v>85</v>
      </c>
      <c r="AW405" s="13" t="s">
        <v>32</v>
      </c>
      <c r="AX405" s="13" t="s">
        <v>76</v>
      </c>
      <c r="AY405" s="217" t="s">
        <v>207</v>
      </c>
    </row>
    <row r="406" spans="1:65" s="13" customFormat="1" ht="11.25">
      <c r="B406" s="206"/>
      <c r="C406" s="207"/>
      <c r="D406" s="208" t="s">
        <v>227</v>
      </c>
      <c r="E406" s="209" t="s">
        <v>1</v>
      </c>
      <c r="F406" s="210" t="s">
        <v>292</v>
      </c>
      <c r="G406" s="207"/>
      <c r="H406" s="211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227</v>
      </c>
      <c r="AU406" s="217" t="s">
        <v>85</v>
      </c>
      <c r="AV406" s="13" t="s">
        <v>85</v>
      </c>
      <c r="AW406" s="13" t="s">
        <v>32</v>
      </c>
      <c r="AX406" s="13" t="s">
        <v>83</v>
      </c>
      <c r="AY406" s="217" t="s">
        <v>207</v>
      </c>
    </row>
    <row r="407" spans="1:65" s="2" customFormat="1" ht="16.5" customHeight="1">
      <c r="A407" s="35"/>
      <c r="B407" s="36"/>
      <c r="C407" s="193" t="s">
        <v>908</v>
      </c>
      <c r="D407" s="193" t="s">
        <v>209</v>
      </c>
      <c r="E407" s="194" t="s">
        <v>909</v>
      </c>
      <c r="F407" s="195" t="s">
        <v>910</v>
      </c>
      <c r="G407" s="196" t="s">
        <v>212</v>
      </c>
      <c r="H407" s="197">
        <v>4.5</v>
      </c>
      <c r="I407" s="198"/>
      <c r="J407" s="199">
        <f>ROUND(I407*H407,2)</f>
        <v>0</v>
      </c>
      <c r="K407" s="195" t="s">
        <v>213</v>
      </c>
      <c r="L407" s="40"/>
      <c r="M407" s="200" t="s">
        <v>1</v>
      </c>
      <c r="N407" s="201" t="s">
        <v>41</v>
      </c>
      <c r="O407" s="72"/>
      <c r="P407" s="202">
        <f>O407*H407</f>
        <v>0</v>
      </c>
      <c r="Q407" s="202">
        <v>9.8999999999999999E-4</v>
      </c>
      <c r="R407" s="202">
        <f>Q407*H407</f>
        <v>4.4549999999999998E-3</v>
      </c>
      <c r="S407" s="202">
        <v>0</v>
      </c>
      <c r="T407" s="203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4" t="s">
        <v>97</v>
      </c>
      <c r="AT407" s="204" t="s">
        <v>209</v>
      </c>
      <c r="AU407" s="204" t="s">
        <v>85</v>
      </c>
      <c r="AY407" s="18" t="s">
        <v>207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83</v>
      </c>
      <c r="BK407" s="205">
        <f>ROUND(I407*H407,2)</f>
        <v>0</v>
      </c>
      <c r="BL407" s="18" t="s">
        <v>97</v>
      </c>
      <c r="BM407" s="204" t="s">
        <v>911</v>
      </c>
    </row>
    <row r="408" spans="1:65" s="14" customFormat="1" ht="11.25">
      <c r="B408" s="218"/>
      <c r="C408" s="219"/>
      <c r="D408" s="208" t="s">
        <v>227</v>
      </c>
      <c r="E408" s="220" t="s">
        <v>1</v>
      </c>
      <c r="F408" s="221" t="s">
        <v>912</v>
      </c>
      <c r="G408" s="219"/>
      <c r="H408" s="220" t="s">
        <v>1</v>
      </c>
      <c r="I408" s="222"/>
      <c r="J408" s="219"/>
      <c r="K408" s="219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227</v>
      </c>
      <c r="AU408" s="227" t="s">
        <v>85</v>
      </c>
      <c r="AV408" s="14" t="s">
        <v>83</v>
      </c>
      <c r="AW408" s="14" t="s">
        <v>32</v>
      </c>
      <c r="AX408" s="14" t="s">
        <v>76</v>
      </c>
      <c r="AY408" s="227" t="s">
        <v>207</v>
      </c>
    </row>
    <row r="409" spans="1:65" s="13" customFormat="1" ht="11.25">
      <c r="B409" s="206"/>
      <c r="C409" s="207"/>
      <c r="D409" s="208" t="s">
        <v>227</v>
      </c>
      <c r="E409" s="209" t="s">
        <v>1</v>
      </c>
      <c r="F409" s="210" t="s">
        <v>913</v>
      </c>
      <c r="G409" s="207"/>
      <c r="H409" s="211">
        <v>3.391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227</v>
      </c>
      <c r="AU409" s="217" t="s">
        <v>85</v>
      </c>
      <c r="AV409" s="13" t="s">
        <v>85</v>
      </c>
      <c r="AW409" s="13" t="s">
        <v>32</v>
      </c>
      <c r="AX409" s="13" t="s">
        <v>76</v>
      </c>
      <c r="AY409" s="217" t="s">
        <v>207</v>
      </c>
    </row>
    <row r="410" spans="1:65" s="13" customFormat="1" ht="11.25">
      <c r="B410" s="206"/>
      <c r="C410" s="207"/>
      <c r="D410" s="208" t="s">
        <v>227</v>
      </c>
      <c r="E410" s="209" t="s">
        <v>1</v>
      </c>
      <c r="F410" s="210" t="s">
        <v>914</v>
      </c>
      <c r="G410" s="207"/>
      <c r="H410" s="211">
        <v>0.625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227</v>
      </c>
      <c r="AU410" s="217" t="s">
        <v>85</v>
      </c>
      <c r="AV410" s="13" t="s">
        <v>85</v>
      </c>
      <c r="AW410" s="13" t="s">
        <v>32</v>
      </c>
      <c r="AX410" s="13" t="s">
        <v>76</v>
      </c>
      <c r="AY410" s="217" t="s">
        <v>207</v>
      </c>
    </row>
    <row r="411" spans="1:65" s="16" customFormat="1" ht="11.25">
      <c r="B411" s="239"/>
      <c r="C411" s="240"/>
      <c r="D411" s="208" t="s">
        <v>227</v>
      </c>
      <c r="E411" s="241" t="s">
        <v>1</v>
      </c>
      <c r="F411" s="242" t="s">
        <v>345</v>
      </c>
      <c r="G411" s="240"/>
      <c r="H411" s="243">
        <v>4.016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227</v>
      </c>
      <c r="AU411" s="249" t="s">
        <v>85</v>
      </c>
      <c r="AV411" s="16" t="s">
        <v>92</v>
      </c>
      <c r="AW411" s="16" t="s">
        <v>32</v>
      </c>
      <c r="AX411" s="16" t="s">
        <v>76</v>
      </c>
      <c r="AY411" s="249" t="s">
        <v>207</v>
      </c>
    </row>
    <row r="412" spans="1:65" s="13" customFormat="1" ht="11.25">
      <c r="B412" s="206"/>
      <c r="C412" s="207"/>
      <c r="D412" s="208" t="s">
        <v>227</v>
      </c>
      <c r="E412" s="209" t="s">
        <v>1</v>
      </c>
      <c r="F412" s="210" t="s">
        <v>915</v>
      </c>
      <c r="G412" s="207"/>
      <c r="H412" s="211">
        <v>4.5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227</v>
      </c>
      <c r="AU412" s="217" t="s">
        <v>85</v>
      </c>
      <c r="AV412" s="13" t="s">
        <v>85</v>
      </c>
      <c r="AW412" s="13" t="s">
        <v>32</v>
      </c>
      <c r="AX412" s="13" t="s">
        <v>83</v>
      </c>
      <c r="AY412" s="217" t="s">
        <v>207</v>
      </c>
    </row>
    <row r="413" spans="1:65" s="2" customFormat="1" ht="24.2" customHeight="1">
      <c r="A413" s="35"/>
      <c r="B413" s="36"/>
      <c r="C413" s="193" t="s">
        <v>916</v>
      </c>
      <c r="D413" s="193" t="s">
        <v>209</v>
      </c>
      <c r="E413" s="194" t="s">
        <v>917</v>
      </c>
      <c r="F413" s="195" t="s">
        <v>918</v>
      </c>
      <c r="G413" s="196" t="s">
        <v>212</v>
      </c>
      <c r="H413" s="197">
        <v>6</v>
      </c>
      <c r="I413" s="198"/>
      <c r="J413" s="199">
        <f>ROUND(I413*H413,2)</f>
        <v>0</v>
      </c>
      <c r="K413" s="195" t="s">
        <v>213</v>
      </c>
      <c r="L413" s="40"/>
      <c r="M413" s="200" t="s">
        <v>1</v>
      </c>
      <c r="N413" s="201" t="s">
        <v>41</v>
      </c>
      <c r="O413" s="72"/>
      <c r="P413" s="202">
        <f>O413*H413</f>
        <v>0</v>
      </c>
      <c r="Q413" s="202">
        <v>1.5E-3</v>
      </c>
      <c r="R413" s="202">
        <f>Q413*H413</f>
        <v>9.0000000000000011E-3</v>
      </c>
      <c r="S413" s="202">
        <v>0</v>
      </c>
      <c r="T413" s="20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4" t="s">
        <v>97</v>
      </c>
      <c r="AT413" s="204" t="s">
        <v>209</v>
      </c>
      <c r="AU413" s="204" t="s">
        <v>85</v>
      </c>
      <c r="AY413" s="18" t="s">
        <v>207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83</v>
      </c>
      <c r="BK413" s="205">
        <f>ROUND(I413*H413,2)</f>
        <v>0</v>
      </c>
      <c r="BL413" s="18" t="s">
        <v>97</v>
      </c>
      <c r="BM413" s="204" t="s">
        <v>919</v>
      </c>
    </row>
    <row r="414" spans="1:65" s="2" customFormat="1" ht="24.2" customHeight="1">
      <c r="A414" s="35"/>
      <c r="B414" s="36"/>
      <c r="C414" s="193" t="s">
        <v>920</v>
      </c>
      <c r="D414" s="193" t="s">
        <v>209</v>
      </c>
      <c r="E414" s="194" t="s">
        <v>921</v>
      </c>
      <c r="F414" s="195" t="s">
        <v>922</v>
      </c>
      <c r="G414" s="196" t="s">
        <v>212</v>
      </c>
      <c r="H414" s="197">
        <v>6</v>
      </c>
      <c r="I414" s="198"/>
      <c r="J414" s="199">
        <f>ROUND(I414*H414,2)</f>
        <v>0</v>
      </c>
      <c r="K414" s="195" t="s">
        <v>213</v>
      </c>
      <c r="L414" s="40"/>
      <c r="M414" s="200" t="s">
        <v>1</v>
      </c>
      <c r="N414" s="201" t="s">
        <v>41</v>
      </c>
      <c r="O414" s="72"/>
      <c r="P414" s="202">
        <f>O414*H414</f>
        <v>0</v>
      </c>
      <c r="Q414" s="202">
        <v>3.0300000000000001E-3</v>
      </c>
      <c r="R414" s="202">
        <f>Q414*H414</f>
        <v>1.8180000000000002E-2</v>
      </c>
      <c r="S414" s="202">
        <v>0</v>
      </c>
      <c r="T414" s="20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4" t="s">
        <v>97</v>
      </c>
      <c r="AT414" s="204" t="s">
        <v>209</v>
      </c>
      <c r="AU414" s="204" t="s">
        <v>85</v>
      </c>
      <c r="AY414" s="18" t="s">
        <v>207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83</v>
      </c>
      <c r="BK414" s="205">
        <f>ROUND(I414*H414,2)</f>
        <v>0</v>
      </c>
      <c r="BL414" s="18" t="s">
        <v>97</v>
      </c>
      <c r="BM414" s="204" t="s">
        <v>923</v>
      </c>
    </row>
    <row r="415" spans="1:65" s="2" customFormat="1" ht="24.2" customHeight="1">
      <c r="A415" s="35"/>
      <c r="B415" s="36"/>
      <c r="C415" s="193" t="s">
        <v>924</v>
      </c>
      <c r="D415" s="193" t="s">
        <v>209</v>
      </c>
      <c r="E415" s="194" t="s">
        <v>925</v>
      </c>
      <c r="F415" s="195" t="s">
        <v>926</v>
      </c>
      <c r="G415" s="196" t="s">
        <v>275</v>
      </c>
      <c r="H415" s="197">
        <v>144</v>
      </c>
      <c r="I415" s="198"/>
      <c r="J415" s="199">
        <f>ROUND(I415*H415,2)</f>
        <v>0</v>
      </c>
      <c r="K415" s="195" t="s">
        <v>213</v>
      </c>
      <c r="L415" s="40"/>
      <c r="M415" s="200" t="s">
        <v>1</v>
      </c>
      <c r="N415" s="201" t="s">
        <v>41</v>
      </c>
      <c r="O415" s="72"/>
      <c r="P415" s="202">
        <f>O415*H415</f>
        <v>0</v>
      </c>
      <c r="Q415" s="202">
        <v>3.3E-4</v>
      </c>
      <c r="R415" s="202">
        <f>Q415*H415</f>
        <v>4.752E-2</v>
      </c>
      <c r="S415" s="202">
        <v>0</v>
      </c>
      <c r="T415" s="203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4" t="s">
        <v>97</v>
      </c>
      <c r="AT415" s="204" t="s">
        <v>209</v>
      </c>
      <c r="AU415" s="204" t="s">
        <v>85</v>
      </c>
      <c r="AY415" s="18" t="s">
        <v>207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83</v>
      </c>
      <c r="BK415" s="205">
        <f>ROUND(I415*H415,2)</f>
        <v>0</v>
      </c>
      <c r="BL415" s="18" t="s">
        <v>97</v>
      </c>
      <c r="BM415" s="204" t="s">
        <v>927</v>
      </c>
    </row>
    <row r="416" spans="1:65" s="14" customFormat="1" ht="11.25">
      <c r="B416" s="218"/>
      <c r="C416" s="219"/>
      <c r="D416" s="208" t="s">
        <v>227</v>
      </c>
      <c r="E416" s="220" t="s">
        <v>1</v>
      </c>
      <c r="F416" s="221" t="s">
        <v>686</v>
      </c>
      <c r="G416" s="219"/>
      <c r="H416" s="220" t="s">
        <v>1</v>
      </c>
      <c r="I416" s="222"/>
      <c r="J416" s="219"/>
      <c r="K416" s="219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227</v>
      </c>
      <c r="AU416" s="227" t="s">
        <v>85</v>
      </c>
      <c r="AV416" s="14" t="s">
        <v>83</v>
      </c>
      <c r="AW416" s="14" t="s">
        <v>32</v>
      </c>
      <c r="AX416" s="14" t="s">
        <v>76</v>
      </c>
      <c r="AY416" s="227" t="s">
        <v>207</v>
      </c>
    </row>
    <row r="417" spans="1:65" s="13" customFormat="1" ht="11.25">
      <c r="B417" s="206"/>
      <c r="C417" s="207"/>
      <c r="D417" s="208" t="s">
        <v>227</v>
      </c>
      <c r="E417" s="209" t="s">
        <v>1</v>
      </c>
      <c r="F417" s="210" t="s">
        <v>928</v>
      </c>
      <c r="G417" s="207"/>
      <c r="H417" s="211">
        <v>144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227</v>
      </c>
      <c r="AU417" s="217" t="s">
        <v>85</v>
      </c>
      <c r="AV417" s="13" t="s">
        <v>85</v>
      </c>
      <c r="AW417" s="13" t="s">
        <v>32</v>
      </c>
      <c r="AX417" s="13" t="s">
        <v>83</v>
      </c>
      <c r="AY417" s="217" t="s">
        <v>207</v>
      </c>
    </row>
    <row r="418" spans="1:65" s="2" customFormat="1" ht="24.2" customHeight="1">
      <c r="A418" s="35"/>
      <c r="B418" s="36"/>
      <c r="C418" s="255" t="s">
        <v>929</v>
      </c>
      <c r="D418" s="255" t="s">
        <v>636</v>
      </c>
      <c r="E418" s="256" t="s">
        <v>930</v>
      </c>
      <c r="F418" s="257" t="s">
        <v>931</v>
      </c>
      <c r="G418" s="258" t="s">
        <v>445</v>
      </c>
      <c r="H418" s="259">
        <v>9.1999999999999998E-2</v>
      </c>
      <c r="I418" s="260"/>
      <c r="J418" s="261">
        <f>ROUND(I418*H418,2)</f>
        <v>0</v>
      </c>
      <c r="K418" s="257" t="s">
        <v>213</v>
      </c>
      <c r="L418" s="262"/>
      <c r="M418" s="263" t="s">
        <v>1</v>
      </c>
      <c r="N418" s="264" t="s">
        <v>41</v>
      </c>
      <c r="O418" s="72"/>
      <c r="P418" s="202">
        <f>O418*H418</f>
        <v>0</v>
      </c>
      <c r="Q418" s="202">
        <v>1</v>
      </c>
      <c r="R418" s="202">
        <f>Q418*H418</f>
        <v>9.1999999999999998E-2</v>
      </c>
      <c r="S418" s="202">
        <v>0</v>
      </c>
      <c r="T418" s="20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4" t="s">
        <v>237</v>
      </c>
      <c r="AT418" s="204" t="s">
        <v>636</v>
      </c>
      <c r="AU418" s="204" t="s">
        <v>85</v>
      </c>
      <c r="AY418" s="18" t="s">
        <v>207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83</v>
      </c>
      <c r="BK418" s="205">
        <f>ROUND(I418*H418,2)</f>
        <v>0</v>
      </c>
      <c r="BL418" s="18" t="s">
        <v>97</v>
      </c>
      <c r="BM418" s="204" t="s">
        <v>932</v>
      </c>
    </row>
    <row r="419" spans="1:65" s="13" customFormat="1" ht="11.25">
      <c r="B419" s="206"/>
      <c r="C419" s="207"/>
      <c r="D419" s="208" t="s">
        <v>227</v>
      </c>
      <c r="E419" s="207"/>
      <c r="F419" s="210" t="s">
        <v>933</v>
      </c>
      <c r="G419" s="207"/>
      <c r="H419" s="211">
        <v>9.1999999999999998E-2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227</v>
      </c>
      <c r="AU419" s="217" t="s">
        <v>85</v>
      </c>
      <c r="AV419" s="13" t="s">
        <v>85</v>
      </c>
      <c r="AW419" s="13" t="s">
        <v>4</v>
      </c>
      <c r="AX419" s="13" t="s">
        <v>83</v>
      </c>
      <c r="AY419" s="217" t="s">
        <v>207</v>
      </c>
    </row>
    <row r="420" spans="1:65" s="2" customFormat="1" ht="24.2" customHeight="1">
      <c r="A420" s="35"/>
      <c r="B420" s="36"/>
      <c r="C420" s="193" t="s">
        <v>934</v>
      </c>
      <c r="D420" s="193" t="s">
        <v>209</v>
      </c>
      <c r="E420" s="194" t="s">
        <v>935</v>
      </c>
      <c r="F420" s="195" t="s">
        <v>936</v>
      </c>
      <c r="G420" s="196" t="s">
        <v>275</v>
      </c>
      <c r="H420" s="197">
        <v>18</v>
      </c>
      <c r="I420" s="198"/>
      <c r="J420" s="199">
        <f>ROUND(I420*H420,2)</f>
        <v>0</v>
      </c>
      <c r="K420" s="195" t="s">
        <v>213</v>
      </c>
      <c r="L420" s="40"/>
      <c r="M420" s="200" t="s">
        <v>1</v>
      </c>
      <c r="N420" s="201" t="s">
        <v>41</v>
      </c>
      <c r="O420" s="72"/>
      <c r="P420" s="202">
        <f>O420*H420</f>
        <v>0</v>
      </c>
      <c r="Q420" s="202">
        <v>1.01E-3</v>
      </c>
      <c r="R420" s="202">
        <f>Q420*H420</f>
        <v>1.8180000000000002E-2</v>
      </c>
      <c r="S420" s="202">
        <v>1E-3</v>
      </c>
      <c r="T420" s="203">
        <f>S420*H420</f>
        <v>1.8000000000000002E-2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4" t="s">
        <v>97</v>
      </c>
      <c r="AT420" s="204" t="s">
        <v>209</v>
      </c>
      <c r="AU420" s="204" t="s">
        <v>85</v>
      </c>
      <c r="AY420" s="18" t="s">
        <v>207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83</v>
      </c>
      <c r="BK420" s="205">
        <f>ROUND(I420*H420,2)</f>
        <v>0</v>
      </c>
      <c r="BL420" s="18" t="s">
        <v>97</v>
      </c>
      <c r="BM420" s="204" t="s">
        <v>937</v>
      </c>
    </row>
    <row r="421" spans="1:65" s="14" customFormat="1" ht="11.25">
      <c r="B421" s="218"/>
      <c r="C421" s="219"/>
      <c r="D421" s="208" t="s">
        <v>227</v>
      </c>
      <c r="E421" s="220" t="s">
        <v>1</v>
      </c>
      <c r="F421" s="221" t="s">
        <v>663</v>
      </c>
      <c r="G421" s="219"/>
      <c r="H421" s="220" t="s">
        <v>1</v>
      </c>
      <c r="I421" s="222"/>
      <c r="J421" s="219"/>
      <c r="K421" s="219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227</v>
      </c>
      <c r="AU421" s="227" t="s">
        <v>85</v>
      </c>
      <c r="AV421" s="14" t="s">
        <v>83</v>
      </c>
      <c r="AW421" s="14" t="s">
        <v>32</v>
      </c>
      <c r="AX421" s="14" t="s">
        <v>76</v>
      </c>
      <c r="AY421" s="227" t="s">
        <v>207</v>
      </c>
    </row>
    <row r="422" spans="1:65" s="13" customFormat="1" ht="11.25">
      <c r="B422" s="206"/>
      <c r="C422" s="207"/>
      <c r="D422" s="208" t="s">
        <v>227</v>
      </c>
      <c r="E422" s="209" t="s">
        <v>1</v>
      </c>
      <c r="F422" s="210" t="s">
        <v>938</v>
      </c>
      <c r="G422" s="207"/>
      <c r="H422" s="211">
        <v>10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227</v>
      </c>
      <c r="AU422" s="217" t="s">
        <v>85</v>
      </c>
      <c r="AV422" s="13" t="s">
        <v>85</v>
      </c>
      <c r="AW422" s="13" t="s">
        <v>32</v>
      </c>
      <c r="AX422" s="13" t="s">
        <v>76</v>
      </c>
      <c r="AY422" s="217" t="s">
        <v>207</v>
      </c>
    </row>
    <row r="423" spans="1:65" s="13" customFormat="1" ht="11.25">
      <c r="B423" s="206"/>
      <c r="C423" s="207"/>
      <c r="D423" s="208" t="s">
        <v>227</v>
      </c>
      <c r="E423" s="209" t="s">
        <v>1</v>
      </c>
      <c r="F423" s="210" t="s">
        <v>939</v>
      </c>
      <c r="G423" s="207"/>
      <c r="H423" s="211">
        <v>8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227</v>
      </c>
      <c r="AU423" s="217" t="s">
        <v>85</v>
      </c>
      <c r="AV423" s="13" t="s">
        <v>85</v>
      </c>
      <c r="AW423" s="13" t="s">
        <v>32</v>
      </c>
      <c r="AX423" s="13" t="s">
        <v>76</v>
      </c>
      <c r="AY423" s="217" t="s">
        <v>207</v>
      </c>
    </row>
    <row r="424" spans="1:65" s="15" customFormat="1" ht="11.25">
      <c r="B424" s="228"/>
      <c r="C424" s="229"/>
      <c r="D424" s="208" t="s">
        <v>227</v>
      </c>
      <c r="E424" s="230" t="s">
        <v>1</v>
      </c>
      <c r="F424" s="231" t="s">
        <v>291</v>
      </c>
      <c r="G424" s="229"/>
      <c r="H424" s="232">
        <v>18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227</v>
      </c>
      <c r="AU424" s="238" t="s">
        <v>85</v>
      </c>
      <c r="AV424" s="15" t="s">
        <v>97</v>
      </c>
      <c r="AW424" s="15" t="s">
        <v>32</v>
      </c>
      <c r="AX424" s="15" t="s">
        <v>83</v>
      </c>
      <c r="AY424" s="238" t="s">
        <v>207</v>
      </c>
    </row>
    <row r="425" spans="1:65" s="2" customFormat="1" ht="24.2" customHeight="1">
      <c r="A425" s="35"/>
      <c r="B425" s="36"/>
      <c r="C425" s="255" t="s">
        <v>940</v>
      </c>
      <c r="D425" s="255" t="s">
        <v>636</v>
      </c>
      <c r="E425" s="256" t="s">
        <v>941</v>
      </c>
      <c r="F425" s="257" t="s">
        <v>942</v>
      </c>
      <c r="G425" s="258" t="s">
        <v>445</v>
      </c>
      <c r="H425" s="259">
        <v>4.5999999999999999E-2</v>
      </c>
      <c r="I425" s="260"/>
      <c r="J425" s="261">
        <f>ROUND(I425*H425,2)</f>
        <v>0</v>
      </c>
      <c r="K425" s="257" t="s">
        <v>213</v>
      </c>
      <c r="L425" s="262"/>
      <c r="M425" s="263" t="s">
        <v>1</v>
      </c>
      <c r="N425" s="264" t="s">
        <v>41</v>
      </c>
      <c r="O425" s="72"/>
      <c r="P425" s="202">
        <f>O425*H425</f>
        <v>0</v>
      </c>
      <c r="Q425" s="202">
        <v>1</v>
      </c>
      <c r="R425" s="202">
        <f>Q425*H425</f>
        <v>4.5999999999999999E-2</v>
      </c>
      <c r="S425" s="202">
        <v>0</v>
      </c>
      <c r="T425" s="20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4" t="s">
        <v>237</v>
      </c>
      <c r="AT425" s="204" t="s">
        <v>636</v>
      </c>
      <c r="AU425" s="204" t="s">
        <v>85</v>
      </c>
      <c r="AY425" s="18" t="s">
        <v>207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83</v>
      </c>
      <c r="BK425" s="205">
        <f>ROUND(I425*H425,2)</f>
        <v>0</v>
      </c>
      <c r="BL425" s="18" t="s">
        <v>97</v>
      </c>
      <c r="BM425" s="204" t="s">
        <v>943</v>
      </c>
    </row>
    <row r="426" spans="1:65" s="13" customFormat="1" ht="11.25">
      <c r="B426" s="206"/>
      <c r="C426" s="207"/>
      <c r="D426" s="208" t="s">
        <v>227</v>
      </c>
      <c r="E426" s="207"/>
      <c r="F426" s="210" t="s">
        <v>944</v>
      </c>
      <c r="G426" s="207"/>
      <c r="H426" s="211">
        <v>4.5999999999999999E-2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227</v>
      </c>
      <c r="AU426" s="217" t="s">
        <v>85</v>
      </c>
      <c r="AV426" s="13" t="s">
        <v>85</v>
      </c>
      <c r="AW426" s="13" t="s">
        <v>4</v>
      </c>
      <c r="AX426" s="13" t="s">
        <v>83</v>
      </c>
      <c r="AY426" s="217" t="s">
        <v>207</v>
      </c>
    </row>
    <row r="427" spans="1:65" s="12" customFormat="1" ht="22.9" customHeight="1">
      <c r="B427" s="177"/>
      <c r="C427" s="178"/>
      <c r="D427" s="179" t="s">
        <v>75</v>
      </c>
      <c r="E427" s="191" t="s">
        <v>945</v>
      </c>
      <c r="F427" s="191" t="s">
        <v>946</v>
      </c>
      <c r="G427" s="178"/>
      <c r="H427" s="178"/>
      <c r="I427" s="181"/>
      <c r="J427" s="192">
        <f>BK427</f>
        <v>0</v>
      </c>
      <c r="K427" s="178"/>
      <c r="L427" s="183"/>
      <c r="M427" s="184"/>
      <c r="N427" s="185"/>
      <c r="O427" s="185"/>
      <c r="P427" s="186">
        <f>P428</f>
        <v>0</v>
      </c>
      <c r="Q427" s="185"/>
      <c r="R427" s="186">
        <f>R428</f>
        <v>0</v>
      </c>
      <c r="S427" s="185"/>
      <c r="T427" s="187">
        <f>T428</f>
        <v>0</v>
      </c>
      <c r="AR427" s="188" t="s">
        <v>83</v>
      </c>
      <c r="AT427" s="189" t="s">
        <v>75</v>
      </c>
      <c r="AU427" s="189" t="s">
        <v>83</v>
      </c>
      <c r="AY427" s="188" t="s">
        <v>207</v>
      </c>
      <c r="BK427" s="190">
        <f>BK428</f>
        <v>0</v>
      </c>
    </row>
    <row r="428" spans="1:65" s="2" customFormat="1" ht="33" customHeight="1">
      <c r="A428" s="35"/>
      <c r="B428" s="36"/>
      <c r="C428" s="193" t="s">
        <v>947</v>
      </c>
      <c r="D428" s="193" t="s">
        <v>209</v>
      </c>
      <c r="E428" s="194" t="s">
        <v>948</v>
      </c>
      <c r="F428" s="195" t="s">
        <v>949</v>
      </c>
      <c r="G428" s="196" t="s">
        <v>445</v>
      </c>
      <c r="H428" s="197">
        <v>1211.9570000000001</v>
      </c>
      <c r="I428" s="198"/>
      <c r="J428" s="199">
        <f>ROUND(I428*H428,2)</f>
        <v>0</v>
      </c>
      <c r="K428" s="195" t="s">
        <v>213</v>
      </c>
      <c r="L428" s="40"/>
      <c r="M428" s="200" t="s">
        <v>1</v>
      </c>
      <c r="N428" s="201" t="s">
        <v>41</v>
      </c>
      <c r="O428" s="72"/>
      <c r="P428" s="202">
        <f>O428*H428</f>
        <v>0</v>
      </c>
      <c r="Q428" s="202">
        <v>0</v>
      </c>
      <c r="R428" s="202">
        <f>Q428*H428</f>
        <v>0</v>
      </c>
      <c r="S428" s="202">
        <v>0</v>
      </c>
      <c r="T428" s="20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4" t="s">
        <v>97</v>
      </c>
      <c r="AT428" s="204" t="s">
        <v>209</v>
      </c>
      <c r="AU428" s="204" t="s">
        <v>85</v>
      </c>
      <c r="AY428" s="18" t="s">
        <v>207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83</v>
      </c>
      <c r="BK428" s="205">
        <f>ROUND(I428*H428,2)</f>
        <v>0</v>
      </c>
      <c r="BL428" s="18" t="s">
        <v>97</v>
      </c>
      <c r="BM428" s="204" t="s">
        <v>950</v>
      </c>
    </row>
    <row r="429" spans="1:65" s="12" customFormat="1" ht="25.9" customHeight="1">
      <c r="B429" s="177"/>
      <c r="C429" s="178"/>
      <c r="D429" s="179" t="s">
        <v>75</v>
      </c>
      <c r="E429" s="180" t="s">
        <v>479</v>
      </c>
      <c r="F429" s="180" t="s">
        <v>480</v>
      </c>
      <c r="G429" s="178"/>
      <c r="H429" s="178"/>
      <c r="I429" s="181"/>
      <c r="J429" s="182">
        <f>BK429</f>
        <v>0</v>
      </c>
      <c r="K429" s="178"/>
      <c r="L429" s="183"/>
      <c r="M429" s="184"/>
      <c r="N429" s="185"/>
      <c r="O429" s="185"/>
      <c r="P429" s="186">
        <f>P430+P461+P478+P491+P498</f>
        <v>0</v>
      </c>
      <c r="Q429" s="185"/>
      <c r="R429" s="186">
        <f>R430+R461+R478+R491+R498</f>
        <v>13.451882489999999</v>
      </c>
      <c r="S429" s="185"/>
      <c r="T429" s="187">
        <f>T430+T461+T478+T491+T498</f>
        <v>3.0674079999999999</v>
      </c>
      <c r="AR429" s="188" t="s">
        <v>85</v>
      </c>
      <c r="AT429" s="189" t="s">
        <v>75</v>
      </c>
      <c r="AU429" s="189" t="s">
        <v>76</v>
      </c>
      <c r="AY429" s="188" t="s">
        <v>207</v>
      </c>
      <c r="BK429" s="190">
        <f>BK430+BK461+BK478+BK491+BK498</f>
        <v>0</v>
      </c>
    </row>
    <row r="430" spans="1:65" s="12" customFormat="1" ht="22.9" customHeight="1">
      <c r="B430" s="177"/>
      <c r="C430" s="178"/>
      <c r="D430" s="179" t="s">
        <v>75</v>
      </c>
      <c r="E430" s="191" t="s">
        <v>951</v>
      </c>
      <c r="F430" s="191" t="s">
        <v>952</v>
      </c>
      <c r="G430" s="178"/>
      <c r="H430" s="178"/>
      <c r="I430" s="181"/>
      <c r="J430" s="192">
        <f>BK430</f>
        <v>0</v>
      </c>
      <c r="K430" s="178"/>
      <c r="L430" s="183"/>
      <c r="M430" s="184"/>
      <c r="N430" s="185"/>
      <c r="O430" s="185"/>
      <c r="P430" s="186">
        <f>SUM(P431:P460)</f>
        <v>0</v>
      </c>
      <c r="Q430" s="185"/>
      <c r="R430" s="186">
        <f>SUM(R431:R460)</f>
        <v>1.1409579999999999</v>
      </c>
      <c r="S430" s="185"/>
      <c r="T430" s="187">
        <f>SUM(T431:T460)</f>
        <v>0</v>
      </c>
      <c r="AR430" s="188" t="s">
        <v>85</v>
      </c>
      <c r="AT430" s="189" t="s">
        <v>75</v>
      </c>
      <c r="AU430" s="189" t="s">
        <v>83</v>
      </c>
      <c r="AY430" s="188" t="s">
        <v>207</v>
      </c>
      <c r="BK430" s="190">
        <f>SUM(BK431:BK460)</f>
        <v>0</v>
      </c>
    </row>
    <row r="431" spans="1:65" s="2" customFormat="1" ht="24.2" customHeight="1">
      <c r="A431" s="35"/>
      <c r="B431" s="36"/>
      <c r="C431" s="193" t="s">
        <v>953</v>
      </c>
      <c r="D431" s="193" t="s">
        <v>209</v>
      </c>
      <c r="E431" s="194" t="s">
        <v>954</v>
      </c>
      <c r="F431" s="195" t="s">
        <v>955</v>
      </c>
      <c r="G431" s="196" t="s">
        <v>212</v>
      </c>
      <c r="H431" s="197">
        <v>236.8</v>
      </c>
      <c r="I431" s="198"/>
      <c r="J431" s="199">
        <f>ROUND(I431*H431,2)</f>
        <v>0</v>
      </c>
      <c r="K431" s="195" t="s">
        <v>213</v>
      </c>
      <c r="L431" s="40"/>
      <c r="M431" s="200" t="s">
        <v>1</v>
      </c>
      <c r="N431" s="201" t="s">
        <v>41</v>
      </c>
      <c r="O431" s="7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4" t="s">
        <v>270</v>
      </c>
      <c r="AT431" s="204" t="s">
        <v>209</v>
      </c>
      <c r="AU431" s="204" t="s">
        <v>85</v>
      </c>
      <c r="AY431" s="18" t="s">
        <v>207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83</v>
      </c>
      <c r="BK431" s="205">
        <f>ROUND(I431*H431,2)</f>
        <v>0</v>
      </c>
      <c r="BL431" s="18" t="s">
        <v>270</v>
      </c>
      <c r="BM431" s="204" t="s">
        <v>956</v>
      </c>
    </row>
    <row r="432" spans="1:65" s="13" customFormat="1" ht="11.25">
      <c r="B432" s="206"/>
      <c r="C432" s="207"/>
      <c r="D432" s="208" t="s">
        <v>227</v>
      </c>
      <c r="E432" s="209" t="s">
        <v>1</v>
      </c>
      <c r="F432" s="210" t="s">
        <v>957</v>
      </c>
      <c r="G432" s="207"/>
      <c r="H432" s="211">
        <v>90.2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227</v>
      </c>
      <c r="AU432" s="217" t="s">
        <v>85</v>
      </c>
      <c r="AV432" s="13" t="s">
        <v>85</v>
      </c>
      <c r="AW432" s="13" t="s">
        <v>32</v>
      </c>
      <c r="AX432" s="13" t="s">
        <v>76</v>
      </c>
      <c r="AY432" s="217" t="s">
        <v>207</v>
      </c>
    </row>
    <row r="433" spans="1:65" s="13" customFormat="1" ht="11.25">
      <c r="B433" s="206"/>
      <c r="C433" s="207"/>
      <c r="D433" s="208" t="s">
        <v>227</v>
      </c>
      <c r="E433" s="209" t="s">
        <v>1</v>
      </c>
      <c r="F433" s="210" t="s">
        <v>958</v>
      </c>
      <c r="G433" s="207"/>
      <c r="H433" s="211">
        <v>22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227</v>
      </c>
      <c r="AU433" s="217" t="s">
        <v>85</v>
      </c>
      <c r="AV433" s="13" t="s">
        <v>85</v>
      </c>
      <c r="AW433" s="13" t="s">
        <v>32</v>
      </c>
      <c r="AX433" s="13" t="s">
        <v>76</v>
      </c>
      <c r="AY433" s="217" t="s">
        <v>207</v>
      </c>
    </row>
    <row r="434" spans="1:65" s="13" customFormat="1" ht="11.25">
      <c r="B434" s="206"/>
      <c r="C434" s="207"/>
      <c r="D434" s="208" t="s">
        <v>227</v>
      </c>
      <c r="E434" s="209" t="s">
        <v>1</v>
      </c>
      <c r="F434" s="210" t="s">
        <v>959</v>
      </c>
      <c r="G434" s="207"/>
      <c r="H434" s="211">
        <v>27.1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227</v>
      </c>
      <c r="AU434" s="217" t="s">
        <v>85</v>
      </c>
      <c r="AV434" s="13" t="s">
        <v>85</v>
      </c>
      <c r="AW434" s="13" t="s">
        <v>32</v>
      </c>
      <c r="AX434" s="13" t="s">
        <v>76</v>
      </c>
      <c r="AY434" s="217" t="s">
        <v>207</v>
      </c>
    </row>
    <row r="435" spans="1:65" s="13" customFormat="1" ht="11.25">
      <c r="B435" s="206"/>
      <c r="C435" s="207"/>
      <c r="D435" s="208" t="s">
        <v>227</v>
      </c>
      <c r="E435" s="209" t="s">
        <v>1</v>
      </c>
      <c r="F435" s="210" t="s">
        <v>960</v>
      </c>
      <c r="G435" s="207"/>
      <c r="H435" s="211">
        <v>97.5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227</v>
      </c>
      <c r="AU435" s="217" t="s">
        <v>85</v>
      </c>
      <c r="AV435" s="13" t="s">
        <v>85</v>
      </c>
      <c r="AW435" s="13" t="s">
        <v>32</v>
      </c>
      <c r="AX435" s="13" t="s">
        <v>76</v>
      </c>
      <c r="AY435" s="217" t="s">
        <v>207</v>
      </c>
    </row>
    <row r="436" spans="1:65" s="15" customFormat="1" ht="11.25">
      <c r="B436" s="228"/>
      <c r="C436" s="229"/>
      <c r="D436" s="208" t="s">
        <v>227</v>
      </c>
      <c r="E436" s="230" t="s">
        <v>1</v>
      </c>
      <c r="F436" s="231" t="s">
        <v>291</v>
      </c>
      <c r="G436" s="229"/>
      <c r="H436" s="232">
        <v>236.8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227</v>
      </c>
      <c r="AU436" s="238" t="s">
        <v>85</v>
      </c>
      <c r="AV436" s="15" t="s">
        <v>97</v>
      </c>
      <c r="AW436" s="15" t="s">
        <v>32</v>
      </c>
      <c r="AX436" s="15" t="s">
        <v>83</v>
      </c>
      <c r="AY436" s="238" t="s">
        <v>207</v>
      </c>
    </row>
    <row r="437" spans="1:65" s="2" customFormat="1" ht="16.5" customHeight="1">
      <c r="A437" s="35"/>
      <c r="B437" s="36"/>
      <c r="C437" s="255" t="s">
        <v>961</v>
      </c>
      <c r="D437" s="255" t="s">
        <v>636</v>
      </c>
      <c r="E437" s="256" t="s">
        <v>962</v>
      </c>
      <c r="F437" s="257" t="s">
        <v>963</v>
      </c>
      <c r="G437" s="258" t="s">
        <v>445</v>
      </c>
      <c r="H437" s="259">
        <v>8.1000000000000003E-2</v>
      </c>
      <c r="I437" s="260"/>
      <c r="J437" s="261">
        <f>ROUND(I437*H437,2)</f>
        <v>0</v>
      </c>
      <c r="K437" s="257" t="s">
        <v>213</v>
      </c>
      <c r="L437" s="262"/>
      <c r="M437" s="263" t="s">
        <v>1</v>
      </c>
      <c r="N437" s="264" t="s">
        <v>41</v>
      </c>
      <c r="O437" s="72"/>
      <c r="P437" s="202">
        <f>O437*H437</f>
        <v>0</v>
      </c>
      <c r="Q437" s="202">
        <v>1</v>
      </c>
      <c r="R437" s="202">
        <f>Q437*H437</f>
        <v>8.1000000000000003E-2</v>
      </c>
      <c r="S437" s="202">
        <v>0</v>
      </c>
      <c r="T437" s="203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4" t="s">
        <v>369</v>
      </c>
      <c r="AT437" s="204" t="s">
        <v>636</v>
      </c>
      <c r="AU437" s="204" t="s">
        <v>85</v>
      </c>
      <c r="AY437" s="18" t="s">
        <v>207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83</v>
      </c>
      <c r="BK437" s="205">
        <f>ROUND(I437*H437,2)</f>
        <v>0</v>
      </c>
      <c r="BL437" s="18" t="s">
        <v>270</v>
      </c>
      <c r="BM437" s="204" t="s">
        <v>964</v>
      </c>
    </row>
    <row r="438" spans="1:65" s="13" customFormat="1" ht="11.25">
      <c r="B438" s="206"/>
      <c r="C438" s="207"/>
      <c r="D438" s="208" t="s">
        <v>227</v>
      </c>
      <c r="E438" s="207"/>
      <c r="F438" s="210" t="s">
        <v>965</v>
      </c>
      <c r="G438" s="207"/>
      <c r="H438" s="211">
        <v>8.1000000000000003E-2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227</v>
      </c>
      <c r="AU438" s="217" t="s">
        <v>85</v>
      </c>
      <c r="AV438" s="13" t="s">
        <v>85</v>
      </c>
      <c r="AW438" s="13" t="s">
        <v>4</v>
      </c>
      <c r="AX438" s="13" t="s">
        <v>83</v>
      </c>
      <c r="AY438" s="217" t="s">
        <v>207</v>
      </c>
    </row>
    <row r="439" spans="1:65" s="2" customFormat="1" ht="24.2" customHeight="1">
      <c r="A439" s="35"/>
      <c r="B439" s="36"/>
      <c r="C439" s="193" t="s">
        <v>966</v>
      </c>
      <c r="D439" s="193" t="s">
        <v>209</v>
      </c>
      <c r="E439" s="194" t="s">
        <v>967</v>
      </c>
      <c r="F439" s="195" t="s">
        <v>968</v>
      </c>
      <c r="G439" s="196" t="s">
        <v>212</v>
      </c>
      <c r="H439" s="197">
        <v>473.6</v>
      </c>
      <c r="I439" s="198"/>
      <c r="J439" s="199">
        <f>ROUND(I439*H439,2)</f>
        <v>0</v>
      </c>
      <c r="K439" s="195" t="s">
        <v>213</v>
      </c>
      <c r="L439" s="40"/>
      <c r="M439" s="200" t="s">
        <v>1</v>
      </c>
      <c r="N439" s="201" t="s">
        <v>41</v>
      </c>
      <c r="O439" s="72"/>
      <c r="P439" s="202">
        <f>O439*H439</f>
        <v>0</v>
      </c>
      <c r="Q439" s="202">
        <v>3.0000000000000001E-5</v>
      </c>
      <c r="R439" s="202">
        <f>Q439*H439</f>
        <v>1.4208000000000002E-2</v>
      </c>
      <c r="S439" s="202">
        <v>0</v>
      </c>
      <c r="T439" s="203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4" t="s">
        <v>270</v>
      </c>
      <c r="AT439" s="204" t="s">
        <v>209</v>
      </c>
      <c r="AU439" s="204" t="s">
        <v>85</v>
      </c>
      <c r="AY439" s="18" t="s">
        <v>207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83</v>
      </c>
      <c r="BK439" s="205">
        <f>ROUND(I439*H439,2)</f>
        <v>0</v>
      </c>
      <c r="BL439" s="18" t="s">
        <v>270</v>
      </c>
      <c r="BM439" s="204" t="s">
        <v>969</v>
      </c>
    </row>
    <row r="440" spans="1:65" s="13" customFormat="1" ht="11.25">
      <c r="B440" s="206"/>
      <c r="C440" s="207"/>
      <c r="D440" s="208" t="s">
        <v>227</v>
      </c>
      <c r="E440" s="209" t="s">
        <v>1</v>
      </c>
      <c r="F440" s="210" t="s">
        <v>970</v>
      </c>
      <c r="G440" s="207"/>
      <c r="H440" s="211">
        <v>473.6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227</v>
      </c>
      <c r="AU440" s="217" t="s">
        <v>85</v>
      </c>
      <c r="AV440" s="13" t="s">
        <v>85</v>
      </c>
      <c r="AW440" s="13" t="s">
        <v>32</v>
      </c>
      <c r="AX440" s="13" t="s">
        <v>83</v>
      </c>
      <c r="AY440" s="217" t="s">
        <v>207</v>
      </c>
    </row>
    <row r="441" spans="1:65" s="2" customFormat="1" ht="16.5" customHeight="1">
      <c r="A441" s="35"/>
      <c r="B441" s="36"/>
      <c r="C441" s="255" t="s">
        <v>971</v>
      </c>
      <c r="D441" s="255" t="s">
        <v>636</v>
      </c>
      <c r="E441" s="256" t="s">
        <v>972</v>
      </c>
      <c r="F441" s="257" t="s">
        <v>973</v>
      </c>
      <c r="G441" s="258" t="s">
        <v>445</v>
      </c>
      <c r="H441" s="259">
        <v>0.88600000000000001</v>
      </c>
      <c r="I441" s="260"/>
      <c r="J441" s="261">
        <f>ROUND(I441*H441,2)</f>
        <v>0</v>
      </c>
      <c r="K441" s="257" t="s">
        <v>213</v>
      </c>
      <c r="L441" s="262"/>
      <c r="M441" s="263" t="s">
        <v>1</v>
      </c>
      <c r="N441" s="264" t="s">
        <v>41</v>
      </c>
      <c r="O441" s="72"/>
      <c r="P441" s="202">
        <f>O441*H441</f>
        <v>0</v>
      </c>
      <c r="Q441" s="202">
        <v>1</v>
      </c>
      <c r="R441" s="202">
        <f>Q441*H441</f>
        <v>0.88600000000000001</v>
      </c>
      <c r="S441" s="202">
        <v>0</v>
      </c>
      <c r="T441" s="203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4" t="s">
        <v>369</v>
      </c>
      <c r="AT441" s="204" t="s">
        <v>636</v>
      </c>
      <c r="AU441" s="204" t="s">
        <v>85</v>
      </c>
      <c r="AY441" s="18" t="s">
        <v>207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83</v>
      </c>
      <c r="BK441" s="205">
        <f>ROUND(I441*H441,2)</f>
        <v>0</v>
      </c>
      <c r="BL441" s="18" t="s">
        <v>270</v>
      </c>
      <c r="BM441" s="204" t="s">
        <v>974</v>
      </c>
    </row>
    <row r="442" spans="1:65" s="13" customFormat="1" ht="11.25">
      <c r="B442" s="206"/>
      <c r="C442" s="207"/>
      <c r="D442" s="208" t="s">
        <v>227</v>
      </c>
      <c r="E442" s="207"/>
      <c r="F442" s="210" t="s">
        <v>975</v>
      </c>
      <c r="G442" s="207"/>
      <c r="H442" s="211">
        <v>0.88600000000000001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227</v>
      </c>
      <c r="AU442" s="217" t="s">
        <v>85</v>
      </c>
      <c r="AV442" s="13" t="s">
        <v>85</v>
      </c>
      <c r="AW442" s="13" t="s">
        <v>4</v>
      </c>
      <c r="AX442" s="13" t="s">
        <v>83</v>
      </c>
      <c r="AY442" s="217" t="s">
        <v>207</v>
      </c>
    </row>
    <row r="443" spans="1:65" s="2" customFormat="1" ht="16.5" customHeight="1">
      <c r="A443" s="35"/>
      <c r="B443" s="36"/>
      <c r="C443" s="193" t="s">
        <v>976</v>
      </c>
      <c r="D443" s="193" t="s">
        <v>209</v>
      </c>
      <c r="E443" s="194" t="s">
        <v>977</v>
      </c>
      <c r="F443" s="195" t="s">
        <v>978</v>
      </c>
      <c r="G443" s="196" t="s">
        <v>212</v>
      </c>
      <c r="H443" s="197">
        <v>40</v>
      </c>
      <c r="I443" s="198"/>
      <c r="J443" s="199">
        <f>ROUND(I443*H443,2)</f>
        <v>0</v>
      </c>
      <c r="K443" s="195" t="s">
        <v>213</v>
      </c>
      <c r="L443" s="40"/>
      <c r="M443" s="200" t="s">
        <v>1</v>
      </c>
      <c r="N443" s="201" t="s">
        <v>41</v>
      </c>
      <c r="O443" s="72"/>
      <c r="P443" s="202">
        <f>O443*H443</f>
        <v>0</v>
      </c>
      <c r="Q443" s="202">
        <v>0</v>
      </c>
      <c r="R443" s="202">
        <f>Q443*H443</f>
        <v>0</v>
      </c>
      <c r="S443" s="202">
        <v>0</v>
      </c>
      <c r="T443" s="203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4" t="s">
        <v>270</v>
      </c>
      <c r="AT443" s="204" t="s">
        <v>209</v>
      </c>
      <c r="AU443" s="204" t="s">
        <v>85</v>
      </c>
      <c r="AY443" s="18" t="s">
        <v>207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83</v>
      </c>
      <c r="BK443" s="205">
        <f>ROUND(I443*H443,2)</f>
        <v>0</v>
      </c>
      <c r="BL443" s="18" t="s">
        <v>270</v>
      </c>
      <c r="BM443" s="204" t="s">
        <v>979</v>
      </c>
    </row>
    <row r="444" spans="1:65" s="14" customFormat="1" ht="11.25">
      <c r="B444" s="218"/>
      <c r="C444" s="219"/>
      <c r="D444" s="208" t="s">
        <v>227</v>
      </c>
      <c r="E444" s="220" t="s">
        <v>1</v>
      </c>
      <c r="F444" s="221" t="s">
        <v>980</v>
      </c>
      <c r="G444" s="219"/>
      <c r="H444" s="220" t="s">
        <v>1</v>
      </c>
      <c r="I444" s="222"/>
      <c r="J444" s="219"/>
      <c r="K444" s="219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227</v>
      </c>
      <c r="AU444" s="227" t="s">
        <v>85</v>
      </c>
      <c r="AV444" s="14" t="s">
        <v>83</v>
      </c>
      <c r="AW444" s="14" t="s">
        <v>32</v>
      </c>
      <c r="AX444" s="14" t="s">
        <v>76</v>
      </c>
      <c r="AY444" s="227" t="s">
        <v>207</v>
      </c>
    </row>
    <row r="445" spans="1:65" s="13" customFormat="1" ht="11.25">
      <c r="B445" s="206"/>
      <c r="C445" s="207"/>
      <c r="D445" s="208" t="s">
        <v>227</v>
      </c>
      <c r="E445" s="209" t="s">
        <v>1</v>
      </c>
      <c r="F445" s="210" t="s">
        <v>893</v>
      </c>
      <c r="G445" s="207"/>
      <c r="H445" s="211">
        <v>24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227</v>
      </c>
      <c r="AU445" s="217" t="s">
        <v>85</v>
      </c>
      <c r="AV445" s="13" t="s">
        <v>85</v>
      </c>
      <c r="AW445" s="13" t="s">
        <v>32</v>
      </c>
      <c r="AX445" s="13" t="s">
        <v>76</v>
      </c>
      <c r="AY445" s="217" t="s">
        <v>207</v>
      </c>
    </row>
    <row r="446" spans="1:65" s="14" customFormat="1" ht="11.25">
      <c r="B446" s="218"/>
      <c r="C446" s="219"/>
      <c r="D446" s="208" t="s">
        <v>227</v>
      </c>
      <c r="E446" s="220" t="s">
        <v>1</v>
      </c>
      <c r="F446" s="221" t="s">
        <v>663</v>
      </c>
      <c r="G446" s="219"/>
      <c r="H446" s="220" t="s">
        <v>1</v>
      </c>
      <c r="I446" s="222"/>
      <c r="J446" s="219"/>
      <c r="K446" s="219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227</v>
      </c>
      <c r="AU446" s="227" t="s">
        <v>85</v>
      </c>
      <c r="AV446" s="14" t="s">
        <v>83</v>
      </c>
      <c r="AW446" s="14" t="s">
        <v>32</v>
      </c>
      <c r="AX446" s="14" t="s">
        <v>76</v>
      </c>
      <c r="AY446" s="227" t="s">
        <v>207</v>
      </c>
    </row>
    <row r="447" spans="1:65" s="13" customFormat="1" ht="11.25">
      <c r="B447" s="206"/>
      <c r="C447" s="207"/>
      <c r="D447" s="208" t="s">
        <v>227</v>
      </c>
      <c r="E447" s="209" t="s">
        <v>1</v>
      </c>
      <c r="F447" s="210" t="s">
        <v>894</v>
      </c>
      <c r="G447" s="207"/>
      <c r="H447" s="211">
        <v>7.68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227</v>
      </c>
      <c r="AU447" s="217" t="s">
        <v>85</v>
      </c>
      <c r="AV447" s="13" t="s">
        <v>85</v>
      </c>
      <c r="AW447" s="13" t="s">
        <v>32</v>
      </c>
      <c r="AX447" s="13" t="s">
        <v>76</v>
      </c>
      <c r="AY447" s="217" t="s">
        <v>207</v>
      </c>
    </row>
    <row r="448" spans="1:65" s="16" customFormat="1" ht="11.25">
      <c r="B448" s="239"/>
      <c r="C448" s="240"/>
      <c r="D448" s="208" t="s">
        <v>227</v>
      </c>
      <c r="E448" s="241" t="s">
        <v>1</v>
      </c>
      <c r="F448" s="242" t="s">
        <v>345</v>
      </c>
      <c r="G448" s="240"/>
      <c r="H448" s="243">
        <v>31.68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227</v>
      </c>
      <c r="AU448" s="249" t="s">
        <v>85</v>
      </c>
      <c r="AV448" s="16" t="s">
        <v>92</v>
      </c>
      <c r="AW448" s="16" t="s">
        <v>32</v>
      </c>
      <c r="AX448" s="16" t="s">
        <v>76</v>
      </c>
      <c r="AY448" s="249" t="s">
        <v>207</v>
      </c>
    </row>
    <row r="449" spans="1:65" s="13" customFormat="1" ht="11.25">
      <c r="B449" s="206"/>
      <c r="C449" s="207"/>
      <c r="D449" s="208" t="s">
        <v>227</v>
      </c>
      <c r="E449" s="209" t="s">
        <v>1</v>
      </c>
      <c r="F449" s="210" t="s">
        <v>411</v>
      </c>
      <c r="G449" s="207"/>
      <c r="H449" s="211">
        <v>40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227</v>
      </c>
      <c r="AU449" s="217" t="s">
        <v>85</v>
      </c>
      <c r="AV449" s="13" t="s">
        <v>85</v>
      </c>
      <c r="AW449" s="13" t="s">
        <v>32</v>
      </c>
      <c r="AX449" s="13" t="s">
        <v>83</v>
      </c>
      <c r="AY449" s="217" t="s">
        <v>207</v>
      </c>
    </row>
    <row r="450" spans="1:65" s="2" customFormat="1" ht="21.75" customHeight="1">
      <c r="A450" s="35"/>
      <c r="B450" s="36"/>
      <c r="C450" s="255" t="s">
        <v>981</v>
      </c>
      <c r="D450" s="255" t="s">
        <v>636</v>
      </c>
      <c r="E450" s="256" t="s">
        <v>982</v>
      </c>
      <c r="F450" s="257" t="s">
        <v>983</v>
      </c>
      <c r="G450" s="258" t="s">
        <v>817</v>
      </c>
      <c r="H450" s="259">
        <v>4.83</v>
      </c>
      <c r="I450" s="260"/>
      <c r="J450" s="261">
        <f>ROUND(I450*H450,2)</f>
        <v>0</v>
      </c>
      <c r="K450" s="257" t="s">
        <v>213</v>
      </c>
      <c r="L450" s="262"/>
      <c r="M450" s="263" t="s">
        <v>1</v>
      </c>
      <c r="N450" s="264" t="s">
        <v>41</v>
      </c>
      <c r="O450" s="72"/>
      <c r="P450" s="202">
        <f>O450*H450</f>
        <v>0</v>
      </c>
      <c r="Q450" s="202">
        <v>1E-3</v>
      </c>
      <c r="R450" s="202">
        <f>Q450*H450</f>
        <v>4.8300000000000001E-3</v>
      </c>
      <c r="S450" s="202">
        <v>0</v>
      </c>
      <c r="T450" s="203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4" t="s">
        <v>369</v>
      </c>
      <c r="AT450" s="204" t="s">
        <v>636</v>
      </c>
      <c r="AU450" s="204" t="s">
        <v>85</v>
      </c>
      <c r="AY450" s="18" t="s">
        <v>207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83</v>
      </c>
      <c r="BK450" s="205">
        <f>ROUND(I450*H450,2)</f>
        <v>0</v>
      </c>
      <c r="BL450" s="18" t="s">
        <v>270</v>
      </c>
      <c r="BM450" s="204" t="s">
        <v>984</v>
      </c>
    </row>
    <row r="451" spans="1:65" s="13" customFormat="1" ht="11.25">
      <c r="B451" s="206"/>
      <c r="C451" s="207"/>
      <c r="D451" s="208" t="s">
        <v>227</v>
      </c>
      <c r="E451" s="207"/>
      <c r="F451" s="210" t="s">
        <v>985</v>
      </c>
      <c r="G451" s="207"/>
      <c r="H451" s="211">
        <v>4.83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227</v>
      </c>
      <c r="AU451" s="217" t="s">
        <v>85</v>
      </c>
      <c r="AV451" s="13" t="s">
        <v>85</v>
      </c>
      <c r="AW451" s="13" t="s">
        <v>4</v>
      </c>
      <c r="AX451" s="13" t="s">
        <v>83</v>
      </c>
      <c r="AY451" s="217" t="s">
        <v>207</v>
      </c>
    </row>
    <row r="452" spans="1:65" s="2" customFormat="1" ht="24.2" customHeight="1">
      <c r="A452" s="35"/>
      <c r="B452" s="36"/>
      <c r="C452" s="193" t="s">
        <v>986</v>
      </c>
      <c r="D452" s="193" t="s">
        <v>209</v>
      </c>
      <c r="E452" s="194" t="s">
        <v>987</v>
      </c>
      <c r="F452" s="195" t="s">
        <v>988</v>
      </c>
      <c r="G452" s="196" t="s">
        <v>212</v>
      </c>
      <c r="H452" s="197">
        <v>258.2</v>
      </c>
      <c r="I452" s="198"/>
      <c r="J452" s="199">
        <f>ROUND(I452*H452,2)</f>
        <v>0</v>
      </c>
      <c r="K452" s="195" t="s">
        <v>213</v>
      </c>
      <c r="L452" s="40"/>
      <c r="M452" s="200" t="s">
        <v>1</v>
      </c>
      <c r="N452" s="201" t="s">
        <v>41</v>
      </c>
      <c r="O452" s="72"/>
      <c r="P452" s="202">
        <f>O452*H452</f>
        <v>0</v>
      </c>
      <c r="Q452" s="202">
        <v>0</v>
      </c>
      <c r="R452" s="202">
        <f>Q452*H452</f>
        <v>0</v>
      </c>
      <c r="S452" s="202">
        <v>0</v>
      </c>
      <c r="T452" s="203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4" t="s">
        <v>270</v>
      </c>
      <c r="AT452" s="204" t="s">
        <v>209</v>
      </c>
      <c r="AU452" s="204" t="s">
        <v>85</v>
      </c>
      <c r="AY452" s="18" t="s">
        <v>207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83</v>
      </c>
      <c r="BK452" s="205">
        <f>ROUND(I452*H452,2)</f>
        <v>0</v>
      </c>
      <c r="BL452" s="18" t="s">
        <v>270</v>
      </c>
      <c r="BM452" s="204" t="s">
        <v>989</v>
      </c>
    </row>
    <row r="453" spans="1:65" s="13" customFormat="1" ht="11.25">
      <c r="B453" s="206"/>
      <c r="C453" s="207"/>
      <c r="D453" s="208" t="s">
        <v>227</v>
      </c>
      <c r="E453" s="209" t="s">
        <v>1</v>
      </c>
      <c r="F453" s="210" t="s">
        <v>990</v>
      </c>
      <c r="G453" s="207"/>
      <c r="H453" s="211">
        <v>98.4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227</v>
      </c>
      <c r="AU453" s="217" t="s">
        <v>85</v>
      </c>
      <c r="AV453" s="13" t="s">
        <v>85</v>
      </c>
      <c r="AW453" s="13" t="s">
        <v>32</v>
      </c>
      <c r="AX453" s="13" t="s">
        <v>76</v>
      </c>
      <c r="AY453" s="217" t="s">
        <v>207</v>
      </c>
    </row>
    <row r="454" spans="1:65" s="13" customFormat="1" ht="11.25">
      <c r="B454" s="206"/>
      <c r="C454" s="207"/>
      <c r="D454" s="208" t="s">
        <v>227</v>
      </c>
      <c r="E454" s="209" t="s">
        <v>1</v>
      </c>
      <c r="F454" s="210" t="s">
        <v>991</v>
      </c>
      <c r="G454" s="207"/>
      <c r="H454" s="211">
        <v>24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227</v>
      </c>
      <c r="AU454" s="217" t="s">
        <v>85</v>
      </c>
      <c r="AV454" s="13" t="s">
        <v>85</v>
      </c>
      <c r="AW454" s="13" t="s">
        <v>32</v>
      </c>
      <c r="AX454" s="13" t="s">
        <v>76</v>
      </c>
      <c r="AY454" s="217" t="s">
        <v>207</v>
      </c>
    </row>
    <row r="455" spans="1:65" s="13" customFormat="1" ht="11.25">
      <c r="B455" s="206"/>
      <c r="C455" s="207"/>
      <c r="D455" s="208" t="s">
        <v>227</v>
      </c>
      <c r="E455" s="209" t="s">
        <v>1</v>
      </c>
      <c r="F455" s="210" t="s">
        <v>992</v>
      </c>
      <c r="G455" s="207"/>
      <c r="H455" s="211">
        <v>29.5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227</v>
      </c>
      <c r="AU455" s="217" t="s">
        <v>85</v>
      </c>
      <c r="AV455" s="13" t="s">
        <v>85</v>
      </c>
      <c r="AW455" s="13" t="s">
        <v>32</v>
      </c>
      <c r="AX455" s="13" t="s">
        <v>76</v>
      </c>
      <c r="AY455" s="217" t="s">
        <v>207</v>
      </c>
    </row>
    <row r="456" spans="1:65" s="13" customFormat="1" ht="11.25">
      <c r="B456" s="206"/>
      <c r="C456" s="207"/>
      <c r="D456" s="208" t="s">
        <v>227</v>
      </c>
      <c r="E456" s="209" t="s">
        <v>1</v>
      </c>
      <c r="F456" s="210" t="s">
        <v>993</v>
      </c>
      <c r="G456" s="207"/>
      <c r="H456" s="211">
        <v>106.3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227</v>
      </c>
      <c r="AU456" s="217" t="s">
        <v>85</v>
      </c>
      <c r="AV456" s="13" t="s">
        <v>85</v>
      </c>
      <c r="AW456" s="13" t="s">
        <v>32</v>
      </c>
      <c r="AX456" s="13" t="s">
        <v>76</v>
      </c>
      <c r="AY456" s="217" t="s">
        <v>207</v>
      </c>
    </row>
    <row r="457" spans="1:65" s="15" customFormat="1" ht="11.25">
      <c r="B457" s="228"/>
      <c r="C457" s="229"/>
      <c r="D457" s="208" t="s">
        <v>227</v>
      </c>
      <c r="E457" s="230" t="s">
        <v>1</v>
      </c>
      <c r="F457" s="231" t="s">
        <v>291</v>
      </c>
      <c r="G457" s="229"/>
      <c r="H457" s="232">
        <v>258.2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227</v>
      </c>
      <c r="AU457" s="238" t="s">
        <v>85</v>
      </c>
      <c r="AV457" s="15" t="s">
        <v>97</v>
      </c>
      <c r="AW457" s="15" t="s">
        <v>32</v>
      </c>
      <c r="AX457" s="15" t="s">
        <v>83</v>
      </c>
      <c r="AY457" s="238" t="s">
        <v>207</v>
      </c>
    </row>
    <row r="458" spans="1:65" s="2" customFormat="1" ht="24.2" customHeight="1">
      <c r="A458" s="35"/>
      <c r="B458" s="36"/>
      <c r="C458" s="255" t="s">
        <v>994</v>
      </c>
      <c r="D458" s="255" t="s">
        <v>636</v>
      </c>
      <c r="E458" s="256" t="s">
        <v>995</v>
      </c>
      <c r="F458" s="257" t="s">
        <v>996</v>
      </c>
      <c r="G458" s="258" t="s">
        <v>212</v>
      </c>
      <c r="H458" s="259">
        <v>309.83999999999997</v>
      </c>
      <c r="I458" s="260"/>
      <c r="J458" s="261">
        <f>ROUND(I458*H458,2)</f>
        <v>0</v>
      </c>
      <c r="K458" s="257" t="s">
        <v>213</v>
      </c>
      <c r="L458" s="262"/>
      <c r="M458" s="263" t="s">
        <v>1</v>
      </c>
      <c r="N458" s="264" t="s">
        <v>41</v>
      </c>
      <c r="O458" s="72"/>
      <c r="P458" s="202">
        <f>O458*H458</f>
        <v>0</v>
      </c>
      <c r="Q458" s="202">
        <v>5.0000000000000001E-4</v>
      </c>
      <c r="R458" s="202">
        <f>Q458*H458</f>
        <v>0.15492</v>
      </c>
      <c r="S458" s="202">
        <v>0</v>
      </c>
      <c r="T458" s="203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4" t="s">
        <v>369</v>
      </c>
      <c r="AT458" s="204" t="s">
        <v>636</v>
      </c>
      <c r="AU458" s="204" t="s">
        <v>85</v>
      </c>
      <c r="AY458" s="18" t="s">
        <v>207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83</v>
      </c>
      <c r="BK458" s="205">
        <f>ROUND(I458*H458,2)</f>
        <v>0</v>
      </c>
      <c r="BL458" s="18" t="s">
        <v>270</v>
      </c>
      <c r="BM458" s="204" t="s">
        <v>997</v>
      </c>
    </row>
    <row r="459" spans="1:65" s="13" customFormat="1" ht="11.25">
      <c r="B459" s="206"/>
      <c r="C459" s="207"/>
      <c r="D459" s="208" t="s">
        <v>227</v>
      </c>
      <c r="E459" s="207"/>
      <c r="F459" s="210" t="s">
        <v>998</v>
      </c>
      <c r="G459" s="207"/>
      <c r="H459" s="211">
        <v>309.83999999999997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227</v>
      </c>
      <c r="AU459" s="217" t="s">
        <v>85</v>
      </c>
      <c r="AV459" s="13" t="s">
        <v>85</v>
      </c>
      <c r="AW459" s="13" t="s">
        <v>4</v>
      </c>
      <c r="AX459" s="13" t="s">
        <v>83</v>
      </c>
      <c r="AY459" s="217" t="s">
        <v>207</v>
      </c>
    </row>
    <row r="460" spans="1:65" s="2" customFormat="1" ht="24.2" customHeight="1">
      <c r="A460" s="35"/>
      <c r="B460" s="36"/>
      <c r="C460" s="193" t="s">
        <v>999</v>
      </c>
      <c r="D460" s="193" t="s">
        <v>209</v>
      </c>
      <c r="E460" s="194" t="s">
        <v>1000</v>
      </c>
      <c r="F460" s="195" t="s">
        <v>1001</v>
      </c>
      <c r="G460" s="196" t="s">
        <v>1002</v>
      </c>
      <c r="H460" s="265"/>
      <c r="I460" s="198"/>
      <c r="J460" s="199">
        <f>ROUND(I460*H460,2)</f>
        <v>0</v>
      </c>
      <c r="K460" s="195" t="s">
        <v>213</v>
      </c>
      <c r="L460" s="40"/>
      <c r="M460" s="200" t="s">
        <v>1</v>
      </c>
      <c r="N460" s="201" t="s">
        <v>41</v>
      </c>
      <c r="O460" s="72"/>
      <c r="P460" s="202">
        <f>O460*H460</f>
        <v>0</v>
      </c>
      <c r="Q460" s="202">
        <v>0</v>
      </c>
      <c r="R460" s="202">
        <f>Q460*H460</f>
        <v>0</v>
      </c>
      <c r="S460" s="202">
        <v>0</v>
      </c>
      <c r="T460" s="203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4" t="s">
        <v>270</v>
      </c>
      <c r="AT460" s="204" t="s">
        <v>209</v>
      </c>
      <c r="AU460" s="204" t="s">
        <v>85</v>
      </c>
      <c r="AY460" s="18" t="s">
        <v>207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83</v>
      </c>
      <c r="BK460" s="205">
        <f>ROUND(I460*H460,2)</f>
        <v>0</v>
      </c>
      <c r="BL460" s="18" t="s">
        <v>270</v>
      </c>
      <c r="BM460" s="204" t="s">
        <v>1003</v>
      </c>
    </row>
    <row r="461" spans="1:65" s="12" customFormat="1" ht="22.9" customHeight="1">
      <c r="B461" s="177"/>
      <c r="C461" s="178"/>
      <c r="D461" s="179" t="s">
        <v>75</v>
      </c>
      <c r="E461" s="191" t="s">
        <v>1004</v>
      </c>
      <c r="F461" s="191" t="s">
        <v>1005</v>
      </c>
      <c r="G461" s="178"/>
      <c r="H461" s="178"/>
      <c r="I461" s="181"/>
      <c r="J461" s="192">
        <f>BK461</f>
        <v>0</v>
      </c>
      <c r="K461" s="178"/>
      <c r="L461" s="183"/>
      <c r="M461" s="184"/>
      <c r="N461" s="185"/>
      <c r="O461" s="185"/>
      <c r="P461" s="186">
        <f>SUM(P462:P477)</f>
        <v>0</v>
      </c>
      <c r="Q461" s="185"/>
      <c r="R461" s="186">
        <f>SUM(R462:R477)</f>
        <v>2.3285999999999998</v>
      </c>
      <c r="S461" s="185"/>
      <c r="T461" s="187">
        <f>SUM(T462:T477)</f>
        <v>0</v>
      </c>
      <c r="AR461" s="188" t="s">
        <v>85</v>
      </c>
      <c r="AT461" s="189" t="s">
        <v>75</v>
      </c>
      <c r="AU461" s="189" t="s">
        <v>83</v>
      </c>
      <c r="AY461" s="188" t="s">
        <v>207</v>
      </c>
      <c r="BK461" s="190">
        <f>SUM(BK462:BK477)</f>
        <v>0</v>
      </c>
    </row>
    <row r="462" spans="1:65" s="2" customFormat="1" ht="21.75" customHeight="1">
      <c r="A462" s="35"/>
      <c r="B462" s="36"/>
      <c r="C462" s="193" t="s">
        <v>1006</v>
      </c>
      <c r="D462" s="193" t="s">
        <v>209</v>
      </c>
      <c r="E462" s="194" t="s">
        <v>1007</v>
      </c>
      <c r="F462" s="195" t="s">
        <v>1008</v>
      </c>
      <c r="G462" s="196" t="s">
        <v>311</v>
      </c>
      <c r="H462" s="197">
        <v>680</v>
      </c>
      <c r="I462" s="198"/>
      <c r="J462" s="199">
        <f>ROUND(I462*H462,2)</f>
        <v>0</v>
      </c>
      <c r="K462" s="195" t="s">
        <v>213</v>
      </c>
      <c r="L462" s="40"/>
      <c r="M462" s="200" t="s">
        <v>1</v>
      </c>
      <c r="N462" s="201" t="s">
        <v>41</v>
      </c>
      <c r="O462" s="72"/>
      <c r="P462" s="202">
        <f>O462*H462</f>
        <v>0</v>
      </c>
      <c r="Q462" s="202">
        <v>2.6700000000000001E-3</v>
      </c>
      <c r="R462" s="202">
        <f>Q462*H462</f>
        <v>1.8156000000000001</v>
      </c>
      <c r="S462" s="202">
        <v>0</v>
      </c>
      <c r="T462" s="203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4" t="s">
        <v>270</v>
      </c>
      <c r="AT462" s="204" t="s">
        <v>209</v>
      </c>
      <c r="AU462" s="204" t="s">
        <v>85</v>
      </c>
      <c r="AY462" s="18" t="s">
        <v>207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83</v>
      </c>
      <c r="BK462" s="205">
        <f>ROUND(I462*H462,2)</f>
        <v>0</v>
      </c>
      <c r="BL462" s="18" t="s">
        <v>270</v>
      </c>
      <c r="BM462" s="204" t="s">
        <v>1009</v>
      </c>
    </row>
    <row r="463" spans="1:65" s="13" customFormat="1" ht="11.25">
      <c r="B463" s="206"/>
      <c r="C463" s="207"/>
      <c r="D463" s="208" t="s">
        <v>227</v>
      </c>
      <c r="E463" s="209" t="s">
        <v>1</v>
      </c>
      <c r="F463" s="210" t="s">
        <v>1010</v>
      </c>
      <c r="G463" s="207"/>
      <c r="H463" s="211">
        <v>680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227</v>
      </c>
      <c r="AU463" s="217" t="s">
        <v>85</v>
      </c>
      <c r="AV463" s="13" t="s">
        <v>85</v>
      </c>
      <c r="AW463" s="13" t="s">
        <v>32</v>
      </c>
      <c r="AX463" s="13" t="s">
        <v>83</v>
      </c>
      <c r="AY463" s="217" t="s">
        <v>207</v>
      </c>
    </row>
    <row r="464" spans="1:65" s="2" customFormat="1" ht="16.5" customHeight="1">
      <c r="A464" s="35"/>
      <c r="B464" s="36"/>
      <c r="C464" s="255" t="s">
        <v>1011</v>
      </c>
      <c r="D464" s="255" t="s">
        <v>636</v>
      </c>
      <c r="E464" s="256" t="s">
        <v>1012</v>
      </c>
      <c r="F464" s="257" t="s">
        <v>1013</v>
      </c>
      <c r="G464" s="258" t="s">
        <v>817</v>
      </c>
      <c r="H464" s="259">
        <v>950</v>
      </c>
      <c r="I464" s="260"/>
      <c r="J464" s="261">
        <f>ROUND(I464*H464,2)</f>
        <v>0</v>
      </c>
      <c r="K464" s="257" t="s">
        <v>1</v>
      </c>
      <c r="L464" s="262"/>
      <c r="M464" s="263" t="s">
        <v>1</v>
      </c>
      <c r="N464" s="264" t="s">
        <v>41</v>
      </c>
      <c r="O464" s="72"/>
      <c r="P464" s="202">
        <f>O464*H464</f>
        <v>0</v>
      </c>
      <c r="Q464" s="202">
        <v>0</v>
      </c>
      <c r="R464" s="202">
        <f>Q464*H464</f>
        <v>0</v>
      </c>
      <c r="S464" s="202">
        <v>0</v>
      </c>
      <c r="T464" s="203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4" t="s">
        <v>369</v>
      </c>
      <c r="AT464" s="204" t="s">
        <v>636</v>
      </c>
      <c r="AU464" s="204" t="s">
        <v>85</v>
      </c>
      <c r="AY464" s="18" t="s">
        <v>207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83</v>
      </c>
      <c r="BK464" s="205">
        <f>ROUND(I464*H464,2)</f>
        <v>0</v>
      </c>
      <c r="BL464" s="18" t="s">
        <v>270</v>
      </c>
      <c r="BM464" s="204" t="s">
        <v>1014</v>
      </c>
    </row>
    <row r="465" spans="1:65" s="2" customFormat="1" ht="24.2" customHeight="1">
      <c r="A465" s="35"/>
      <c r="B465" s="36"/>
      <c r="C465" s="193" t="s">
        <v>1015</v>
      </c>
      <c r="D465" s="193" t="s">
        <v>209</v>
      </c>
      <c r="E465" s="194" t="s">
        <v>1016</v>
      </c>
      <c r="F465" s="195" t="s">
        <v>1017</v>
      </c>
      <c r="G465" s="196" t="s">
        <v>212</v>
      </c>
      <c r="H465" s="197">
        <v>540</v>
      </c>
      <c r="I465" s="198"/>
      <c r="J465" s="199">
        <f>ROUND(I465*H465,2)</f>
        <v>0</v>
      </c>
      <c r="K465" s="195" t="s">
        <v>213</v>
      </c>
      <c r="L465" s="40"/>
      <c r="M465" s="200" t="s">
        <v>1</v>
      </c>
      <c r="N465" s="201" t="s">
        <v>41</v>
      </c>
      <c r="O465" s="72"/>
      <c r="P465" s="202">
        <f>O465*H465</f>
        <v>0</v>
      </c>
      <c r="Q465" s="202">
        <v>0</v>
      </c>
      <c r="R465" s="202">
        <f>Q465*H465</f>
        <v>0</v>
      </c>
      <c r="S465" s="202">
        <v>0</v>
      </c>
      <c r="T465" s="203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4" t="s">
        <v>270</v>
      </c>
      <c r="AT465" s="204" t="s">
        <v>209</v>
      </c>
      <c r="AU465" s="204" t="s">
        <v>85</v>
      </c>
      <c r="AY465" s="18" t="s">
        <v>207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83</v>
      </c>
      <c r="BK465" s="205">
        <f>ROUND(I465*H465,2)</f>
        <v>0</v>
      </c>
      <c r="BL465" s="18" t="s">
        <v>270</v>
      </c>
      <c r="BM465" s="204" t="s">
        <v>1018</v>
      </c>
    </row>
    <row r="466" spans="1:65" s="2" customFormat="1" ht="16.5" customHeight="1">
      <c r="A466" s="35"/>
      <c r="B466" s="36"/>
      <c r="C466" s="255" t="s">
        <v>1019</v>
      </c>
      <c r="D466" s="255" t="s">
        <v>636</v>
      </c>
      <c r="E466" s="256" t="s">
        <v>1020</v>
      </c>
      <c r="F466" s="257" t="s">
        <v>1021</v>
      </c>
      <c r="G466" s="258" t="s">
        <v>285</v>
      </c>
      <c r="H466" s="259">
        <v>7.44</v>
      </c>
      <c r="I466" s="260"/>
      <c r="J466" s="261">
        <f>ROUND(I466*H466,2)</f>
        <v>0</v>
      </c>
      <c r="K466" s="257" t="s">
        <v>1</v>
      </c>
      <c r="L466" s="262"/>
      <c r="M466" s="263" t="s">
        <v>1</v>
      </c>
      <c r="N466" s="264" t="s">
        <v>41</v>
      </c>
      <c r="O466" s="72"/>
      <c r="P466" s="202">
        <f>O466*H466</f>
        <v>0</v>
      </c>
      <c r="Q466" s="202">
        <v>0</v>
      </c>
      <c r="R466" s="202">
        <f>Q466*H466</f>
        <v>0</v>
      </c>
      <c r="S466" s="202">
        <v>0</v>
      </c>
      <c r="T466" s="203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4" t="s">
        <v>369</v>
      </c>
      <c r="AT466" s="204" t="s">
        <v>636</v>
      </c>
      <c r="AU466" s="204" t="s">
        <v>85</v>
      </c>
      <c r="AY466" s="18" t="s">
        <v>207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83</v>
      </c>
      <c r="BK466" s="205">
        <f>ROUND(I466*H466,2)</f>
        <v>0</v>
      </c>
      <c r="BL466" s="18" t="s">
        <v>270</v>
      </c>
      <c r="BM466" s="204" t="s">
        <v>1022</v>
      </c>
    </row>
    <row r="467" spans="1:65" s="13" customFormat="1" ht="11.25">
      <c r="B467" s="206"/>
      <c r="C467" s="207"/>
      <c r="D467" s="208" t="s">
        <v>227</v>
      </c>
      <c r="E467" s="207"/>
      <c r="F467" s="210" t="s">
        <v>1023</v>
      </c>
      <c r="G467" s="207"/>
      <c r="H467" s="211">
        <v>7.44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227</v>
      </c>
      <c r="AU467" s="217" t="s">
        <v>85</v>
      </c>
      <c r="AV467" s="13" t="s">
        <v>85</v>
      </c>
      <c r="AW467" s="13" t="s">
        <v>4</v>
      </c>
      <c r="AX467" s="13" t="s">
        <v>83</v>
      </c>
      <c r="AY467" s="217" t="s">
        <v>207</v>
      </c>
    </row>
    <row r="468" spans="1:65" s="2" customFormat="1" ht="16.5" customHeight="1">
      <c r="A468" s="35"/>
      <c r="B468" s="36"/>
      <c r="C468" s="255" t="s">
        <v>1024</v>
      </c>
      <c r="D468" s="255" t="s">
        <v>636</v>
      </c>
      <c r="E468" s="256" t="s">
        <v>1025</v>
      </c>
      <c r="F468" s="257" t="s">
        <v>1026</v>
      </c>
      <c r="G468" s="258" t="s">
        <v>285</v>
      </c>
      <c r="H468" s="259">
        <v>2.64</v>
      </c>
      <c r="I468" s="260"/>
      <c r="J468" s="261">
        <f>ROUND(I468*H468,2)</f>
        <v>0</v>
      </c>
      <c r="K468" s="257" t="s">
        <v>1</v>
      </c>
      <c r="L468" s="262"/>
      <c r="M468" s="263" t="s">
        <v>1</v>
      </c>
      <c r="N468" s="264" t="s">
        <v>41</v>
      </c>
      <c r="O468" s="72"/>
      <c r="P468" s="202">
        <f>O468*H468</f>
        <v>0</v>
      </c>
      <c r="Q468" s="202">
        <v>0</v>
      </c>
      <c r="R468" s="202">
        <f>Q468*H468</f>
        <v>0</v>
      </c>
      <c r="S468" s="202">
        <v>0</v>
      </c>
      <c r="T468" s="20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4" t="s">
        <v>369</v>
      </c>
      <c r="AT468" s="204" t="s">
        <v>636</v>
      </c>
      <c r="AU468" s="204" t="s">
        <v>85</v>
      </c>
      <c r="AY468" s="18" t="s">
        <v>207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83</v>
      </c>
      <c r="BK468" s="205">
        <f>ROUND(I468*H468,2)</f>
        <v>0</v>
      </c>
      <c r="BL468" s="18" t="s">
        <v>270</v>
      </c>
      <c r="BM468" s="204" t="s">
        <v>1027</v>
      </c>
    </row>
    <row r="469" spans="1:65" s="13" customFormat="1" ht="11.25">
      <c r="B469" s="206"/>
      <c r="C469" s="207"/>
      <c r="D469" s="208" t="s">
        <v>227</v>
      </c>
      <c r="E469" s="209" t="s">
        <v>1</v>
      </c>
      <c r="F469" s="210" t="s">
        <v>1028</v>
      </c>
      <c r="G469" s="207"/>
      <c r="H469" s="211">
        <v>2.2000000000000002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227</v>
      </c>
      <c r="AU469" s="217" t="s">
        <v>85</v>
      </c>
      <c r="AV469" s="13" t="s">
        <v>85</v>
      </c>
      <c r="AW469" s="13" t="s">
        <v>32</v>
      </c>
      <c r="AX469" s="13" t="s">
        <v>83</v>
      </c>
      <c r="AY469" s="217" t="s">
        <v>207</v>
      </c>
    </row>
    <row r="470" spans="1:65" s="13" customFormat="1" ht="11.25">
      <c r="B470" s="206"/>
      <c r="C470" s="207"/>
      <c r="D470" s="208" t="s">
        <v>227</v>
      </c>
      <c r="E470" s="207"/>
      <c r="F470" s="210" t="s">
        <v>1029</v>
      </c>
      <c r="G470" s="207"/>
      <c r="H470" s="211">
        <v>2.64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227</v>
      </c>
      <c r="AU470" s="217" t="s">
        <v>85</v>
      </c>
      <c r="AV470" s="13" t="s">
        <v>85</v>
      </c>
      <c r="AW470" s="13" t="s">
        <v>4</v>
      </c>
      <c r="AX470" s="13" t="s">
        <v>83</v>
      </c>
      <c r="AY470" s="217" t="s">
        <v>207</v>
      </c>
    </row>
    <row r="471" spans="1:65" s="2" customFormat="1" ht="33" customHeight="1">
      <c r="A471" s="35"/>
      <c r="B471" s="36"/>
      <c r="C471" s="193" t="s">
        <v>1030</v>
      </c>
      <c r="D471" s="193" t="s">
        <v>209</v>
      </c>
      <c r="E471" s="194" t="s">
        <v>1031</v>
      </c>
      <c r="F471" s="195" t="s">
        <v>1032</v>
      </c>
      <c r="G471" s="196" t="s">
        <v>212</v>
      </c>
      <c r="H471" s="197">
        <v>540</v>
      </c>
      <c r="I471" s="198"/>
      <c r="J471" s="199">
        <f>ROUND(I471*H471,2)</f>
        <v>0</v>
      </c>
      <c r="K471" s="195" t="s">
        <v>213</v>
      </c>
      <c r="L471" s="40"/>
      <c r="M471" s="200" t="s">
        <v>1</v>
      </c>
      <c r="N471" s="201" t="s">
        <v>41</v>
      </c>
      <c r="O471" s="72"/>
      <c r="P471" s="202">
        <f>O471*H471</f>
        <v>0</v>
      </c>
      <c r="Q471" s="202">
        <v>3.8000000000000002E-4</v>
      </c>
      <c r="R471" s="202">
        <f>Q471*H471</f>
        <v>0.20520000000000002</v>
      </c>
      <c r="S471" s="202">
        <v>0</v>
      </c>
      <c r="T471" s="203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4" t="s">
        <v>270</v>
      </c>
      <c r="AT471" s="204" t="s">
        <v>209</v>
      </c>
      <c r="AU471" s="204" t="s">
        <v>85</v>
      </c>
      <c r="AY471" s="18" t="s">
        <v>207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83</v>
      </c>
      <c r="BK471" s="205">
        <f>ROUND(I471*H471,2)</f>
        <v>0</v>
      </c>
      <c r="BL471" s="18" t="s">
        <v>270</v>
      </c>
      <c r="BM471" s="204" t="s">
        <v>1033</v>
      </c>
    </row>
    <row r="472" spans="1:65" s="13" customFormat="1" ht="11.25">
      <c r="B472" s="206"/>
      <c r="C472" s="207"/>
      <c r="D472" s="208" t="s">
        <v>227</v>
      </c>
      <c r="E472" s="209" t="s">
        <v>1</v>
      </c>
      <c r="F472" s="210" t="s">
        <v>1034</v>
      </c>
      <c r="G472" s="207"/>
      <c r="H472" s="211">
        <v>540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227</v>
      </c>
      <c r="AU472" s="217" t="s">
        <v>85</v>
      </c>
      <c r="AV472" s="13" t="s">
        <v>85</v>
      </c>
      <c r="AW472" s="13" t="s">
        <v>32</v>
      </c>
      <c r="AX472" s="13" t="s">
        <v>83</v>
      </c>
      <c r="AY472" s="217" t="s">
        <v>207</v>
      </c>
    </row>
    <row r="473" spans="1:65" s="2" customFormat="1" ht="16.5" customHeight="1">
      <c r="A473" s="35"/>
      <c r="B473" s="36"/>
      <c r="C473" s="255" t="s">
        <v>1035</v>
      </c>
      <c r="D473" s="255" t="s">
        <v>636</v>
      </c>
      <c r="E473" s="256" t="s">
        <v>1036</v>
      </c>
      <c r="F473" s="257" t="s">
        <v>1037</v>
      </c>
      <c r="G473" s="258" t="s">
        <v>285</v>
      </c>
      <c r="H473" s="259">
        <v>25.92</v>
      </c>
      <c r="I473" s="260"/>
      <c r="J473" s="261">
        <f>ROUND(I473*H473,2)</f>
        <v>0</v>
      </c>
      <c r="K473" s="257" t="s">
        <v>1</v>
      </c>
      <c r="L473" s="262"/>
      <c r="M473" s="263" t="s">
        <v>1</v>
      </c>
      <c r="N473" s="264" t="s">
        <v>41</v>
      </c>
      <c r="O473" s="72"/>
      <c r="P473" s="202">
        <f>O473*H473</f>
        <v>0</v>
      </c>
      <c r="Q473" s="202">
        <v>0</v>
      </c>
      <c r="R473" s="202">
        <f>Q473*H473</f>
        <v>0</v>
      </c>
      <c r="S473" s="202">
        <v>0</v>
      </c>
      <c r="T473" s="203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4" t="s">
        <v>369</v>
      </c>
      <c r="AT473" s="204" t="s">
        <v>636</v>
      </c>
      <c r="AU473" s="204" t="s">
        <v>85</v>
      </c>
      <c r="AY473" s="18" t="s">
        <v>207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83</v>
      </c>
      <c r="BK473" s="205">
        <f>ROUND(I473*H473,2)</f>
        <v>0</v>
      </c>
      <c r="BL473" s="18" t="s">
        <v>270</v>
      </c>
      <c r="BM473" s="204" t="s">
        <v>1038</v>
      </c>
    </row>
    <row r="474" spans="1:65" s="13" customFormat="1" ht="11.25">
      <c r="B474" s="206"/>
      <c r="C474" s="207"/>
      <c r="D474" s="208" t="s">
        <v>227</v>
      </c>
      <c r="E474" s="207"/>
      <c r="F474" s="210" t="s">
        <v>1039</v>
      </c>
      <c r="G474" s="207"/>
      <c r="H474" s="211">
        <v>25.92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227</v>
      </c>
      <c r="AU474" s="217" t="s">
        <v>85</v>
      </c>
      <c r="AV474" s="13" t="s">
        <v>85</v>
      </c>
      <c r="AW474" s="13" t="s">
        <v>4</v>
      </c>
      <c r="AX474" s="13" t="s">
        <v>83</v>
      </c>
      <c r="AY474" s="217" t="s">
        <v>207</v>
      </c>
    </row>
    <row r="475" spans="1:65" s="2" customFormat="1" ht="21.75" customHeight="1">
      <c r="A475" s="35"/>
      <c r="B475" s="36"/>
      <c r="C475" s="193" t="s">
        <v>1040</v>
      </c>
      <c r="D475" s="193" t="s">
        <v>209</v>
      </c>
      <c r="E475" s="194" t="s">
        <v>1041</v>
      </c>
      <c r="F475" s="195" t="s">
        <v>1042</v>
      </c>
      <c r="G475" s="196" t="s">
        <v>212</v>
      </c>
      <c r="H475" s="197">
        <v>540</v>
      </c>
      <c r="I475" s="198"/>
      <c r="J475" s="199">
        <f>ROUND(I475*H475,2)</f>
        <v>0</v>
      </c>
      <c r="K475" s="195" t="s">
        <v>213</v>
      </c>
      <c r="L475" s="40"/>
      <c r="M475" s="200" t="s">
        <v>1</v>
      </c>
      <c r="N475" s="201" t="s">
        <v>41</v>
      </c>
      <c r="O475" s="72"/>
      <c r="P475" s="202">
        <f>O475*H475</f>
        <v>0</v>
      </c>
      <c r="Q475" s="202">
        <v>1.9000000000000001E-4</v>
      </c>
      <c r="R475" s="202">
        <f>Q475*H475</f>
        <v>0.10260000000000001</v>
      </c>
      <c r="S475" s="202">
        <v>0</v>
      </c>
      <c r="T475" s="203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4" t="s">
        <v>270</v>
      </c>
      <c r="AT475" s="204" t="s">
        <v>209</v>
      </c>
      <c r="AU475" s="204" t="s">
        <v>85</v>
      </c>
      <c r="AY475" s="18" t="s">
        <v>207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83</v>
      </c>
      <c r="BK475" s="205">
        <f>ROUND(I475*H475,2)</f>
        <v>0</v>
      </c>
      <c r="BL475" s="18" t="s">
        <v>270</v>
      </c>
      <c r="BM475" s="204" t="s">
        <v>1043</v>
      </c>
    </row>
    <row r="476" spans="1:65" s="2" customFormat="1" ht="33" customHeight="1">
      <c r="A476" s="35"/>
      <c r="B476" s="36"/>
      <c r="C476" s="193" t="s">
        <v>1044</v>
      </c>
      <c r="D476" s="193" t="s">
        <v>209</v>
      </c>
      <c r="E476" s="194" t="s">
        <v>1045</v>
      </c>
      <c r="F476" s="195" t="s">
        <v>1046</v>
      </c>
      <c r="G476" s="196" t="s">
        <v>212</v>
      </c>
      <c r="H476" s="197">
        <v>1080</v>
      </c>
      <c r="I476" s="198"/>
      <c r="J476" s="199">
        <f>ROUND(I476*H476,2)</f>
        <v>0</v>
      </c>
      <c r="K476" s="195" t="s">
        <v>1</v>
      </c>
      <c r="L476" s="40"/>
      <c r="M476" s="200" t="s">
        <v>1</v>
      </c>
      <c r="N476" s="201" t="s">
        <v>41</v>
      </c>
      <c r="O476" s="72"/>
      <c r="P476" s="202">
        <f>O476*H476</f>
        <v>0</v>
      </c>
      <c r="Q476" s="202">
        <v>1.9000000000000001E-4</v>
      </c>
      <c r="R476" s="202">
        <f>Q476*H476</f>
        <v>0.20520000000000002</v>
      </c>
      <c r="S476" s="202">
        <v>0</v>
      </c>
      <c r="T476" s="203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4" t="s">
        <v>270</v>
      </c>
      <c r="AT476" s="204" t="s">
        <v>209</v>
      </c>
      <c r="AU476" s="204" t="s">
        <v>85</v>
      </c>
      <c r="AY476" s="18" t="s">
        <v>207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83</v>
      </c>
      <c r="BK476" s="205">
        <f>ROUND(I476*H476,2)</f>
        <v>0</v>
      </c>
      <c r="BL476" s="18" t="s">
        <v>270</v>
      </c>
      <c r="BM476" s="204" t="s">
        <v>1047</v>
      </c>
    </row>
    <row r="477" spans="1:65" s="13" customFormat="1" ht="11.25">
      <c r="B477" s="206"/>
      <c r="C477" s="207"/>
      <c r="D477" s="208" t="s">
        <v>227</v>
      </c>
      <c r="E477" s="209" t="s">
        <v>1</v>
      </c>
      <c r="F477" s="210" t="s">
        <v>1048</v>
      </c>
      <c r="G477" s="207"/>
      <c r="H477" s="211">
        <v>1080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227</v>
      </c>
      <c r="AU477" s="217" t="s">
        <v>85</v>
      </c>
      <c r="AV477" s="13" t="s">
        <v>85</v>
      </c>
      <c r="AW477" s="13" t="s">
        <v>32</v>
      </c>
      <c r="AX477" s="13" t="s">
        <v>83</v>
      </c>
      <c r="AY477" s="217" t="s">
        <v>207</v>
      </c>
    </row>
    <row r="478" spans="1:65" s="12" customFormat="1" ht="22.9" customHeight="1">
      <c r="B478" s="177"/>
      <c r="C478" s="178"/>
      <c r="D478" s="179" t="s">
        <v>75</v>
      </c>
      <c r="E478" s="191" t="s">
        <v>481</v>
      </c>
      <c r="F478" s="191" t="s">
        <v>482</v>
      </c>
      <c r="G478" s="178"/>
      <c r="H478" s="178"/>
      <c r="I478" s="181"/>
      <c r="J478" s="192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6.0654999999999992</v>
      </c>
      <c r="S478" s="185"/>
      <c r="T478" s="187">
        <f>SUM(T479:T490)</f>
        <v>0</v>
      </c>
      <c r="AR478" s="188" t="s">
        <v>85</v>
      </c>
      <c r="AT478" s="189" t="s">
        <v>75</v>
      </c>
      <c r="AU478" s="189" t="s">
        <v>83</v>
      </c>
      <c r="AY478" s="188" t="s">
        <v>207</v>
      </c>
      <c r="BK478" s="190">
        <f>SUM(BK479:BK490)</f>
        <v>0</v>
      </c>
    </row>
    <row r="479" spans="1:65" s="2" customFormat="1" ht="24.2" customHeight="1">
      <c r="A479" s="35"/>
      <c r="B479" s="36"/>
      <c r="C479" s="193" t="s">
        <v>1049</v>
      </c>
      <c r="D479" s="193" t="s">
        <v>209</v>
      </c>
      <c r="E479" s="194" t="s">
        <v>1050</v>
      </c>
      <c r="F479" s="195" t="s">
        <v>1051</v>
      </c>
      <c r="G479" s="196" t="s">
        <v>817</v>
      </c>
      <c r="H479" s="197">
        <v>5330</v>
      </c>
      <c r="I479" s="198"/>
      <c r="J479" s="199">
        <f>ROUND(I479*H479,2)</f>
        <v>0</v>
      </c>
      <c r="K479" s="195" t="s">
        <v>213</v>
      </c>
      <c r="L479" s="40"/>
      <c r="M479" s="200" t="s">
        <v>1</v>
      </c>
      <c r="N479" s="201" t="s">
        <v>41</v>
      </c>
      <c r="O479" s="72"/>
      <c r="P479" s="202">
        <f>O479*H479</f>
        <v>0</v>
      </c>
      <c r="Q479" s="202">
        <v>5.0000000000000002E-5</v>
      </c>
      <c r="R479" s="202">
        <f>Q479*H479</f>
        <v>0.26650000000000001</v>
      </c>
      <c r="S479" s="202">
        <v>0</v>
      </c>
      <c r="T479" s="203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4" t="s">
        <v>270</v>
      </c>
      <c r="AT479" s="204" t="s">
        <v>209</v>
      </c>
      <c r="AU479" s="204" t="s">
        <v>85</v>
      </c>
      <c r="AY479" s="18" t="s">
        <v>207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83</v>
      </c>
      <c r="BK479" s="205">
        <f>ROUND(I479*H479,2)</f>
        <v>0</v>
      </c>
      <c r="BL479" s="18" t="s">
        <v>270</v>
      </c>
      <c r="BM479" s="204" t="s">
        <v>1052</v>
      </c>
    </row>
    <row r="480" spans="1:65" s="14" customFormat="1" ht="11.25">
      <c r="B480" s="218"/>
      <c r="C480" s="219"/>
      <c r="D480" s="208" t="s">
        <v>227</v>
      </c>
      <c r="E480" s="220" t="s">
        <v>1</v>
      </c>
      <c r="F480" s="221" t="s">
        <v>1053</v>
      </c>
      <c r="G480" s="219"/>
      <c r="H480" s="220" t="s">
        <v>1</v>
      </c>
      <c r="I480" s="222"/>
      <c r="J480" s="219"/>
      <c r="K480" s="219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227</v>
      </c>
      <c r="AU480" s="227" t="s">
        <v>85</v>
      </c>
      <c r="AV480" s="14" t="s">
        <v>83</v>
      </c>
      <c r="AW480" s="14" t="s">
        <v>32</v>
      </c>
      <c r="AX480" s="14" t="s">
        <v>76</v>
      </c>
      <c r="AY480" s="227" t="s">
        <v>207</v>
      </c>
    </row>
    <row r="481" spans="1:65" s="13" customFormat="1" ht="11.25">
      <c r="B481" s="206"/>
      <c r="C481" s="207"/>
      <c r="D481" s="208" t="s">
        <v>227</v>
      </c>
      <c r="E481" s="209" t="s">
        <v>1</v>
      </c>
      <c r="F481" s="210" t="s">
        <v>1054</v>
      </c>
      <c r="G481" s="207"/>
      <c r="H481" s="211">
        <v>5330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227</v>
      </c>
      <c r="AU481" s="217" t="s">
        <v>85</v>
      </c>
      <c r="AV481" s="13" t="s">
        <v>85</v>
      </c>
      <c r="AW481" s="13" t="s">
        <v>32</v>
      </c>
      <c r="AX481" s="13" t="s">
        <v>83</v>
      </c>
      <c r="AY481" s="217" t="s">
        <v>207</v>
      </c>
    </row>
    <row r="482" spans="1:65" s="2" customFormat="1" ht="16.5" customHeight="1">
      <c r="A482" s="35"/>
      <c r="B482" s="36"/>
      <c r="C482" s="255" t="s">
        <v>1055</v>
      </c>
      <c r="D482" s="255" t="s">
        <v>636</v>
      </c>
      <c r="E482" s="256" t="s">
        <v>1056</v>
      </c>
      <c r="F482" s="257" t="s">
        <v>1057</v>
      </c>
      <c r="G482" s="258" t="s">
        <v>817</v>
      </c>
      <c r="H482" s="259">
        <v>5330</v>
      </c>
      <c r="I482" s="260"/>
      <c r="J482" s="261">
        <f>ROUND(I482*H482,2)</f>
        <v>0</v>
      </c>
      <c r="K482" s="257" t="s">
        <v>1</v>
      </c>
      <c r="L482" s="262"/>
      <c r="M482" s="263" t="s">
        <v>1</v>
      </c>
      <c r="N482" s="264" t="s">
        <v>41</v>
      </c>
      <c r="O482" s="72"/>
      <c r="P482" s="202">
        <f>O482*H482</f>
        <v>0</v>
      </c>
      <c r="Q482" s="202">
        <v>1E-3</v>
      </c>
      <c r="R482" s="202">
        <f>Q482*H482</f>
        <v>5.33</v>
      </c>
      <c r="S482" s="202">
        <v>0</v>
      </c>
      <c r="T482" s="203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4" t="s">
        <v>369</v>
      </c>
      <c r="AT482" s="204" t="s">
        <v>636</v>
      </c>
      <c r="AU482" s="204" t="s">
        <v>85</v>
      </c>
      <c r="AY482" s="18" t="s">
        <v>207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83</v>
      </c>
      <c r="BK482" s="205">
        <f>ROUND(I482*H482,2)</f>
        <v>0</v>
      </c>
      <c r="BL482" s="18" t="s">
        <v>270</v>
      </c>
      <c r="BM482" s="204" t="s">
        <v>1058</v>
      </c>
    </row>
    <row r="483" spans="1:65" s="2" customFormat="1" ht="24.2" customHeight="1">
      <c r="A483" s="35"/>
      <c r="B483" s="36"/>
      <c r="C483" s="193" t="s">
        <v>90</v>
      </c>
      <c r="D483" s="193" t="s">
        <v>209</v>
      </c>
      <c r="E483" s="194" t="s">
        <v>1050</v>
      </c>
      <c r="F483" s="195" t="s">
        <v>1051</v>
      </c>
      <c r="G483" s="196" t="s">
        <v>817</v>
      </c>
      <c r="H483" s="197">
        <v>430</v>
      </c>
      <c r="I483" s="198"/>
      <c r="J483" s="199">
        <f>ROUND(I483*H483,2)</f>
        <v>0</v>
      </c>
      <c r="K483" s="195" t="s">
        <v>213</v>
      </c>
      <c r="L483" s="40"/>
      <c r="M483" s="200" t="s">
        <v>1</v>
      </c>
      <c r="N483" s="201" t="s">
        <v>41</v>
      </c>
      <c r="O483" s="72"/>
      <c r="P483" s="202">
        <f>O483*H483</f>
        <v>0</v>
      </c>
      <c r="Q483" s="202">
        <v>5.0000000000000002E-5</v>
      </c>
      <c r="R483" s="202">
        <f>Q483*H483</f>
        <v>2.1500000000000002E-2</v>
      </c>
      <c r="S483" s="202">
        <v>0</v>
      </c>
      <c r="T483" s="203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4" t="s">
        <v>270</v>
      </c>
      <c r="AT483" s="204" t="s">
        <v>209</v>
      </c>
      <c r="AU483" s="204" t="s">
        <v>85</v>
      </c>
      <c r="AY483" s="18" t="s">
        <v>207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83</v>
      </c>
      <c r="BK483" s="205">
        <f>ROUND(I483*H483,2)</f>
        <v>0</v>
      </c>
      <c r="BL483" s="18" t="s">
        <v>270</v>
      </c>
      <c r="BM483" s="204" t="s">
        <v>1059</v>
      </c>
    </row>
    <row r="484" spans="1:65" s="14" customFormat="1" ht="11.25">
      <c r="B484" s="218"/>
      <c r="C484" s="219"/>
      <c r="D484" s="208" t="s">
        <v>227</v>
      </c>
      <c r="E484" s="220" t="s">
        <v>1</v>
      </c>
      <c r="F484" s="221" t="s">
        <v>1060</v>
      </c>
      <c r="G484" s="219"/>
      <c r="H484" s="220" t="s">
        <v>1</v>
      </c>
      <c r="I484" s="222"/>
      <c r="J484" s="219"/>
      <c r="K484" s="219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227</v>
      </c>
      <c r="AU484" s="227" t="s">
        <v>85</v>
      </c>
      <c r="AV484" s="14" t="s">
        <v>83</v>
      </c>
      <c r="AW484" s="14" t="s">
        <v>32</v>
      </c>
      <c r="AX484" s="14" t="s">
        <v>76</v>
      </c>
      <c r="AY484" s="227" t="s">
        <v>207</v>
      </c>
    </row>
    <row r="485" spans="1:65" s="13" customFormat="1" ht="11.25">
      <c r="B485" s="206"/>
      <c r="C485" s="207"/>
      <c r="D485" s="208" t="s">
        <v>227</v>
      </c>
      <c r="E485" s="209" t="s">
        <v>1</v>
      </c>
      <c r="F485" s="210" t="s">
        <v>1061</v>
      </c>
      <c r="G485" s="207"/>
      <c r="H485" s="211">
        <v>430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227</v>
      </c>
      <c r="AU485" s="217" t="s">
        <v>85</v>
      </c>
      <c r="AV485" s="13" t="s">
        <v>85</v>
      </c>
      <c r="AW485" s="13" t="s">
        <v>32</v>
      </c>
      <c r="AX485" s="13" t="s">
        <v>83</v>
      </c>
      <c r="AY485" s="217" t="s">
        <v>207</v>
      </c>
    </row>
    <row r="486" spans="1:65" s="2" customFormat="1" ht="16.5" customHeight="1">
      <c r="A486" s="35"/>
      <c r="B486" s="36"/>
      <c r="C486" s="255" t="s">
        <v>132</v>
      </c>
      <c r="D486" s="255" t="s">
        <v>636</v>
      </c>
      <c r="E486" s="256" t="s">
        <v>1062</v>
      </c>
      <c r="F486" s="257" t="s">
        <v>1057</v>
      </c>
      <c r="G486" s="258" t="s">
        <v>817</v>
      </c>
      <c r="H486" s="259">
        <v>430</v>
      </c>
      <c r="I486" s="260"/>
      <c r="J486" s="261">
        <f>ROUND(I486*H486,2)</f>
        <v>0</v>
      </c>
      <c r="K486" s="257" t="s">
        <v>1</v>
      </c>
      <c r="L486" s="262"/>
      <c r="M486" s="263" t="s">
        <v>1</v>
      </c>
      <c r="N486" s="264" t="s">
        <v>41</v>
      </c>
      <c r="O486" s="72"/>
      <c r="P486" s="202">
        <f>O486*H486</f>
        <v>0</v>
      </c>
      <c r="Q486" s="202">
        <v>1E-3</v>
      </c>
      <c r="R486" s="202">
        <f>Q486*H486</f>
        <v>0.43</v>
      </c>
      <c r="S486" s="202">
        <v>0</v>
      </c>
      <c r="T486" s="203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4" t="s">
        <v>369</v>
      </c>
      <c r="AT486" s="204" t="s">
        <v>636</v>
      </c>
      <c r="AU486" s="204" t="s">
        <v>85</v>
      </c>
      <c r="AY486" s="18" t="s">
        <v>207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83</v>
      </c>
      <c r="BK486" s="205">
        <f>ROUND(I486*H486,2)</f>
        <v>0</v>
      </c>
      <c r="BL486" s="18" t="s">
        <v>270</v>
      </c>
      <c r="BM486" s="204" t="s">
        <v>1063</v>
      </c>
    </row>
    <row r="487" spans="1:65" s="2" customFormat="1" ht="24.2" customHeight="1">
      <c r="A487" s="35"/>
      <c r="B487" s="36"/>
      <c r="C487" s="193" t="s">
        <v>1064</v>
      </c>
      <c r="D487" s="193" t="s">
        <v>209</v>
      </c>
      <c r="E487" s="194" t="s">
        <v>1050</v>
      </c>
      <c r="F487" s="195" t="s">
        <v>1051</v>
      </c>
      <c r="G487" s="196" t="s">
        <v>817</v>
      </c>
      <c r="H487" s="197">
        <v>350</v>
      </c>
      <c r="I487" s="198"/>
      <c r="J487" s="199">
        <f>ROUND(I487*H487,2)</f>
        <v>0</v>
      </c>
      <c r="K487" s="195" t="s">
        <v>213</v>
      </c>
      <c r="L487" s="40"/>
      <c r="M487" s="200" t="s">
        <v>1</v>
      </c>
      <c r="N487" s="201" t="s">
        <v>41</v>
      </c>
      <c r="O487" s="72"/>
      <c r="P487" s="202">
        <f>O487*H487</f>
        <v>0</v>
      </c>
      <c r="Q487" s="202">
        <v>5.0000000000000002E-5</v>
      </c>
      <c r="R487" s="202">
        <f>Q487*H487</f>
        <v>1.7500000000000002E-2</v>
      </c>
      <c r="S487" s="202">
        <v>0</v>
      </c>
      <c r="T487" s="203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4" t="s">
        <v>270</v>
      </c>
      <c r="AT487" s="204" t="s">
        <v>209</v>
      </c>
      <c r="AU487" s="204" t="s">
        <v>85</v>
      </c>
      <c r="AY487" s="18" t="s">
        <v>207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83</v>
      </c>
      <c r="BK487" s="205">
        <f>ROUND(I487*H487,2)</f>
        <v>0</v>
      </c>
      <c r="BL487" s="18" t="s">
        <v>270</v>
      </c>
      <c r="BM487" s="204" t="s">
        <v>1065</v>
      </c>
    </row>
    <row r="488" spans="1:65" s="14" customFormat="1" ht="11.25">
      <c r="B488" s="218"/>
      <c r="C488" s="219"/>
      <c r="D488" s="208" t="s">
        <v>227</v>
      </c>
      <c r="E488" s="220" t="s">
        <v>1</v>
      </c>
      <c r="F488" s="221" t="s">
        <v>1066</v>
      </c>
      <c r="G488" s="219"/>
      <c r="H488" s="220" t="s">
        <v>1</v>
      </c>
      <c r="I488" s="222"/>
      <c r="J488" s="219"/>
      <c r="K488" s="219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227</v>
      </c>
      <c r="AU488" s="227" t="s">
        <v>85</v>
      </c>
      <c r="AV488" s="14" t="s">
        <v>83</v>
      </c>
      <c r="AW488" s="14" t="s">
        <v>32</v>
      </c>
      <c r="AX488" s="14" t="s">
        <v>76</v>
      </c>
      <c r="AY488" s="227" t="s">
        <v>207</v>
      </c>
    </row>
    <row r="489" spans="1:65" s="13" customFormat="1" ht="11.25">
      <c r="B489" s="206"/>
      <c r="C489" s="207"/>
      <c r="D489" s="208" t="s">
        <v>227</v>
      </c>
      <c r="E489" s="209" t="s">
        <v>1</v>
      </c>
      <c r="F489" s="210" t="s">
        <v>1067</v>
      </c>
      <c r="G489" s="207"/>
      <c r="H489" s="211">
        <v>350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227</v>
      </c>
      <c r="AU489" s="217" t="s">
        <v>85</v>
      </c>
      <c r="AV489" s="13" t="s">
        <v>85</v>
      </c>
      <c r="AW489" s="13" t="s">
        <v>32</v>
      </c>
      <c r="AX489" s="13" t="s">
        <v>83</v>
      </c>
      <c r="AY489" s="217" t="s">
        <v>207</v>
      </c>
    </row>
    <row r="490" spans="1:65" s="2" customFormat="1" ht="16.5" customHeight="1">
      <c r="A490" s="35"/>
      <c r="B490" s="36"/>
      <c r="C490" s="255" t="s">
        <v>1068</v>
      </c>
      <c r="D490" s="255" t="s">
        <v>636</v>
      </c>
      <c r="E490" s="256" t="s">
        <v>1069</v>
      </c>
      <c r="F490" s="257" t="s">
        <v>1057</v>
      </c>
      <c r="G490" s="258" t="s">
        <v>817</v>
      </c>
      <c r="H490" s="259">
        <v>350</v>
      </c>
      <c r="I490" s="260"/>
      <c r="J490" s="261">
        <f>ROUND(I490*H490,2)</f>
        <v>0</v>
      </c>
      <c r="K490" s="257" t="s">
        <v>1</v>
      </c>
      <c r="L490" s="262"/>
      <c r="M490" s="263" t="s">
        <v>1</v>
      </c>
      <c r="N490" s="264" t="s">
        <v>41</v>
      </c>
      <c r="O490" s="72"/>
      <c r="P490" s="202">
        <f>O490*H490</f>
        <v>0</v>
      </c>
      <c r="Q490" s="202">
        <v>0</v>
      </c>
      <c r="R490" s="202">
        <f>Q490*H490</f>
        <v>0</v>
      </c>
      <c r="S490" s="202">
        <v>0</v>
      </c>
      <c r="T490" s="203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4" t="s">
        <v>369</v>
      </c>
      <c r="AT490" s="204" t="s">
        <v>636</v>
      </c>
      <c r="AU490" s="204" t="s">
        <v>85</v>
      </c>
      <c r="AY490" s="18" t="s">
        <v>207</v>
      </c>
      <c r="BE490" s="205">
        <f>IF(N490="základní",J490,0)</f>
        <v>0</v>
      </c>
      <c r="BF490" s="205">
        <f>IF(N490="snížená",J490,0)</f>
        <v>0</v>
      </c>
      <c r="BG490" s="205">
        <f>IF(N490="zákl. přenesená",J490,0)</f>
        <v>0</v>
      </c>
      <c r="BH490" s="205">
        <f>IF(N490="sníž. přenesená",J490,0)</f>
        <v>0</v>
      </c>
      <c r="BI490" s="205">
        <f>IF(N490="nulová",J490,0)</f>
        <v>0</v>
      </c>
      <c r="BJ490" s="18" t="s">
        <v>83</v>
      </c>
      <c r="BK490" s="205">
        <f>ROUND(I490*H490,2)</f>
        <v>0</v>
      </c>
      <c r="BL490" s="18" t="s">
        <v>270</v>
      </c>
      <c r="BM490" s="204" t="s">
        <v>1070</v>
      </c>
    </row>
    <row r="491" spans="1:65" s="12" customFormat="1" ht="22.9" customHeight="1">
      <c r="B491" s="177"/>
      <c r="C491" s="178"/>
      <c r="D491" s="179" t="s">
        <v>75</v>
      </c>
      <c r="E491" s="191" t="s">
        <v>1071</v>
      </c>
      <c r="F491" s="191" t="s">
        <v>1072</v>
      </c>
      <c r="G491" s="178"/>
      <c r="H491" s="178"/>
      <c r="I491" s="181"/>
      <c r="J491" s="192">
        <f>BK491</f>
        <v>0</v>
      </c>
      <c r="K491" s="178"/>
      <c r="L491" s="183"/>
      <c r="M491" s="184"/>
      <c r="N491" s="185"/>
      <c r="O491" s="185"/>
      <c r="P491" s="186">
        <f>SUM(P492:P497)</f>
        <v>0</v>
      </c>
      <c r="Q491" s="185"/>
      <c r="R491" s="186">
        <f>SUM(R492:R497)</f>
        <v>0.32604</v>
      </c>
      <c r="S491" s="185"/>
      <c r="T491" s="187">
        <f>SUM(T492:T497)</f>
        <v>0</v>
      </c>
      <c r="AR491" s="188" t="s">
        <v>85</v>
      </c>
      <c r="AT491" s="189" t="s">
        <v>75</v>
      </c>
      <c r="AU491" s="189" t="s">
        <v>83</v>
      </c>
      <c r="AY491" s="188" t="s">
        <v>207</v>
      </c>
      <c r="BK491" s="190">
        <f>SUM(BK492:BK497)</f>
        <v>0</v>
      </c>
    </row>
    <row r="492" spans="1:65" s="2" customFormat="1" ht="24.2" customHeight="1">
      <c r="A492" s="35"/>
      <c r="B492" s="36"/>
      <c r="C492" s="193" t="s">
        <v>135</v>
      </c>
      <c r="D492" s="193" t="s">
        <v>209</v>
      </c>
      <c r="E492" s="194" t="s">
        <v>1073</v>
      </c>
      <c r="F492" s="195" t="s">
        <v>1074</v>
      </c>
      <c r="G492" s="196" t="s">
        <v>212</v>
      </c>
      <c r="H492" s="197">
        <v>1482</v>
      </c>
      <c r="I492" s="198"/>
      <c r="J492" s="199">
        <f>ROUND(I492*H492,2)</f>
        <v>0</v>
      </c>
      <c r="K492" s="195" t="s">
        <v>213</v>
      </c>
      <c r="L492" s="40"/>
      <c r="M492" s="200" t="s">
        <v>1</v>
      </c>
      <c r="N492" s="201" t="s">
        <v>41</v>
      </c>
      <c r="O492" s="72"/>
      <c r="P492" s="202">
        <f>O492*H492</f>
        <v>0</v>
      </c>
      <c r="Q492" s="202">
        <v>2.2000000000000001E-4</v>
      </c>
      <c r="R492" s="202">
        <f>Q492*H492</f>
        <v>0.32604</v>
      </c>
      <c r="S492" s="202">
        <v>0</v>
      </c>
      <c r="T492" s="203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4" t="s">
        <v>270</v>
      </c>
      <c r="AT492" s="204" t="s">
        <v>209</v>
      </c>
      <c r="AU492" s="204" t="s">
        <v>85</v>
      </c>
      <c r="AY492" s="18" t="s">
        <v>207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83</v>
      </c>
      <c r="BK492" s="205">
        <f>ROUND(I492*H492,2)</f>
        <v>0</v>
      </c>
      <c r="BL492" s="18" t="s">
        <v>270</v>
      </c>
      <c r="BM492" s="204" t="s">
        <v>1075</v>
      </c>
    </row>
    <row r="493" spans="1:65" s="14" customFormat="1" ht="11.25">
      <c r="B493" s="218"/>
      <c r="C493" s="219"/>
      <c r="D493" s="208" t="s">
        <v>227</v>
      </c>
      <c r="E493" s="220" t="s">
        <v>1</v>
      </c>
      <c r="F493" s="221" t="s">
        <v>1076</v>
      </c>
      <c r="G493" s="219"/>
      <c r="H493" s="220" t="s">
        <v>1</v>
      </c>
      <c r="I493" s="222"/>
      <c r="J493" s="219"/>
      <c r="K493" s="219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227</v>
      </c>
      <c r="AU493" s="227" t="s">
        <v>85</v>
      </c>
      <c r="AV493" s="14" t="s">
        <v>83</v>
      </c>
      <c r="AW493" s="14" t="s">
        <v>32</v>
      </c>
      <c r="AX493" s="14" t="s">
        <v>76</v>
      </c>
      <c r="AY493" s="227" t="s">
        <v>207</v>
      </c>
    </row>
    <row r="494" spans="1:65" s="13" customFormat="1" ht="11.25">
      <c r="B494" s="206"/>
      <c r="C494" s="207"/>
      <c r="D494" s="208" t="s">
        <v>227</v>
      </c>
      <c r="E494" s="209" t="s">
        <v>1</v>
      </c>
      <c r="F494" s="210" t="s">
        <v>1077</v>
      </c>
      <c r="G494" s="207"/>
      <c r="H494" s="211">
        <v>248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227</v>
      </c>
      <c r="AU494" s="217" t="s">
        <v>85</v>
      </c>
      <c r="AV494" s="13" t="s">
        <v>85</v>
      </c>
      <c r="AW494" s="13" t="s">
        <v>32</v>
      </c>
      <c r="AX494" s="13" t="s">
        <v>76</v>
      </c>
      <c r="AY494" s="217" t="s">
        <v>207</v>
      </c>
    </row>
    <row r="495" spans="1:65" s="13" customFormat="1" ht="11.25">
      <c r="B495" s="206"/>
      <c r="C495" s="207"/>
      <c r="D495" s="208" t="s">
        <v>227</v>
      </c>
      <c r="E495" s="209" t="s">
        <v>1</v>
      </c>
      <c r="F495" s="210" t="s">
        <v>1078</v>
      </c>
      <c r="G495" s="207"/>
      <c r="H495" s="211">
        <v>154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227</v>
      </c>
      <c r="AU495" s="217" t="s">
        <v>85</v>
      </c>
      <c r="AV495" s="13" t="s">
        <v>85</v>
      </c>
      <c r="AW495" s="13" t="s">
        <v>32</v>
      </c>
      <c r="AX495" s="13" t="s">
        <v>76</v>
      </c>
      <c r="AY495" s="217" t="s">
        <v>207</v>
      </c>
    </row>
    <row r="496" spans="1:65" s="13" customFormat="1" ht="11.25">
      <c r="B496" s="206"/>
      <c r="C496" s="207"/>
      <c r="D496" s="208" t="s">
        <v>227</v>
      </c>
      <c r="E496" s="209" t="s">
        <v>1</v>
      </c>
      <c r="F496" s="210" t="s">
        <v>1048</v>
      </c>
      <c r="G496" s="207"/>
      <c r="H496" s="211">
        <v>1080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227</v>
      </c>
      <c r="AU496" s="217" t="s">
        <v>85</v>
      </c>
      <c r="AV496" s="13" t="s">
        <v>85</v>
      </c>
      <c r="AW496" s="13" t="s">
        <v>32</v>
      </c>
      <c r="AX496" s="13" t="s">
        <v>76</v>
      </c>
      <c r="AY496" s="217" t="s">
        <v>207</v>
      </c>
    </row>
    <row r="497" spans="1:65" s="15" customFormat="1" ht="11.25">
      <c r="B497" s="228"/>
      <c r="C497" s="229"/>
      <c r="D497" s="208" t="s">
        <v>227</v>
      </c>
      <c r="E497" s="230" t="s">
        <v>1</v>
      </c>
      <c r="F497" s="231" t="s">
        <v>291</v>
      </c>
      <c r="G497" s="229"/>
      <c r="H497" s="232">
        <v>1482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227</v>
      </c>
      <c r="AU497" s="238" t="s">
        <v>85</v>
      </c>
      <c r="AV497" s="15" t="s">
        <v>97</v>
      </c>
      <c r="AW497" s="15" t="s">
        <v>32</v>
      </c>
      <c r="AX497" s="15" t="s">
        <v>83</v>
      </c>
      <c r="AY497" s="238" t="s">
        <v>207</v>
      </c>
    </row>
    <row r="498" spans="1:65" s="12" customFormat="1" ht="22.9" customHeight="1">
      <c r="B498" s="177"/>
      <c r="C498" s="178"/>
      <c r="D498" s="179" t="s">
        <v>75</v>
      </c>
      <c r="E498" s="191" t="s">
        <v>1079</v>
      </c>
      <c r="F498" s="191" t="s">
        <v>1080</v>
      </c>
      <c r="G498" s="178"/>
      <c r="H498" s="178"/>
      <c r="I498" s="181"/>
      <c r="J498" s="192">
        <f>BK498</f>
        <v>0</v>
      </c>
      <c r="K498" s="178"/>
      <c r="L498" s="183"/>
      <c r="M498" s="184"/>
      <c r="N498" s="185"/>
      <c r="O498" s="185"/>
      <c r="P498" s="186">
        <f>SUM(P499:P507)</f>
        <v>0</v>
      </c>
      <c r="Q498" s="185"/>
      <c r="R498" s="186">
        <f>SUM(R499:R507)</f>
        <v>3.5907844899999999</v>
      </c>
      <c r="S498" s="185"/>
      <c r="T498" s="187">
        <f>SUM(T499:T507)</f>
        <v>3.0674079999999999</v>
      </c>
      <c r="AR498" s="188" t="s">
        <v>85</v>
      </c>
      <c r="AT498" s="189" t="s">
        <v>75</v>
      </c>
      <c r="AU498" s="189" t="s">
        <v>83</v>
      </c>
      <c r="AY498" s="188" t="s">
        <v>207</v>
      </c>
      <c r="BK498" s="190">
        <f>SUM(BK499:BK507)</f>
        <v>0</v>
      </c>
    </row>
    <row r="499" spans="1:65" s="2" customFormat="1" ht="33" customHeight="1">
      <c r="A499" s="35"/>
      <c r="B499" s="36"/>
      <c r="C499" s="193" t="s">
        <v>137</v>
      </c>
      <c r="D499" s="193" t="s">
        <v>209</v>
      </c>
      <c r="E499" s="194" t="s">
        <v>1081</v>
      </c>
      <c r="F499" s="195" t="s">
        <v>1082</v>
      </c>
      <c r="G499" s="196" t="s">
        <v>212</v>
      </c>
      <c r="H499" s="197">
        <v>191.71299999999999</v>
      </c>
      <c r="I499" s="198"/>
      <c r="J499" s="199">
        <f>ROUND(I499*H499,2)</f>
        <v>0</v>
      </c>
      <c r="K499" s="195" t="s">
        <v>213</v>
      </c>
      <c r="L499" s="40"/>
      <c r="M499" s="200" t="s">
        <v>1</v>
      </c>
      <c r="N499" s="201" t="s">
        <v>41</v>
      </c>
      <c r="O499" s="72"/>
      <c r="P499" s="202">
        <f>O499*H499</f>
        <v>0</v>
      </c>
      <c r="Q499" s="202">
        <v>1.6E-2</v>
      </c>
      <c r="R499" s="202">
        <f>Q499*H499</f>
        <v>3.0674079999999999</v>
      </c>
      <c r="S499" s="202">
        <v>1.6E-2</v>
      </c>
      <c r="T499" s="203">
        <f>S499*H499</f>
        <v>3.0674079999999999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4" t="s">
        <v>270</v>
      </c>
      <c r="AT499" s="204" t="s">
        <v>209</v>
      </c>
      <c r="AU499" s="204" t="s">
        <v>85</v>
      </c>
      <c r="AY499" s="18" t="s">
        <v>207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83</v>
      </c>
      <c r="BK499" s="205">
        <f>ROUND(I499*H499,2)</f>
        <v>0</v>
      </c>
      <c r="BL499" s="18" t="s">
        <v>270</v>
      </c>
      <c r="BM499" s="204" t="s">
        <v>1083</v>
      </c>
    </row>
    <row r="500" spans="1:65" s="14" customFormat="1" ht="11.25">
      <c r="B500" s="218"/>
      <c r="C500" s="219"/>
      <c r="D500" s="208" t="s">
        <v>227</v>
      </c>
      <c r="E500" s="220" t="s">
        <v>1</v>
      </c>
      <c r="F500" s="221" t="s">
        <v>1084</v>
      </c>
      <c r="G500" s="219"/>
      <c r="H500" s="220" t="s">
        <v>1</v>
      </c>
      <c r="I500" s="222"/>
      <c r="J500" s="219"/>
      <c r="K500" s="219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227</v>
      </c>
      <c r="AU500" s="227" t="s">
        <v>85</v>
      </c>
      <c r="AV500" s="14" t="s">
        <v>83</v>
      </c>
      <c r="AW500" s="14" t="s">
        <v>32</v>
      </c>
      <c r="AX500" s="14" t="s">
        <v>76</v>
      </c>
      <c r="AY500" s="227" t="s">
        <v>207</v>
      </c>
    </row>
    <row r="501" spans="1:65" s="13" customFormat="1" ht="11.25">
      <c r="B501" s="206"/>
      <c r="C501" s="207"/>
      <c r="D501" s="208" t="s">
        <v>227</v>
      </c>
      <c r="E501" s="209" t="s">
        <v>1</v>
      </c>
      <c r="F501" s="210" t="s">
        <v>1085</v>
      </c>
      <c r="G501" s="207"/>
      <c r="H501" s="211">
        <v>160.9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227</v>
      </c>
      <c r="AU501" s="217" t="s">
        <v>85</v>
      </c>
      <c r="AV501" s="13" t="s">
        <v>85</v>
      </c>
      <c r="AW501" s="13" t="s">
        <v>32</v>
      </c>
      <c r="AX501" s="13" t="s">
        <v>76</v>
      </c>
      <c r="AY501" s="217" t="s">
        <v>207</v>
      </c>
    </row>
    <row r="502" spans="1:65" s="14" customFormat="1" ht="11.25">
      <c r="B502" s="218"/>
      <c r="C502" s="219"/>
      <c r="D502" s="208" t="s">
        <v>227</v>
      </c>
      <c r="E502" s="220" t="s">
        <v>1</v>
      </c>
      <c r="F502" s="221" t="s">
        <v>1086</v>
      </c>
      <c r="G502" s="219"/>
      <c r="H502" s="220" t="s">
        <v>1</v>
      </c>
      <c r="I502" s="222"/>
      <c r="J502" s="219"/>
      <c r="K502" s="219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227</v>
      </c>
      <c r="AU502" s="227" t="s">
        <v>85</v>
      </c>
      <c r="AV502" s="14" t="s">
        <v>83</v>
      </c>
      <c r="AW502" s="14" t="s">
        <v>32</v>
      </c>
      <c r="AX502" s="14" t="s">
        <v>76</v>
      </c>
      <c r="AY502" s="227" t="s">
        <v>207</v>
      </c>
    </row>
    <row r="503" spans="1:65" s="13" customFormat="1" ht="11.25">
      <c r="B503" s="206"/>
      <c r="C503" s="207"/>
      <c r="D503" s="208" t="s">
        <v>227</v>
      </c>
      <c r="E503" s="209" t="s">
        <v>1</v>
      </c>
      <c r="F503" s="210" t="s">
        <v>1087</v>
      </c>
      <c r="G503" s="207"/>
      <c r="H503" s="211">
        <v>12.613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227</v>
      </c>
      <c r="AU503" s="217" t="s">
        <v>85</v>
      </c>
      <c r="AV503" s="13" t="s">
        <v>85</v>
      </c>
      <c r="AW503" s="13" t="s">
        <v>32</v>
      </c>
      <c r="AX503" s="13" t="s">
        <v>76</v>
      </c>
      <c r="AY503" s="217" t="s">
        <v>207</v>
      </c>
    </row>
    <row r="504" spans="1:65" s="14" customFormat="1" ht="11.25">
      <c r="B504" s="218"/>
      <c r="C504" s="219"/>
      <c r="D504" s="208" t="s">
        <v>227</v>
      </c>
      <c r="E504" s="220" t="s">
        <v>1</v>
      </c>
      <c r="F504" s="221" t="s">
        <v>1088</v>
      </c>
      <c r="G504" s="219"/>
      <c r="H504" s="220" t="s">
        <v>1</v>
      </c>
      <c r="I504" s="222"/>
      <c r="J504" s="219"/>
      <c r="K504" s="219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227</v>
      </c>
      <c r="AU504" s="227" t="s">
        <v>85</v>
      </c>
      <c r="AV504" s="14" t="s">
        <v>83</v>
      </c>
      <c r="AW504" s="14" t="s">
        <v>32</v>
      </c>
      <c r="AX504" s="14" t="s">
        <v>76</v>
      </c>
      <c r="AY504" s="227" t="s">
        <v>207</v>
      </c>
    </row>
    <row r="505" spans="1:65" s="13" customFormat="1" ht="11.25">
      <c r="B505" s="206"/>
      <c r="C505" s="207"/>
      <c r="D505" s="208" t="s">
        <v>227</v>
      </c>
      <c r="E505" s="209" t="s">
        <v>1</v>
      </c>
      <c r="F505" s="210" t="s">
        <v>1089</v>
      </c>
      <c r="G505" s="207"/>
      <c r="H505" s="211">
        <v>18.2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227</v>
      </c>
      <c r="AU505" s="217" t="s">
        <v>85</v>
      </c>
      <c r="AV505" s="13" t="s">
        <v>85</v>
      </c>
      <c r="AW505" s="13" t="s">
        <v>32</v>
      </c>
      <c r="AX505" s="13" t="s">
        <v>76</v>
      </c>
      <c r="AY505" s="217" t="s">
        <v>207</v>
      </c>
    </row>
    <row r="506" spans="1:65" s="15" customFormat="1" ht="11.25">
      <c r="B506" s="228"/>
      <c r="C506" s="229"/>
      <c r="D506" s="208" t="s">
        <v>227</v>
      </c>
      <c r="E506" s="230" t="s">
        <v>1</v>
      </c>
      <c r="F506" s="231" t="s">
        <v>291</v>
      </c>
      <c r="G506" s="229"/>
      <c r="H506" s="232">
        <v>191.71299999999999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227</v>
      </c>
      <c r="AU506" s="238" t="s">
        <v>85</v>
      </c>
      <c r="AV506" s="15" t="s">
        <v>97</v>
      </c>
      <c r="AW506" s="15" t="s">
        <v>32</v>
      </c>
      <c r="AX506" s="15" t="s">
        <v>83</v>
      </c>
      <c r="AY506" s="238" t="s">
        <v>207</v>
      </c>
    </row>
    <row r="507" spans="1:65" s="2" customFormat="1" ht="24.2" customHeight="1">
      <c r="A507" s="35"/>
      <c r="B507" s="36"/>
      <c r="C507" s="193" t="s">
        <v>1090</v>
      </c>
      <c r="D507" s="193" t="s">
        <v>209</v>
      </c>
      <c r="E507" s="194" t="s">
        <v>1091</v>
      </c>
      <c r="F507" s="195" t="s">
        <v>1092</v>
      </c>
      <c r="G507" s="196" t="s">
        <v>212</v>
      </c>
      <c r="H507" s="197">
        <v>191.71299999999999</v>
      </c>
      <c r="I507" s="198"/>
      <c r="J507" s="199">
        <f>ROUND(I507*H507,2)</f>
        <v>0</v>
      </c>
      <c r="K507" s="195" t="s">
        <v>1</v>
      </c>
      <c r="L507" s="40"/>
      <c r="M507" s="200" t="s">
        <v>1</v>
      </c>
      <c r="N507" s="201" t="s">
        <v>41</v>
      </c>
      <c r="O507" s="72"/>
      <c r="P507" s="202">
        <f>O507*H507</f>
        <v>0</v>
      </c>
      <c r="Q507" s="202">
        <v>2.7299999999999998E-3</v>
      </c>
      <c r="R507" s="202">
        <f>Q507*H507</f>
        <v>0.52337648999999997</v>
      </c>
      <c r="S507" s="202">
        <v>0</v>
      </c>
      <c r="T507" s="203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4" t="s">
        <v>270</v>
      </c>
      <c r="AT507" s="204" t="s">
        <v>209</v>
      </c>
      <c r="AU507" s="204" t="s">
        <v>85</v>
      </c>
      <c r="AY507" s="18" t="s">
        <v>207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83</v>
      </c>
      <c r="BK507" s="205">
        <f>ROUND(I507*H507,2)</f>
        <v>0</v>
      </c>
      <c r="BL507" s="18" t="s">
        <v>270</v>
      </c>
      <c r="BM507" s="204" t="s">
        <v>1093</v>
      </c>
    </row>
    <row r="508" spans="1:65" s="12" customFormat="1" ht="25.9" customHeight="1">
      <c r="B508" s="177"/>
      <c r="C508" s="178"/>
      <c r="D508" s="179" t="s">
        <v>75</v>
      </c>
      <c r="E508" s="180" t="s">
        <v>636</v>
      </c>
      <c r="F508" s="180" t="s">
        <v>1094</v>
      </c>
      <c r="G508" s="178"/>
      <c r="H508" s="178"/>
      <c r="I508" s="181"/>
      <c r="J508" s="182">
        <f>BK508</f>
        <v>0</v>
      </c>
      <c r="K508" s="178"/>
      <c r="L508" s="183"/>
      <c r="M508" s="184"/>
      <c r="N508" s="185"/>
      <c r="O508" s="185"/>
      <c r="P508" s="186">
        <f>P509</f>
        <v>0</v>
      </c>
      <c r="Q508" s="185"/>
      <c r="R508" s="186">
        <f>R509</f>
        <v>8.3242800000000017</v>
      </c>
      <c r="S508" s="185"/>
      <c r="T508" s="187">
        <f>T509</f>
        <v>0</v>
      </c>
      <c r="AR508" s="188" t="s">
        <v>92</v>
      </c>
      <c r="AT508" s="189" t="s">
        <v>75</v>
      </c>
      <c r="AU508" s="189" t="s">
        <v>76</v>
      </c>
      <c r="AY508" s="188" t="s">
        <v>207</v>
      </c>
      <c r="BK508" s="190">
        <f>BK509</f>
        <v>0</v>
      </c>
    </row>
    <row r="509" spans="1:65" s="12" customFormat="1" ht="22.9" customHeight="1">
      <c r="B509" s="177"/>
      <c r="C509" s="178"/>
      <c r="D509" s="179" t="s">
        <v>75</v>
      </c>
      <c r="E509" s="191" t="s">
        <v>1095</v>
      </c>
      <c r="F509" s="191" t="s">
        <v>1096</v>
      </c>
      <c r="G509" s="178"/>
      <c r="H509" s="178"/>
      <c r="I509" s="181"/>
      <c r="J509" s="192">
        <f>BK509</f>
        <v>0</v>
      </c>
      <c r="K509" s="178"/>
      <c r="L509" s="183"/>
      <c r="M509" s="184"/>
      <c r="N509" s="185"/>
      <c r="O509" s="185"/>
      <c r="P509" s="186">
        <f>SUM(P510:P519)</f>
        <v>0</v>
      </c>
      <c r="Q509" s="185"/>
      <c r="R509" s="186">
        <f>SUM(R510:R519)</f>
        <v>8.3242800000000017</v>
      </c>
      <c r="S509" s="185"/>
      <c r="T509" s="187">
        <f>SUM(T510:T519)</f>
        <v>0</v>
      </c>
      <c r="AR509" s="188" t="s">
        <v>92</v>
      </c>
      <c r="AT509" s="189" t="s">
        <v>75</v>
      </c>
      <c r="AU509" s="189" t="s">
        <v>83</v>
      </c>
      <c r="AY509" s="188" t="s">
        <v>207</v>
      </c>
      <c r="BK509" s="190">
        <f>SUM(BK510:BK519)</f>
        <v>0</v>
      </c>
    </row>
    <row r="510" spans="1:65" s="2" customFormat="1" ht="24.2" customHeight="1">
      <c r="A510" s="35"/>
      <c r="B510" s="36"/>
      <c r="C510" s="193" t="s">
        <v>1097</v>
      </c>
      <c r="D510" s="193" t="s">
        <v>209</v>
      </c>
      <c r="E510" s="194" t="s">
        <v>1098</v>
      </c>
      <c r="F510" s="195" t="s">
        <v>1099</v>
      </c>
      <c r="G510" s="196" t="s">
        <v>275</v>
      </c>
      <c r="H510" s="197">
        <v>10</v>
      </c>
      <c r="I510" s="198"/>
      <c r="J510" s="199">
        <f>ROUND(I510*H510,2)</f>
        <v>0</v>
      </c>
      <c r="K510" s="195" t="s">
        <v>213</v>
      </c>
      <c r="L510" s="40"/>
      <c r="M510" s="200" t="s">
        <v>1</v>
      </c>
      <c r="N510" s="201" t="s">
        <v>41</v>
      </c>
      <c r="O510" s="72"/>
      <c r="P510" s="202">
        <f>O510*H510</f>
        <v>0</v>
      </c>
      <c r="Q510" s="202">
        <v>0</v>
      </c>
      <c r="R510" s="202">
        <f>Q510*H510</f>
        <v>0</v>
      </c>
      <c r="S510" s="202">
        <v>0</v>
      </c>
      <c r="T510" s="203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4" t="s">
        <v>806</v>
      </c>
      <c r="AT510" s="204" t="s">
        <v>209</v>
      </c>
      <c r="AU510" s="204" t="s">
        <v>85</v>
      </c>
      <c r="AY510" s="18" t="s">
        <v>207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83</v>
      </c>
      <c r="BK510" s="205">
        <f>ROUND(I510*H510,2)</f>
        <v>0</v>
      </c>
      <c r="BL510" s="18" t="s">
        <v>806</v>
      </c>
      <c r="BM510" s="204" t="s">
        <v>1100</v>
      </c>
    </row>
    <row r="511" spans="1:65" s="13" customFormat="1" ht="11.25">
      <c r="B511" s="206"/>
      <c r="C511" s="207"/>
      <c r="D511" s="208" t="s">
        <v>227</v>
      </c>
      <c r="E511" s="209" t="s">
        <v>1</v>
      </c>
      <c r="F511" s="210" t="s">
        <v>1101</v>
      </c>
      <c r="G511" s="207"/>
      <c r="H511" s="211">
        <v>10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227</v>
      </c>
      <c r="AU511" s="217" t="s">
        <v>85</v>
      </c>
      <c r="AV511" s="13" t="s">
        <v>85</v>
      </c>
      <c r="AW511" s="13" t="s">
        <v>32</v>
      </c>
      <c r="AX511" s="13" t="s">
        <v>83</v>
      </c>
      <c r="AY511" s="217" t="s">
        <v>207</v>
      </c>
    </row>
    <row r="512" spans="1:65" s="2" customFormat="1" ht="24.2" customHeight="1">
      <c r="A512" s="35"/>
      <c r="B512" s="36"/>
      <c r="C512" s="193" t="s">
        <v>1102</v>
      </c>
      <c r="D512" s="193" t="s">
        <v>209</v>
      </c>
      <c r="E512" s="194" t="s">
        <v>1103</v>
      </c>
      <c r="F512" s="195" t="s">
        <v>1104</v>
      </c>
      <c r="G512" s="196" t="s">
        <v>275</v>
      </c>
      <c r="H512" s="197">
        <v>10</v>
      </c>
      <c r="I512" s="198"/>
      <c r="J512" s="199">
        <f>ROUND(I512*H512,2)</f>
        <v>0</v>
      </c>
      <c r="K512" s="195" t="s">
        <v>213</v>
      </c>
      <c r="L512" s="40"/>
      <c r="M512" s="200" t="s">
        <v>1</v>
      </c>
      <c r="N512" s="201" t="s">
        <v>41</v>
      </c>
      <c r="O512" s="72"/>
      <c r="P512" s="202">
        <f>O512*H512</f>
        <v>0</v>
      </c>
      <c r="Q512" s="202">
        <v>0</v>
      </c>
      <c r="R512" s="202">
        <f>Q512*H512</f>
        <v>0</v>
      </c>
      <c r="S512" s="202">
        <v>0</v>
      </c>
      <c r="T512" s="203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4" t="s">
        <v>806</v>
      </c>
      <c r="AT512" s="204" t="s">
        <v>209</v>
      </c>
      <c r="AU512" s="204" t="s">
        <v>85</v>
      </c>
      <c r="AY512" s="18" t="s">
        <v>207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83</v>
      </c>
      <c r="BK512" s="205">
        <f>ROUND(I512*H512,2)</f>
        <v>0</v>
      </c>
      <c r="BL512" s="18" t="s">
        <v>806</v>
      </c>
      <c r="BM512" s="204" t="s">
        <v>1105</v>
      </c>
    </row>
    <row r="513" spans="1:65" s="2" customFormat="1" ht="24.2" customHeight="1">
      <c r="A513" s="35"/>
      <c r="B513" s="36"/>
      <c r="C513" s="193" t="s">
        <v>1106</v>
      </c>
      <c r="D513" s="193" t="s">
        <v>209</v>
      </c>
      <c r="E513" s="194" t="s">
        <v>1107</v>
      </c>
      <c r="F513" s="195" t="s">
        <v>1108</v>
      </c>
      <c r="G513" s="196" t="s">
        <v>275</v>
      </c>
      <c r="H513" s="197">
        <v>10</v>
      </c>
      <c r="I513" s="198"/>
      <c r="J513" s="199">
        <f>ROUND(I513*H513,2)</f>
        <v>0</v>
      </c>
      <c r="K513" s="195" t="s">
        <v>213</v>
      </c>
      <c r="L513" s="40"/>
      <c r="M513" s="200" t="s">
        <v>1</v>
      </c>
      <c r="N513" s="201" t="s">
        <v>41</v>
      </c>
      <c r="O513" s="72"/>
      <c r="P513" s="202">
        <f>O513*H513</f>
        <v>0</v>
      </c>
      <c r="Q513" s="202">
        <v>0.14000000000000001</v>
      </c>
      <c r="R513" s="202">
        <f>Q513*H513</f>
        <v>1.4000000000000001</v>
      </c>
      <c r="S513" s="202">
        <v>0</v>
      </c>
      <c r="T513" s="203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4" t="s">
        <v>806</v>
      </c>
      <c r="AT513" s="204" t="s">
        <v>209</v>
      </c>
      <c r="AU513" s="204" t="s">
        <v>85</v>
      </c>
      <c r="AY513" s="18" t="s">
        <v>207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83</v>
      </c>
      <c r="BK513" s="205">
        <f>ROUND(I513*H513,2)</f>
        <v>0</v>
      </c>
      <c r="BL513" s="18" t="s">
        <v>806</v>
      </c>
      <c r="BM513" s="204" t="s">
        <v>1109</v>
      </c>
    </row>
    <row r="514" spans="1:65" s="2" customFormat="1" ht="24.2" customHeight="1">
      <c r="A514" s="35"/>
      <c r="B514" s="36"/>
      <c r="C514" s="193" t="s">
        <v>1110</v>
      </c>
      <c r="D514" s="193" t="s">
        <v>209</v>
      </c>
      <c r="E514" s="194" t="s">
        <v>1111</v>
      </c>
      <c r="F514" s="195" t="s">
        <v>1112</v>
      </c>
      <c r="G514" s="196" t="s">
        <v>275</v>
      </c>
      <c r="H514" s="197">
        <v>69</v>
      </c>
      <c r="I514" s="198"/>
      <c r="J514" s="199">
        <f>ROUND(I514*H514,2)</f>
        <v>0</v>
      </c>
      <c r="K514" s="195" t="s">
        <v>213</v>
      </c>
      <c r="L514" s="40"/>
      <c r="M514" s="200" t="s">
        <v>1</v>
      </c>
      <c r="N514" s="201" t="s">
        <v>41</v>
      </c>
      <c r="O514" s="72"/>
      <c r="P514" s="202">
        <f>O514*H514</f>
        <v>0</v>
      </c>
      <c r="Q514" s="202">
        <v>0.10007000000000001</v>
      </c>
      <c r="R514" s="202">
        <f>Q514*H514</f>
        <v>6.9048300000000005</v>
      </c>
      <c r="S514" s="202">
        <v>0</v>
      </c>
      <c r="T514" s="203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4" t="s">
        <v>806</v>
      </c>
      <c r="AT514" s="204" t="s">
        <v>209</v>
      </c>
      <c r="AU514" s="204" t="s">
        <v>85</v>
      </c>
      <c r="AY514" s="18" t="s">
        <v>207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18" t="s">
        <v>83</v>
      </c>
      <c r="BK514" s="205">
        <f>ROUND(I514*H514,2)</f>
        <v>0</v>
      </c>
      <c r="BL514" s="18" t="s">
        <v>806</v>
      </c>
      <c r="BM514" s="204" t="s">
        <v>1113</v>
      </c>
    </row>
    <row r="515" spans="1:65" s="2" customFormat="1" ht="24.2" customHeight="1">
      <c r="A515" s="35"/>
      <c r="B515" s="36"/>
      <c r="C515" s="193" t="s">
        <v>1114</v>
      </c>
      <c r="D515" s="193" t="s">
        <v>209</v>
      </c>
      <c r="E515" s="194" t="s">
        <v>1115</v>
      </c>
      <c r="F515" s="195" t="s">
        <v>1116</v>
      </c>
      <c r="G515" s="196" t="s">
        <v>275</v>
      </c>
      <c r="H515" s="197">
        <v>10</v>
      </c>
      <c r="I515" s="198"/>
      <c r="J515" s="199">
        <f>ROUND(I515*H515,2)</f>
        <v>0</v>
      </c>
      <c r="K515" s="195" t="s">
        <v>213</v>
      </c>
      <c r="L515" s="40"/>
      <c r="M515" s="200" t="s">
        <v>1</v>
      </c>
      <c r="N515" s="201" t="s">
        <v>41</v>
      </c>
      <c r="O515" s="72"/>
      <c r="P515" s="202">
        <f>O515*H515</f>
        <v>0</v>
      </c>
      <c r="Q515" s="202">
        <v>0</v>
      </c>
      <c r="R515" s="202">
        <f>Q515*H515</f>
        <v>0</v>
      </c>
      <c r="S515" s="202">
        <v>0</v>
      </c>
      <c r="T515" s="203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4" t="s">
        <v>806</v>
      </c>
      <c r="AT515" s="204" t="s">
        <v>209</v>
      </c>
      <c r="AU515" s="204" t="s">
        <v>85</v>
      </c>
      <c r="AY515" s="18" t="s">
        <v>207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83</v>
      </c>
      <c r="BK515" s="205">
        <f>ROUND(I515*H515,2)</f>
        <v>0</v>
      </c>
      <c r="BL515" s="18" t="s">
        <v>806</v>
      </c>
      <c r="BM515" s="204" t="s">
        <v>1117</v>
      </c>
    </row>
    <row r="516" spans="1:65" s="2" customFormat="1" ht="33" customHeight="1">
      <c r="A516" s="35"/>
      <c r="B516" s="36"/>
      <c r="C516" s="255" t="s">
        <v>1118</v>
      </c>
      <c r="D516" s="255" t="s">
        <v>636</v>
      </c>
      <c r="E516" s="256" t="s">
        <v>1119</v>
      </c>
      <c r="F516" s="257" t="s">
        <v>1120</v>
      </c>
      <c r="G516" s="258" t="s">
        <v>275</v>
      </c>
      <c r="H516" s="259">
        <v>5</v>
      </c>
      <c r="I516" s="260"/>
      <c r="J516" s="261">
        <f>ROUND(I516*H516,2)</f>
        <v>0</v>
      </c>
      <c r="K516" s="257" t="s">
        <v>213</v>
      </c>
      <c r="L516" s="262"/>
      <c r="M516" s="263" t="s">
        <v>1</v>
      </c>
      <c r="N516" s="264" t="s">
        <v>41</v>
      </c>
      <c r="O516" s="72"/>
      <c r="P516" s="202">
        <f>O516*H516</f>
        <v>0</v>
      </c>
      <c r="Q516" s="202">
        <v>6.8999999999999997E-4</v>
      </c>
      <c r="R516" s="202">
        <f>Q516*H516</f>
        <v>3.4499999999999999E-3</v>
      </c>
      <c r="S516" s="202">
        <v>0</v>
      </c>
      <c r="T516" s="203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4" t="s">
        <v>1121</v>
      </c>
      <c r="AT516" s="204" t="s">
        <v>636</v>
      </c>
      <c r="AU516" s="204" t="s">
        <v>85</v>
      </c>
      <c r="AY516" s="18" t="s">
        <v>207</v>
      </c>
      <c r="BE516" s="205">
        <f>IF(N516="základní",J516,0)</f>
        <v>0</v>
      </c>
      <c r="BF516" s="205">
        <f>IF(N516="snížená",J516,0)</f>
        <v>0</v>
      </c>
      <c r="BG516" s="205">
        <f>IF(N516="zákl. přenesená",J516,0)</f>
        <v>0</v>
      </c>
      <c r="BH516" s="205">
        <f>IF(N516="sníž. přenesená",J516,0)</f>
        <v>0</v>
      </c>
      <c r="BI516" s="205">
        <f>IF(N516="nulová",J516,0)</f>
        <v>0</v>
      </c>
      <c r="BJ516" s="18" t="s">
        <v>83</v>
      </c>
      <c r="BK516" s="205">
        <f>ROUND(I516*H516,2)</f>
        <v>0</v>
      </c>
      <c r="BL516" s="18" t="s">
        <v>1121</v>
      </c>
      <c r="BM516" s="204" t="s">
        <v>1122</v>
      </c>
    </row>
    <row r="517" spans="1:65" s="13" customFormat="1" ht="11.25">
      <c r="B517" s="206"/>
      <c r="C517" s="207"/>
      <c r="D517" s="208" t="s">
        <v>227</v>
      </c>
      <c r="E517" s="207"/>
      <c r="F517" s="210" t="s">
        <v>1123</v>
      </c>
      <c r="G517" s="207"/>
      <c r="H517" s="211">
        <v>5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227</v>
      </c>
      <c r="AU517" s="217" t="s">
        <v>85</v>
      </c>
      <c r="AV517" s="13" t="s">
        <v>85</v>
      </c>
      <c r="AW517" s="13" t="s">
        <v>4</v>
      </c>
      <c r="AX517" s="13" t="s">
        <v>83</v>
      </c>
      <c r="AY517" s="217" t="s">
        <v>207</v>
      </c>
    </row>
    <row r="518" spans="1:65" s="2" customFormat="1" ht="16.5" customHeight="1">
      <c r="A518" s="35"/>
      <c r="B518" s="36"/>
      <c r="C518" s="255" t="s">
        <v>1124</v>
      </c>
      <c r="D518" s="255" t="s">
        <v>636</v>
      </c>
      <c r="E518" s="256" t="s">
        <v>1125</v>
      </c>
      <c r="F518" s="257" t="s">
        <v>1126</v>
      </c>
      <c r="G518" s="258" t="s">
        <v>275</v>
      </c>
      <c r="H518" s="259">
        <v>5</v>
      </c>
      <c r="I518" s="260"/>
      <c r="J518" s="261">
        <f>ROUND(I518*H518,2)</f>
        <v>0</v>
      </c>
      <c r="K518" s="257" t="s">
        <v>1</v>
      </c>
      <c r="L518" s="262"/>
      <c r="M518" s="263" t="s">
        <v>1</v>
      </c>
      <c r="N518" s="264" t="s">
        <v>41</v>
      </c>
      <c r="O518" s="72"/>
      <c r="P518" s="202">
        <f>O518*H518</f>
        <v>0</v>
      </c>
      <c r="Q518" s="202">
        <v>3.2000000000000002E-3</v>
      </c>
      <c r="R518" s="202">
        <f>Q518*H518</f>
        <v>1.6E-2</v>
      </c>
      <c r="S518" s="202">
        <v>0</v>
      </c>
      <c r="T518" s="203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4" t="s">
        <v>1121</v>
      </c>
      <c r="AT518" s="204" t="s">
        <v>636</v>
      </c>
      <c r="AU518" s="204" t="s">
        <v>85</v>
      </c>
      <c r="AY518" s="18" t="s">
        <v>207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83</v>
      </c>
      <c r="BK518" s="205">
        <f>ROUND(I518*H518,2)</f>
        <v>0</v>
      </c>
      <c r="BL518" s="18" t="s">
        <v>1121</v>
      </c>
      <c r="BM518" s="204" t="s">
        <v>1127</v>
      </c>
    </row>
    <row r="519" spans="1:65" s="2" customFormat="1" ht="24.2" customHeight="1">
      <c r="A519" s="35"/>
      <c r="B519" s="36"/>
      <c r="C519" s="193" t="s">
        <v>1128</v>
      </c>
      <c r="D519" s="193" t="s">
        <v>209</v>
      </c>
      <c r="E519" s="194" t="s">
        <v>1129</v>
      </c>
      <c r="F519" s="195" t="s">
        <v>1130</v>
      </c>
      <c r="G519" s="196" t="s">
        <v>445</v>
      </c>
      <c r="H519" s="197">
        <v>8.3239999999999998</v>
      </c>
      <c r="I519" s="198"/>
      <c r="J519" s="199">
        <f>ROUND(I519*H519,2)</f>
        <v>0</v>
      </c>
      <c r="K519" s="195" t="s">
        <v>213</v>
      </c>
      <c r="L519" s="40"/>
      <c r="M519" s="250" t="s">
        <v>1</v>
      </c>
      <c r="N519" s="251" t="s">
        <v>41</v>
      </c>
      <c r="O519" s="252"/>
      <c r="P519" s="253">
        <f>O519*H519</f>
        <v>0</v>
      </c>
      <c r="Q519" s="253">
        <v>0</v>
      </c>
      <c r="R519" s="253">
        <f>Q519*H519</f>
        <v>0</v>
      </c>
      <c r="S519" s="253">
        <v>0</v>
      </c>
      <c r="T519" s="25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4" t="s">
        <v>806</v>
      </c>
      <c r="AT519" s="204" t="s">
        <v>209</v>
      </c>
      <c r="AU519" s="204" t="s">
        <v>85</v>
      </c>
      <c r="AY519" s="18" t="s">
        <v>207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83</v>
      </c>
      <c r="BK519" s="205">
        <f>ROUND(I519*H519,2)</f>
        <v>0</v>
      </c>
      <c r="BL519" s="18" t="s">
        <v>806</v>
      </c>
      <c r="BM519" s="204" t="s">
        <v>1131</v>
      </c>
    </row>
    <row r="520" spans="1:65" s="2" customFormat="1" ht="6.95" customHeight="1">
      <c r="A520" s="35"/>
      <c r="B520" s="55"/>
      <c r="C520" s="56"/>
      <c r="D520" s="56"/>
      <c r="E520" s="56"/>
      <c r="F520" s="56"/>
      <c r="G520" s="56"/>
      <c r="H520" s="56"/>
      <c r="I520" s="56"/>
      <c r="J520" s="56"/>
      <c r="K520" s="56"/>
      <c r="L520" s="40"/>
      <c r="M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</sheetData>
  <sheetProtection algorithmName="SHA-512" hashValue="OgCXXT+w+t16v2o7+YP9x/Wp5RUwRvcNefKjof2UPbBSE9MbF+dMbbHr6NynUKdWc1nN2KUVZW3N9sknC0YX3A==" saltValue="KGbMQln73NDXNHQIDsNGHosY5eollMaThRQ2e40LA33Fb8ftLiNpchRUbPg/YNN8L5zF80tq2CZuZZd/rtBQAw==" spinCount="100000" sheet="1" objects="1" scenarios="1" formatColumns="0" formatRows="0" autoFilter="0"/>
  <autoFilter ref="C139:K519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104</v>
      </c>
      <c r="AZ2" s="116" t="s">
        <v>488</v>
      </c>
      <c r="BA2" s="116" t="s">
        <v>1</v>
      </c>
      <c r="BB2" s="116" t="s">
        <v>1</v>
      </c>
      <c r="BC2" s="116" t="s">
        <v>1132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1133</v>
      </c>
      <c r="BA3" s="116" t="s">
        <v>1</v>
      </c>
      <c r="BB3" s="116" t="s">
        <v>1</v>
      </c>
      <c r="BC3" s="116" t="s">
        <v>1134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1135</v>
      </c>
      <c r="BA4" s="116" t="s">
        <v>1</v>
      </c>
      <c r="BB4" s="116" t="s">
        <v>1</v>
      </c>
      <c r="BC4" s="116" t="s">
        <v>396</v>
      </c>
      <c r="BD4" s="116" t="s">
        <v>85</v>
      </c>
    </row>
    <row r="5" spans="1:56" s="1" customFormat="1" ht="6.95" customHeight="1">
      <c r="B5" s="21"/>
      <c r="L5" s="21"/>
      <c r="AZ5" s="116" t="s">
        <v>1136</v>
      </c>
      <c r="BA5" s="116" t="s">
        <v>1</v>
      </c>
      <c r="BB5" s="116" t="s">
        <v>1</v>
      </c>
      <c r="BC5" s="116" t="s">
        <v>1137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1138</v>
      </c>
      <c r="BA6" s="116" t="s">
        <v>1</v>
      </c>
      <c r="BB6" s="116" t="s">
        <v>1</v>
      </c>
      <c r="BC6" s="116" t="s">
        <v>1139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  <c r="AZ7" s="116" t="s">
        <v>1140</v>
      </c>
      <c r="BA7" s="116" t="s">
        <v>1</v>
      </c>
      <c r="BB7" s="116" t="s">
        <v>1</v>
      </c>
      <c r="BC7" s="116" t="s">
        <v>1141</v>
      </c>
      <c r="BD7" s="116" t="s">
        <v>85</v>
      </c>
    </row>
    <row r="8" spans="1:56" ht="12.75">
      <c r="B8" s="21"/>
      <c r="D8" s="121" t="s">
        <v>173</v>
      </c>
      <c r="L8" s="21"/>
      <c r="AZ8" s="116" t="s">
        <v>490</v>
      </c>
      <c r="BA8" s="116" t="s">
        <v>1</v>
      </c>
      <c r="BB8" s="116" t="s">
        <v>1</v>
      </c>
      <c r="BC8" s="116" t="s">
        <v>1142</v>
      </c>
      <c r="BD8" s="116" t="s">
        <v>85</v>
      </c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  <c r="AZ9" s="116" t="s">
        <v>1143</v>
      </c>
      <c r="BA9" s="116" t="s">
        <v>1</v>
      </c>
      <c r="BB9" s="116" t="s">
        <v>1</v>
      </c>
      <c r="BC9" s="116" t="s">
        <v>1144</v>
      </c>
      <c r="BD9" s="116" t="s">
        <v>85</v>
      </c>
    </row>
    <row r="10" spans="1:56" s="1" customFormat="1" ht="12" customHeight="1">
      <c r="B10" s="21"/>
      <c r="D10" s="121" t="s">
        <v>175</v>
      </c>
      <c r="L10" s="21"/>
      <c r="AZ10" s="116" t="s">
        <v>170</v>
      </c>
      <c r="BA10" s="116" t="s">
        <v>1</v>
      </c>
      <c r="BB10" s="116" t="s">
        <v>1</v>
      </c>
      <c r="BC10" s="116" t="s">
        <v>1145</v>
      </c>
      <c r="BD10" s="116" t="s">
        <v>85</v>
      </c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1146</v>
      </c>
      <c r="BA11" s="116" t="s">
        <v>1</v>
      </c>
      <c r="BB11" s="116" t="s">
        <v>1</v>
      </c>
      <c r="BC11" s="116" t="s">
        <v>1147</v>
      </c>
      <c r="BD11" s="116" t="s">
        <v>85</v>
      </c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1148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ROUND((SUM(BE135:BE319)),  2)</f>
        <v>0</v>
      </c>
      <c r="G37" s="35"/>
      <c r="H37" s="35"/>
      <c r="I37" s="132">
        <v>0.21</v>
      </c>
      <c r="J37" s="131">
        <f>ROUND(((SUM(BE135:BE319))*I37),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ROUND((SUM(BF135:BF319)),  2)</f>
        <v>0</v>
      </c>
      <c r="G38" s="35"/>
      <c r="H38" s="35"/>
      <c r="I38" s="132">
        <v>0.12</v>
      </c>
      <c r="J38" s="131">
        <f>ROUND(((SUM(BF135:BF319))*I38),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ROUND((SUM(BG135:BG319)),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ROUND((SUM(BH135:BH319)),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ROUND((SUM(BI135:BI319)),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004 - SO 04 Dopravní řešení a zpevněné plochy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J136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J137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J165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J169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1149</v>
      </c>
      <c r="E105" s="163"/>
      <c r="F105" s="163"/>
      <c r="G105" s="163"/>
      <c r="H105" s="163"/>
      <c r="I105" s="163"/>
      <c r="J105" s="164">
        <f>J172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187</v>
      </c>
      <c r="E106" s="163"/>
      <c r="F106" s="163"/>
      <c r="G106" s="163"/>
      <c r="H106" s="163"/>
      <c r="I106" s="163"/>
      <c r="J106" s="164">
        <f>J237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188</v>
      </c>
      <c r="E107" s="163"/>
      <c r="F107" s="163"/>
      <c r="G107" s="163"/>
      <c r="H107" s="163"/>
      <c r="I107" s="163"/>
      <c r="J107" s="164">
        <f>J249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189</v>
      </c>
      <c r="E108" s="163"/>
      <c r="F108" s="163"/>
      <c r="G108" s="163"/>
      <c r="H108" s="163"/>
      <c r="I108" s="163"/>
      <c r="J108" s="164">
        <f>J293</f>
        <v>0</v>
      </c>
      <c r="K108" s="104"/>
      <c r="L108" s="165"/>
    </row>
    <row r="109" spans="1:47" s="10" customFormat="1" ht="19.899999999999999" customHeight="1">
      <c r="B109" s="161"/>
      <c r="C109" s="104"/>
      <c r="D109" s="162" t="s">
        <v>498</v>
      </c>
      <c r="E109" s="163"/>
      <c r="F109" s="163"/>
      <c r="G109" s="163"/>
      <c r="H109" s="163"/>
      <c r="I109" s="163"/>
      <c r="J109" s="164">
        <f>J307</f>
        <v>0</v>
      </c>
      <c r="K109" s="104"/>
      <c r="L109" s="165"/>
    </row>
    <row r="110" spans="1:47" s="9" customFormat="1" ht="24.95" customHeight="1">
      <c r="B110" s="155"/>
      <c r="C110" s="156"/>
      <c r="D110" s="157" t="s">
        <v>503</v>
      </c>
      <c r="E110" s="158"/>
      <c r="F110" s="158"/>
      <c r="G110" s="158"/>
      <c r="H110" s="158"/>
      <c r="I110" s="158"/>
      <c r="J110" s="159">
        <f>J309</f>
        <v>0</v>
      </c>
      <c r="K110" s="156"/>
      <c r="L110" s="160"/>
    </row>
    <row r="111" spans="1:47" s="10" customFormat="1" ht="19.899999999999999" customHeight="1">
      <c r="B111" s="161"/>
      <c r="C111" s="104"/>
      <c r="D111" s="162" t="s">
        <v>504</v>
      </c>
      <c r="E111" s="163"/>
      <c r="F111" s="163"/>
      <c r="G111" s="163"/>
      <c r="H111" s="163"/>
      <c r="I111" s="163"/>
      <c r="J111" s="164">
        <f>J310</f>
        <v>0</v>
      </c>
      <c r="K111" s="104"/>
      <c r="L111" s="165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192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4" t="str">
        <f>E7</f>
        <v>Revitalizace Tržnice I.etapa - Krásenský břeh</v>
      </c>
      <c r="F121" s="335"/>
      <c r="G121" s="335"/>
      <c r="H121" s="33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173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34" t="s">
        <v>174</v>
      </c>
      <c r="F123" s="310"/>
      <c r="G123" s="310"/>
      <c r="H123" s="310"/>
      <c r="I123" s="23"/>
      <c r="J123" s="23"/>
      <c r="K123" s="23"/>
      <c r="L123" s="21"/>
    </row>
    <row r="124" spans="1:31" s="1" customFormat="1" ht="12" customHeight="1">
      <c r="B124" s="22"/>
      <c r="C124" s="30" t="s">
        <v>175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36" t="s">
        <v>176</v>
      </c>
      <c r="F125" s="337"/>
      <c r="G125" s="337"/>
      <c r="H125" s="3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177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88" t="str">
        <f>E13</f>
        <v>004 - SO 04 Dopravní řešení a zpevněné plochy</v>
      </c>
      <c r="F127" s="337"/>
      <c r="G127" s="337"/>
      <c r="H127" s="3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Valašské Meziříčí</v>
      </c>
      <c r="G129" s="37"/>
      <c r="H129" s="37"/>
      <c r="I129" s="30" t="s">
        <v>22</v>
      </c>
      <c r="J129" s="67" t="str">
        <f>IF(J16="","",J16)</f>
        <v>25. 10. 2023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Město Valašské Meziříčí</v>
      </c>
      <c r="G131" s="37"/>
      <c r="H131" s="37"/>
      <c r="I131" s="30" t="s">
        <v>30</v>
      </c>
      <c r="J131" s="33" t="str">
        <f>E25</f>
        <v>Kubla&amp;Architects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Fajfrová Irena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6"/>
      <c r="B134" s="167"/>
      <c r="C134" s="168" t="s">
        <v>193</v>
      </c>
      <c r="D134" s="169" t="s">
        <v>61</v>
      </c>
      <c r="E134" s="169" t="s">
        <v>57</v>
      </c>
      <c r="F134" s="169" t="s">
        <v>58</v>
      </c>
      <c r="G134" s="169" t="s">
        <v>194</v>
      </c>
      <c r="H134" s="169" t="s">
        <v>195</v>
      </c>
      <c r="I134" s="169" t="s">
        <v>196</v>
      </c>
      <c r="J134" s="169" t="s">
        <v>181</v>
      </c>
      <c r="K134" s="170" t="s">
        <v>197</v>
      </c>
      <c r="L134" s="171"/>
      <c r="M134" s="76" t="s">
        <v>1</v>
      </c>
      <c r="N134" s="77" t="s">
        <v>40</v>
      </c>
      <c r="O134" s="77" t="s">
        <v>198</v>
      </c>
      <c r="P134" s="77" t="s">
        <v>199</v>
      </c>
      <c r="Q134" s="77" t="s">
        <v>200</v>
      </c>
      <c r="R134" s="77" t="s">
        <v>201</v>
      </c>
      <c r="S134" s="77" t="s">
        <v>202</v>
      </c>
      <c r="T134" s="78" t="s">
        <v>203</v>
      </c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1:65" s="2" customFormat="1" ht="22.9" customHeight="1">
      <c r="A135" s="35"/>
      <c r="B135" s="36"/>
      <c r="C135" s="83" t="s">
        <v>204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P136+P309</f>
        <v>0</v>
      </c>
      <c r="Q135" s="80"/>
      <c r="R135" s="174">
        <f>R136+R309</f>
        <v>2928.4183869999997</v>
      </c>
      <c r="S135" s="80"/>
      <c r="T135" s="175">
        <f>T136+T309</f>
        <v>19.878799999999998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183</v>
      </c>
      <c r="BK135" s="176">
        <f>BK136+BK309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205</v>
      </c>
      <c r="F136" s="180" t="s">
        <v>206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P137+P165+P169+P172+P237+P249+P293+P307</f>
        <v>0</v>
      </c>
      <c r="Q136" s="185"/>
      <c r="R136" s="186">
        <f>R137+R165+R169+R172+R237+R249+R293+R307</f>
        <v>2911.8035664999998</v>
      </c>
      <c r="S136" s="185"/>
      <c r="T136" s="187">
        <f>T137+T165+T169+T172+T237+T249+T293+T307</f>
        <v>19.878799999999998</v>
      </c>
      <c r="AR136" s="188" t="s">
        <v>83</v>
      </c>
      <c r="AT136" s="189" t="s">
        <v>75</v>
      </c>
      <c r="AU136" s="189" t="s">
        <v>76</v>
      </c>
      <c r="AY136" s="188" t="s">
        <v>207</v>
      </c>
      <c r="BK136" s="190">
        <f>BK137+BK165+BK169+BK172+BK237+BK249+BK293+BK307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83</v>
      </c>
      <c r="F137" s="191" t="s">
        <v>208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SUM(P138:P164)</f>
        <v>0</v>
      </c>
      <c r="Q137" s="185"/>
      <c r="R137" s="186">
        <f>SUM(R138:R164)</f>
        <v>0</v>
      </c>
      <c r="S137" s="185"/>
      <c r="T137" s="187">
        <f>SUM(T138:T164)</f>
        <v>9.4499999999999993</v>
      </c>
      <c r="AR137" s="188" t="s">
        <v>83</v>
      </c>
      <c r="AT137" s="189" t="s">
        <v>75</v>
      </c>
      <c r="AU137" s="189" t="s">
        <v>83</v>
      </c>
      <c r="AY137" s="188" t="s">
        <v>207</v>
      </c>
      <c r="BK137" s="190">
        <f>SUM(BK138:BK164)</f>
        <v>0</v>
      </c>
    </row>
    <row r="138" spans="1:65" s="2" customFormat="1" ht="24.2" customHeight="1">
      <c r="A138" s="35"/>
      <c r="B138" s="36"/>
      <c r="C138" s="193" t="s">
        <v>83</v>
      </c>
      <c r="D138" s="193" t="s">
        <v>209</v>
      </c>
      <c r="E138" s="194" t="s">
        <v>1150</v>
      </c>
      <c r="F138" s="195" t="s">
        <v>1151</v>
      </c>
      <c r="G138" s="196" t="s">
        <v>212</v>
      </c>
      <c r="H138" s="197">
        <v>12.5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0.44</v>
      </c>
      <c r="T138" s="203">
        <f>S138*H138</f>
        <v>5.5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1152</v>
      </c>
    </row>
    <row r="139" spans="1:65" s="2" customFormat="1" ht="24.2" customHeight="1">
      <c r="A139" s="35"/>
      <c r="B139" s="36"/>
      <c r="C139" s="193" t="s">
        <v>85</v>
      </c>
      <c r="D139" s="193" t="s">
        <v>209</v>
      </c>
      <c r="E139" s="194" t="s">
        <v>1153</v>
      </c>
      <c r="F139" s="195" t="s">
        <v>1154</v>
      </c>
      <c r="G139" s="196" t="s">
        <v>212</v>
      </c>
      <c r="H139" s="197">
        <v>12.5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0.316</v>
      </c>
      <c r="T139" s="203">
        <f>S139*H139</f>
        <v>3.95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1155</v>
      </c>
    </row>
    <row r="140" spans="1:65" s="14" customFormat="1" ht="11.25">
      <c r="B140" s="218"/>
      <c r="C140" s="219"/>
      <c r="D140" s="208" t="s">
        <v>227</v>
      </c>
      <c r="E140" s="220" t="s">
        <v>1</v>
      </c>
      <c r="F140" s="221" t="s">
        <v>1156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227</v>
      </c>
      <c r="AU140" s="227" t="s">
        <v>85</v>
      </c>
      <c r="AV140" s="14" t="s">
        <v>83</v>
      </c>
      <c r="AW140" s="14" t="s">
        <v>32</v>
      </c>
      <c r="AX140" s="14" t="s">
        <v>76</v>
      </c>
      <c r="AY140" s="227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1157</v>
      </c>
      <c r="G141" s="207"/>
      <c r="H141" s="211">
        <v>12.5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7.9" customHeight="1">
      <c r="A142" s="35"/>
      <c r="B142" s="36"/>
      <c r="C142" s="193" t="s">
        <v>92</v>
      </c>
      <c r="D142" s="193" t="s">
        <v>209</v>
      </c>
      <c r="E142" s="194" t="s">
        <v>1158</v>
      </c>
      <c r="F142" s="195" t="s">
        <v>1159</v>
      </c>
      <c r="G142" s="196" t="s">
        <v>285</v>
      </c>
      <c r="H142" s="197">
        <v>566.79999999999995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1160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1161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488</v>
      </c>
      <c r="F144" s="210" t="s">
        <v>1162</v>
      </c>
      <c r="G144" s="207"/>
      <c r="H144" s="211">
        <v>566.79999999999995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24.2" customHeight="1">
      <c r="A145" s="35"/>
      <c r="B145" s="36"/>
      <c r="C145" s="193" t="s">
        <v>97</v>
      </c>
      <c r="D145" s="193" t="s">
        <v>209</v>
      </c>
      <c r="E145" s="194" t="s">
        <v>1163</v>
      </c>
      <c r="F145" s="195" t="s">
        <v>1164</v>
      </c>
      <c r="G145" s="196" t="s">
        <v>285</v>
      </c>
      <c r="H145" s="197">
        <v>50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1165</v>
      </c>
    </row>
    <row r="146" spans="1:65" s="2" customFormat="1" ht="33" customHeight="1">
      <c r="A146" s="35"/>
      <c r="B146" s="36"/>
      <c r="C146" s="193" t="s">
        <v>115</v>
      </c>
      <c r="D146" s="193" t="s">
        <v>209</v>
      </c>
      <c r="E146" s="194" t="s">
        <v>1166</v>
      </c>
      <c r="F146" s="195" t="s">
        <v>1167</v>
      </c>
      <c r="G146" s="196" t="s">
        <v>285</v>
      </c>
      <c r="H146" s="197">
        <v>18.399999999999999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1168</v>
      </c>
    </row>
    <row r="147" spans="1:65" s="14" customFormat="1" ht="11.25">
      <c r="B147" s="218"/>
      <c r="C147" s="219"/>
      <c r="D147" s="208" t="s">
        <v>227</v>
      </c>
      <c r="E147" s="220" t="s">
        <v>1</v>
      </c>
      <c r="F147" s="221" t="s">
        <v>1169</v>
      </c>
      <c r="G147" s="219"/>
      <c r="H147" s="220" t="s">
        <v>1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227</v>
      </c>
      <c r="AU147" s="227" t="s">
        <v>85</v>
      </c>
      <c r="AV147" s="14" t="s">
        <v>83</v>
      </c>
      <c r="AW147" s="14" t="s">
        <v>32</v>
      </c>
      <c r="AX147" s="14" t="s">
        <v>76</v>
      </c>
      <c r="AY147" s="22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1143</v>
      </c>
      <c r="F148" s="210" t="s">
        <v>1170</v>
      </c>
      <c r="G148" s="207"/>
      <c r="H148" s="211">
        <v>18.399999999999999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37.9" customHeight="1">
      <c r="A149" s="35"/>
      <c r="B149" s="36"/>
      <c r="C149" s="193" t="s">
        <v>229</v>
      </c>
      <c r="D149" s="193" t="s">
        <v>209</v>
      </c>
      <c r="E149" s="194" t="s">
        <v>547</v>
      </c>
      <c r="F149" s="195" t="s">
        <v>548</v>
      </c>
      <c r="G149" s="196" t="s">
        <v>285</v>
      </c>
      <c r="H149" s="197">
        <v>585.20000000000005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1171</v>
      </c>
    </row>
    <row r="150" spans="1:65" s="14" customFormat="1" ht="11.25">
      <c r="B150" s="218"/>
      <c r="C150" s="219"/>
      <c r="D150" s="208" t="s">
        <v>227</v>
      </c>
      <c r="E150" s="220" t="s">
        <v>1</v>
      </c>
      <c r="F150" s="221" t="s">
        <v>550</v>
      </c>
      <c r="G150" s="219"/>
      <c r="H150" s="220" t="s">
        <v>1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227</v>
      </c>
      <c r="AU150" s="227" t="s">
        <v>85</v>
      </c>
      <c r="AV150" s="14" t="s">
        <v>83</v>
      </c>
      <c r="AW150" s="14" t="s">
        <v>32</v>
      </c>
      <c r="AX150" s="14" t="s">
        <v>76</v>
      </c>
      <c r="AY150" s="227" t="s">
        <v>207</v>
      </c>
    </row>
    <row r="151" spans="1:65" s="13" customFormat="1" ht="11.25">
      <c r="B151" s="206"/>
      <c r="C151" s="207"/>
      <c r="D151" s="208" t="s">
        <v>227</v>
      </c>
      <c r="E151" s="209" t="s">
        <v>490</v>
      </c>
      <c r="F151" s="210" t="s">
        <v>1172</v>
      </c>
      <c r="G151" s="207"/>
      <c r="H151" s="211">
        <v>585.20000000000005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37.9" customHeight="1">
      <c r="A152" s="35"/>
      <c r="B152" s="36"/>
      <c r="C152" s="193" t="s">
        <v>233</v>
      </c>
      <c r="D152" s="193" t="s">
        <v>209</v>
      </c>
      <c r="E152" s="194" t="s">
        <v>554</v>
      </c>
      <c r="F152" s="195" t="s">
        <v>555</v>
      </c>
      <c r="G152" s="196" t="s">
        <v>285</v>
      </c>
      <c r="H152" s="197">
        <v>5852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1173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557</v>
      </c>
      <c r="G153" s="207"/>
      <c r="H153" s="211">
        <v>5852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7.9" customHeight="1">
      <c r="A154" s="35"/>
      <c r="B154" s="36"/>
      <c r="C154" s="193" t="s">
        <v>237</v>
      </c>
      <c r="D154" s="193" t="s">
        <v>209</v>
      </c>
      <c r="E154" s="194" t="s">
        <v>1174</v>
      </c>
      <c r="F154" s="195" t="s">
        <v>1175</v>
      </c>
      <c r="G154" s="196" t="s">
        <v>285</v>
      </c>
      <c r="H154" s="197">
        <v>50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1176</v>
      </c>
    </row>
    <row r="155" spans="1:65" s="2" customFormat="1" ht="37.9" customHeight="1">
      <c r="A155" s="35"/>
      <c r="B155" s="36"/>
      <c r="C155" s="193" t="s">
        <v>243</v>
      </c>
      <c r="D155" s="193" t="s">
        <v>209</v>
      </c>
      <c r="E155" s="194" t="s">
        <v>1177</v>
      </c>
      <c r="F155" s="195" t="s">
        <v>1178</v>
      </c>
      <c r="G155" s="196" t="s">
        <v>285</v>
      </c>
      <c r="H155" s="197">
        <v>500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1179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1180</v>
      </c>
      <c r="G156" s="207"/>
      <c r="H156" s="211">
        <v>500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24.2" customHeight="1">
      <c r="A157" s="35"/>
      <c r="B157" s="36"/>
      <c r="C157" s="193" t="s">
        <v>247</v>
      </c>
      <c r="D157" s="193" t="s">
        <v>209</v>
      </c>
      <c r="E157" s="194" t="s">
        <v>1181</v>
      </c>
      <c r="F157" s="195" t="s">
        <v>1182</v>
      </c>
      <c r="G157" s="196" t="s">
        <v>445</v>
      </c>
      <c r="H157" s="197">
        <v>125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1183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1184</v>
      </c>
      <c r="G158" s="207"/>
      <c r="H158" s="211">
        <v>125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33" customHeight="1">
      <c r="A159" s="35"/>
      <c r="B159" s="36"/>
      <c r="C159" s="193" t="s">
        <v>86</v>
      </c>
      <c r="D159" s="193" t="s">
        <v>209</v>
      </c>
      <c r="E159" s="194" t="s">
        <v>569</v>
      </c>
      <c r="F159" s="195" t="s">
        <v>570</v>
      </c>
      <c r="G159" s="196" t="s">
        <v>445</v>
      </c>
      <c r="H159" s="197">
        <v>1170.4000000000001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1185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572</v>
      </c>
      <c r="G160" s="207"/>
      <c r="H160" s="211">
        <v>1170.4000000000001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16.5" customHeight="1">
      <c r="A161" s="35"/>
      <c r="B161" s="36"/>
      <c r="C161" s="193" t="s">
        <v>8</v>
      </c>
      <c r="D161" s="193" t="s">
        <v>209</v>
      </c>
      <c r="E161" s="194" t="s">
        <v>573</v>
      </c>
      <c r="F161" s="195" t="s">
        <v>574</v>
      </c>
      <c r="G161" s="196" t="s">
        <v>285</v>
      </c>
      <c r="H161" s="197">
        <v>635.20000000000005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1186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1187</v>
      </c>
      <c r="G162" s="207"/>
      <c r="H162" s="211">
        <v>635.20000000000005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24.2" customHeight="1">
      <c r="A163" s="35"/>
      <c r="B163" s="36"/>
      <c r="C163" s="193" t="s">
        <v>257</v>
      </c>
      <c r="D163" s="193" t="s">
        <v>209</v>
      </c>
      <c r="E163" s="194" t="s">
        <v>1188</v>
      </c>
      <c r="F163" s="195" t="s">
        <v>1189</v>
      </c>
      <c r="G163" s="196" t="s">
        <v>212</v>
      </c>
      <c r="H163" s="197">
        <v>1417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1190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1191</v>
      </c>
      <c r="G164" s="207"/>
      <c r="H164" s="211">
        <v>1417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12" customFormat="1" ht="22.9" customHeight="1">
      <c r="B165" s="177"/>
      <c r="C165" s="178"/>
      <c r="D165" s="179" t="s">
        <v>75</v>
      </c>
      <c r="E165" s="191" t="s">
        <v>85</v>
      </c>
      <c r="F165" s="191" t="s">
        <v>584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SUM(P166:P168)</f>
        <v>0</v>
      </c>
      <c r="Q165" s="185"/>
      <c r="R165" s="186">
        <f>SUM(R166:R168)</f>
        <v>18.838840000000001</v>
      </c>
      <c r="S165" s="185"/>
      <c r="T165" s="187">
        <f>SUM(T166:T168)</f>
        <v>0</v>
      </c>
      <c r="AR165" s="188" t="s">
        <v>83</v>
      </c>
      <c r="AT165" s="189" t="s">
        <v>75</v>
      </c>
      <c r="AU165" s="189" t="s">
        <v>83</v>
      </c>
      <c r="AY165" s="188" t="s">
        <v>207</v>
      </c>
      <c r="BK165" s="190">
        <f>SUM(BK166:BK168)</f>
        <v>0</v>
      </c>
    </row>
    <row r="166" spans="1:65" s="2" customFormat="1" ht="37.9" customHeight="1">
      <c r="A166" s="35"/>
      <c r="B166" s="36"/>
      <c r="C166" s="193" t="s">
        <v>261</v>
      </c>
      <c r="D166" s="193" t="s">
        <v>209</v>
      </c>
      <c r="E166" s="194" t="s">
        <v>1192</v>
      </c>
      <c r="F166" s="195" t="s">
        <v>1193</v>
      </c>
      <c r="G166" s="196" t="s">
        <v>275</v>
      </c>
      <c r="H166" s="197">
        <v>92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0.20477000000000001</v>
      </c>
      <c r="R166" s="202">
        <f>Q166*H166</f>
        <v>18.838840000000001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1194</v>
      </c>
    </row>
    <row r="167" spans="1:65" s="14" customFormat="1" ht="11.25">
      <c r="B167" s="218"/>
      <c r="C167" s="219"/>
      <c r="D167" s="208" t="s">
        <v>227</v>
      </c>
      <c r="E167" s="220" t="s">
        <v>1</v>
      </c>
      <c r="F167" s="221" t="s">
        <v>1195</v>
      </c>
      <c r="G167" s="219"/>
      <c r="H167" s="220" t="s">
        <v>1</v>
      </c>
      <c r="I167" s="222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227</v>
      </c>
      <c r="AU167" s="227" t="s">
        <v>85</v>
      </c>
      <c r="AV167" s="14" t="s">
        <v>83</v>
      </c>
      <c r="AW167" s="14" t="s">
        <v>32</v>
      </c>
      <c r="AX167" s="14" t="s">
        <v>76</v>
      </c>
      <c r="AY167" s="22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1196</v>
      </c>
      <c r="G168" s="207"/>
      <c r="H168" s="211">
        <v>92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12" customFormat="1" ht="22.9" customHeight="1">
      <c r="B169" s="177"/>
      <c r="C169" s="178"/>
      <c r="D169" s="179" t="s">
        <v>75</v>
      </c>
      <c r="E169" s="191" t="s">
        <v>97</v>
      </c>
      <c r="F169" s="191" t="s">
        <v>749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SUM(P170:P171)</f>
        <v>0</v>
      </c>
      <c r="Q169" s="185"/>
      <c r="R169" s="186">
        <f>SUM(R170:R171)</f>
        <v>0</v>
      </c>
      <c r="S169" s="185"/>
      <c r="T169" s="187">
        <f>SUM(T170:T171)</f>
        <v>0</v>
      </c>
      <c r="AR169" s="188" t="s">
        <v>83</v>
      </c>
      <c r="AT169" s="189" t="s">
        <v>75</v>
      </c>
      <c r="AU169" s="189" t="s">
        <v>83</v>
      </c>
      <c r="AY169" s="188" t="s">
        <v>207</v>
      </c>
      <c r="BK169" s="190">
        <f>SUM(BK170:BK171)</f>
        <v>0</v>
      </c>
    </row>
    <row r="170" spans="1:65" s="2" customFormat="1" ht="24.2" customHeight="1">
      <c r="A170" s="35"/>
      <c r="B170" s="36"/>
      <c r="C170" s="193" t="s">
        <v>884</v>
      </c>
      <c r="D170" s="193" t="s">
        <v>209</v>
      </c>
      <c r="E170" s="194" t="s">
        <v>1197</v>
      </c>
      <c r="F170" s="195" t="s">
        <v>1198</v>
      </c>
      <c r="G170" s="196" t="s">
        <v>212</v>
      </c>
      <c r="H170" s="197">
        <v>18.5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1199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1140</v>
      </c>
      <c r="G171" s="207"/>
      <c r="H171" s="211">
        <v>18.5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12" customFormat="1" ht="22.9" customHeight="1">
      <c r="B172" s="177"/>
      <c r="C172" s="178"/>
      <c r="D172" s="179" t="s">
        <v>75</v>
      </c>
      <c r="E172" s="191" t="s">
        <v>115</v>
      </c>
      <c r="F172" s="191" t="s">
        <v>1200</v>
      </c>
      <c r="G172" s="178"/>
      <c r="H172" s="178"/>
      <c r="I172" s="181"/>
      <c r="J172" s="192">
        <f>BK172</f>
        <v>0</v>
      </c>
      <c r="K172" s="178"/>
      <c r="L172" s="183"/>
      <c r="M172" s="184"/>
      <c r="N172" s="185"/>
      <c r="O172" s="185"/>
      <c r="P172" s="186">
        <f>SUM(P173:P236)</f>
        <v>0</v>
      </c>
      <c r="Q172" s="185"/>
      <c r="R172" s="186">
        <f>SUM(R173:R236)</f>
        <v>2773.40969</v>
      </c>
      <c r="S172" s="185"/>
      <c r="T172" s="187">
        <f>SUM(T173:T236)</f>
        <v>0</v>
      </c>
      <c r="AR172" s="188" t="s">
        <v>83</v>
      </c>
      <c r="AT172" s="189" t="s">
        <v>75</v>
      </c>
      <c r="AU172" s="189" t="s">
        <v>83</v>
      </c>
      <c r="AY172" s="188" t="s">
        <v>207</v>
      </c>
      <c r="BK172" s="190">
        <f>SUM(BK173:BK236)</f>
        <v>0</v>
      </c>
    </row>
    <row r="173" spans="1:65" s="2" customFormat="1" ht="24.2" customHeight="1">
      <c r="A173" s="35"/>
      <c r="B173" s="36"/>
      <c r="C173" s="193" t="s">
        <v>266</v>
      </c>
      <c r="D173" s="193" t="s">
        <v>209</v>
      </c>
      <c r="E173" s="194" t="s">
        <v>1201</v>
      </c>
      <c r="F173" s="195" t="s">
        <v>1202</v>
      </c>
      <c r="G173" s="196" t="s">
        <v>212</v>
      </c>
      <c r="H173" s="197">
        <v>18.5</v>
      </c>
      <c r="I173" s="198"/>
      <c r="J173" s="199">
        <f>ROUND(I173*H173,2)</f>
        <v>0</v>
      </c>
      <c r="K173" s="195" t="s">
        <v>213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0.23</v>
      </c>
      <c r="R173" s="202">
        <f>Q173*H173</f>
        <v>4.2549999999999999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97</v>
      </c>
      <c r="AT173" s="204" t="s">
        <v>209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1203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1140</v>
      </c>
      <c r="G174" s="207"/>
      <c r="H174" s="211">
        <v>18.5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83</v>
      </c>
      <c r="AY174" s="217" t="s">
        <v>207</v>
      </c>
    </row>
    <row r="175" spans="1:65" s="2" customFormat="1" ht="24.2" customHeight="1">
      <c r="A175" s="35"/>
      <c r="B175" s="36"/>
      <c r="C175" s="193" t="s">
        <v>270</v>
      </c>
      <c r="D175" s="193" t="s">
        <v>209</v>
      </c>
      <c r="E175" s="194" t="s">
        <v>1204</v>
      </c>
      <c r="F175" s="195" t="s">
        <v>1205</v>
      </c>
      <c r="G175" s="196" t="s">
        <v>212</v>
      </c>
      <c r="H175" s="197">
        <v>130</v>
      </c>
      <c r="I175" s="198"/>
      <c r="J175" s="199">
        <f>ROUND(I175*H175,2)</f>
        <v>0</v>
      </c>
      <c r="K175" s="195" t="s">
        <v>1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0.106</v>
      </c>
      <c r="R175" s="202">
        <f>Q175*H175</f>
        <v>13.78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1206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1138</v>
      </c>
      <c r="G176" s="207"/>
      <c r="H176" s="211">
        <v>130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278</v>
      </c>
      <c r="D177" s="193" t="s">
        <v>209</v>
      </c>
      <c r="E177" s="194" t="s">
        <v>1207</v>
      </c>
      <c r="F177" s="195" t="s">
        <v>1208</v>
      </c>
      <c r="G177" s="196" t="s">
        <v>212</v>
      </c>
      <c r="H177" s="197">
        <v>130</v>
      </c>
      <c r="I177" s="198"/>
      <c r="J177" s="199">
        <f>ROUND(I177*H177,2)</f>
        <v>0</v>
      </c>
      <c r="K177" s="195" t="s">
        <v>1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0.121</v>
      </c>
      <c r="R177" s="202">
        <f>Q177*H177</f>
        <v>15.73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1209</v>
      </c>
    </row>
    <row r="178" spans="1:65" s="13" customFormat="1" ht="11.25">
      <c r="B178" s="206"/>
      <c r="C178" s="207"/>
      <c r="D178" s="208" t="s">
        <v>227</v>
      </c>
      <c r="E178" s="209" t="s">
        <v>1138</v>
      </c>
      <c r="F178" s="210" t="s">
        <v>1210</v>
      </c>
      <c r="G178" s="207"/>
      <c r="H178" s="211">
        <v>130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83</v>
      </c>
      <c r="AY178" s="217" t="s">
        <v>207</v>
      </c>
    </row>
    <row r="179" spans="1:65" s="2" customFormat="1" ht="21.75" customHeight="1">
      <c r="A179" s="35"/>
      <c r="B179" s="36"/>
      <c r="C179" s="193" t="s">
        <v>282</v>
      </c>
      <c r="D179" s="193" t="s">
        <v>209</v>
      </c>
      <c r="E179" s="194" t="s">
        <v>1211</v>
      </c>
      <c r="F179" s="195" t="s">
        <v>1212</v>
      </c>
      <c r="G179" s="196" t="s">
        <v>212</v>
      </c>
      <c r="H179" s="197">
        <v>84.59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0.23</v>
      </c>
      <c r="R179" s="202">
        <f>Q179*H179</f>
        <v>19.4557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1213</v>
      </c>
    </row>
    <row r="180" spans="1:65" s="14" customFormat="1" ht="11.25">
      <c r="B180" s="218"/>
      <c r="C180" s="219"/>
      <c r="D180" s="208" t="s">
        <v>227</v>
      </c>
      <c r="E180" s="220" t="s">
        <v>1</v>
      </c>
      <c r="F180" s="221" t="s">
        <v>1214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227</v>
      </c>
      <c r="AU180" s="227" t="s">
        <v>85</v>
      </c>
      <c r="AV180" s="14" t="s">
        <v>83</v>
      </c>
      <c r="AW180" s="14" t="s">
        <v>32</v>
      </c>
      <c r="AX180" s="14" t="s">
        <v>76</v>
      </c>
      <c r="AY180" s="22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1215</v>
      </c>
      <c r="G181" s="207"/>
      <c r="H181" s="211">
        <v>21.84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1216</v>
      </c>
      <c r="G182" s="207"/>
      <c r="H182" s="211">
        <v>13.53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76</v>
      </c>
      <c r="AY182" s="217" t="s">
        <v>207</v>
      </c>
    </row>
    <row r="183" spans="1:65" s="14" customFormat="1" ht="11.25">
      <c r="B183" s="218"/>
      <c r="C183" s="219"/>
      <c r="D183" s="208" t="s">
        <v>227</v>
      </c>
      <c r="E183" s="220" t="s">
        <v>1</v>
      </c>
      <c r="F183" s="221" t="s">
        <v>1217</v>
      </c>
      <c r="G183" s="219"/>
      <c r="H183" s="220" t="s">
        <v>1</v>
      </c>
      <c r="I183" s="222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227</v>
      </c>
      <c r="AU183" s="227" t="s">
        <v>85</v>
      </c>
      <c r="AV183" s="14" t="s">
        <v>83</v>
      </c>
      <c r="AW183" s="14" t="s">
        <v>32</v>
      </c>
      <c r="AX183" s="14" t="s">
        <v>76</v>
      </c>
      <c r="AY183" s="227" t="s">
        <v>207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1218</v>
      </c>
      <c r="G184" s="207"/>
      <c r="H184" s="211">
        <v>49.22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5" customFormat="1" ht="11.25">
      <c r="B185" s="228"/>
      <c r="C185" s="229"/>
      <c r="D185" s="208" t="s">
        <v>227</v>
      </c>
      <c r="E185" s="230" t="s">
        <v>1</v>
      </c>
      <c r="F185" s="231" t="s">
        <v>291</v>
      </c>
      <c r="G185" s="229"/>
      <c r="H185" s="232">
        <v>84.59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227</v>
      </c>
      <c r="AU185" s="238" t="s">
        <v>85</v>
      </c>
      <c r="AV185" s="15" t="s">
        <v>97</v>
      </c>
      <c r="AW185" s="15" t="s">
        <v>32</v>
      </c>
      <c r="AX185" s="15" t="s">
        <v>83</v>
      </c>
      <c r="AY185" s="238" t="s">
        <v>207</v>
      </c>
    </row>
    <row r="186" spans="1:65" s="2" customFormat="1" ht="24.2" customHeight="1">
      <c r="A186" s="35"/>
      <c r="B186" s="36"/>
      <c r="C186" s="193" t="s">
        <v>895</v>
      </c>
      <c r="D186" s="193" t="s">
        <v>209</v>
      </c>
      <c r="E186" s="194" t="s">
        <v>1219</v>
      </c>
      <c r="F186" s="195" t="s">
        <v>1220</v>
      </c>
      <c r="G186" s="196" t="s">
        <v>212</v>
      </c>
      <c r="H186" s="197">
        <v>130</v>
      </c>
      <c r="I186" s="198"/>
      <c r="J186" s="199">
        <f>ROUND(I186*H186,2)</f>
        <v>0</v>
      </c>
      <c r="K186" s="195" t="s">
        <v>213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97</v>
      </c>
      <c r="AT186" s="204" t="s">
        <v>209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1221</v>
      </c>
    </row>
    <row r="187" spans="1:65" s="13" customFormat="1" ht="11.25">
      <c r="B187" s="206"/>
      <c r="C187" s="207"/>
      <c r="D187" s="208" t="s">
        <v>227</v>
      </c>
      <c r="E187" s="209" t="s">
        <v>1</v>
      </c>
      <c r="F187" s="210" t="s">
        <v>1138</v>
      </c>
      <c r="G187" s="207"/>
      <c r="H187" s="211">
        <v>130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227</v>
      </c>
      <c r="AU187" s="217" t="s">
        <v>85</v>
      </c>
      <c r="AV187" s="13" t="s">
        <v>85</v>
      </c>
      <c r="AW187" s="13" t="s">
        <v>32</v>
      </c>
      <c r="AX187" s="13" t="s">
        <v>83</v>
      </c>
      <c r="AY187" s="217" t="s">
        <v>207</v>
      </c>
    </row>
    <row r="188" spans="1:65" s="2" customFormat="1" ht="24.2" customHeight="1">
      <c r="A188" s="35"/>
      <c r="B188" s="36"/>
      <c r="C188" s="193" t="s">
        <v>292</v>
      </c>
      <c r="D188" s="193" t="s">
        <v>209</v>
      </c>
      <c r="E188" s="194" t="s">
        <v>1222</v>
      </c>
      <c r="F188" s="195" t="s">
        <v>1223</v>
      </c>
      <c r="G188" s="196" t="s">
        <v>212</v>
      </c>
      <c r="H188" s="197">
        <v>1454</v>
      </c>
      <c r="I188" s="198"/>
      <c r="J188" s="199">
        <f>ROUND(I188*H188,2)</f>
        <v>0</v>
      </c>
      <c r="K188" s="195" t="s">
        <v>1</v>
      </c>
      <c r="L188" s="40"/>
      <c r="M188" s="200" t="s">
        <v>1</v>
      </c>
      <c r="N188" s="201" t="s">
        <v>41</v>
      </c>
      <c r="O188" s="72"/>
      <c r="P188" s="202">
        <f>O188*H188</f>
        <v>0</v>
      </c>
      <c r="Q188" s="202">
        <v>0.46</v>
      </c>
      <c r="R188" s="202">
        <f>Q188*H188</f>
        <v>668.84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97</v>
      </c>
      <c r="AT188" s="204" t="s">
        <v>209</v>
      </c>
      <c r="AU188" s="204" t="s">
        <v>85</v>
      </c>
      <c r="AY188" s="18" t="s">
        <v>207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83</v>
      </c>
      <c r="BK188" s="205">
        <f>ROUND(I188*H188,2)</f>
        <v>0</v>
      </c>
      <c r="BL188" s="18" t="s">
        <v>97</v>
      </c>
      <c r="BM188" s="204" t="s">
        <v>1224</v>
      </c>
    </row>
    <row r="189" spans="1:65" s="14" customFormat="1" ht="11.25">
      <c r="B189" s="218"/>
      <c r="C189" s="219"/>
      <c r="D189" s="208" t="s">
        <v>227</v>
      </c>
      <c r="E189" s="220" t="s">
        <v>1</v>
      </c>
      <c r="F189" s="221" t="s">
        <v>1225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1226</v>
      </c>
      <c r="G190" s="207"/>
      <c r="H190" s="211">
        <v>1131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76</v>
      </c>
      <c r="AY190" s="217" t="s">
        <v>207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1227</v>
      </c>
      <c r="G191" s="207"/>
      <c r="H191" s="211">
        <v>193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76</v>
      </c>
      <c r="AY191" s="217" t="s">
        <v>207</v>
      </c>
    </row>
    <row r="192" spans="1:65" s="13" customFormat="1" ht="11.25">
      <c r="B192" s="206"/>
      <c r="C192" s="207"/>
      <c r="D192" s="208" t="s">
        <v>227</v>
      </c>
      <c r="E192" s="209" t="s">
        <v>1</v>
      </c>
      <c r="F192" s="210" t="s">
        <v>1138</v>
      </c>
      <c r="G192" s="207"/>
      <c r="H192" s="211">
        <v>130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227</v>
      </c>
      <c r="AU192" s="217" t="s">
        <v>85</v>
      </c>
      <c r="AV192" s="13" t="s">
        <v>85</v>
      </c>
      <c r="AW192" s="13" t="s">
        <v>32</v>
      </c>
      <c r="AX192" s="13" t="s">
        <v>76</v>
      </c>
      <c r="AY192" s="217" t="s">
        <v>207</v>
      </c>
    </row>
    <row r="193" spans="1:65" s="15" customFormat="1" ht="11.25">
      <c r="B193" s="228"/>
      <c r="C193" s="229"/>
      <c r="D193" s="208" t="s">
        <v>227</v>
      </c>
      <c r="E193" s="230" t="s">
        <v>1</v>
      </c>
      <c r="F193" s="231" t="s">
        <v>291</v>
      </c>
      <c r="G193" s="229"/>
      <c r="H193" s="232">
        <v>1454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227</v>
      </c>
      <c r="AU193" s="238" t="s">
        <v>85</v>
      </c>
      <c r="AV193" s="15" t="s">
        <v>97</v>
      </c>
      <c r="AW193" s="15" t="s">
        <v>32</v>
      </c>
      <c r="AX193" s="15" t="s">
        <v>83</v>
      </c>
      <c r="AY193" s="238" t="s">
        <v>207</v>
      </c>
    </row>
    <row r="194" spans="1:65" s="2" customFormat="1" ht="24.2" customHeight="1">
      <c r="A194" s="35"/>
      <c r="B194" s="36"/>
      <c r="C194" s="193" t="s">
        <v>7</v>
      </c>
      <c r="D194" s="193" t="s">
        <v>209</v>
      </c>
      <c r="E194" s="194" t="s">
        <v>1228</v>
      </c>
      <c r="F194" s="195" t="s">
        <v>1220</v>
      </c>
      <c r="G194" s="196" t="s">
        <v>212</v>
      </c>
      <c r="H194" s="197">
        <v>2834</v>
      </c>
      <c r="I194" s="198"/>
      <c r="J194" s="199">
        <f>ROUND(I194*H194,2)</f>
        <v>0</v>
      </c>
      <c r="K194" s="195" t="s">
        <v>1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0.34499999999999997</v>
      </c>
      <c r="R194" s="202">
        <f>Q194*H194</f>
        <v>977.7299999999999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1229</v>
      </c>
    </row>
    <row r="195" spans="1:65" s="14" customFormat="1" ht="11.25">
      <c r="B195" s="218"/>
      <c r="C195" s="219"/>
      <c r="D195" s="208" t="s">
        <v>227</v>
      </c>
      <c r="E195" s="220" t="s">
        <v>1</v>
      </c>
      <c r="F195" s="221" t="s">
        <v>1161</v>
      </c>
      <c r="G195" s="219"/>
      <c r="H195" s="220" t="s">
        <v>1</v>
      </c>
      <c r="I195" s="222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227</v>
      </c>
      <c r="AU195" s="227" t="s">
        <v>85</v>
      </c>
      <c r="AV195" s="14" t="s">
        <v>83</v>
      </c>
      <c r="AW195" s="14" t="s">
        <v>32</v>
      </c>
      <c r="AX195" s="14" t="s">
        <v>76</v>
      </c>
      <c r="AY195" s="22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1230</v>
      </c>
      <c r="G196" s="207"/>
      <c r="H196" s="211">
        <v>2834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83</v>
      </c>
      <c r="AY196" s="217" t="s">
        <v>207</v>
      </c>
    </row>
    <row r="197" spans="1:65" s="2" customFormat="1" ht="21.75" customHeight="1">
      <c r="A197" s="35"/>
      <c r="B197" s="36"/>
      <c r="C197" s="193" t="s">
        <v>299</v>
      </c>
      <c r="D197" s="193" t="s">
        <v>209</v>
      </c>
      <c r="E197" s="194" t="s">
        <v>1231</v>
      </c>
      <c r="F197" s="195" t="s">
        <v>1232</v>
      </c>
      <c r="G197" s="196" t="s">
        <v>212</v>
      </c>
      <c r="H197" s="197">
        <v>12.5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0.46</v>
      </c>
      <c r="R197" s="202">
        <f>Q197*H197</f>
        <v>5.75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1233</v>
      </c>
    </row>
    <row r="198" spans="1:65" s="2" customFormat="1" ht="24.2" customHeight="1">
      <c r="A198" s="35"/>
      <c r="B198" s="36"/>
      <c r="C198" s="193" t="s">
        <v>303</v>
      </c>
      <c r="D198" s="193" t="s">
        <v>209</v>
      </c>
      <c r="E198" s="194" t="s">
        <v>1234</v>
      </c>
      <c r="F198" s="195" t="s">
        <v>1235</v>
      </c>
      <c r="G198" s="196" t="s">
        <v>212</v>
      </c>
      <c r="H198" s="197">
        <v>1250</v>
      </c>
      <c r="I198" s="198"/>
      <c r="J198" s="199">
        <f>ROUND(I198*H198,2)</f>
        <v>0</v>
      </c>
      <c r="K198" s="195" t="s">
        <v>213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0.46</v>
      </c>
      <c r="R198" s="202">
        <f>Q198*H198</f>
        <v>575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97</v>
      </c>
      <c r="BM198" s="204" t="s">
        <v>1236</v>
      </c>
    </row>
    <row r="199" spans="1:65" s="14" customFormat="1" ht="11.25">
      <c r="B199" s="218"/>
      <c r="C199" s="219"/>
      <c r="D199" s="208" t="s">
        <v>227</v>
      </c>
      <c r="E199" s="220" t="s">
        <v>1</v>
      </c>
      <c r="F199" s="221" t="s">
        <v>1237</v>
      </c>
      <c r="G199" s="219"/>
      <c r="H199" s="220" t="s">
        <v>1</v>
      </c>
      <c r="I199" s="222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227</v>
      </c>
      <c r="AU199" s="227" t="s">
        <v>85</v>
      </c>
      <c r="AV199" s="14" t="s">
        <v>83</v>
      </c>
      <c r="AW199" s="14" t="s">
        <v>32</v>
      </c>
      <c r="AX199" s="14" t="s">
        <v>76</v>
      </c>
      <c r="AY199" s="227" t="s">
        <v>207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1238</v>
      </c>
      <c r="G200" s="207"/>
      <c r="H200" s="211">
        <v>1057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76</v>
      </c>
      <c r="AY200" s="217" t="s">
        <v>207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1136</v>
      </c>
      <c r="G201" s="207"/>
      <c r="H201" s="211">
        <v>193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76</v>
      </c>
      <c r="AY201" s="217" t="s">
        <v>207</v>
      </c>
    </row>
    <row r="202" spans="1:65" s="15" customFormat="1" ht="11.25">
      <c r="B202" s="228"/>
      <c r="C202" s="229"/>
      <c r="D202" s="208" t="s">
        <v>227</v>
      </c>
      <c r="E202" s="230" t="s">
        <v>1</v>
      </c>
      <c r="F202" s="231" t="s">
        <v>291</v>
      </c>
      <c r="G202" s="229"/>
      <c r="H202" s="232">
        <v>1250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227</v>
      </c>
      <c r="AU202" s="238" t="s">
        <v>85</v>
      </c>
      <c r="AV202" s="15" t="s">
        <v>97</v>
      </c>
      <c r="AW202" s="15" t="s">
        <v>32</v>
      </c>
      <c r="AX202" s="15" t="s">
        <v>83</v>
      </c>
      <c r="AY202" s="238" t="s">
        <v>207</v>
      </c>
    </row>
    <row r="203" spans="1:65" s="2" customFormat="1" ht="24.2" customHeight="1">
      <c r="A203" s="35"/>
      <c r="B203" s="36"/>
      <c r="C203" s="193" t="s">
        <v>308</v>
      </c>
      <c r="D203" s="193" t="s">
        <v>209</v>
      </c>
      <c r="E203" s="194" t="s">
        <v>1239</v>
      </c>
      <c r="F203" s="195" t="s">
        <v>1240</v>
      </c>
      <c r="G203" s="196" t="s">
        <v>212</v>
      </c>
      <c r="H203" s="197">
        <v>12.5</v>
      </c>
      <c r="I203" s="198"/>
      <c r="J203" s="199">
        <f>ROUND(I203*H203,2)</f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0.24793999999999999</v>
      </c>
      <c r="R203" s="202">
        <f>Q203*H203</f>
        <v>3.0992500000000001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1241</v>
      </c>
    </row>
    <row r="204" spans="1:65" s="2" customFormat="1" ht="33" customHeight="1">
      <c r="A204" s="35"/>
      <c r="B204" s="36"/>
      <c r="C204" s="193" t="s">
        <v>314</v>
      </c>
      <c r="D204" s="193" t="s">
        <v>209</v>
      </c>
      <c r="E204" s="194" t="s">
        <v>1242</v>
      </c>
      <c r="F204" s="195" t="s">
        <v>1243</v>
      </c>
      <c r="G204" s="196" t="s">
        <v>212</v>
      </c>
      <c r="H204" s="197">
        <v>12.5</v>
      </c>
      <c r="I204" s="198"/>
      <c r="J204" s="199">
        <f>ROUND(I204*H204,2)</f>
        <v>0</v>
      </c>
      <c r="K204" s="195" t="s">
        <v>213</v>
      </c>
      <c r="L204" s="40"/>
      <c r="M204" s="200" t="s">
        <v>1</v>
      </c>
      <c r="N204" s="201" t="s">
        <v>41</v>
      </c>
      <c r="O204" s="72"/>
      <c r="P204" s="202">
        <f>O204*H204</f>
        <v>0</v>
      </c>
      <c r="Q204" s="202">
        <v>0.26375999999999999</v>
      </c>
      <c r="R204" s="202">
        <f>Q204*H204</f>
        <v>3.2969999999999997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97</v>
      </c>
      <c r="AT204" s="204" t="s">
        <v>209</v>
      </c>
      <c r="AU204" s="204" t="s">
        <v>85</v>
      </c>
      <c r="AY204" s="18" t="s">
        <v>207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97</v>
      </c>
      <c r="BM204" s="204" t="s">
        <v>1244</v>
      </c>
    </row>
    <row r="205" spans="1:65" s="2" customFormat="1" ht="33" customHeight="1">
      <c r="A205" s="35"/>
      <c r="B205" s="36"/>
      <c r="C205" s="193" t="s">
        <v>321</v>
      </c>
      <c r="D205" s="193" t="s">
        <v>209</v>
      </c>
      <c r="E205" s="194" t="s">
        <v>1245</v>
      </c>
      <c r="F205" s="195" t="s">
        <v>1246</v>
      </c>
      <c r="G205" s="196" t="s">
        <v>212</v>
      </c>
      <c r="H205" s="197">
        <v>18.5</v>
      </c>
      <c r="I205" s="198"/>
      <c r="J205" s="199">
        <f>ROUND(I205*H205,2)</f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0.40799999999999997</v>
      </c>
      <c r="R205" s="202">
        <f>Q205*H205</f>
        <v>7.5479999999999992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1247</v>
      </c>
    </row>
    <row r="206" spans="1:65" s="14" customFormat="1" ht="11.25">
      <c r="B206" s="218"/>
      <c r="C206" s="219"/>
      <c r="D206" s="208" t="s">
        <v>227</v>
      </c>
      <c r="E206" s="220" t="s">
        <v>1</v>
      </c>
      <c r="F206" s="221" t="s">
        <v>1248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227</v>
      </c>
      <c r="AU206" s="227" t="s">
        <v>85</v>
      </c>
      <c r="AV206" s="14" t="s">
        <v>83</v>
      </c>
      <c r="AW206" s="14" t="s">
        <v>32</v>
      </c>
      <c r="AX206" s="14" t="s">
        <v>76</v>
      </c>
      <c r="AY206" s="227" t="s">
        <v>207</v>
      </c>
    </row>
    <row r="207" spans="1:65" s="13" customFormat="1" ht="11.25">
      <c r="B207" s="206"/>
      <c r="C207" s="207"/>
      <c r="D207" s="208" t="s">
        <v>227</v>
      </c>
      <c r="E207" s="209" t="s">
        <v>1140</v>
      </c>
      <c r="F207" s="210" t="s">
        <v>1141</v>
      </c>
      <c r="G207" s="207"/>
      <c r="H207" s="211">
        <v>18.5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83</v>
      </c>
      <c r="AY207" s="217" t="s">
        <v>207</v>
      </c>
    </row>
    <row r="208" spans="1:65" s="2" customFormat="1" ht="33" customHeight="1">
      <c r="A208" s="35"/>
      <c r="B208" s="36"/>
      <c r="C208" s="255" t="s">
        <v>327</v>
      </c>
      <c r="D208" s="255" t="s">
        <v>636</v>
      </c>
      <c r="E208" s="256" t="s">
        <v>1249</v>
      </c>
      <c r="F208" s="257" t="s">
        <v>1250</v>
      </c>
      <c r="G208" s="258" t="s">
        <v>445</v>
      </c>
      <c r="H208" s="259">
        <v>3.7</v>
      </c>
      <c r="I208" s="260"/>
      <c r="J208" s="261">
        <f>ROUND(I208*H208,2)</f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>O208*H208</f>
        <v>0</v>
      </c>
      <c r="Q208" s="202">
        <v>1</v>
      </c>
      <c r="R208" s="202">
        <f>Q208*H208</f>
        <v>3.7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1251</v>
      </c>
    </row>
    <row r="209" spans="1:65" s="2" customFormat="1" ht="24.2" customHeight="1">
      <c r="A209" s="35"/>
      <c r="B209" s="36"/>
      <c r="C209" s="193" t="s">
        <v>333</v>
      </c>
      <c r="D209" s="193" t="s">
        <v>209</v>
      </c>
      <c r="E209" s="194" t="s">
        <v>1252</v>
      </c>
      <c r="F209" s="195" t="s">
        <v>1253</v>
      </c>
      <c r="G209" s="196" t="s">
        <v>212</v>
      </c>
      <c r="H209" s="197">
        <v>25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7.1000000000000002E-4</v>
      </c>
      <c r="R209" s="202">
        <f>Q209*H209</f>
        <v>1.7750000000000002E-2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1254</v>
      </c>
    </row>
    <row r="210" spans="1:65" s="13" customFormat="1" ht="11.25">
      <c r="B210" s="206"/>
      <c r="C210" s="207"/>
      <c r="D210" s="208" t="s">
        <v>227</v>
      </c>
      <c r="E210" s="209" t="s">
        <v>1</v>
      </c>
      <c r="F210" s="210" t="s">
        <v>1255</v>
      </c>
      <c r="G210" s="207"/>
      <c r="H210" s="211">
        <v>25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227</v>
      </c>
      <c r="AU210" s="217" t="s">
        <v>85</v>
      </c>
      <c r="AV210" s="13" t="s">
        <v>85</v>
      </c>
      <c r="AW210" s="13" t="s">
        <v>32</v>
      </c>
      <c r="AX210" s="13" t="s">
        <v>83</v>
      </c>
      <c r="AY210" s="217" t="s">
        <v>207</v>
      </c>
    </row>
    <row r="211" spans="1:65" s="2" customFormat="1" ht="33" customHeight="1">
      <c r="A211" s="35"/>
      <c r="B211" s="36"/>
      <c r="C211" s="193" t="s">
        <v>349</v>
      </c>
      <c r="D211" s="193" t="s">
        <v>209</v>
      </c>
      <c r="E211" s="194" t="s">
        <v>1256</v>
      </c>
      <c r="F211" s="195" t="s">
        <v>1257</v>
      </c>
      <c r="G211" s="196" t="s">
        <v>212</v>
      </c>
      <c r="H211" s="197">
        <v>25</v>
      </c>
      <c r="I211" s="198"/>
      <c r="J211" s="199">
        <f>ROUND(I211*H211,2)</f>
        <v>0</v>
      </c>
      <c r="K211" s="195" t="s">
        <v>213</v>
      </c>
      <c r="L211" s="40"/>
      <c r="M211" s="200" t="s">
        <v>1</v>
      </c>
      <c r="N211" s="201" t="s">
        <v>41</v>
      </c>
      <c r="O211" s="72"/>
      <c r="P211" s="202">
        <f>O211*H211</f>
        <v>0</v>
      </c>
      <c r="Q211" s="202">
        <v>0.12966</v>
      </c>
      <c r="R211" s="202">
        <f>Q211*H211</f>
        <v>3.2414999999999998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97</v>
      </c>
      <c r="AT211" s="204" t="s">
        <v>209</v>
      </c>
      <c r="AU211" s="204" t="s">
        <v>85</v>
      </c>
      <c r="AY211" s="18" t="s">
        <v>207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83</v>
      </c>
      <c r="BK211" s="205">
        <f>ROUND(I211*H211,2)</f>
        <v>0</v>
      </c>
      <c r="BL211" s="18" t="s">
        <v>97</v>
      </c>
      <c r="BM211" s="204" t="s">
        <v>1258</v>
      </c>
    </row>
    <row r="212" spans="1:65" s="14" customFormat="1" ht="11.25">
      <c r="B212" s="218"/>
      <c r="C212" s="219"/>
      <c r="D212" s="208" t="s">
        <v>227</v>
      </c>
      <c r="E212" s="220" t="s">
        <v>1</v>
      </c>
      <c r="F212" s="221" t="s">
        <v>1156</v>
      </c>
      <c r="G212" s="219"/>
      <c r="H212" s="220" t="s">
        <v>1</v>
      </c>
      <c r="I212" s="222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227</v>
      </c>
      <c r="AU212" s="227" t="s">
        <v>85</v>
      </c>
      <c r="AV212" s="14" t="s">
        <v>83</v>
      </c>
      <c r="AW212" s="14" t="s">
        <v>32</v>
      </c>
      <c r="AX212" s="14" t="s">
        <v>76</v>
      </c>
      <c r="AY212" s="227" t="s">
        <v>207</v>
      </c>
    </row>
    <row r="213" spans="1:65" s="13" customFormat="1" ht="11.25">
      <c r="B213" s="206"/>
      <c r="C213" s="207"/>
      <c r="D213" s="208" t="s">
        <v>227</v>
      </c>
      <c r="E213" s="209" t="s">
        <v>1</v>
      </c>
      <c r="F213" s="210" t="s">
        <v>1259</v>
      </c>
      <c r="G213" s="207"/>
      <c r="H213" s="211">
        <v>25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227</v>
      </c>
      <c r="AU213" s="217" t="s">
        <v>85</v>
      </c>
      <c r="AV213" s="13" t="s">
        <v>85</v>
      </c>
      <c r="AW213" s="13" t="s">
        <v>32</v>
      </c>
      <c r="AX213" s="13" t="s">
        <v>83</v>
      </c>
      <c r="AY213" s="217" t="s">
        <v>207</v>
      </c>
    </row>
    <row r="214" spans="1:65" s="2" customFormat="1" ht="24.2" customHeight="1">
      <c r="A214" s="35"/>
      <c r="B214" s="36"/>
      <c r="C214" s="193" t="s">
        <v>355</v>
      </c>
      <c r="D214" s="193" t="s">
        <v>209</v>
      </c>
      <c r="E214" s="194" t="s">
        <v>1260</v>
      </c>
      <c r="F214" s="195" t="s">
        <v>1261</v>
      </c>
      <c r="G214" s="196" t="s">
        <v>212</v>
      </c>
      <c r="H214" s="197">
        <v>1056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0.1837</v>
      </c>
      <c r="R214" s="202">
        <f>Q214*H214</f>
        <v>193.9872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1262</v>
      </c>
    </row>
    <row r="215" spans="1:65" s="13" customFormat="1" ht="11.25">
      <c r="B215" s="206"/>
      <c r="C215" s="207"/>
      <c r="D215" s="208" t="s">
        <v>227</v>
      </c>
      <c r="E215" s="209" t="s">
        <v>1133</v>
      </c>
      <c r="F215" s="210" t="s">
        <v>1263</v>
      </c>
      <c r="G215" s="207"/>
      <c r="H215" s="211">
        <v>1019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76</v>
      </c>
      <c r="AY215" s="21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1135</v>
      </c>
      <c r="F216" s="210" t="s">
        <v>1264</v>
      </c>
      <c r="G216" s="207"/>
      <c r="H216" s="211">
        <v>37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5" customFormat="1" ht="11.25">
      <c r="B217" s="228"/>
      <c r="C217" s="229"/>
      <c r="D217" s="208" t="s">
        <v>227</v>
      </c>
      <c r="E217" s="230" t="s">
        <v>1</v>
      </c>
      <c r="F217" s="231" t="s">
        <v>291</v>
      </c>
      <c r="G217" s="229"/>
      <c r="H217" s="232">
        <v>1056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227</v>
      </c>
      <c r="AU217" s="238" t="s">
        <v>85</v>
      </c>
      <c r="AV217" s="15" t="s">
        <v>97</v>
      </c>
      <c r="AW217" s="15" t="s">
        <v>32</v>
      </c>
      <c r="AX217" s="15" t="s">
        <v>83</v>
      </c>
      <c r="AY217" s="238" t="s">
        <v>207</v>
      </c>
    </row>
    <row r="218" spans="1:65" s="2" customFormat="1" ht="16.5" customHeight="1">
      <c r="A218" s="35"/>
      <c r="B218" s="36"/>
      <c r="C218" s="255" t="s">
        <v>361</v>
      </c>
      <c r="D218" s="255" t="s">
        <v>636</v>
      </c>
      <c r="E218" s="256" t="s">
        <v>1265</v>
      </c>
      <c r="F218" s="257" t="s">
        <v>1266</v>
      </c>
      <c r="G218" s="258" t="s">
        <v>212</v>
      </c>
      <c r="H218" s="259">
        <v>1039.3800000000001</v>
      </c>
      <c r="I218" s="260"/>
      <c r="J218" s="261">
        <f>ROUND(I218*H218,2)</f>
        <v>0</v>
      </c>
      <c r="K218" s="257" t="s">
        <v>213</v>
      </c>
      <c r="L218" s="262"/>
      <c r="M218" s="263" t="s">
        <v>1</v>
      </c>
      <c r="N218" s="264" t="s">
        <v>41</v>
      </c>
      <c r="O218" s="72"/>
      <c r="P218" s="202">
        <f>O218*H218</f>
        <v>0</v>
      </c>
      <c r="Q218" s="202">
        <v>0.222</v>
      </c>
      <c r="R218" s="202">
        <f>Q218*H218</f>
        <v>230.74236000000002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237</v>
      </c>
      <c r="AT218" s="204" t="s">
        <v>636</v>
      </c>
      <c r="AU218" s="204" t="s">
        <v>85</v>
      </c>
      <c r="AY218" s="18" t="s">
        <v>207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97</v>
      </c>
      <c r="BM218" s="204" t="s">
        <v>1267</v>
      </c>
    </row>
    <row r="219" spans="1:65" s="13" customFormat="1" ht="11.25">
      <c r="B219" s="206"/>
      <c r="C219" s="207"/>
      <c r="D219" s="208" t="s">
        <v>227</v>
      </c>
      <c r="E219" s="209" t="s">
        <v>1</v>
      </c>
      <c r="F219" s="210" t="s">
        <v>1133</v>
      </c>
      <c r="G219" s="207"/>
      <c r="H219" s="211">
        <v>1019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227</v>
      </c>
      <c r="AU219" s="217" t="s">
        <v>85</v>
      </c>
      <c r="AV219" s="13" t="s">
        <v>85</v>
      </c>
      <c r="AW219" s="13" t="s">
        <v>32</v>
      </c>
      <c r="AX219" s="13" t="s">
        <v>83</v>
      </c>
      <c r="AY219" s="217" t="s">
        <v>207</v>
      </c>
    </row>
    <row r="220" spans="1:65" s="13" customFormat="1" ht="11.25">
      <c r="B220" s="206"/>
      <c r="C220" s="207"/>
      <c r="D220" s="208" t="s">
        <v>227</v>
      </c>
      <c r="E220" s="207"/>
      <c r="F220" s="210" t="s">
        <v>1268</v>
      </c>
      <c r="G220" s="207"/>
      <c r="H220" s="211">
        <v>1039.3800000000001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4</v>
      </c>
      <c r="AX220" s="13" t="s">
        <v>83</v>
      </c>
      <c r="AY220" s="217" t="s">
        <v>207</v>
      </c>
    </row>
    <row r="221" spans="1:65" s="2" customFormat="1" ht="16.5" customHeight="1">
      <c r="A221" s="35"/>
      <c r="B221" s="36"/>
      <c r="C221" s="255" t="s">
        <v>369</v>
      </c>
      <c r="D221" s="255" t="s">
        <v>636</v>
      </c>
      <c r="E221" s="256" t="s">
        <v>1269</v>
      </c>
      <c r="F221" s="257" t="s">
        <v>1270</v>
      </c>
      <c r="G221" s="258" t="s">
        <v>212</v>
      </c>
      <c r="H221" s="259">
        <v>37.74</v>
      </c>
      <c r="I221" s="260"/>
      <c r="J221" s="261">
        <f>ROUND(I221*H221,2)</f>
        <v>0</v>
      </c>
      <c r="K221" s="257" t="s">
        <v>213</v>
      </c>
      <c r="L221" s="262"/>
      <c r="M221" s="263" t="s">
        <v>1</v>
      </c>
      <c r="N221" s="264" t="s">
        <v>41</v>
      </c>
      <c r="O221" s="72"/>
      <c r="P221" s="202">
        <f>O221*H221</f>
        <v>0</v>
      </c>
      <c r="Q221" s="202">
        <v>0.11799999999999999</v>
      </c>
      <c r="R221" s="202">
        <f>Q221*H221</f>
        <v>4.4533199999999997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237</v>
      </c>
      <c r="AT221" s="204" t="s">
        <v>636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1271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1135</v>
      </c>
      <c r="G222" s="207"/>
      <c r="H222" s="211">
        <v>37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13" customFormat="1" ht="11.25">
      <c r="B223" s="206"/>
      <c r="C223" s="207"/>
      <c r="D223" s="208" t="s">
        <v>227</v>
      </c>
      <c r="E223" s="207"/>
      <c r="F223" s="210" t="s">
        <v>1272</v>
      </c>
      <c r="G223" s="207"/>
      <c r="H223" s="211">
        <v>37.74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227</v>
      </c>
      <c r="AU223" s="217" t="s">
        <v>85</v>
      </c>
      <c r="AV223" s="13" t="s">
        <v>85</v>
      </c>
      <c r="AW223" s="13" t="s">
        <v>4</v>
      </c>
      <c r="AX223" s="13" t="s">
        <v>83</v>
      </c>
      <c r="AY223" s="217" t="s">
        <v>207</v>
      </c>
    </row>
    <row r="224" spans="1:65" s="2" customFormat="1" ht="33" customHeight="1">
      <c r="A224" s="35"/>
      <c r="B224" s="36"/>
      <c r="C224" s="193" t="s">
        <v>378</v>
      </c>
      <c r="D224" s="193" t="s">
        <v>209</v>
      </c>
      <c r="E224" s="194" t="s">
        <v>1273</v>
      </c>
      <c r="F224" s="195" t="s">
        <v>1274</v>
      </c>
      <c r="G224" s="196" t="s">
        <v>212</v>
      </c>
      <c r="H224" s="197">
        <v>231</v>
      </c>
      <c r="I224" s="198"/>
      <c r="J224" s="199">
        <f>ROUND(I224*H224,2)</f>
        <v>0</v>
      </c>
      <c r="K224" s="195" t="s">
        <v>213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0.10100000000000001</v>
      </c>
      <c r="R224" s="202">
        <f>Q224*H224</f>
        <v>23.331000000000003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1275</v>
      </c>
    </row>
    <row r="225" spans="1:65" s="14" customFormat="1" ht="11.25">
      <c r="B225" s="218"/>
      <c r="C225" s="219"/>
      <c r="D225" s="208" t="s">
        <v>227</v>
      </c>
      <c r="E225" s="220" t="s">
        <v>1</v>
      </c>
      <c r="F225" s="221" t="s">
        <v>1276</v>
      </c>
      <c r="G225" s="219"/>
      <c r="H225" s="220" t="s">
        <v>1</v>
      </c>
      <c r="I225" s="222"/>
      <c r="J225" s="219"/>
      <c r="K225" s="219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227</v>
      </c>
      <c r="AU225" s="227" t="s">
        <v>85</v>
      </c>
      <c r="AV225" s="14" t="s">
        <v>83</v>
      </c>
      <c r="AW225" s="14" t="s">
        <v>32</v>
      </c>
      <c r="AX225" s="14" t="s">
        <v>76</v>
      </c>
      <c r="AY225" s="227" t="s">
        <v>207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1277</v>
      </c>
      <c r="G226" s="207"/>
      <c r="H226" s="211">
        <v>15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76</v>
      </c>
      <c r="AY226" s="217" t="s">
        <v>207</v>
      </c>
    </row>
    <row r="227" spans="1:65" s="14" customFormat="1" ht="11.25">
      <c r="B227" s="218"/>
      <c r="C227" s="219"/>
      <c r="D227" s="208" t="s">
        <v>227</v>
      </c>
      <c r="E227" s="220" t="s">
        <v>1</v>
      </c>
      <c r="F227" s="221" t="s">
        <v>1278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227</v>
      </c>
      <c r="AU227" s="227" t="s">
        <v>85</v>
      </c>
      <c r="AV227" s="14" t="s">
        <v>83</v>
      </c>
      <c r="AW227" s="14" t="s">
        <v>32</v>
      </c>
      <c r="AX227" s="14" t="s">
        <v>76</v>
      </c>
      <c r="AY227" s="22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1279</v>
      </c>
      <c r="G228" s="207"/>
      <c r="H228" s="211">
        <v>23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76</v>
      </c>
      <c r="AY228" s="217" t="s">
        <v>207</v>
      </c>
    </row>
    <row r="229" spans="1:65" s="14" customFormat="1" ht="11.25">
      <c r="B229" s="218"/>
      <c r="C229" s="219"/>
      <c r="D229" s="208" t="s">
        <v>227</v>
      </c>
      <c r="E229" s="220" t="s">
        <v>1</v>
      </c>
      <c r="F229" s="221" t="s">
        <v>1280</v>
      </c>
      <c r="G229" s="219"/>
      <c r="H229" s="220" t="s">
        <v>1</v>
      </c>
      <c r="I229" s="222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227</v>
      </c>
      <c r="AU229" s="227" t="s">
        <v>85</v>
      </c>
      <c r="AV229" s="14" t="s">
        <v>83</v>
      </c>
      <c r="AW229" s="14" t="s">
        <v>32</v>
      </c>
      <c r="AX229" s="14" t="s">
        <v>76</v>
      </c>
      <c r="AY229" s="227" t="s">
        <v>207</v>
      </c>
    </row>
    <row r="230" spans="1:65" s="13" customFormat="1" ht="11.25">
      <c r="B230" s="206"/>
      <c r="C230" s="207"/>
      <c r="D230" s="208" t="s">
        <v>227</v>
      </c>
      <c r="E230" s="209" t="s">
        <v>1136</v>
      </c>
      <c r="F230" s="210" t="s">
        <v>1137</v>
      </c>
      <c r="G230" s="207"/>
      <c r="H230" s="211">
        <v>193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32</v>
      </c>
      <c r="AX230" s="13" t="s">
        <v>76</v>
      </c>
      <c r="AY230" s="217" t="s">
        <v>207</v>
      </c>
    </row>
    <row r="231" spans="1:65" s="15" customFormat="1" ht="11.25">
      <c r="B231" s="228"/>
      <c r="C231" s="229"/>
      <c r="D231" s="208" t="s">
        <v>227</v>
      </c>
      <c r="E231" s="230" t="s">
        <v>1</v>
      </c>
      <c r="F231" s="231" t="s">
        <v>291</v>
      </c>
      <c r="G231" s="229"/>
      <c r="H231" s="232">
        <v>231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227</v>
      </c>
      <c r="AU231" s="238" t="s">
        <v>85</v>
      </c>
      <c r="AV231" s="15" t="s">
        <v>97</v>
      </c>
      <c r="AW231" s="15" t="s">
        <v>32</v>
      </c>
      <c r="AX231" s="15" t="s">
        <v>83</v>
      </c>
      <c r="AY231" s="238" t="s">
        <v>207</v>
      </c>
    </row>
    <row r="232" spans="1:65" s="2" customFormat="1" ht="24.2" customHeight="1">
      <c r="A232" s="35"/>
      <c r="B232" s="36"/>
      <c r="C232" s="255" t="s">
        <v>384</v>
      </c>
      <c r="D232" s="255" t="s">
        <v>636</v>
      </c>
      <c r="E232" s="256" t="s">
        <v>1281</v>
      </c>
      <c r="F232" s="257" t="s">
        <v>1282</v>
      </c>
      <c r="G232" s="258" t="s">
        <v>212</v>
      </c>
      <c r="H232" s="259">
        <v>237.93</v>
      </c>
      <c r="I232" s="260"/>
      <c r="J232" s="261">
        <f>ROUND(I232*H232,2)</f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>O232*H232</f>
        <v>0</v>
      </c>
      <c r="Q232" s="202">
        <v>8.1000000000000003E-2</v>
      </c>
      <c r="R232" s="202">
        <f>Q232*H232</f>
        <v>19.27233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1283</v>
      </c>
    </row>
    <row r="233" spans="1:65" s="13" customFormat="1" ht="11.25">
      <c r="B233" s="206"/>
      <c r="C233" s="207"/>
      <c r="D233" s="208" t="s">
        <v>227</v>
      </c>
      <c r="E233" s="207"/>
      <c r="F233" s="210" t="s">
        <v>1284</v>
      </c>
      <c r="G233" s="207"/>
      <c r="H233" s="211">
        <v>237.93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4</v>
      </c>
      <c r="AX233" s="13" t="s">
        <v>83</v>
      </c>
      <c r="AY233" s="217" t="s">
        <v>207</v>
      </c>
    </row>
    <row r="234" spans="1:65" s="2" customFormat="1" ht="21.75" customHeight="1">
      <c r="A234" s="35"/>
      <c r="B234" s="36"/>
      <c r="C234" s="193" t="s">
        <v>388</v>
      </c>
      <c r="D234" s="193" t="s">
        <v>209</v>
      </c>
      <c r="E234" s="194" t="s">
        <v>1285</v>
      </c>
      <c r="F234" s="195" t="s">
        <v>1286</v>
      </c>
      <c r="G234" s="196" t="s">
        <v>275</v>
      </c>
      <c r="H234" s="197">
        <v>49.8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3.5999999999999999E-3</v>
      </c>
      <c r="R234" s="202">
        <f>Q234*H234</f>
        <v>0.17927999999999999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1287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1156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1288</v>
      </c>
      <c r="G236" s="207"/>
      <c r="H236" s="211">
        <v>49.8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83</v>
      </c>
      <c r="AY236" s="217" t="s">
        <v>207</v>
      </c>
    </row>
    <row r="237" spans="1:65" s="12" customFormat="1" ht="22.9" customHeight="1">
      <c r="B237" s="177"/>
      <c r="C237" s="178"/>
      <c r="D237" s="179" t="s">
        <v>75</v>
      </c>
      <c r="E237" s="191" t="s">
        <v>237</v>
      </c>
      <c r="F237" s="191" t="s">
        <v>320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SUM(P238:P248)</f>
        <v>0</v>
      </c>
      <c r="Q237" s="185"/>
      <c r="R237" s="186">
        <f>SUM(R238:R248)</f>
        <v>4.6122900000000007</v>
      </c>
      <c r="S237" s="185"/>
      <c r="T237" s="187">
        <f>SUM(T238:T248)</f>
        <v>10.428800000000001</v>
      </c>
      <c r="AR237" s="188" t="s">
        <v>83</v>
      </c>
      <c r="AT237" s="189" t="s">
        <v>75</v>
      </c>
      <c r="AU237" s="189" t="s">
        <v>83</v>
      </c>
      <c r="AY237" s="188" t="s">
        <v>207</v>
      </c>
      <c r="BK237" s="190">
        <f>SUM(BK238:BK248)</f>
        <v>0</v>
      </c>
    </row>
    <row r="238" spans="1:65" s="2" customFormat="1" ht="24.2" customHeight="1">
      <c r="A238" s="35"/>
      <c r="B238" s="36"/>
      <c r="C238" s="193" t="s">
        <v>392</v>
      </c>
      <c r="D238" s="193" t="s">
        <v>209</v>
      </c>
      <c r="E238" s="194" t="s">
        <v>1289</v>
      </c>
      <c r="F238" s="195" t="s">
        <v>1290</v>
      </c>
      <c r="G238" s="196" t="s">
        <v>285</v>
      </c>
      <c r="H238" s="197">
        <v>3.14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0</v>
      </c>
      <c r="R238" s="202">
        <f>Q238*H238</f>
        <v>0</v>
      </c>
      <c r="S238" s="202">
        <v>1.92</v>
      </c>
      <c r="T238" s="203">
        <f>S238*H238</f>
        <v>6.0288000000000004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97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1291</v>
      </c>
    </row>
    <row r="239" spans="1:65" s="13" customFormat="1" ht="11.25">
      <c r="B239" s="206"/>
      <c r="C239" s="207"/>
      <c r="D239" s="208" t="s">
        <v>227</v>
      </c>
      <c r="E239" s="209" t="s">
        <v>1</v>
      </c>
      <c r="F239" s="210" t="s">
        <v>1292</v>
      </c>
      <c r="G239" s="207"/>
      <c r="H239" s="211">
        <v>3.14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227</v>
      </c>
      <c r="AU239" s="217" t="s">
        <v>85</v>
      </c>
      <c r="AV239" s="13" t="s">
        <v>85</v>
      </c>
      <c r="AW239" s="13" t="s">
        <v>32</v>
      </c>
      <c r="AX239" s="13" t="s">
        <v>83</v>
      </c>
      <c r="AY239" s="217" t="s">
        <v>207</v>
      </c>
    </row>
    <row r="240" spans="1:65" s="2" customFormat="1" ht="24.2" customHeight="1">
      <c r="A240" s="35"/>
      <c r="B240" s="36"/>
      <c r="C240" s="193" t="s">
        <v>396</v>
      </c>
      <c r="D240" s="193" t="s">
        <v>209</v>
      </c>
      <c r="E240" s="194" t="s">
        <v>1293</v>
      </c>
      <c r="F240" s="195" t="s">
        <v>1294</v>
      </c>
      <c r="G240" s="196" t="s">
        <v>311</v>
      </c>
      <c r="H240" s="197">
        <v>2</v>
      </c>
      <c r="I240" s="198"/>
      <c r="J240" s="199">
        <f t="shared" ref="J240:J248" si="0"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 t="shared" ref="P240:P248" si="1">O240*H240</f>
        <v>0</v>
      </c>
      <c r="Q240" s="202">
        <v>0</v>
      </c>
      <c r="R240" s="202">
        <f t="shared" ref="R240:R248" si="2">Q240*H240</f>
        <v>0</v>
      </c>
      <c r="S240" s="202">
        <v>0.2</v>
      </c>
      <c r="T240" s="203">
        <f t="shared" ref="T240:T248" si="3">S240*H240</f>
        <v>0.4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 t="shared" ref="BE240:BE248" si="4">IF(N240="základní",J240,0)</f>
        <v>0</v>
      </c>
      <c r="BF240" s="205">
        <f t="shared" ref="BF240:BF248" si="5">IF(N240="snížená",J240,0)</f>
        <v>0</v>
      </c>
      <c r="BG240" s="205">
        <f t="shared" ref="BG240:BG248" si="6">IF(N240="zákl. přenesená",J240,0)</f>
        <v>0</v>
      </c>
      <c r="BH240" s="205">
        <f t="shared" ref="BH240:BH248" si="7">IF(N240="sníž. přenesená",J240,0)</f>
        <v>0</v>
      </c>
      <c r="BI240" s="205">
        <f t="shared" ref="BI240:BI248" si="8">IF(N240="nulová",J240,0)</f>
        <v>0</v>
      </c>
      <c r="BJ240" s="18" t="s">
        <v>83</v>
      </c>
      <c r="BK240" s="205">
        <f t="shared" ref="BK240:BK248" si="9">ROUND(I240*H240,2)</f>
        <v>0</v>
      </c>
      <c r="BL240" s="18" t="s">
        <v>97</v>
      </c>
      <c r="BM240" s="204" t="s">
        <v>1295</v>
      </c>
    </row>
    <row r="241" spans="1:65" s="2" customFormat="1" ht="24.2" customHeight="1">
      <c r="A241" s="35"/>
      <c r="B241" s="36"/>
      <c r="C241" s="193" t="s">
        <v>402</v>
      </c>
      <c r="D241" s="193" t="s">
        <v>209</v>
      </c>
      <c r="E241" s="194" t="s">
        <v>1296</v>
      </c>
      <c r="F241" s="195" t="s">
        <v>1297</v>
      </c>
      <c r="G241" s="196" t="s">
        <v>311</v>
      </c>
      <c r="H241" s="197">
        <v>5</v>
      </c>
      <c r="I241" s="198"/>
      <c r="J241" s="199">
        <f t="shared" si="0"/>
        <v>0</v>
      </c>
      <c r="K241" s="195" t="s">
        <v>213</v>
      </c>
      <c r="L241" s="40"/>
      <c r="M241" s="200" t="s">
        <v>1</v>
      </c>
      <c r="N241" s="201" t="s">
        <v>41</v>
      </c>
      <c r="O241" s="72"/>
      <c r="P241" s="202">
        <f t="shared" si="1"/>
        <v>0</v>
      </c>
      <c r="Q241" s="202">
        <v>0.65847999999999995</v>
      </c>
      <c r="R241" s="202">
        <f t="shared" si="2"/>
        <v>3.2923999999999998</v>
      </c>
      <c r="S241" s="202">
        <v>0.66</v>
      </c>
      <c r="T241" s="203">
        <f t="shared" si="3"/>
        <v>3.3000000000000003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97</v>
      </c>
      <c r="AT241" s="204" t="s">
        <v>209</v>
      </c>
      <c r="AU241" s="204" t="s">
        <v>85</v>
      </c>
      <c r="AY241" s="18" t="s">
        <v>207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83</v>
      </c>
      <c r="BK241" s="205">
        <f t="shared" si="9"/>
        <v>0</v>
      </c>
      <c r="BL241" s="18" t="s">
        <v>97</v>
      </c>
      <c r="BM241" s="204" t="s">
        <v>1298</v>
      </c>
    </row>
    <row r="242" spans="1:65" s="2" customFormat="1" ht="24.2" customHeight="1">
      <c r="A242" s="35"/>
      <c r="B242" s="36"/>
      <c r="C242" s="255" t="s">
        <v>407</v>
      </c>
      <c r="D242" s="255" t="s">
        <v>636</v>
      </c>
      <c r="E242" s="256" t="s">
        <v>1299</v>
      </c>
      <c r="F242" s="257" t="s">
        <v>1300</v>
      </c>
      <c r="G242" s="258" t="s">
        <v>311</v>
      </c>
      <c r="H242" s="259">
        <v>1</v>
      </c>
      <c r="I242" s="260"/>
      <c r="J242" s="261">
        <f t="shared" si="0"/>
        <v>0</v>
      </c>
      <c r="K242" s="257" t="s">
        <v>213</v>
      </c>
      <c r="L242" s="262"/>
      <c r="M242" s="263" t="s">
        <v>1</v>
      </c>
      <c r="N242" s="264" t="s">
        <v>41</v>
      </c>
      <c r="O242" s="72"/>
      <c r="P242" s="202">
        <f t="shared" si="1"/>
        <v>0</v>
      </c>
      <c r="Q242" s="202">
        <v>5.4600000000000003E-2</v>
      </c>
      <c r="R242" s="202">
        <f t="shared" si="2"/>
        <v>5.4600000000000003E-2</v>
      </c>
      <c r="S242" s="202">
        <v>0</v>
      </c>
      <c r="T242" s="203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237</v>
      </c>
      <c r="AT242" s="204" t="s">
        <v>636</v>
      </c>
      <c r="AU242" s="204" t="s">
        <v>85</v>
      </c>
      <c r="AY242" s="18" t="s">
        <v>207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83</v>
      </c>
      <c r="BK242" s="205">
        <f t="shared" si="9"/>
        <v>0</v>
      </c>
      <c r="BL242" s="18" t="s">
        <v>97</v>
      </c>
      <c r="BM242" s="204" t="s">
        <v>1301</v>
      </c>
    </row>
    <row r="243" spans="1:65" s="2" customFormat="1" ht="37.9" customHeight="1">
      <c r="A243" s="35"/>
      <c r="B243" s="36"/>
      <c r="C243" s="255" t="s">
        <v>900</v>
      </c>
      <c r="D243" s="255" t="s">
        <v>636</v>
      </c>
      <c r="E243" s="256" t="s">
        <v>1302</v>
      </c>
      <c r="F243" s="257" t="s">
        <v>1303</v>
      </c>
      <c r="G243" s="258" t="s">
        <v>311</v>
      </c>
      <c r="H243" s="259">
        <v>1</v>
      </c>
      <c r="I243" s="260"/>
      <c r="J243" s="261">
        <f t="shared" si="0"/>
        <v>0</v>
      </c>
      <c r="K243" s="257" t="s">
        <v>213</v>
      </c>
      <c r="L243" s="262"/>
      <c r="M243" s="263" t="s">
        <v>1</v>
      </c>
      <c r="N243" s="264" t="s">
        <v>41</v>
      </c>
      <c r="O243" s="72"/>
      <c r="P243" s="202">
        <f t="shared" si="1"/>
        <v>0</v>
      </c>
      <c r="Q243" s="202">
        <v>7.1999999999999995E-2</v>
      </c>
      <c r="R243" s="202">
        <f t="shared" si="2"/>
        <v>7.1999999999999995E-2</v>
      </c>
      <c r="S243" s="202">
        <v>0</v>
      </c>
      <c r="T243" s="203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237</v>
      </c>
      <c r="AT243" s="204" t="s">
        <v>636</v>
      </c>
      <c r="AU243" s="204" t="s">
        <v>85</v>
      </c>
      <c r="AY243" s="18" t="s">
        <v>207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83</v>
      </c>
      <c r="BK243" s="205">
        <f t="shared" si="9"/>
        <v>0</v>
      </c>
      <c r="BL243" s="18" t="s">
        <v>97</v>
      </c>
      <c r="BM243" s="204" t="s">
        <v>1304</v>
      </c>
    </row>
    <row r="244" spans="1:65" s="2" customFormat="1" ht="37.9" customHeight="1">
      <c r="A244" s="35"/>
      <c r="B244" s="36"/>
      <c r="C244" s="255" t="s">
        <v>904</v>
      </c>
      <c r="D244" s="255" t="s">
        <v>636</v>
      </c>
      <c r="E244" s="256" t="s">
        <v>1305</v>
      </c>
      <c r="F244" s="257" t="s">
        <v>1306</v>
      </c>
      <c r="G244" s="258" t="s">
        <v>311</v>
      </c>
      <c r="H244" s="259">
        <v>2</v>
      </c>
      <c r="I244" s="260"/>
      <c r="J244" s="261">
        <f t="shared" si="0"/>
        <v>0</v>
      </c>
      <c r="K244" s="257" t="s">
        <v>213</v>
      </c>
      <c r="L244" s="262"/>
      <c r="M244" s="263" t="s">
        <v>1</v>
      </c>
      <c r="N244" s="264" t="s">
        <v>41</v>
      </c>
      <c r="O244" s="72"/>
      <c r="P244" s="202">
        <f t="shared" si="1"/>
        <v>0</v>
      </c>
      <c r="Q244" s="202">
        <v>0.115</v>
      </c>
      <c r="R244" s="202">
        <f t="shared" si="2"/>
        <v>0.23</v>
      </c>
      <c r="S244" s="202">
        <v>0</v>
      </c>
      <c r="T244" s="203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237</v>
      </c>
      <c r="AT244" s="204" t="s">
        <v>636</v>
      </c>
      <c r="AU244" s="204" t="s">
        <v>85</v>
      </c>
      <c r="AY244" s="18" t="s">
        <v>207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83</v>
      </c>
      <c r="BK244" s="205">
        <f t="shared" si="9"/>
        <v>0</v>
      </c>
      <c r="BL244" s="18" t="s">
        <v>97</v>
      </c>
      <c r="BM244" s="204" t="s">
        <v>1307</v>
      </c>
    </row>
    <row r="245" spans="1:65" s="2" customFormat="1" ht="37.9" customHeight="1">
      <c r="A245" s="35"/>
      <c r="B245" s="36"/>
      <c r="C245" s="255" t="s">
        <v>908</v>
      </c>
      <c r="D245" s="255" t="s">
        <v>636</v>
      </c>
      <c r="E245" s="256" t="s">
        <v>1308</v>
      </c>
      <c r="F245" s="257" t="s">
        <v>1309</v>
      </c>
      <c r="G245" s="258" t="s">
        <v>311</v>
      </c>
      <c r="H245" s="259">
        <v>1</v>
      </c>
      <c r="I245" s="260"/>
      <c r="J245" s="261">
        <f t="shared" si="0"/>
        <v>0</v>
      </c>
      <c r="K245" s="257" t="s">
        <v>1</v>
      </c>
      <c r="L245" s="262"/>
      <c r="M245" s="263" t="s">
        <v>1</v>
      </c>
      <c r="N245" s="264" t="s">
        <v>41</v>
      </c>
      <c r="O245" s="72"/>
      <c r="P245" s="202">
        <f t="shared" si="1"/>
        <v>0</v>
      </c>
      <c r="Q245" s="202">
        <v>0.115</v>
      </c>
      <c r="R245" s="202">
        <f t="shared" si="2"/>
        <v>0.115</v>
      </c>
      <c r="S245" s="202">
        <v>0</v>
      </c>
      <c r="T245" s="203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237</v>
      </c>
      <c r="AT245" s="204" t="s">
        <v>636</v>
      </c>
      <c r="AU245" s="204" t="s">
        <v>85</v>
      </c>
      <c r="AY245" s="18" t="s">
        <v>207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83</v>
      </c>
      <c r="BK245" s="205">
        <f t="shared" si="9"/>
        <v>0</v>
      </c>
      <c r="BL245" s="18" t="s">
        <v>97</v>
      </c>
      <c r="BM245" s="204" t="s">
        <v>1310</v>
      </c>
    </row>
    <row r="246" spans="1:65" s="2" customFormat="1" ht="24.2" customHeight="1">
      <c r="A246" s="35"/>
      <c r="B246" s="36"/>
      <c r="C246" s="255" t="s">
        <v>411</v>
      </c>
      <c r="D246" s="255" t="s">
        <v>636</v>
      </c>
      <c r="E246" s="256" t="s">
        <v>1311</v>
      </c>
      <c r="F246" s="257" t="s">
        <v>1312</v>
      </c>
      <c r="G246" s="258" t="s">
        <v>311</v>
      </c>
      <c r="H246" s="259">
        <v>1</v>
      </c>
      <c r="I246" s="260"/>
      <c r="J246" s="261">
        <f t="shared" si="0"/>
        <v>0</v>
      </c>
      <c r="K246" s="257" t="s">
        <v>213</v>
      </c>
      <c r="L246" s="262"/>
      <c r="M246" s="263" t="s">
        <v>1</v>
      </c>
      <c r="N246" s="264" t="s">
        <v>41</v>
      </c>
      <c r="O246" s="72"/>
      <c r="P246" s="202">
        <f t="shared" si="1"/>
        <v>0</v>
      </c>
      <c r="Q246" s="202">
        <v>6.8000000000000005E-2</v>
      </c>
      <c r="R246" s="202">
        <f t="shared" si="2"/>
        <v>6.8000000000000005E-2</v>
      </c>
      <c r="S246" s="202">
        <v>0</v>
      </c>
      <c r="T246" s="203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237</v>
      </c>
      <c r="AT246" s="204" t="s">
        <v>636</v>
      </c>
      <c r="AU246" s="204" t="s">
        <v>85</v>
      </c>
      <c r="AY246" s="18" t="s">
        <v>207</v>
      </c>
      <c r="BE246" s="205">
        <f t="shared" si="4"/>
        <v>0</v>
      </c>
      <c r="BF246" s="205">
        <f t="shared" si="5"/>
        <v>0</v>
      </c>
      <c r="BG246" s="205">
        <f t="shared" si="6"/>
        <v>0</v>
      </c>
      <c r="BH246" s="205">
        <f t="shared" si="7"/>
        <v>0</v>
      </c>
      <c r="BI246" s="205">
        <f t="shared" si="8"/>
        <v>0</v>
      </c>
      <c r="BJ246" s="18" t="s">
        <v>83</v>
      </c>
      <c r="BK246" s="205">
        <f t="shared" si="9"/>
        <v>0</v>
      </c>
      <c r="BL246" s="18" t="s">
        <v>97</v>
      </c>
      <c r="BM246" s="204" t="s">
        <v>1313</v>
      </c>
    </row>
    <row r="247" spans="1:65" s="2" customFormat="1" ht="24.2" customHeight="1">
      <c r="A247" s="35"/>
      <c r="B247" s="36"/>
      <c r="C247" s="193" t="s">
        <v>420</v>
      </c>
      <c r="D247" s="193" t="s">
        <v>209</v>
      </c>
      <c r="E247" s="194" t="s">
        <v>1314</v>
      </c>
      <c r="F247" s="195" t="s">
        <v>1315</v>
      </c>
      <c r="G247" s="196" t="s">
        <v>311</v>
      </c>
      <c r="H247" s="197">
        <v>7</v>
      </c>
      <c r="I247" s="198"/>
      <c r="J247" s="199">
        <f t="shared" si="0"/>
        <v>0</v>
      </c>
      <c r="K247" s="195" t="s">
        <v>213</v>
      </c>
      <c r="L247" s="40"/>
      <c r="M247" s="200" t="s">
        <v>1</v>
      </c>
      <c r="N247" s="201" t="s">
        <v>41</v>
      </c>
      <c r="O247" s="72"/>
      <c r="P247" s="202">
        <f t="shared" si="1"/>
        <v>0</v>
      </c>
      <c r="Q247" s="202">
        <v>0.10037</v>
      </c>
      <c r="R247" s="202">
        <f t="shared" si="2"/>
        <v>0.70259000000000005</v>
      </c>
      <c r="S247" s="202">
        <v>0.1</v>
      </c>
      <c r="T247" s="203">
        <f t="shared" si="3"/>
        <v>0.70000000000000007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97</v>
      </c>
      <c r="AT247" s="204" t="s">
        <v>209</v>
      </c>
      <c r="AU247" s="204" t="s">
        <v>85</v>
      </c>
      <c r="AY247" s="18" t="s">
        <v>207</v>
      </c>
      <c r="BE247" s="205">
        <f t="shared" si="4"/>
        <v>0</v>
      </c>
      <c r="BF247" s="205">
        <f t="shared" si="5"/>
        <v>0</v>
      </c>
      <c r="BG247" s="205">
        <f t="shared" si="6"/>
        <v>0</v>
      </c>
      <c r="BH247" s="205">
        <f t="shared" si="7"/>
        <v>0</v>
      </c>
      <c r="BI247" s="205">
        <f t="shared" si="8"/>
        <v>0</v>
      </c>
      <c r="BJ247" s="18" t="s">
        <v>83</v>
      </c>
      <c r="BK247" s="205">
        <f t="shared" si="9"/>
        <v>0</v>
      </c>
      <c r="BL247" s="18" t="s">
        <v>97</v>
      </c>
      <c r="BM247" s="204" t="s">
        <v>1316</v>
      </c>
    </row>
    <row r="248" spans="1:65" s="2" customFormat="1" ht="24.2" customHeight="1">
      <c r="A248" s="35"/>
      <c r="B248" s="36"/>
      <c r="C248" s="255" t="s">
        <v>424</v>
      </c>
      <c r="D248" s="255" t="s">
        <v>636</v>
      </c>
      <c r="E248" s="256" t="s">
        <v>1317</v>
      </c>
      <c r="F248" s="257" t="s">
        <v>1318</v>
      </c>
      <c r="G248" s="258" t="s">
        <v>311</v>
      </c>
      <c r="H248" s="259">
        <v>7</v>
      </c>
      <c r="I248" s="260"/>
      <c r="J248" s="261">
        <f t="shared" si="0"/>
        <v>0</v>
      </c>
      <c r="K248" s="257" t="s">
        <v>213</v>
      </c>
      <c r="L248" s="262"/>
      <c r="M248" s="263" t="s">
        <v>1</v>
      </c>
      <c r="N248" s="264" t="s">
        <v>41</v>
      </c>
      <c r="O248" s="72"/>
      <c r="P248" s="202">
        <f t="shared" si="1"/>
        <v>0</v>
      </c>
      <c r="Q248" s="202">
        <v>1.11E-2</v>
      </c>
      <c r="R248" s="202">
        <f t="shared" si="2"/>
        <v>7.7700000000000005E-2</v>
      </c>
      <c r="S248" s="202">
        <v>0</v>
      </c>
      <c r="T248" s="203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237</v>
      </c>
      <c r="AT248" s="204" t="s">
        <v>636</v>
      </c>
      <c r="AU248" s="204" t="s">
        <v>85</v>
      </c>
      <c r="AY248" s="18" t="s">
        <v>207</v>
      </c>
      <c r="BE248" s="205">
        <f t="shared" si="4"/>
        <v>0</v>
      </c>
      <c r="BF248" s="205">
        <f t="shared" si="5"/>
        <v>0</v>
      </c>
      <c r="BG248" s="205">
        <f t="shared" si="6"/>
        <v>0</v>
      </c>
      <c r="BH248" s="205">
        <f t="shared" si="7"/>
        <v>0</v>
      </c>
      <c r="BI248" s="205">
        <f t="shared" si="8"/>
        <v>0</v>
      </c>
      <c r="BJ248" s="18" t="s">
        <v>83</v>
      </c>
      <c r="BK248" s="205">
        <f t="shared" si="9"/>
        <v>0</v>
      </c>
      <c r="BL248" s="18" t="s">
        <v>97</v>
      </c>
      <c r="BM248" s="204" t="s">
        <v>1319</v>
      </c>
    </row>
    <row r="249" spans="1:65" s="12" customFormat="1" ht="22.9" customHeight="1">
      <c r="B249" s="177"/>
      <c r="C249" s="178"/>
      <c r="D249" s="179" t="s">
        <v>75</v>
      </c>
      <c r="E249" s="191" t="s">
        <v>243</v>
      </c>
      <c r="F249" s="191" t="s">
        <v>332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SUM(P250:P292)</f>
        <v>0</v>
      </c>
      <c r="Q249" s="185"/>
      <c r="R249" s="186">
        <f>SUM(R250:R292)</f>
        <v>114.94274649999998</v>
      </c>
      <c r="S249" s="185"/>
      <c r="T249" s="187">
        <f>SUM(T250:T292)</f>
        <v>0</v>
      </c>
      <c r="AR249" s="188" t="s">
        <v>83</v>
      </c>
      <c r="AT249" s="189" t="s">
        <v>75</v>
      </c>
      <c r="AU249" s="189" t="s">
        <v>83</v>
      </c>
      <c r="AY249" s="188" t="s">
        <v>207</v>
      </c>
      <c r="BK249" s="190">
        <f>SUM(BK250:BK292)</f>
        <v>0</v>
      </c>
    </row>
    <row r="250" spans="1:65" s="2" customFormat="1" ht="24.2" customHeight="1">
      <c r="A250" s="35"/>
      <c r="B250" s="36"/>
      <c r="C250" s="193" t="s">
        <v>428</v>
      </c>
      <c r="D250" s="193" t="s">
        <v>209</v>
      </c>
      <c r="E250" s="194" t="s">
        <v>1320</v>
      </c>
      <c r="F250" s="195" t="s">
        <v>1321</v>
      </c>
      <c r="G250" s="196" t="s">
        <v>275</v>
      </c>
      <c r="H250" s="197">
        <v>50</v>
      </c>
      <c r="I250" s="198"/>
      <c r="J250" s="199">
        <f>ROUND(I250*H250,2)</f>
        <v>0</v>
      </c>
      <c r="K250" s="195" t="s">
        <v>213</v>
      </c>
      <c r="L250" s="40"/>
      <c r="M250" s="200" t="s">
        <v>1</v>
      </c>
      <c r="N250" s="201" t="s">
        <v>41</v>
      </c>
      <c r="O250" s="72"/>
      <c r="P250" s="202">
        <f>O250*H250</f>
        <v>0</v>
      </c>
      <c r="Q250" s="202">
        <v>8.9779999999999999E-2</v>
      </c>
      <c r="R250" s="202">
        <f>Q250*H250</f>
        <v>4.4889999999999999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97</v>
      </c>
      <c r="AT250" s="204" t="s">
        <v>209</v>
      </c>
      <c r="AU250" s="204" t="s">
        <v>85</v>
      </c>
      <c r="AY250" s="18" t="s">
        <v>207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83</v>
      </c>
      <c r="BK250" s="205">
        <f>ROUND(I250*H250,2)</f>
        <v>0</v>
      </c>
      <c r="BL250" s="18" t="s">
        <v>97</v>
      </c>
      <c r="BM250" s="204" t="s">
        <v>1322</v>
      </c>
    </row>
    <row r="251" spans="1:65" s="14" customFormat="1" ht="11.25">
      <c r="B251" s="218"/>
      <c r="C251" s="219"/>
      <c r="D251" s="208" t="s">
        <v>227</v>
      </c>
      <c r="E251" s="220" t="s">
        <v>1</v>
      </c>
      <c r="F251" s="221" t="s">
        <v>1156</v>
      </c>
      <c r="G251" s="219"/>
      <c r="H251" s="220" t="s">
        <v>1</v>
      </c>
      <c r="I251" s="222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227</v>
      </c>
      <c r="AU251" s="227" t="s">
        <v>85</v>
      </c>
      <c r="AV251" s="14" t="s">
        <v>83</v>
      </c>
      <c r="AW251" s="14" t="s">
        <v>32</v>
      </c>
      <c r="AX251" s="14" t="s">
        <v>76</v>
      </c>
      <c r="AY251" s="227" t="s">
        <v>207</v>
      </c>
    </row>
    <row r="252" spans="1:65" s="13" customFormat="1" ht="11.25">
      <c r="B252" s="206"/>
      <c r="C252" s="207"/>
      <c r="D252" s="208" t="s">
        <v>227</v>
      </c>
      <c r="E252" s="209" t="s">
        <v>1</v>
      </c>
      <c r="F252" s="210" t="s">
        <v>1323</v>
      </c>
      <c r="G252" s="207"/>
      <c r="H252" s="211">
        <v>50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227</v>
      </c>
      <c r="AU252" s="217" t="s">
        <v>85</v>
      </c>
      <c r="AV252" s="13" t="s">
        <v>85</v>
      </c>
      <c r="AW252" s="13" t="s">
        <v>32</v>
      </c>
      <c r="AX252" s="13" t="s">
        <v>83</v>
      </c>
      <c r="AY252" s="217" t="s">
        <v>207</v>
      </c>
    </row>
    <row r="253" spans="1:65" s="2" customFormat="1" ht="16.5" customHeight="1">
      <c r="A253" s="35"/>
      <c r="B253" s="36"/>
      <c r="C253" s="255" t="s">
        <v>432</v>
      </c>
      <c r="D253" s="255" t="s">
        <v>636</v>
      </c>
      <c r="E253" s="256" t="s">
        <v>1324</v>
      </c>
      <c r="F253" s="257" t="s">
        <v>1325</v>
      </c>
      <c r="G253" s="258" t="s">
        <v>212</v>
      </c>
      <c r="H253" s="259">
        <v>5</v>
      </c>
      <c r="I253" s="260"/>
      <c r="J253" s="261">
        <f>ROUND(I253*H253,2)</f>
        <v>0</v>
      </c>
      <c r="K253" s="257" t="s">
        <v>213</v>
      </c>
      <c r="L253" s="262"/>
      <c r="M253" s="263" t="s">
        <v>1</v>
      </c>
      <c r="N253" s="264" t="s">
        <v>41</v>
      </c>
      <c r="O253" s="72"/>
      <c r="P253" s="202">
        <f>O253*H253</f>
        <v>0</v>
      </c>
      <c r="Q253" s="202">
        <v>0.222</v>
      </c>
      <c r="R253" s="202">
        <f>Q253*H253</f>
        <v>1.1100000000000001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237</v>
      </c>
      <c r="AT253" s="204" t="s">
        <v>636</v>
      </c>
      <c r="AU253" s="204" t="s">
        <v>85</v>
      </c>
      <c r="AY253" s="18" t="s">
        <v>207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97</v>
      </c>
      <c r="BM253" s="204" t="s">
        <v>1326</v>
      </c>
    </row>
    <row r="254" spans="1:65" s="13" customFormat="1" ht="11.25">
      <c r="B254" s="206"/>
      <c r="C254" s="207"/>
      <c r="D254" s="208" t="s">
        <v>227</v>
      </c>
      <c r="E254" s="207"/>
      <c r="F254" s="210" t="s">
        <v>1327</v>
      </c>
      <c r="G254" s="207"/>
      <c r="H254" s="211">
        <v>5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227</v>
      </c>
      <c r="AU254" s="217" t="s">
        <v>85</v>
      </c>
      <c r="AV254" s="13" t="s">
        <v>85</v>
      </c>
      <c r="AW254" s="13" t="s">
        <v>4</v>
      </c>
      <c r="AX254" s="13" t="s">
        <v>83</v>
      </c>
      <c r="AY254" s="217" t="s">
        <v>207</v>
      </c>
    </row>
    <row r="255" spans="1:65" s="2" customFormat="1" ht="24.2" customHeight="1">
      <c r="A255" s="35"/>
      <c r="B255" s="36"/>
      <c r="C255" s="193" t="s">
        <v>436</v>
      </c>
      <c r="D255" s="193" t="s">
        <v>209</v>
      </c>
      <c r="E255" s="194" t="s">
        <v>1328</v>
      </c>
      <c r="F255" s="195" t="s">
        <v>1329</v>
      </c>
      <c r="G255" s="196" t="s">
        <v>275</v>
      </c>
      <c r="H255" s="197">
        <v>25</v>
      </c>
      <c r="I255" s="198"/>
      <c r="J255" s="199">
        <f>ROUND(I255*H255,2)</f>
        <v>0</v>
      </c>
      <c r="K255" s="195" t="s">
        <v>213</v>
      </c>
      <c r="L255" s="40"/>
      <c r="M255" s="200" t="s">
        <v>1</v>
      </c>
      <c r="N255" s="201" t="s">
        <v>41</v>
      </c>
      <c r="O255" s="72"/>
      <c r="P255" s="202">
        <f>O255*H255</f>
        <v>0</v>
      </c>
      <c r="Q255" s="202">
        <v>0.12095</v>
      </c>
      <c r="R255" s="202">
        <f>Q255*H255</f>
        <v>3.0237500000000002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97</v>
      </c>
      <c r="AT255" s="204" t="s">
        <v>209</v>
      </c>
      <c r="AU255" s="204" t="s">
        <v>85</v>
      </c>
      <c r="AY255" s="18" t="s">
        <v>207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97</v>
      </c>
      <c r="BM255" s="204" t="s">
        <v>1330</v>
      </c>
    </row>
    <row r="256" spans="1:65" s="14" customFormat="1" ht="11.25">
      <c r="B256" s="218"/>
      <c r="C256" s="219"/>
      <c r="D256" s="208" t="s">
        <v>227</v>
      </c>
      <c r="E256" s="220" t="s">
        <v>1</v>
      </c>
      <c r="F256" s="221" t="s">
        <v>1331</v>
      </c>
      <c r="G256" s="219"/>
      <c r="H256" s="220" t="s">
        <v>1</v>
      </c>
      <c r="I256" s="222"/>
      <c r="J256" s="219"/>
      <c r="K256" s="219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227</v>
      </c>
      <c r="AU256" s="227" t="s">
        <v>85</v>
      </c>
      <c r="AV256" s="14" t="s">
        <v>83</v>
      </c>
      <c r="AW256" s="14" t="s">
        <v>32</v>
      </c>
      <c r="AX256" s="14" t="s">
        <v>76</v>
      </c>
      <c r="AY256" s="227" t="s">
        <v>207</v>
      </c>
    </row>
    <row r="257" spans="1:65" s="13" customFormat="1" ht="11.25">
      <c r="B257" s="206"/>
      <c r="C257" s="207"/>
      <c r="D257" s="208" t="s">
        <v>227</v>
      </c>
      <c r="E257" s="209" t="s">
        <v>1</v>
      </c>
      <c r="F257" s="210" t="s">
        <v>1332</v>
      </c>
      <c r="G257" s="207"/>
      <c r="H257" s="211">
        <v>25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227</v>
      </c>
      <c r="AU257" s="217" t="s">
        <v>85</v>
      </c>
      <c r="AV257" s="13" t="s">
        <v>85</v>
      </c>
      <c r="AW257" s="13" t="s">
        <v>32</v>
      </c>
      <c r="AX257" s="13" t="s">
        <v>83</v>
      </c>
      <c r="AY257" s="217" t="s">
        <v>207</v>
      </c>
    </row>
    <row r="258" spans="1:65" s="2" customFormat="1" ht="16.5" customHeight="1">
      <c r="A258" s="35"/>
      <c r="B258" s="36"/>
      <c r="C258" s="255" t="s">
        <v>442</v>
      </c>
      <c r="D258" s="255" t="s">
        <v>636</v>
      </c>
      <c r="E258" s="256" t="s">
        <v>1333</v>
      </c>
      <c r="F258" s="257" t="s">
        <v>1334</v>
      </c>
      <c r="G258" s="258" t="s">
        <v>275</v>
      </c>
      <c r="H258" s="259">
        <v>25.5</v>
      </c>
      <c r="I258" s="260"/>
      <c r="J258" s="261">
        <f>ROUND(I258*H258,2)</f>
        <v>0</v>
      </c>
      <c r="K258" s="257" t="s">
        <v>213</v>
      </c>
      <c r="L258" s="262"/>
      <c r="M258" s="263" t="s">
        <v>1</v>
      </c>
      <c r="N258" s="264" t="s">
        <v>41</v>
      </c>
      <c r="O258" s="72"/>
      <c r="P258" s="202">
        <f>O258*H258</f>
        <v>0</v>
      </c>
      <c r="Q258" s="202">
        <v>4.5999999999999999E-2</v>
      </c>
      <c r="R258" s="202">
        <f>Q258*H258</f>
        <v>1.173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237</v>
      </c>
      <c r="AT258" s="204" t="s">
        <v>636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1335</v>
      </c>
    </row>
    <row r="259" spans="1:65" s="13" customFormat="1" ht="11.25">
      <c r="B259" s="206"/>
      <c r="C259" s="207"/>
      <c r="D259" s="208" t="s">
        <v>227</v>
      </c>
      <c r="E259" s="207"/>
      <c r="F259" s="210" t="s">
        <v>1336</v>
      </c>
      <c r="G259" s="207"/>
      <c r="H259" s="211">
        <v>25.5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227</v>
      </c>
      <c r="AU259" s="217" t="s">
        <v>85</v>
      </c>
      <c r="AV259" s="13" t="s">
        <v>85</v>
      </c>
      <c r="AW259" s="13" t="s">
        <v>4</v>
      </c>
      <c r="AX259" s="13" t="s">
        <v>83</v>
      </c>
      <c r="AY259" s="217" t="s">
        <v>207</v>
      </c>
    </row>
    <row r="260" spans="1:65" s="2" customFormat="1" ht="24.2" customHeight="1">
      <c r="A260" s="35"/>
      <c r="B260" s="36"/>
      <c r="C260" s="193" t="s">
        <v>447</v>
      </c>
      <c r="D260" s="193" t="s">
        <v>209</v>
      </c>
      <c r="E260" s="194" t="s">
        <v>1337</v>
      </c>
      <c r="F260" s="195" t="s">
        <v>1338</v>
      </c>
      <c r="G260" s="196" t="s">
        <v>275</v>
      </c>
      <c r="H260" s="197">
        <v>87</v>
      </c>
      <c r="I260" s="198"/>
      <c r="J260" s="199">
        <f>ROUND(I260*H260,2)</f>
        <v>0</v>
      </c>
      <c r="K260" s="195" t="s">
        <v>213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0.14066999999999999</v>
      </c>
      <c r="R260" s="202">
        <f>Q260*H260</f>
        <v>12.238289999999999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97</v>
      </c>
      <c r="AT260" s="204" t="s">
        <v>209</v>
      </c>
      <c r="AU260" s="204" t="s">
        <v>85</v>
      </c>
      <c r="AY260" s="18" t="s">
        <v>207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97</v>
      </c>
      <c r="BM260" s="204" t="s">
        <v>1339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1340</v>
      </c>
      <c r="G261" s="207"/>
      <c r="H261" s="211">
        <v>34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76</v>
      </c>
      <c r="AY261" s="217" t="s">
        <v>207</v>
      </c>
    </row>
    <row r="262" spans="1:65" s="13" customFormat="1" ht="11.25">
      <c r="B262" s="206"/>
      <c r="C262" s="207"/>
      <c r="D262" s="208" t="s">
        <v>227</v>
      </c>
      <c r="E262" s="209" t="s">
        <v>1</v>
      </c>
      <c r="F262" s="210" t="s">
        <v>1341</v>
      </c>
      <c r="G262" s="207"/>
      <c r="H262" s="211">
        <v>26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227</v>
      </c>
      <c r="AU262" s="217" t="s">
        <v>85</v>
      </c>
      <c r="AV262" s="13" t="s">
        <v>85</v>
      </c>
      <c r="AW262" s="13" t="s">
        <v>32</v>
      </c>
      <c r="AX262" s="13" t="s">
        <v>76</v>
      </c>
      <c r="AY262" s="21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1342</v>
      </c>
      <c r="G263" s="207"/>
      <c r="H263" s="211">
        <v>7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76</v>
      </c>
      <c r="AY263" s="21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1343</v>
      </c>
      <c r="G264" s="207"/>
      <c r="H264" s="211">
        <v>19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76</v>
      </c>
      <c r="AY264" s="217" t="s">
        <v>207</v>
      </c>
    </row>
    <row r="265" spans="1:65" s="13" customFormat="1" ht="11.25">
      <c r="B265" s="206"/>
      <c r="C265" s="207"/>
      <c r="D265" s="208" t="s">
        <v>227</v>
      </c>
      <c r="E265" s="209" t="s">
        <v>1</v>
      </c>
      <c r="F265" s="210" t="s">
        <v>1344</v>
      </c>
      <c r="G265" s="207"/>
      <c r="H265" s="211">
        <v>1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227</v>
      </c>
      <c r="AU265" s="217" t="s">
        <v>85</v>
      </c>
      <c r="AV265" s="13" t="s">
        <v>85</v>
      </c>
      <c r="AW265" s="13" t="s">
        <v>32</v>
      </c>
      <c r="AX265" s="13" t="s">
        <v>76</v>
      </c>
      <c r="AY265" s="217" t="s">
        <v>207</v>
      </c>
    </row>
    <row r="266" spans="1:65" s="15" customFormat="1" ht="11.25">
      <c r="B266" s="228"/>
      <c r="C266" s="229"/>
      <c r="D266" s="208" t="s">
        <v>227</v>
      </c>
      <c r="E266" s="230" t="s">
        <v>1</v>
      </c>
      <c r="F266" s="231" t="s">
        <v>291</v>
      </c>
      <c r="G266" s="229"/>
      <c r="H266" s="232">
        <v>87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227</v>
      </c>
      <c r="AU266" s="238" t="s">
        <v>85</v>
      </c>
      <c r="AV266" s="15" t="s">
        <v>97</v>
      </c>
      <c r="AW266" s="15" t="s">
        <v>32</v>
      </c>
      <c r="AX266" s="15" t="s">
        <v>83</v>
      </c>
      <c r="AY266" s="238" t="s">
        <v>207</v>
      </c>
    </row>
    <row r="267" spans="1:65" s="2" customFormat="1" ht="16.5" customHeight="1">
      <c r="A267" s="35"/>
      <c r="B267" s="36"/>
      <c r="C267" s="255" t="s">
        <v>452</v>
      </c>
      <c r="D267" s="255" t="s">
        <v>636</v>
      </c>
      <c r="E267" s="256" t="s">
        <v>1345</v>
      </c>
      <c r="F267" s="257" t="s">
        <v>1346</v>
      </c>
      <c r="G267" s="258" t="s">
        <v>275</v>
      </c>
      <c r="H267" s="259">
        <v>87.72</v>
      </c>
      <c r="I267" s="260"/>
      <c r="J267" s="261">
        <f>ROUND(I267*H267,2)</f>
        <v>0</v>
      </c>
      <c r="K267" s="257" t="s">
        <v>213</v>
      </c>
      <c r="L267" s="262"/>
      <c r="M267" s="263" t="s">
        <v>1</v>
      </c>
      <c r="N267" s="264" t="s">
        <v>41</v>
      </c>
      <c r="O267" s="72"/>
      <c r="P267" s="202">
        <f>O267*H267</f>
        <v>0</v>
      </c>
      <c r="Q267" s="202">
        <v>0.104</v>
      </c>
      <c r="R267" s="202">
        <f>Q267*H267</f>
        <v>9.1228800000000003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237</v>
      </c>
      <c r="AT267" s="204" t="s">
        <v>636</v>
      </c>
      <c r="AU267" s="204" t="s">
        <v>85</v>
      </c>
      <c r="AY267" s="18" t="s">
        <v>207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83</v>
      </c>
      <c r="BK267" s="205">
        <f>ROUND(I267*H267,2)</f>
        <v>0</v>
      </c>
      <c r="BL267" s="18" t="s">
        <v>97</v>
      </c>
      <c r="BM267" s="204" t="s">
        <v>1347</v>
      </c>
    </row>
    <row r="268" spans="1:65" s="13" customFormat="1" ht="11.25">
      <c r="B268" s="206"/>
      <c r="C268" s="207"/>
      <c r="D268" s="208" t="s">
        <v>227</v>
      </c>
      <c r="E268" s="209" t="s">
        <v>1</v>
      </c>
      <c r="F268" s="210" t="s">
        <v>924</v>
      </c>
      <c r="G268" s="207"/>
      <c r="H268" s="211">
        <v>86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227</v>
      </c>
      <c r="AU268" s="217" t="s">
        <v>85</v>
      </c>
      <c r="AV268" s="13" t="s">
        <v>85</v>
      </c>
      <c r="AW268" s="13" t="s">
        <v>32</v>
      </c>
      <c r="AX268" s="13" t="s">
        <v>83</v>
      </c>
      <c r="AY268" s="217" t="s">
        <v>207</v>
      </c>
    </row>
    <row r="269" spans="1:65" s="13" customFormat="1" ht="11.25">
      <c r="B269" s="206"/>
      <c r="C269" s="207"/>
      <c r="D269" s="208" t="s">
        <v>227</v>
      </c>
      <c r="E269" s="207"/>
      <c r="F269" s="210" t="s">
        <v>1348</v>
      </c>
      <c r="G269" s="207"/>
      <c r="H269" s="211">
        <v>87.72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4</v>
      </c>
      <c r="AX269" s="13" t="s">
        <v>83</v>
      </c>
      <c r="AY269" s="217" t="s">
        <v>207</v>
      </c>
    </row>
    <row r="270" spans="1:65" s="2" customFormat="1" ht="16.5" customHeight="1">
      <c r="A270" s="35"/>
      <c r="B270" s="36"/>
      <c r="C270" s="255" t="s">
        <v>457</v>
      </c>
      <c r="D270" s="255" t="s">
        <v>636</v>
      </c>
      <c r="E270" s="256" t="s">
        <v>1349</v>
      </c>
      <c r="F270" s="257" t="s">
        <v>1350</v>
      </c>
      <c r="G270" s="258" t="s">
        <v>275</v>
      </c>
      <c r="H270" s="259">
        <v>1</v>
      </c>
      <c r="I270" s="260"/>
      <c r="J270" s="261">
        <f>ROUND(I270*H270,2)</f>
        <v>0</v>
      </c>
      <c r="K270" s="257" t="s">
        <v>1</v>
      </c>
      <c r="L270" s="262"/>
      <c r="M270" s="263" t="s">
        <v>1</v>
      </c>
      <c r="N270" s="264" t="s">
        <v>41</v>
      </c>
      <c r="O270" s="72"/>
      <c r="P270" s="202">
        <f>O270*H270</f>
        <v>0</v>
      </c>
      <c r="Q270" s="202">
        <v>6.5000000000000002E-2</v>
      </c>
      <c r="R270" s="202">
        <f>Q270*H270</f>
        <v>6.5000000000000002E-2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237</v>
      </c>
      <c r="AT270" s="204" t="s">
        <v>636</v>
      </c>
      <c r="AU270" s="204" t="s">
        <v>85</v>
      </c>
      <c r="AY270" s="18" t="s">
        <v>207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97</v>
      </c>
      <c r="BM270" s="204" t="s">
        <v>1351</v>
      </c>
    </row>
    <row r="271" spans="1:65" s="13" customFormat="1" ht="22.5">
      <c r="B271" s="206"/>
      <c r="C271" s="207"/>
      <c r="D271" s="208" t="s">
        <v>227</v>
      </c>
      <c r="E271" s="207"/>
      <c r="F271" s="210" t="s">
        <v>1352</v>
      </c>
      <c r="G271" s="207"/>
      <c r="H271" s="211">
        <v>1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4</v>
      </c>
      <c r="AX271" s="13" t="s">
        <v>83</v>
      </c>
      <c r="AY271" s="217" t="s">
        <v>207</v>
      </c>
    </row>
    <row r="272" spans="1:65" s="2" customFormat="1" ht="24.2" customHeight="1">
      <c r="A272" s="35"/>
      <c r="B272" s="36"/>
      <c r="C272" s="193" t="s">
        <v>462</v>
      </c>
      <c r="D272" s="193" t="s">
        <v>209</v>
      </c>
      <c r="E272" s="194" t="s">
        <v>1353</v>
      </c>
      <c r="F272" s="195" t="s">
        <v>1354</v>
      </c>
      <c r="G272" s="196" t="s">
        <v>275</v>
      </c>
      <c r="H272" s="197">
        <v>231</v>
      </c>
      <c r="I272" s="198"/>
      <c r="J272" s="199">
        <f>ROUND(I272*H272,2)</f>
        <v>0</v>
      </c>
      <c r="K272" s="195" t="s">
        <v>213</v>
      </c>
      <c r="L272" s="40"/>
      <c r="M272" s="200" t="s">
        <v>1</v>
      </c>
      <c r="N272" s="201" t="s">
        <v>41</v>
      </c>
      <c r="O272" s="72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97</v>
      </c>
      <c r="AT272" s="204" t="s">
        <v>209</v>
      </c>
      <c r="AU272" s="204" t="s">
        <v>85</v>
      </c>
      <c r="AY272" s="18" t="s">
        <v>207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83</v>
      </c>
      <c r="BK272" s="205">
        <f>ROUND(I272*H272,2)</f>
        <v>0</v>
      </c>
      <c r="BL272" s="18" t="s">
        <v>97</v>
      </c>
      <c r="BM272" s="204" t="s">
        <v>1355</v>
      </c>
    </row>
    <row r="273" spans="1:65" s="13" customFormat="1" ht="11.25">
      <c r="B273" s="206"/>
      <c r="C273" s="207"/>
      <c r="D273" s="208" t="s">
        <v>227</v>
      </c>
      <c r="E273" s="209" t="s">
        <v>1</v>
      </c>
      <c r="F273" s="210" t="s">
        <v>1356</v>
      </c>
      <c r="G273" s="207"/>
      <c r="H273" s="211">
        <v>231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227</v>
      </c>
      <c r="AU273" s="217" t="s">
        <v>85</v>
      </c>
      <c r="AV273" s="13" t="s">
        <v>85</v>
      </c>
      <c r="AW273" s="13" t="s">
        <v>32</v>
      </c>
      <c r="AX273" s="13" t="s">
        <v>83</v>
      </c>
      <c r="AY273" s="217" t="s">
        <v>207</v>
      </c>
    </row>
    <row r="274" spans="1:65" s="2" customFormat="1" ht="24.2" customHeight="1">
      <c r="A274" s="35"/>
      <c r="B274" s="36"/>
      <c r="C274" s="193" t="s">
        <v>466</v>
      </c>
      <c r="D274" s="193" t="s">
        <v>209</v>
      </c>
      <c r="E274" s="194" t="s">
        <v>1357</v>
      </c>
      <c r="F274" s="195" t="s">
        <v>1358</v>
      </c>
      <c r="G274" s="196" t="s">
        <v>285</v>
      </c>
      <c r="H274" s="197">
        <v>23.225000000000001</v>
      </c>
      <c r="I274" s="198"/>
      <c r="J274" s="199">
        <f>ROUND(I274*H274,2)</f>
        <v>0</v>
      </c>
      <c r="K274" s="195" t="s">
        <v>213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2.2563399999999998</v>
      </c>
      <c r="R274" s="202">
        <f>Q274*H274</f>
        <v>52.403496499999996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97</v>
      </c>
      <c r="AT274" s="204" t="s">
        <v>209</v>
      </c>
      <c r="AU274" s="204" t="s">
        <v>85</v>
      </c>
      <c r="AY274" s="18" t="s">
        <v>207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97</v>
      </c>
      <c r="BM274" s="204" t="s">
        <v>1359</v>
      </c>
    </row>
    <row r="275" spans="1:65" s="13" customFormat="1" ht="11.25">
      <c r="B275" s="206"/>
      <c r="C275" s="207"/>
      <c r="D275" s="208" t="s">
        <v>227</v>
      </c>
      <c r="E275" s="209" t="s">
        <v>1</v>
      </c>
      <c r="F275" s="210" t="s">
        <v>1360</v>
      </c>
      <c r="G275" s="207"/>
      <c r="H275" s="211">
        <v>2.1840000000000002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227</v>
      </c>
      <c r="AU275" s="217" t="s">
        <v>85</v>
      </c>
      <c r="AV275" s="13" t="s">
        <v>85</v>
      </c>
      <c r="AW275" s="13" t="s">
        <v>32</v>
      </c>
      <c r="AX275" s="13" t="s">
        <v>76</v>
      </c>
      <c r="AY275" s="217" t="s">
        <v>207</v>
      </c>
    </row>
    <row r="276" spans="1:65" s="13" customFormat="1" ht="11.25">
      <c r="B276" s="206"/>
      <c r="C276" s="207"/>
      <c r="D276" s="208" t="s">
        <v>227</v>
      </c>
      <c r="E276" s="209" t="s">
        <v>1</v>
      </c>
      <c r="F276" s="210" t="s">
        <v>1361</v>
      </c>
      <c r="G276" s="207"/>
      <c r="H276" s="211">
        <v>1.353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227</v>
      </c>
      <c r="AU276" s="217" t="s">
        <v>85</v>
      </c>
      <c r="AV276" s="13" t="s">
        <v>85</v>
      </c>
      <c r="AW276" s="13" t="s">
        <v>32</v>
      </c>
      <c r="AX276" s="13" t="s">
        <v>76</v>
      </c>
      <c r="AY276" s="217" t="s">
        <v>207</v>
      </c>
    </row>
    <row r="277" spans="1:65" s="14" customFormat="1" ht="11.25">
      <c r="B277" s="218"/>
      <c r="C277" s="219"/>
      <c r="D277" s="208" t="s">
        <v>227</v>
      </c>
      <c r="E277" s="220" t="s">
        <v>1</v>
      </c>
      <c r="F277" s="221" t="s">
        <v>1217</v>
      </c>
      <c r="G277" s="219"/>
      <c r="H277" s="220" t="s">
        <v>1</v>
      </c>
      <c r="I277" s="222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227</v>
      </c>
      <c r="AU277" s="227" t="s">
        <v>85</v>
      </c>
      <c r="AV277" s="14" t="s">
        <v>83</v>
      </c>
      <c r="AW277" s="14" t="s">
        <v>32</v>
      </c>
      <c r="AX277" s="14" t="s">
        <v>76</v>
      </c>
      <c r="AY277" s="227" t="s">
        <v>207</v>
      </c>
    </row>
    <row r="278" spans="1:65" s="13" customFormat="1" ht="11.25">
      <c r="B278" s="206"/>
      <c r="C278" s="207"/>
      <c r="D278" s="208" t="s">
        <v>227</v>
      </c>
      <c r="E278" s="209" t="s">
        <v>1</v>
      </c>
      <c r="F278" s="210" t="s">
        <v>1362</v>
      </c>
      <c r="G278" s="207"/>
      <c r="H278" s="211">
        <v>19.687999999999999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227</v>
      </c>
      <c r="AU278" s="217" t="s">
        <v>85</v>
      </c>
      <c r="AV278" s="13" t="s">
        <v>85</v>
      </c>
      <c r="AW278" s="13" t="s">
        <v>32</v>
      </c>
      <c r="AX278" s="13" t="s">
        <v>76</v>
      </c>
      <c r="AY278" s="217" t="s">
        <v>207</v>
      </c>
    </row>
    <row r="279" spans="1:65" s="15" customFormat="1" ht="11.25">
      <c r="B279" s="228"/>
      <c r="C279" s="229"/>
      <c r="D279" s="208" t="s">
        <v>227</v>
      </c>
      <c r="E279" s="230" t="s">
        <v>1</v>
      </c>
      <c r="F279" s="231" t="s">
        <v>291</v>
      </c>
      <c r="G279" s="229"/>
      <c r="H279" s="232">
        <v>23.225000000000001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227</v>
      </c>
      <c r="AU279" s="238" t="s">
        <v>85</v>
      </c>
      <c r="AV279" s="15" t="s">
        <v>97</v>
      </c>
      <c r="AW279" s="15" t="s">
        <v>32</v>
      </c>
      <c r="AX279" s="15" t="s">
        <v>83</v>
      </c>
      <c r="AY279" s="238" t="s">
        <v>207</v>
      </c>
    </row>
    <row r="280" spans="1:65" s="2" customFormat="1" ht="24.2" customHeight="1">
      <c r="A280" s="35"/>
      <c r="B280" s="36"/>
      <c r="C280" s="193" t="s">
        <v>470</v>
      </c>
      <c r="D280" s="193" t="s">
        <v>209</v>
      </c>
      <c r="E280" s="194" t="s">
        <v>1363</v>
      </c>
      <c r="F280" s="195" t="s">
        <v>1364</v>
      </c>
      <c r="G280" s="196" t="s">
        <v>212</v>
      </c>
      <c r="H280" s="197">
        <v>1417</v>
      </c>
      <c r="I280" s="198"/>
      <c r="J280" s="199">
        <f>ROUND(I280*H280,2)</f>
        <v>0</v>
      </c>
      <c r="K280" s="195" t="s">
        <v>213</v>
      </c>
      <c r="L280" s="40"/>
      <c r="M280" s="200" t="s">
        <v>1</v>
      </c>
      <c r="N280" s="201" t="s">
        <v>41</v>
      </c>
      <c r="O280" s="72"/>
      <c r="P280" s="202">
        <f>O280*H280</f>
        <v>0</v>
      </c>
      <c r="Q280" s="202">
        <v>6.8999999999999997E-4</v>
      </c>
      <c r="R280" s="202">
        <f>Q280*H280</f>
        <v>0.97772999999999999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97</v>
      </c>
      <c r="AT280" s="204" t="s">
        <v>209</v>
      </c>
      <c r="AU280" s="204" t="s">
        <v>85</v>
      </c>
      <c r="AY280" s="18" t="s">
        <v>207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83</v>
      </c>
      <c r="BK280" s="205">
        <f>ROUND(I280*H280,2)</f>
        <v>0</v>
      </c>
      <c r="BL280" s="18" t="s">
        <v>97</v>
      </c>
      <c r="BM280" s="204" t="s">
        <v>1365</v>
      </c>
    </row>
    <row r="281" spans="1:65" s="13" customFormat="1" ht="11.25">
      <c r="B281" s="206"/>
      <c r="C281" s="207"/>
      <c r="D281" s="208" t="s">
        <v>227</v>
      </c>
      <c r="E281" s="209" t="s">
        <v>1</v>
      </c>
      <c r="F281" s="210" t="s">
        <v>1191</v>
      </c>
      <c r="G281" s="207"/>
      <c r="H281" s="211">
        <v>1417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32</v>
      </c>
      <c r="AX281" s="13" t="s">
        <v>83</v>
      </c>
      <c r="AY281" s="217" t="s">
        <v>207</v>
      </c>
    </row>
    <row r="282" spans="1:65" s="2" customFormat="1" ht="24.2" customHeight="1">
      <c r="A282" s="35"/>
      <c r="B282" s="36"/>
      <c r="C282" s="193" t="s">
        <v>475</v>
      </c>
      <c r="D282" s="193" t="s">
        <v>209</v>
      </c>
      <c r="E282" s="194" t="s">
        <v>1366</v>
      </c>
      <c r="F282" s="195" t="s">
        <v>1367</v>
      </c>
      <c r="G282" s="196" t="s">
        <v>275</v>
      </c>
      <c r="H282" s="197">
        <v>49.8</v>
      </c>
      <c r="I282" s="198"/>
      <c r="J282" s="199">
        <f>ROUND(I282*H282,2)</f>
        <v>0</v>
      </c>
      <c r="K282" s="195" t="s">
        <v>213</v>
      </c>
      <c r="L282" s="40"/>
      <c r="M282" s="200" t="s">
        <v>1</v>
      </c>
      <c r="N282" s="201" t="s">
        <v>41</v>
      </c>
      <c r="O282" s="7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97</v>
      </c>
      <c r="AT282" s="204" t="s">
        <v>209</v>
      </c>
      <c r="AU282" s="204" t="s">
        <v>85</v>
      </c>
      <c r="AY282" s="18" t="s">
        <v>207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97</v>
      </c>
      <c r="BM282" s="204" t="s">
        <v>1368</v>
      </c>
    </row>
    <row r="283" spans="1:65" s="2" customFormat="1" ht="24.2" customHeight="1">
      <c r="A283" s="35"/>
      <c r="B283" s="36"/>
      <c r="C283" s="193" t="s">
        <v>483</v>
      </c>
      <c r="D283" s="193" t="s">
        <v>209</v>
      </c>
      <c r="E283" s="194" t="s">
        <v>838</v>
      </c>
      <c r="F283" s="195" t="s">
        <v>839</v>
      </c>
      <c r="G283" s="196" t="s">
        <v>275</v>
      </c>
      <c r="H283" s="197">
        <v>92</v>
      </c>
      <c r="I283" s="198"/>
      <c r="J283" s="199">
        <f>ROUND(I283*H283,2)</f>
        <v>0</v>
      </c>
      <c r="K283" s="195" t="s">
        <v>213</v>
      </c>
      <c r="L283" s="40"/>
      <c r="M283" s="200" t="s">
        <v>1</v>
      </c>
      <c r="N283" s="201" t="s">
        <v>41</v>
      </c>
      <c r="O283" s="72"/>
      <c r="P283" s="202">
        <f>O283*H283</f>
        <v>0</v>
      </c>
      <c r="Q283" s="202">
        <v>0.29221000000000003</v>
      </c>
      <c r="R283" s="202">
        <f>Q283*H283</f>
        <v>26.883320000000001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97</v>
      </c>
      <c r="AT283" s="204" t="s">
        <v>209</v>
      </c>
      <c r="AU283" s="204" t="s">
        <v>85</v>
      </c>
      <c r="AY283" s="18" t="s">
        <v>207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97</v>
      </c>
      <c r="BM283" s="204" t="s">
        <v>1369</v>
      </c>
    </row>
    <row r="284" spans="1:65" s="13" customFormat="1" ht="11.25">
      <c r="B284" s="206"/>
      <c r="C284" s="207"/>
      <c r="D284" s="208" t="s">
        <v>227</v>
      </c>
      <c r="E284" s="209" t="s">
        <v>1</v>
      </c>
      <c r="F284" s="210" t="s">
        <v>1370</v>
      </c>
      <c r="G284" s="207"/>
      <c r="H284" s="211">
        <v>92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227</v>
      </c>
      <c r="AU284" s="217" t="s">
        <v>85</v>
      </c>
      <c r="AV284" s="13" t="s">
        <v>85</v>
      </c>
      <c r="AW284" s="13" t="s">
        <v>32</v>
      </c>
      <c r="AX284" s="13" t="s">
        <v>83</v>
      </c>
      <c r="AY284" s="217" t="s">
        <v>207</v>
      </c>
    </row>
    <row r="285" spans="1:65" s="2" customFormat="1" ht="21.75" customHeight="1">
      <c r="A285" s="35"/>
      <c r="B285" s="36"/>
      <c r="C285" s="255" t="s">
        <v>761</v>
      </c>
      <c r="D285" s="255" t="s">
        <v>636</v>
      </c>
      <c r="E285" s="256" t="s">
        <v>1371</v>
      </c>
      <c r="F285" s="257" t="s">
        <v>1372</v>
      </c>
      <c r="G285" s="258" t="s">
        <v>311</v>
      </c>
      <c r="H285" s="259">
        <v>86</v>
      </c>
      <c r="I285" s="260"/>
      <c r="J285" s="261">
        <f t="shared" ref="J285:J292" si="10">ROUND(I285*H285,2)</f>
        <v>0</v>
      </c>
      <c r="K285" s="257" t="s">
        <v>1</v>
      </c>
      <c r="L285" s="262"/>
      <c r="M285" s="263" t="s">
        <v>1</v>
      </c>
      <c r="N285" s="264" t="s">
        <v>41</v>
      </c>
      <c r="O285" s="72"/>
      <c r="P285" s="202">
        <f t="shared" ref="P285:P292" si="11">O285*H285</f>
        <v>0</v>
      </c>
      <c r="Q285" s="202">
        <v>1.2500000000000001E-2</v>
      </c>
      <c r="R285" s="202">
        <f t="shared" ref="R285:R292" si="12">Q285*H285</f>
        <v>1.075</v>
      </c>
      <c r="S285" s="202">
        <v>0</v>
      </c>
      <c r="T285" s="203">
        <f t="shared" ref="T285:T292" si="1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237</v>
      </c>
      <c r="AT285" s="204" t="s">
        <v>636</v>
      </c>
      <c r="AU285" s="204" t="s">
        <v>85</v>
      </c>
      <c r="AY285" s="18" t="s">
        <v>207</v>
      </c>
      <c r="BE285" s="205">
        <f t="shared" ref="BE285:BE292" si="14">IF(N285="základní",J285,0)</f>
        <v>0</v>
      </c>
      <c r="BF285" s="205">
        <f t="shared" ref="BF285:BF292" si="15">IF(N285="snížená",J285,0)</f>
        <v>0</v>
      </c>
      <c r="BG285" s="205">
        <f t="shared" ref="BG285:BG292" si="16">IF(N285="zákl. přenesená",J285,0)</f>
        <v>0</v>
      </c>
      <c r="BH285" s="205">
        <f t="shared" ref="BH285:BH292" si="17">IF(N285="sníž. přenesená",J285,0)</f>
        <v>0</v>
      </c>
      <c r="BI285" s="205">
        <f t="shared" ref="BI285:BI292" si="18">IF(N285="nulová",J285,0)</f>
        <v>0</v>
      </c>
      <c r="BJ285" s="18" t="s">
        <v>83</v>
      </c>
      <c r="BK285" s="205">
        <f t="shared" ref="BK285:BK292" si="19">ROUND(I285*H285,2)</f>
        <v>0</v>
      </c>
      <c r="BL285" s="18" t="s">
        <v>97</v>
      </c>
      <c r="BM285" s="204" t="s">
        <v>1373</v>
      </c>
    </row>
    <row r="286" spans="1:65" s="2" customFormat="1" ht="21.75" customHeight="1">
      <c r="A286" s="35"/>
      <c r="B286" s="36"/>
      <c r="C286" s="255" t="s">
        <v>765</v>
      </c>
      <c r="D286" s="255" t="s">
        <v>636</v>
      </c>
      <c r="E286" s="256" t="s">
        <v>1374</v>
      </c>
      <c r="F286" s="257" t="s">
        <v>1375</v>
      </c>
      <c r="G286" s="258" t="s">
        <v>311</v>
      </c>
      <c r="H286" s="259">
        <v>8</v>
      </c>
      <c r="I286" s="260"/>
      <c r="J286" s="261">
        <f t="shared" si="10"/>
        <v>0</v>
      </c>
      <c r="K286" s="257" t="s">
        <v>1</v>
      </c>
      <c r="L286" s="262"/>
      <c r="M286" s="263" t="s">
        <v>1</v>
      </c>
      <c r="N286" s="264" t="s">
        <v>41</v>
      </c>
      <c r="O286" s="72"/>
      <c r="P286" s="202">
        <f t="shared" si="11"/>
        <v>0</v>
      </c>
      <c r="Q286" s="202">
        <v>7.7000000000000002E-3</v>
      </c>
      <c r="R286" s="202">
        <f t="shared" si="12"/>
        <v>6.1600000000000002E-2</v>
      </c>
      <c r="S286" s="202">
        <v>0</v>
      </c>
      <c r="T286" s="203">
        <f t="shared" si="1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237</v>
      </c>
      <c r="AT286" s="204" t="s">
        <v>636</v>
      </c>
      <c r="AU286" s="204" t="s">
        <v>85</v>
      </c>
      <c r="AY286" s="18" t="s">
        <v>207</v>
      </c>
      <c r="BE286" s="205">
        <f t="shared" si="14"/>
        <v>0</v>
      </c>
      <c r="BF286" s="205">
        <f t="shared" si="15"/>
        <v>0</v>
      </c>
      <c r="BG286" s="205">
        <f t="shared" si="16"/>
        <v>0</v>
      </c>
      <c r="BH286" s="205">
        <f t="shared" si="17"/>
        <v>0</v>
      </c>
      <c r="BI286" s="205">
        <f t="shared" si="18"/>
        <v>0</v>
      </c>
      <c r="BJ286" s="18" t="s">
        <v>83</v>
      </c>
      <c r="BK286" s="205">
        <f t="shared" si="19"/>
        <v>0</v>
      </c>
      <c r="BL286" s="18" t="s">
        <v>97</v>
      </c>
      <c r="BM286" s="204" t="s">
        <v>1376</v>
      </c>
    </row>
    <row r="287" spans="1:65" s="2" customFormat="1" ht="21.75" customHeight="1">
      <c r="A287" s="35"/>
      <c r="B287" s="36"/>
      <c r="C287" s="255" t="s">
        <v>770</v>
      </c>
      <c r="D287" s="255" t="s">
        <v>636</v>
      </c>
      <c r="E287" s="256" t="s">
        <v>1377</v>
      </c>
      <c r="F287" s="257" t="s">
        <v>1378</v>
      </c>
      <c r="G287" s="258" t="s">
        <v>311</v>
      </c>
      <c r="H287" s="259">
        <v>86</v>
      </c>
      <c r="I287" s="260"/>
      <c r="J287" s="261">
        <f t="shared" si="10"/>
        <v>0</v>
      </c>
      <c r="K287" s="257" t="s">
        <v>1</v>
      </c>
      <c r="L287" s="262"/>
      <c r="M287" s="263" t="s">
        <v>1</v>
      </c>
      <c r="N287" s="264" t="s">
        <v>41</v>
      </c>
      <c r="O287" s="72"/>
      <c r="P287" s="202">
        <f t="shared" si="11"/>
        <v>0</v>
      </c>
      <c r="Q287" s="202">
        <v>5.11E-3</v>
      </c>
      <c r="R287" s="202">
        <f t="shared" si="12"/>
        <v>0.43946000000000002</v>
      </c>
      <c r="S287" s="202">
        <v>0</v>
      </c>
      <c r="T287" s="203">
        <f t="shared" si="1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237</v>
      </c>
      <c r="AT287" s="204" t="s">
        <v>636</v>
      </c>
      <c r="AU287" s="204" t="s">
        <v>85</v>
      </c>
      <c r="AY287" s="18" t="s">
        <v>207</v>
      </c>
      <c r="BE287" s="205">
        <f t="shared" si="14"/>
        <v>0</v>
      </c>
      <c r="BF287" s="205">
        <f t="shared" si="15"/>
        <v>0</v>
      </c>
      <c r="BG287" s="205">
        <f t="shared" si="16"/>
        <v>0</v>
      </c>
      <c r="BH287" s="205">
        <f t="shared" si="17"/>
        <v>0</v>
      </c>
      <c r="BI287" s="205">
        <f t="shared" si="18"/>
        <v>0</v>
      </c>
      <c r="BJ287" s="18" t="s">
        <v>83</v>
      </c>
      <c r="BK287" s="205">
        <f t="shared" si="19"/>
        <v>0</v>
      </c>
      <c r="BL287" s="18" t="s">
        <v>97</v>
      </c>
      <c r="BM287" s="204" t="s">
        <v>1379</v>
      </c>
    </row>
    <row r="288" spans="1:65" s="2" customFormat="1" ht="16.5" customHeight="1">
      <c r="A288" s="35"/>
      <c r="B288" s="36"/>
      <c r="C288" s="255" t="s">
        <v>775</v>
      </c>
      <c r="D288" s="255" t="s">
        <v>636</v>
      </c>
      <c r="E288" s="256" t="s">
        <v>1380</v>
      </c>
      <c r="F288" s="257" t="s">
        <v>1381</v>
      </c>
      <c r="G288" s="258" t="s">
        <v>311</v>
      </c>
      <c r="H288" s="259">
        <v>8</v>
      </c>
      <c r="I288" s="260"/>
      <c r="J288" s="261">
        <f t="shared" si="10"/>
        <v>0</v>
      </c>
      <c r="K288" s="257" t="s">
        <v>1</v>
      </c>
      <c r="L288" s="262"/>
      <c r="M288" s="263" t="s">
        <v>1</v>
      </c>
      <c r="N288" s="264" t="s">
        <v>41</v>
      </c>
      <c r="O288" s="72"/>
      <c r="P288" s="202">
        <f t="shared" si="11"/>
        <v>0</v>
      </c>
      <c r="Q288" s="202">
        <v>2.5999999999999999E-3</v>
      </c>
      <c r="R288" s="202">
        <f t="shared" si="12"/>
        <v>2.0799999999999999E-2</v>
      </c>
      <c r="S288" s="202">
        <v>0</v>
      </c>
      <c r="T288" s="203">
        <f t="shared" si="1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237</v>
      </c>
      <c r="AT288" s="204" t="s">
        <v>636</v>
      </c>
      <c r="AU288" s="204" t="s">
        <v>85</v>
      </c>
      <c r="AY288" s="18" t="s">
        <v>207</v>
      </c>
      <c r="BE288" s="205">
        <f t="shared" si="14"/>
        <v>0</v>
      </c>
      <c r="BF288" s="205">
        <f t="shared" si="15"/>
        <v>0</v>
      </c>
      <c r="BG288" s="205">
        <f t="shared" si="16"/>
        <v>0</v>
      </c>
      <c r="BH288" s="205">
        <f t="shared" si="17"/>
        <v>0</v>
      </c>
      <c r="BI288" s="205">
        <f t="shared" si="18"/>
        <v>0</v>
      </c>
      <c r="BJ288" s="18" t="s">
        <v>83</v>
      </c>
      <c r="BK288" s="205">
        <f t="shared" si="19"/>
        <v>0</v>
      </c>
      <c r="BL288" s="18" t="s">
        <v>97</v>
      </c>
      <c r="BM288" s="204" t="s">
        <v>1382</v>
      </c>
    </row>
    <row r="289" spans="1:65" s="2" customFormat="1" ht="24.2" customHeight="1">
      <c r="A289" s="35"/>
      <c r="B289" s="36"/>
      <c r="C289" s="255" t="s">
        <v>779</v>
      </c>
      <c r="D289" s="255" t="s">
        <v>636</v>
      </c>
      <c r="E289" s="256" t="s">
        <v>1383</v>
      </c>
      <c r="F289" s="257" t="s">
        <v>1384</v>
      </c>
      <c r="G289" s="258" t="s">
        <v>311</v>
      </c>
      <c r="H289" s="259">
        <v>86</v>
      </c>
      <c r="I289" s="260"/>
      <c r="J289" s="261">
        <f t="shared" si="10"/>
        <v>0</v>
      </c>
      <c r="K289" s="257" t="s">
        <v>1</v>
      </c>
      <c r="L289" s="262"/>
      <c r="M289" s="263" t="s">
        <v>1</v>
      </c>
      <c r="N289" s="264" t="s">
        <v>41</v>
      </c>
      <c r="O289" s="72"/>
      <c r="P289" s="202">
        <f t="shared" si="11"/>
        <v>0</v>
      </c>
      <c r="Q289" s="202">
        <v>7.6699999999999997E-3</v>
      </c>
      <c r="R289" s="202">
        <f t="shared" si="12"/>
        <v>0.65961999999999998</v>
      </c>
      <c r="S289" s="202">
        <v>0</v>
      </c>
      <c r="T289" s="203">
        <f t="shared" si="1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237</v>
      </c>
      <c r="AT289" s="204" t="s">
        <v>636</v>
      </c>
      <c r="AU289" s="204" t="s">
        <v>85</v>
      </c>
      <c r="AY289" s="18" t="s">
        <v>207</v>
      </c>
      <c r="BE289" s="205">
        <f t="shared" si="14"/>
        <v>0</v>
      </c>
      <c r="BF289" s="205">
        <f t="shared" si="15"/>
        <v>0</v>
      </c>
      <c r="BG289" s="205">
        <f t="shared" si="16"/>
        <v>0</v>
      </c>
      <c r="BH289" s="205">
        <f t="shared" si="17"/>
        <v>0</v>
      </c>
      <c r="BI289" s="205">
        <f t="shared" si="18"/>
        <v>0</v>
      </c>
      <c r="BJ289" s="18" t="s">
        <v>83</v>
      </c>
      <c r="BK289" s="205">
        <f t="shared" si="19"/>
        <v>0</v>
      </c>
      <c r="BL289" s="18" t="s">
        <v>97</v>
      </c>
      <c r="BM289" s="204" t="s">
        <v>1385</v>
      </c>
    </row>
    <row r="290" spans="1:65" s="2" customFormat="1" ht="21.75" customHeight="1">
      <c r="A290" s="35"/>
      <c r="B290" s="36"/>
      <c r="C290" s="255" t="s">
        <v>785</v>
      </c>
      <c r="D290" s="255" t="s">
        <v>636</v>
      </c>
      <c r="E290" s="256" t="s">
        <v>1386</v>
      </c>
      <c r="F290" s="257" t="s">
        <v>1387</v>
      </c>
      <c r="G290" s="258" t="s">
        <v>311</v>
      </c>
      <c r="H290" s="259">
        <v>8</v>
      </c>
      <c r="I290" s="260"/>
      <c r="J290" s="261">
        <f t="shared" si="10"/>
        <v>0</v>
      </c>
      <c r="K290" s="257" t="s">
        <v>1</v>
      </c>
      <c r="L290" s="262"/>
      <c r="M290" s="263" t="s">
        <v>1</v>
      </c>
      <c r="N290" s="264" t="s">
        <v>41</v>
      </c>
      <c r="O290" s="72"/>
      <c r="P290" s="202">
        <f t="shared" si="11"/>
        <v>0</v>
      </c>
      <c r="Q290" s="202">
        <v>3.0000000000000001E-3</v>
      </c>
      <c r="R290" s="202">
        <f t="shared" si="12"/>
        <v>2.4E-2</v>
      </c>
      <c r="S290" s="202">
        <v>0</v>
      </c>
      <c r="T290" s="203">
        <f t="shared" si="1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237</v>
      </c>
      <c r="AT290" s="204" t="s">
        <v>636</v>
      </c>
      <c r="AU290" s="204" t="s">
        <v>85</v>
      </c>
      <c r="AY290" s="18" t="s">
        <v>207</v>
      </c>
      <c r="BE290" s="205">
        <f t="shared" si="14"/>
        <v>0</v>
      </c>
      <c r="BF290" s="205">
        <f t="shared" si="15"/>
        <v>0</v>
      </c>
      <c r="BG290" s="205">
        <f t="shared" si="16"/>
        <v>0</v>
      </c>
      <c r="BH290" s="205">
        <f t="shared" si="17"/>
        <v>0</v>
      </c>
      <c r="BI290" s="205">
        <f t="shared" si="18"/>
        <v>0</v>
      </c>
      <c r="BJ290" s="18" t="s">
        <v>83</v>
      </c>
      <c r="BK290" s="205">
        <f t="shared" si="19"/>
        <v>0</v>
      </c>
      <c r="BL290" s="18" t="s">
        <v>97</v>
      </c>
      <c r="BM290" s="204" t="s">
        <v>1388</v>
      </c>
    </row>
    <row r="291" spans="1:65" s="2" customFormat="1" ht="33" customHeight="1">
      <c r="A291" s="35"/>
      <c r="B291" s="36"/>
      <c r="C291" s="193" t="s">
        <v>793</v>
      </c>
      <c r="D291" s="193" t="s">
        <v>209</v>
      </c>
      <c r="E291" s="194" t="s">
        <v>852</v>
      </c>
      <c r="F291" s="195" t="s">
        <v>853</v>
      </c>
      <c r="G291" s="196" t="s">
        <v>311</v>
      </c>
      <c r="H291" s="197">
        <v>4</v>
      </c>
      <c r="I291" s="198"/>
      <c r="J291" s="199">
        <f t="shared" si="10"/>
        <v>0</v>
      </c>
      <c r="K291" s="195" t="s">
        <v>213</v>
      </c>
      <c r="L291" s="40"/>
      <c r="M291" s="200" t="s">
        <v>1</v>
      </c>
      <c r="N291" s="201" t="s">
        <v>41</v>
      </c>
      <c r="O291" s="72"/>
      <c r="P291" s="202">
        <f t="shared" si="11"/>
        <v>0</v>
      </c>
      <c r="Q291" s="202">
        <v>0.27205000000000001</v>
      </c>
      <c r="R291" s="202">
        <f t="shared" si="12"/>
        <v>1.0882000000000001</v>
      </c>
      <c r="S291" s="202">
        <v>0</v>
      </c>
      <c r="T291" s="203">
        <f t="shared" si="1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97</v>
      </c>
      <c r="AT291" s="204" t="s">
        <v>209</v>
      </c>
      <c r="AU291" s="204" t="s">
        <v>85</v>
      </c>
      <c r="AY291" s="18" t="s">
        <v>207</v>
      </c>
      <c r="BE291" s="205">
        <f t="shared" si="14"/>
        <v>0</v>
      </c>
      <c r="BF291" s="205">
        <f t="shared" si="15"/>
        <v>0</v>
      </c>
      <c r="BG291" s="205">
        <f t="shared" si="16"/>
        <v>0</v>
      </c>
      <c r="BH291" s="205">
        <f t="shared" si="17"/>
        <v>0</v>
      </c>
      <c r="BI291" s="205">
        <f t="shared" si="18"/>
        <v>0</v>
      </c>
      <c r="BJ291" s="18" t="s">
        <v>83</v>
      </c>
      <c r="BK291" s="205">
        <f t="shared" si="19"/>
        <v>0</v>
      </c>
      <c r="BL291" s="18" t="s">
        <v>97</v>
      </c>
      <c r="BM291" s="204" t="s">
        <v>1389</v>
      </c>
    </row>
    <row r="292" spans="1:65" s="2" customFormat="1" ht="21.75" customHeight="1">
      <c r="A292" s="35"/>
      <c r="B292" s="36"/>
      <c r="C292" s="255" t="s">
        <v>798</v>
      </c>
      <c r="D292" s="255" t="s">
        <v>636</v>
      </c>
      <c r="E292" s="256" t="s">
        <v>1390</v>
      </c>
      <c r="F292" s="257" t="s">
        <v>1391</v>
      </c>
      <c r="G292" s="258" t="s">
        <v>311</v>
      </c>
      <c r="H292" s="259">
        <v>4</v>
      </c>
      <c r="I292" s="260"/>
      <c r="J292" s="261">
        <f t="shared" si="10"/>
        <v>0</v>
      </c>
      <c r="K292" s="257" t="s">
        <v>1</v>
      </c>
      <c r="L292" s="262"/>
      <c r="M292" s="263" t="s">
        <v>1</v>
      </c>
      <c r="N292" s="264" t="s">
        <v>41</v>
      </c>
      <c r="O292" s="72"/>
      <c r="P292" s="202">
        <f t="shared" si="11"/>
        <v>0</v>
      </c>
      <c r="Q292" s="202">
        <v>2.1899999999999999E-2</v>
      </c>
      <c r="R292" s="202">
        <f t="shared" si="12"/>
        <v>8.7599999999999997E-2</v>
      </c>
      <c r="S292" s="202">
        <v>0</v>
      </c>
      <c r="T292" s="203">
        <f t="shared" si="1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237</v>
      </c>
      <c r="AT292" s="204" t="s">
        <v>636</v>
      </c>
      <c r="AU292" s="204" t="s">
        <v>85</v>
      </c>
      <c r="AY292" s="18" t="s">
        <v>207</v>
      </c>
      <c r="BE292" s="205">
        <f t="shared" si="14"/>
        <v>0</v>
      </c>
      <c r="BF292" s="205">
        <f t="shared" si="15"/>
        <v>0</v>
      </c>
      <c r="BG292" s="205">
        <f t="shared" si="16"/>
        <v>0</v>
      </c>
      <c r="BH292" s="205">
        <f t="shared" si="17"/>
        <v>0</v>
      </c>
      <c r="BI292" s="205">
        <f t="shared" si="18"/>
        <v>0</v>
      </c>
      <c r="BJ292" s="18" t="s">
        <v>83</v>
      </c>
      <c r="BK292" s="205">
        <f t="shared" si="19"/>
        <v>0</v>
      </c>
      <c r="BL292" s="18" t="s">
        <v>97</v>
      </c>
      <c r="BM292" s="204" t="s">
        <v>1392</v>
      </c>
    </row>
    <row r="293" spans="1:65" s="12" customFormat="1" ht="22.9" customHeight="1">
      <c r="B293" s="177"/>
      <c r="C293" s="178"/>
      <c r="D293" s="179" t="s">
        <v>75</v>
      </c>
      <c r="E293" s="191" t="s">
        <v>440</v>
      </c>
      <c r="F293" s="191" t="s">
        <v>441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207</v>
      </c>
      <c r="BK293" s="190">
        <f>SUM(BK294:BK306)</f>
        <v>0</v>
      </c>
    </row>
    <row r="294" spans="1:65" s="2" customFormat="1" ht="21.75" customHeight="1">
      <c r="A294" s="35"/>
      <c r="B294" s="36"/>
      <c r="C294" s="193" t="s">
        <v>802</v>
      </c>
      <c r="D294" s="193" t="s">
        <v>209</v>
      </c>
      <c r="E294" s="194" t="s">
        <v>443</v>
      </c>
      <c r="F294" s="195" t="s">
        <v>444</v>
      </c>
      <c r="G294" s="196" t="s">
        <v>445</v>
      </c>
      <c r="H294" s="197">
        <v>9.4499999999999993</v>
      </c>
      <c r="I294" s="198"/>
      <c r="J294" s="199">
        <f>ROUND(I294*H294,2)</f>
        <v>0</v>
      </c>
      <c r="K294" s="195" t="s">
        <v>213</v>
      </c>
      <c r="L294" s="40"/>
      <c r="M294" s="200" t="s">
        <v>1</v>
      </c>
      <c r="N294" s="201" t="s">
        <v>41</v>
      </c>
      <c r="O294" s="72"/>
      <c r="P294" s="202">
        <f>O294*H294</f>
        <v>0</v>
      </c>
      <c r="Q294" s="202">
        <v>0</v>
      </c>
      <c r="R294" s="202">
        <f>Q294*H294</f>
        <v>0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97</v>
      </c>
      <c r="AT294" s="204" t="s">
        <v>209</v>
      </c>
      <c r="AU294" s="204" t="s">
        <v>85</v>
      </c>
      <c r="AY294" s="18" t="s">
        <v>207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83</v>
      </c>
      <c r="BK294" s="205">
        <f>ROUND(I294*H294,2)</f>
        <v>0</v>
      </c>
      <c r="BL294" s="18" t="s">
        <v>97</v>
      </c>
      <c r="BM294" s="204" t="s">
        <v>1393</v>
      </c>
    </row>
    <row r="295" spans="1:65" s="13" customFormat="1" ht="11.25">
      <c r="B295" s="206"/>
      <c r="C295" s="207"/>
      <c r="D295" s="208" t="s">
        <v>227</v>
      </c>
      <c r="E295" s="209" t="s">
        <v>1146</v>
      </c>
      <c r="F295" s="210" t="s">
        <v>1394</v>
      </c>
      <c r="G295" s="207"/>
      <c r="H295" s="211">
        <v>9.4499999999999993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227</v>
      </c>
      <c r="AU295" s="217" t="s">
        <v>85</v>
      </c>
      <c r="AV295" s="13" t="s">
        <v>85</v>
      </c>
      <c r="AW295" s="13" t="s">
        <v>32</v>
      </c>
      <c r="AX295" s="13" t="s">
        <v>83</v>
      </c>
      <c r="AY295" s="217" t="s">
        <v>207</v>
      </c>
    </row>
    <row r="296" spans="1:65" s="2" customFormat="1" ht="24.2" customHeight="1">
      <c r="A296" s="35"/>
      <c r="B296" s="36"/>
      <c r="C296" s="193" t="s">
        <v>806</v>
      </c>
      <c r="D296" s="193" t="s">
        <v>209</v>
      </c>
      <c r="E296" s="194" t="s">
        <v>448</v>
      </c>
      <c r="F296" s="195" t="s">
        <v>449</v>
      </c>
      <c r="G296" s="196" t="s">
        <v>445</v>
      </c>
      <c r="H296" s="197">
        <v>179.55</v>
      </c>
      <c r="I296" s="198"/>
      <c r="J296" s="199">
        <f>ROUND(I296*H296,2)</f>
        <v>0</v>
      </c>
      <c r="K296" s="195" t="s">
        <v>213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97</v>
      </c>
      <c r="AT296" s="204" t="s">
        <v>209</v>
      </c>
      <c r="AU296" s="204" t="s">
        <v>85</v>
      </c>
      <c r="AY296" s="18" t="s">
        <v>207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97</v>
      </c>
      <c r="BM296" s="204" t="s">
        <v>1395</v>
      </c>
    </row>
    <row r="297" spans="1:65" s="13" customFormat="1" ht="11.25">
      <c r="B297" s="206"/>
      <c r="C297" s="207"/>
      <c r="D297" s="208" t="s">
        <v>227</v>
      </c>
      <c r="E297" s="209" t="s">
        <v>1</v>
      </c>
      <c r="F297" s="210" t="s">
        <v>1396</v>
      </c>
      <c r="G297" s="207"/>
      <c r="H297" s="211">
        <v>179.55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227</v>
      </c>
      <c r="AU297" s="217" t="s">
        <v>85</v>
      </c>
      <c r="AV297" s="13" t="s">
        <v>85</v>
      </c>
      <c r="AW297" s="13" t="s">
        <v>32</v>
      </c>
      <c r="AX297" s="13" t="s">
        <v>83</v>
      </c>
      <c r="AY297" s="217" t="s">
        <v>207</v>
      </c>
    </row>
    <row r="298" spans="1:65" s="2" customFormat="1" ht="21.75" customHeight="1">
      <c r="A298" s="35"/>
      <c r="B298" s="36"/>
      <c r="C298" s="193" t="s">
        <v>810</v>
      </c>
      <c r="D298" s="193" t="s">
        <v>209</v>
      </c>
      <c r="E298" s="194" t="s">
        <v>1397</v>
      </c>
      <c r="F298" s="195" t="s">
        <v>1398</v>
      </c>
      <c r="G298" s="196" t="s">
        <v>445</v>
      </c>
      <c r="H298" s="197">
        <v>10.429</v>
      </c>
      <c r="I298" s="198"/>
      <c r="J298" s="199">
        <f>ROUND(I298*H298,2)</f>
        <v>0</v>
      </c>
      <c r="K298" s="195" t="s">
        <v>213</v>
      </c>
      <c r="L298" s="40"/>
      <c r="M298" s="200" t="s">
        <v>1</v>
      </c>
      <c r="N298" s="201" t="s">
        <v>41</v>
      </c>
      <c r="O298" s="72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97</v>
      </c>
      <c r="AT298" s="204" t="s">
        <v>209</v>
      </c>
      <c r="AU298" s="204" t="s">
        <v>85</v>
      </c>
      <c r="AY298" s="18" t="s">
        <v>207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83</v>
      </c>
      <c r="BK298" s="205">
        <f>ROUND(I298*H298,2)</f>
        <v>0</v>
      </c>
      <c r="BL298" s="18" t="s">
        <v>97</v>
      </c>
      <c r="BM298" s="204" t="s">
        <v>1399</v>
      </c>
    </row>
    <row r="299" spans="1:65" s="13" customFormat="1" ht="11.25">
      <c r="B299" s="206"/>
      <c r="C299" s="207"/>
      <c r="D299" s="208" t="s">
        <v>227</v>
      </c>
      <c r="E299" s="209" t="s">
        <v>170</v>
      </c>
      <c r="F299" s="210" t="s">
        <v>1145</v>
      </c>
      <c r="G299" s="207"/>
      <c r="H299" s="211">
        <v>10.429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227</v>
      </c>
      <c r="AU299" s="217" t="s">
        <v>85</v>
      </c>
      <c r="AV299" s="13" t="s">
        <v>85</v>
      </c>
      <c r="AW299" s="13" t="s">
        <v>32</v>
      </c>
      <c r="AX299" s="13" t="s">
        <v>83</v>
      </c>
      <c r="AY299" s="217" t="s">
        <v>207</v>
      </c>
    </row>
    <row r="300" spans="1:65" s="2" customFormat="1" ht="24.2" customHeight="1">
      <c r="A300" s="35"/>
      <c r="B300" s="36"/>
      <c r="C300" s="193" t="s">
        <v>814</v>
      </c>
      <c r="D300" s="193" t="s">
        <v>209</v>
      </c>
      <c r="E300" s="194" t="s">
        <v>1400</v>
      </c>
      <c r="F300" s="195" t="s">
        <v>1401</v>
      </c>
      <c r="G300" s="196" t="s">
        <v>445</v>
      </c>
      <c r="H300" s="197">
        <v>198.15100000000001</v>
      </c>
      <c r="I300" s="198"/>
      <c r="J300" s="199">
        <f>ROUND(I300*H300,2)</f>
        <v>0</v>
      </c>
      <c r="K300" s="195" t="s">
        <v>213</v>
      </c>
      <c r="L300" s="40"/>
      <c r="M300" s="200" t="s">
        <v>1</v>
      </c>
      <c r="N300" s="201" t="s">
        <v>41</v>
      </c>
      <c r="O300" s="72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4" t="s">
        <v>97</v>
      </c>
      <c r="AT300" s="204" t="s">
        <v>209</v>
      </c>
      <c r="AU300" s="204" t="s">
        <v>85</v>
      </c>
      <c r="AY300" s="18" t="s">
        <v>207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83</v>
      </c>
      <c r="BK300" s="205">
        <f>ROUND(I300*H300,2)</f>
        <v>0</v>
      </c>
      <c r="BL300" s="18" t="s">
        <v>97</v>
      </c>
      <c r="BM300" s="204" t="s">
        <v>1402</v>
      </c>
    </row>
    <row r="301" spans="1:65" s="13" customFormat="1" ht="11.25">
      <c r="B301" s="206"/>
      <c r="C301" s="207"/>
      <c r="D301" s="208" t="s">
        <v>227</v>
      </c>
      <c r="E301" s="209" t="s">
        <v>1</v>
      </c>
      <c r="F301" s="210" t="s">
        <v>461</v>
      </c>
      <c r="G301" s="207"/>
      <c r="H301" s="211">
        <v>198.15100000000001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227</v>
      </c>
      <c r="AU301" s="217" t="s">
        <v>85</v>
      </c>
      <c r="AV301" s="13" t="s">
        <v>85</v>
      </c>
      <c r="AW301" s="13" t="s">
        <v>32</v>
      </c>
      <c r="AX301" s="13" t="s">
        <v>83</v>
      </c>
      <c r="AY301" s="217" t="s">
        <v>207</v>
      </c>
    </row>
    <row r="302" spans="1:65" s="2" customFormat="1" ht="24.2" customHeight="1">
      <c r="A302" s="35"/>
      <c r="B302" s="36"/>
      <c r="C302" s="193" t="s">
        <v>819</v>
      </c>
      <c r="D302" s="193" t="s">
        <v>209</v>
      </c>
      <c r="E302" s="194" t="s">
        <v>463</v>
      </c>
      <c r="F302" s="195" t="s">
        <v>464</v>
      </c>
      <c r="G302" s="196" t="s">
        <v>445</v>
      </c>
      <c r="H302" s="197">
        <v>19.879000000000001</v>
      </c>
      <c r="I302" s="198"/>
      <c r="J302" s="199">
        <f>ROUND(I302*H302,2)</f>
        <v>0</v>
      </c>
      <c r="K302" s="195" t="s">
        <v>213</v>
      </c>
      <c r="L302" s="40"/>
      <c r="M302" s="200" t="s">
        <v>1</v>
      </c>
      <c r="N302" s="201" t="s">
        <v>41</v>
      </c>
      <c r="O302" s="72"/>
      <c r="P302" s="202">
        <f>O302*H302</f>
        <v>0</v>
      </c>
      <c r="Q302" s="202">
        <v>0</v>
      </c>
      <c r="R302" s="202">
        <f>Q302*H302</f>
        <v>0</v>
      </c>
      <c r="S302" s="202">
        <v>0</v>
      </c>
      <c r="T302" s="20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97</v>
      </c>
      <c r="AT302" s="204" t="s">
        <v>209</v>
      </c>
      <c r="AU302" s="204" t="s">
        <v>85</v>
      </c>
      <c r="AY302" s="18" t="s">
        <v>207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83</v>
      </c>
      <c r="BK302" s="205">
        <f>ROUND(I302*H302,2)</f>
        <v>0</v>
      </c>
      <c r="BL302" s="18" t="s">
        <v>97</v>
      </c>
      <c r="BM302" s="204" t="s">
        <v>1403</v>
      </c>
    </row>
    <row r="303" spans="1:65" s="2" customFormat="1" ht="37.9" customHeight="1">
      <c r="A303" s="35"/>
      <c r="B303" s="36"/>
      <c r="C303" s="193" t="s">
        <v>825</v>
      </c>
      <c r="D303" s="193" t="s">
        <v>209</v>
      </c>
      <c r="E303" s="194" t="s">
        <v>467</v>
      </c>
      <c r="F303" s="195" t="s">
        <v>468</v>
      </c>
      <c r="G303" s="196" t="s">
        <v>445</v>
      </c>
      <c r="H303" s="197">
        <v>10.429</v>
      </c>
      <c r="I303" s="198"/>
      <c r="J303" s="199">
        <f>ROUND(I303*H303,2)</f>
        <v>0</v>
      </c>
      <c r="K303" s="195" t="s">
        <v>213</v>
      </c>
      <c r="L303" s="40"/>
      <c r="M303" s="200" t="s">
        <v>1</v>
      </c>
      <c r="N303" s="201" t="s">
        <v>41</v>
      </c>
      <c r="O303" s="72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97</v>
      </c>
      <c r="AT303" s="204" t="s">
        <v>209</v>
      </c>
      <c r="AU303" s="204" t="s">
        <v>85</v>
      </c>
      <c r="AY303" s="18" t="s">
        <v>207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83</v>
      </c>
      <c r="BK303" s="205">
        <f>ROUND(I303*H303,2)</f>
        <v>0</v>
      </c>
      <c r="BL303" s="18" t="s">
        <v>97</v>
      </c>
      <c r="BM303" s="204" t="s">
        <v>1404</v>
      </c>
    </row>
    <row r="304" spans="1:65" s="2" customFormat="1" ht="33" customHeight="1">
      <c r="A304" s="35"/>
      <c r="B304" s="36"/>
      <c r="C304" s="193" t="s">
        <v>829</v>
      </c>
      <c r="D304" s="193" t="s">
        <v>209</v>
      </c>
      <c r="E304" s="194" t="s">
        <v>476</v>
      </c>
      <c r="F304" s="195" t="s">
        <v>477</v>
      </c>
      <c r="G304" s="196" t="s">
        <v>445</v>
      </c>
      <c r="H304" s="197">
        <v>3.95</v>
      </c>
      <c r="I304" s="198"/>
      <c r="J304" s="199">
        <f>ROUND(I304*H304,2)</f>
        <v>0</v>
      </c>
      <c r="K304" s="195" t="s">
        <v>213</v>
      </c>
      <c r="L304" s="40"/>
      <c r="M304" s="200" t="s">
        <v>1</v>
      </c>
      <c r="N304" s="201" t="s">
        <v>41</v>
      </c>
      <c r="O304" s="72"/>
      <c r="P304" s="202">
        <f>O304*H304</f>
        <v>0</v>
      </c>
      <c r="Q304" s="202">
        <v>0</v>
      </c>
      <c r="R304" s="202">
        <f>Q304*H304</f>
        <v>0</v>
      </c>
      <c r="S304" s="202">
        <v>0</v>
      </c>
      <c r="T304" s="20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4" t="s">
        <v>97</v>
      </c>
      <c r="AT304" s="204" t="s">
        <v>209</v>
      </c>
      <c r="AU304" s="204" t="s">
        <v>85</v>
      </c>
      <c r="AY304" s="18" t="s">
        <v>207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83</v>
      </c>
      <c r="BK304" s="205">
        <f>ROUND(I304*H304,2)</f>
        <v>0</v>
      </c>
      <c r="BL304" s="18" t="s">
        <v>97</v>
      </c>
      <c r="BM304" s="204" t="s">
        <v>1405</v>
      </c>
    </row>
    <row r="305" spans="1:65" s="2" customFormat="1" ht="44.25" customHeight="1">
      <c r="A305" s="35"/>
      <c r="B305" s="36"/>
      <c r="C305" s="193" t="s">
        <v>833</v>
      </c>
      <c r="D305" s="193" t="s">
        <v>209</v>
      </c>
      <c r="E305" s="194" t="s">
        <v>471</v>
      </c>
      <c r="F305" s="195" t="s">
        <v>472</v>
      </c>
      <c r="G305" s="196" t="s">
        <v>445</v>
      </c>
      <c r="H305" s="197">
        <v>5.5</v>
      </c>
      <c r="I305" s="198"/>
      <c r="J305" s="199">
        <f>ROUND(I305*H305,2)</f>
        <v>0</v>
      </c>
      <c r="K305" s="195" t="s">
        <v>213</v>
      </c>
      <c r="L305" s="40"/>
      <c r="M305" s="200" t="s">
        <v>1</v>
      </c>
      <c r="N305" s="201" t="s">
        <v>41</v>
      </c>
      <c r="O305" s="7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97</v>
      </c>
      <c r="AT305" s="204" t="s">
        <v>209</v>
      </c>
      <c r="AU305" s="204" t="s">
        <v>85</v>
      </c>
      <c r="AY305" s="18" t="s">
        <v>207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83</v>
      </c>
      <c r="BK305" s="205">
        <f>ROUND(I305*H305,2)</f>
        <v>0</v>
      </c>
      <c r="BL305" s="18" t="s">
        <v>97</v>
      </c>
      <c r="BM305" s="204" t="s">
        <v>1406</v>
      </c>
    </row>
    <row r="306" spans="1:65" s="13" customFormat="1" ht="11.25">
      <c r="B306" s="206"/>
      <c r="C306" s="207"/>
      <c r="D306" s="208" t="s">
        <v>227</v>
      </c>
      <c r="E306" s="209" t="s">
        <v>1</v>
      </c>
      <c r="F306" s="210" t="s">
        <v>1407</v>
      </c>
      <c r="G306" s="207"/>
      <c r="H306" s="211">
        <v>5.5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227</v>
      </c>
      <c r="AU306" s="217" t="s">
        <v>85</v>
      </c>
      <c r="AV306" s="13" t="s">
        <v>85</v>
      </c>
      <c r="AW306" s="13" t="s">
        <v>32</v>
      </c>
      <c r="AX306" s="13" t="s">
        <v>83</v>
      </c>
      <c r="AY306" s="217" t="s">
        <v>207</v>
      </c>
    </row>
    <row r="307" spans="1:65" s="12" customFormat="1" ht="22.9" customHeight="1">
      <c r="B307" s="177"/>
      <c r="C307" s="178"/>
      <c r="D307" s="179" t="s">
        <v>75</v>
      </c>
      <c r="E307" s="191" t="s">
        <v>945</v>
      </c>
      <c r="F307" s="191" t="s">
        <v>946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P308</f>
        <v>0</v>
      </c>
      <c r="Q307" s="185"/>
      <c r="R307" s="186">
        <f>R308</f>
        <v>0</v>
      </c>
      <c r="S307" s="185"/>
      <c r="T307" s="187">
        <f>T308</f>
        <v>0</v>
      </c>
      <c r="AR307" s="188" t="s">
        <v>83</v>
      </c>
      <c r="AT307" s="189" t="s">
        <v>75</v>
      </c>
      <c r="AU307" s="189" t="s">
        <v>83</v>
      </c>
      <c r="AY307" s="188" t="s">
        <v>207</v>
      </c>
      <c r="BK307" s="190">
        <f>BK308</f>
        <v>0</v>
      </c>
    </row>
    <row r="308" spans="1:65" s="2" customFormat="1" ht="24.2" customHeight="1">
      <c r="A308" s="35"/>
      <c r="B308" s="36"/>
      <c r="C308" s="193" t="s">
        <v>837</v>
      </c>
      <c r="D308" s="193" t="s">
        <v>209</v>
      </c>
      <c r="E308" s="194" t="s">
        <v>1408</v>
      </c>
      <c r="F308" s="195" t="s">
        <v>1409</v>
      </c>
      <c r="G308" s="196" t="s">
        <v>445</v>
      </c>
      <c r="H308" s="197">
        <v>2911.8040000000001</v>
      </c>
      <c r="I308" s="198"/>
      <c r="J308" s="199">
        <f>ROUND(I308*H308,2)</f>
        <v>0</v>
      </c>
      <c r="K308" s="195" t="s">
        <v>213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97</v>
      </c>
      <c r="AT308" s="204" t="s">
        <v>209</v>
      </c>
      <c r="AU308" s="204" t="s">
        <v>85</v>
      </c>
      <c r="AY308" s="18" t="s">
        <v>207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97</v>
      </c>
      <c r="BM308" s="204" t="s">
        <v>1410</v>
      </c>
    </row>
    <row r="309" spans="1:65" s="12" customFormat="1" ht="25.9" customHeight="1">
      <c r="B309" s="177"/>
      <c r="C309" s="178"/>
      <c r="D309" s="179" t="s">
        <v>75</v>
      </c>
      <c r="E309" s="180" t="s">
        <v>636</v>
      </c>
      <c r="F309" s="180" t="s">
        <v>1094</v>
      </c>
      <c r="G309" s="178"/>
      <c r="H309" s="178"/>
      <c r="I309" s="181"/>
      <c r="J309" s="182">
        <f>BK309</f>
        <v>0</v>
      </c>
      <c r="K309" s="178"/>
      <c r="L309" s="183"/>
      <c r="M309" s="184"/>
      <c r="N309" s="185"/>
      <c r="O309" s="185"/>
      <c r="P309" s="186">
        <f>P310</f>
        <v>0</v>
      </c>
      <c r="Q309" s="185"/>
      <c r="R309" s="186">
        <f>R310</f>
        <v>16.6148205</v>
      </c>
      <c r="S309" s="185"/>
      <c r="T309" s="187">
        <f>T310</f>
        <v>0</v>
      </c>
      <c r="AR309" s="188" t="s">
        <v>92</v>
      </c>
      <c r="AT309" s="189" t="s">
        <v>75</v>
      </c>
      <c r="AU309" s="189" t="s">
        <v>76</v>
      </c>
      <c r="AY309" s="188" t="s">
        <v>207</v>
      </c>
      <c r="BK309" s="190">
        <f>BK310</f>
        <v>0</v>
      </c>
    </row>
    <row r="310" spans="1:65" s="12" customFormat="1" ht="22.9" customHeight="1">
      <c r="B310" s="177"/>
      <c r="C310" s="178"/>
      <c r="D310" s="179" t="s">
        <v>75</v>
      </c>
      <c r="E310" s="191" t="s">
        <v>1095</v>
      </c>
      <c r="F310" s="191" t="s">
        <v>1096</v>
      </c>
      <c r="G310" s="178"/>
      <c r="H310" s="178"/>
      <c r="I310" s="181"/>
      <c r="J310" s="192">
        <f>BK310</f>
        <v>0</v>
      </c>
      <c r="K310" s="178"/>
      <c r="L310" s="183"/>
      <c r="M310" s="184"/>
      <c r="N310" s="185"/>
      <c r="O310" s="185"/>
      <c r="P310" s="186">
        <f>SUM(P311:P319)</f>
        <v>0</v>
      </c>
      <c r="Q310" s="185"/>
      <c r="R310" s="186">
        <f>SUM(R311:R319)</f>
        <v>16.6148205</v>
      </c>
      <c r="S310" s="185"/>
      <c r="T310" s="187">
        <f>SUM(T311:T319)</f>
        <v>0</v>
      </c>
      <c r="AR310" s="188" t="s">
        <v>92</v>
      </c>
      <c r="AT310" s="189" t="s">
        <v>75</v>
      </c>
      <c r="AU310" s="189" t="s">
        <v>83</v>
      </c>
      <c r="AY310" s="188" t="s">
        <v>207</v>
      </c>
      <c r="BK310" s="190">
        <f>SUM(BK311:BK319)</f>
        <v>0</v>
      </c>
    </row>
    <row r="311" spans="1:65" s="2" customFormat="1" ht="24.2" customHeight="1">
      <c r="A311" s="35"/>
      <c r="B311" s="36"/>
      <c r="C311" s="193" t="s">
        <v>843</v>
      </c>
      <c r="D311" s="193" t="s">
        <v>209</v>
      </c>
      <c r="E311" s="194" t="s">
        <v>1098</v>
      </c>
      <c r="F311" s="195" t="s">
        <v>1099</v>
      </c>
      <c r="G311" s="196" t="s">
        <v>275</v>
      </c>
      <c r="H311" s="197">
        <v>69</v>
      </c>
      <c r="I311" s="198"/>
      <c r="J311" s="199">
        <f>ROUND(I311*H311,2)</f>
        <v>0</v>
      </c>
      <c r="K311" s="195" t="s">
        <v>213</v>
      </c>
      <c r="L311" s="40"/>
      <c r="M311" s="200" t="s">
        <v>1</v>
      </c>
      <c r="N311" s="201" t="s">
        <v>41</v>
      </c>
      <c r="O311" s="72"/>
      <c r="P311" s="202">
        <f>O311*H311</f>
        <v>0</v>
      </c>
      <c r="Q311" s="202">
        <v>0</v>
      </c>
      <c r="R311" s="202">
        <f>Q311*H311</f>
        <v>0</v>
      </c>
      <c r="S311" s="202">
        <v>0</v>
      </c>
      <c r="T311" s="20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4" t="s">
        <v>806</v>
      </c>
      <c r="AT311" s="204" t="s">
        <v>209</v>
      </c>
      <c r="AU311" s="204" t="s">
        <v>85</v>
      </c>
      <c r="AY311" s="18" t="s">
        <v>207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83</v>
      </c>
      <c r="BK311" s="205">
        <f>ROUND(I311*H311,2)</f>
        <v>0</v>
      </c>
      <c r="BL311" s="18" t="s">
        <v>806</v>
      </c>
      <c r="BM311" s="204" t="s">
        <v>1411</v>
      </c>
    </row>
    <row r="312" spans="1:65" s="13" customFormat="1" ht="11.25">
      <c r="B312" s="206"/>
      <c r="C312" s="207"/>
      <c r="D312" s="208" t="s">
        <v>227</v>
      </c>
      <c r="E312" s="209" t="s">
        <v>1</v>
      </c>
      <c r="F312" s="210" t="s">
        <v>1412</v>
      </c>
      <c r="G312" s="207"/>
      <c r="H312" s="211">
        <v>69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227</v>
      </c>
      <c r="AU312" s="217" t="s">
        <v>85</v>
      </c>
      <c r="AV312" s="13" t="s">
        <v>85</v>
      </c>
      <c r="AW312" s="13" t="s">
        <v>32</v>
      </c>
      <c r="AX312" s="13" t="s">
        <v>83</v>
      </c>
      <c r="AY312" s="217" t="s">
        <v>207</v>
      </c>
    </row>
    <row r="313" spans="1:65" s="2" customFormat="1" ht="24.2" customHeight="1">
      <c r="A313" s="35"/>
      <c r="B313" s="36"/>
      <c r="C313" s="193" t="s">
        <v>847</v>
      </c>
      <c r="D313" s="193" t="s">
        <v>209</v>
      </c>
      <c r="E313" s="194" t="s">
        <v>1103</v>
      </c>
      <c r="F313" s="195" t="s">
        <v>1104</v>
      </c>
      <c r="G313" s="196" t="s">
        <v>275</v>
      </c>
      <c r="H313" s="197">
        <v>69</v>
      </c>
      <c r="I313" s="198"/>
      <c r="J313" s="199">
        <f>ROUND(I313*H313,2)</f>
        <v>0</v>
      </c>
      <c r="K313" s="195" t="s">
        <v>213</v>
      </c>
      <c r="L313" s="40"/>
      <c r="M313" s="200" t="s">
        <v>1</v>
      </c>
      <c r="N313" s="201" t="s">
        <v>41</v>
      </c>
      <c r="O313" s="72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806</v>
      </c>
      <c r="AT313" s="204" t="s">
        <v>209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806</v>
      </c>
      <c r="BM313" s="204" t="s">
        <v>1413</v>
      </c>
    </row>
    <row r="314" spans="1:65" s="2" customFormat="1" ht="24.2" customHeight="1">
      <c r="A314" s="35"/>
      <c r="B314" s="36"/>
      <c r="C314" s="193" t="s">
        <v>851</v>
      </c>
      <c r="D314" s="193" t="s">
        <v>209</v>
      </c>
      <c r="E314" s="194" t="s">
        <v>1107</v>
      </c>
      <c r="F314" s="195" t="s">
        <v>1108</v>
      </c>
      <c r="G314" s="196" t="s">
        <v>275</v>
      </c>
      <c r="H314" s="197">
        <v>69</v>
      </c>
      <c r="I314" s="198"/>
      <c r="J314" s="199">
        <f>ROUND(I314*H314,2)</f>
        <v>0</v>
      </c>
      <c r="K314" s="195" t="s">
        <v>213</v>
      </c>
      <c r="L314" s="40"/>
      <c r="M314" s="200" t="s">
        <v>1</v>
      </c>
      <c r="N314" s="201" t="s">
        <v>41</v>
      </c>
      <c r="O314" s="72"/>
      <c r="P314" s="202">
        <f>O314*H314</f>
        <v>0</v>
      </c>
      <c r="Q314" s="202">
        <v>0.14000000000000001</v>
      </c>
      <c r="R314" s="202">
        <f>Q314*H314</f>
        <v>9.66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806</v>
      </c>
      <c r="AT314" s="204" t="s">
        <v>209</v>
      </c>
      <c r="AU314" s="204" t="s">
        <v>85</v>
      </c>
      <c r="AY314" s="18" t="s">
        <v>207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806</v>
      </c>
      <c r="BM314" s="204" t="s">
        <v>1414</v>
      </c>
    </row>
    <row r="315" spans="1:65" s="2" customFormat="1" ht="24.2" customHeight="1">
      <c r="A315" s="35"/>
      <c r="B315" s="36"/>
      <c r="C315" s="193" t="s">
        <v>855</v>
      </c>
      <c r="D315" s="193" t="s">
        <v>209</v>
      </c>
      <c r="E315" s="194" t="s">
        <v>1111</v>
      </c>
      <c r="F315" s="195" t="s">
        <v>1112</v>
      </c>
      <c r="G315" s="196" t="s">
        <v>275</v>
      </c>
      <c r="H315" s="197">
        <v>69</v>
      </c>
      <c r="I315" s="198"/>
      <c r="J315" s="199">
        <f>ROUND(I315*H315,2)</f>
        <v>0</v>
      </c>
      <c r="K315" s="195" t="s">
        <v>213</v>
      </c>
      <c r="L315" s="40"/>
      <c r="M315" s="200" t="s">
        <v>1</v>
      </c>
      <c r="N315" s="201" t="s">
        <v>41</v>
      </c>
      <c r="O315" s="72"/>
      <c r="P315" s="202">
        <f>O315*H315</f>
        <v>0</v>
      </c>
      <c r="Q315" s="202">
        <v>0.10007000000000001</v>
      </c>
      <c r="R315" s="202">
        <f>Q315*H315</f>
        <v>6.9048300000000005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806</v>
      </c>
      <c r="AT315" s="204" t="s">
        <v>209</v>
      </c>
      <c r="AU315" s="204" t="s">
        <v>85</v>
      </c>
      <c r="AY315" s="18" t="s">
        <v>207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83</v>
      </c>
      <c r="BK315" s="205">
        <f>ROUND(I315*H315,2)</f>
        <v>0</v>
      </c>
      <c r="BL315" s="18" t="s">
        <v>806</v>
      </c>
      <c r="BM315" s="204" t="s">
        <v>1415</v>
      </c>
    </row>
    <row r="316" spans="1:65" s="2" customFormat="1" ht="24.2" customHeight="1">
      <c r="A316" s="35"/>
      <c r="B316" s="36"/>
      <c r="C316" s="193" t="s">
        <v>859</v>
      </c>
      <c r="D316" s="193" t="s">
        <v>209</v>
      </c>
      <c r="E316" s="194" t="s">
        <v>1115</v>
      </c>
      <c r="F316" s="195" t="s">
        <v>1116</v>
      </c>
      <c r="G316" s="196" t="s">
        <v>275</v>
      </c>
      <c r="H316" s="197">
        <v>69</v>
      </c>
      <c r="I316" s="198"/>
      <c r="J316" s="199">
        <f>ROUND(I316*H316,2)</f>
        <v>0</v>
      </c>
      <c r="K316" s="195" t="s">
        <v>213</v>
      </c>
      <c r="L316" s="40"/>
      <c r="M316" s="200" t="s">
        <v>1</v>
      </c>
      <c r="N316" s="201" t="s">
        <v>41</v>
      </c>
      <c r="O316" s="7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4" t="s">
        <v>806</v>
      </c>
      <c r="AT316" s="204" t="s">
        <v>209</v>
      </c>
      <c r="AU316" s="204" t="s">
        <v>85</v>
      </c>
      <c r="AY316" s="18" t="s">
        <v>207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83</v>
      </c>
      <c r="BK316" s="205">
        <f>ROUND(I316*H316,2)</f>
        <v>0</v>
      </c>
      <c r="BL316" s="18" t="s">
        <v>806</v>
      </c>
      <c r="BM316" s="204" t="s">
        <v>1416</v>
      </c>
    </row>
    <row r="317" spans="1:65" s="2" customFormat="1" ht="33" customHeight="1">
      <c r="A317" s="35"/>
      <c r="B317" s="36"/>
      <c r="C317" s="255" t="s">
        <v>863</v>
      </c>
      <c r="D317" s="255" t="s">
        <v>636</v>
      </c>
      <c r="E317" s="256" t="s">
        <v>1119</v>
      </c>
      <c r="F317" s="257" t="s">
        <v>1120</v>
      </c>
      <c r="G317" s="258" t="s">
        <v>275</v>
      </c>
      <c r="H317" s="259">
        <v>72.45</v>
      </c>
      <c r="I317" s="260"/>
      <c r="J317" s="261">
        <f>ROUND(I317*H317,2)</f>
        <v>0</v>
      </c>
      <c r="K317" s="257" t="s">
        <v>213</v>
      </c>
      <c r="L317" s="262"/>
      <c r="M317" s="263" t="s">
        <v>1</v>
      </c>
      <c r="N317" s="264" t="s">
        <v>41</v>
      </c>
      <c r="O317" s="72"/>
      <c r="P317" s="202">
        <f>O317*H317</f>
        <v>0</v>
      </c>
      <c r="Q317" s="202">
        <v>6.8999999999999997E-4</v>
      </c>
      <c r="R317" s="202">
        <f>Q317*H317</f>
        <v>4.99905E-2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1121</v>
      </c>
      <c r="AT317" s="204" t="s">
        <v>636</v>
      </c>
      <c r="AU317" s="204" t="s">
        <v>85</v>
      </c>
      <c r="AY317" s="18" t="s">
        <v>207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83</v>
      </c>
      <c r="BK317" s="205">
        <f>ROUND(I317*H317,2)</f>
        <v>0</v>
      </c>
      <c r="BL317" s="18" t="s">
        <v>1121</v>
      </c>
      <c r="BM317" s="204" t="s">
        <v>1417</v>
      </c>
    </row>
    <row r="318" spans="1:65" s="13" customFormat="1" ht="11.25">
      <c r="B318" s="206"/>
      <c r="C318" s="207"/>
      <c r="D318" s="208" t="s">
        <v>227</v>
      </c>
      <c r="E318" s="207"/>
      <c r="F318" s="210" t="s">
        <v>1418</v>
      </c>
      <c r="G318" s="207"/>
      <c r="H318" s="211">
        <v>72.45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227</v>
      </c>
      <c r="AU318" s="217" t="s">
        <v>85</v>
      </c>
      <c r="AV318" s="13" t="s">
        <v>85</v>
      </c>
      <c r="AW318" s="13" t="s">
        <v>4</v>
      </c>
      <c r="AX318" s="13" t="s">
        <v>83</v>
      </c>
      <c r="AY318" s="217" t="s">
        <v>207</v>
      </c>
    </row>
    <row r="319" spans="1:65" s="2" customFormat="1" ht="24.2" customHeight="1">
      <c r="A319" s="35"/>
      <c r="B319" s="36"/>
      <c r="C319" s="193" t="s">
        <v>877</v>
      </c>
      <c r="D319" s="193" t="s">
        <v>209</v>
      </c>
      <c r="E319" s="194" t="s">
        <v>1129</v>
      </c>
      <c r="F319" s="195" t="s">
        <v>1130</v>
      </c>
      <c r="G319" s="196" t="s">
        <v>445</v>
      </c>
      <c r="H319" s="197">
        <v>16.614999999999998</v>
      </c>
      <c r="I319" s="198"/>
      <c r="J319" s="199">
        <f>ROUND(I319*H319,2)</f>
        <v>0</v>
      </c>
      <c r="K319" s="195" t="s">
        <v>213</v>
      </c>
      <c r="L319" s="40"/>
      <c r="M319" s="250" t="s">
        <v>1</v>
      </c>
      <c r="N319" s="251" t="s">
        <v>41</v>
      </c>
      <c r="O319" s="25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806</v>
      </c>
      <c r="AT319" s="204" t="s">
        <v>209</v>
      </c>
      <c r="AU319" s="204" t="s">
        <v>85</v>
      </c>
      <c r="AY319" s="18" t="s">
        <v>207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806</v>
      </c>
      <c r="BM319" s="204" t="s">
        <v>1419</v>
      </c>
    </row>
    <row r="320" spans="1:65" s="2" customFormat="1" ht="6.95" customHeight="1">
      <c r="A320" s="35"/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40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algorithmName="SHA-512" hashValue="5ZVk+av9hzFiB8Ab88iUw/kEj/9Y/NctlDBEUH+iusxyfP/fFkeqb09d2qwRoPkAG2YnuYc9mWwM4aNaMWZdbw==" saltValue="8lteAr75R0uEYGKIrE8sL1I3/w7uvYwvhQK2jLG5pREZUL3w+lwugV183iEQJAxNOX1eglyrurMaYZbRPw6eEg==" spinCount="100000" sheet="1" objects="1" scenarios="1" formatColumns="0" formatRows="0" autoFilter="0"/>
  <autoFilter ref="C134:K319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107</v>
      </c>
      <c r="AZ2" s="116" t="s">
        <v>490</v>
      </c>
      <c r="BA2" s="116" t="s">
        <v>1</v>
      </c>
      <c r="BB2" s="116" t="s">
        <v>1</v>
      </c>
      <c r="BC2" s="116" t="s">
        <v>1420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47</v>
      </c>
      <c r="BA3" s="116" t="s">
        <v>1</v>
      </c>
      <c r="BB3" s="116" t="s">
        <v>1</v>
      </c>
      <c r="BC3" s="116" t="s">
        <v>1421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1422</v>
      </c>
      <c r="BA4" s="116" t="s">
        <v>1</v>
      </c>
      <c r="BB4" s="116" t="s">
        <v>1</v>
      </c>
      <c r="BC4" s="116" t="s">
        <v>1423</v>
      </c>
      <c r="BD4" s="116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30" customHeight="1">
      <c r="A13" s="35"/>
      <c r="B13" s="40"/>
      <c r="C13" s="35"/>
      <c r="D13" s="35"/>
      <c r="E13" s="330" t="s">
        <v>1424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ROUND((SUM(BE132:BE351)),  2)</f>
        <v>0</v>
      </c>
      <c r="G37" s="35"/>
      <c r="H37" s="35"/>
      <c r="I37" s="132">
        <v>0.21</v>
      </c>
      <c r="J37" s="131">
        <f>ROUND(((SUM(BE132:BE351))*I37),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ROUND((SUM(BF132:BF351)),  2)</f>
        <v>0</v>
      </c>
      <c r="G38" s="35"/>
      <c r="H38" s="35"/>
      <c r="I38" s="132">
        <v>0.12</v>
      </c>
      <c r="J38" s="131">
        <f>ROUND(((SUM(BF132:BF351))*I38),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ROUND((SUM(BG132:BG351)),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ROUND((SUM(BH132:BH351)),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ROUND((SUM(BI132:BI351)),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88" t="str">
        <f>E13</f>
        <v>005 - SO 05 Sadové úpravy a doplnění městského mobiliáře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J133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1149</v>
      </c>
      <c r="E103" s="163"/>
      <c r="F103" s="163"/>
      <c r="G103" s="163"/>
      <c r="H103" s="163"/>
      <c r="I103" s="163"/>
      <c r="J103" s="164">
        <f>J333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J338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188</v>
      </c>
      <c r="E105" s="163"/>
      <c r="F105" s="163"/>
      <c r="G105" s="163"/>
      <c r="H105" s="163"/>
      <c r="I105" s="163"/>
      <c r="J105" s="164">
        <f>J341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J347</f>
        <v>0</v>
      </c>
      <c r="K106" s="104"/>
      <c r="L106" s="165"/>
    </row>
    <row r="107" spans="1:47" s="9" customFormat="1" ht="24.95" customHeight="1">
      <c r="B107" s="155"/>
      <c r="C107" s="156"/>
      <c r="D107" s="157" t="s">
        <v>1425</v>
      </c>
      <c r="E107" s="158"/>
      <c r="F107" s="158"/>
      <c r="G107" s="158"/>
      <c r="H107" s="158"/>
      <c r="I107" s="158"/>
      <c r="J107" s="159">
        <f>J349</f>
        <v>0</v>
      </c>
      <c r="K107" s="156"/>
      <c r="L107" s="160"/>
    </row>
    <row r="108" spans="1:47" s="10" customFormat="1" ht="19.899999999999999" customHeight="1">
      <c r="B108" s="161"/>
      <c r="C108" s="104"/>
      <c r="D108" s="162" t="s">
        <v>1426</v>
      </c>
      <c r="E108" s="163"/>
      <c r="F108" s="163"/>
      <c r="G108" s="163"/>
      <c r="H108" s="163"/>
      <c r="I108" s="163"/>
      <c r="J108" s="164">
        <f>J350</f>
        <v>0</v>
      </c>
      <c r="K108" s="104"/>
      <c r="L108" s="165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4" t="str">
        <f>E7</f>
        <v>Revitalizace Tržnice I.etapa - Krásenský břeh</v>
      </c>
      <c r="F118" s="335"/>
      <c r="G118" s="335"/>
      <c r="H118" s="33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173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4" t="s">
        <v>174</v>
      </c>
      <c r="F120" s="310"/>
      <c r="G120" s="310"/>
      <c r="H120" s="310"/>
      <c r="I120" s="23"/>
      <c r="J120" s="23"/>
      <c r="K120" s="23"/>
      <c r="L120" s="21"/>
    </row>
    <row r="121" spans="1:31" s="1" customFormat="1" ht="12" customHeight="1">
      <c r="B121" s="22"/>
      <c r="C121" s="30" t="s">
        <v>175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6" t="s">
        <v>176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177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30" customHeight="1">
      <c r="A124" s="35"/>
      <c r="B124" s="36"/>
      <c r="C124" s="37"/>
      <c r="D124" s="37"/>
      <c r="E124" s="288" t="str">
        <f>E13</f>
        <v>005 - SO 05 Sadové úpravy a doplnění městského mobiliáře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Valašské Meziříčí</v>
      </c>
      <c r="G126" s="37"/>
      <c r="H126" s="37"/>
      <c r="I126" s="30" t="s">
        <v>22</v>
      </c>
      <c r="J126" s="67" t="str">
        <f>IF(J16="","",J16)</f>
        <v>25. 10. 2023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Město Valašské Meziříčí</v>
      </c>
      <c r="G128" s="37"/>
      <c r="H128" s="37"/>
      <c r="I128" s="30" t="s">
        <v>30</v>
      </c>
      <c r="J128" s="33" t="str">
        <f>E25</f>
        <v>Kubla&amp;Architects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Fajfrová Irena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6"/>
      <c r="B131" s="167"/>
      <c r="C131" s="168" t="s">
        <v>193</v>
      </c>
      <c r="D131" s="169" t="s">
        <v>61</v>
      </c>
      <c r="E131" s="169" t="s">
        <v>57</v>
      </c>
      <c r="F131" s="169" t="s">
        <v>58</v>
      </c>
      <c r="G131" s="169" t="s">
        <v>194</v>
      </c>
      <c r="H131" s="169" t="s">
        <v>195</v>
      </c>
      <c r="I131" s="169" t="s">
        <v>196</v>
      </c>
      <c r="J131" s="169" t="s">
        <v>181</v>
      </c>
      <c r="K131" s="170" t="s">
        <v>197</v>
      </c>
      <c r="L131" s="171"/>
      <c r="M131" s="76" t="s">
        <v>1</v>
      </c>
      <c r="N131" s="77" t="s">
        <v>40</v>
      </c>
      <c r="O131" s="77" t="s">
        <v>198</v>
      </c>
      <c r="P131" s="77" t="s">
        <v>199</v>
      </c>
      <c r="Q131" s="77" t="s">
        <v>200</v>
      </c>
      <c r="R131" s="77" t="s">
        <v>201</v>
      </c>
      <c r="S131" s="77" t="s">
        <v>202</v>
      </c>
      <c r="T131" s="78" t="s">
        <v>203</v>
      </c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1:65" s="2" customFormat="1" ht="22.9" customHeight="1">
      <c r="A132" s="35"/>
      <c r="B132" s="36"/>
      <c r="C132" s="83" t="s">
        <v>204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P133+P349</f>
        <v>0</v>
      </c>
      <c r="Q132" s="80"/>
      <c r="R132" s="174">
        <f>R133+R349</f>
        <v>321.589496</v>
      </c>
      <c r="S132" s="80"/>
      <c r="T132" s="175">
        <f>T133+T349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183</v>
      </c>
      <c r="BK132" s="176">
        <f>BK133+BK349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205</v>
      </c>
      <c r="F133" s="180" t="s">
        <v>206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P134+P333+P338+P341+P347</f>
        <v>0</v>
      </c>
      <c r="Q133" s="185"/>
      <c r="R133" s="186">
        <f>R134+R333+R338+R341+R347</f>
        <v>321.589496</v>
      </c>
      <c r="S133" s="185"/>
      <c r="T133" s="187">
        <f>T134+T333+T338+T341+T347</f>
        <v>0</v>
      </c>
      <c r="AR133" s="188" t="s">
        <v>83</v>
      </c>
      <c r="AT133" s="189" t="s">
        <v>75</v>
      </c>
      <c r="AU133" s="189" t="s">
        <v>76</v>
      </c>
      <c r="AY133" s="188" t="s">
        <v>207</v>
      </c>
      <c r="BK133" s="190">
        <f>BK134+BK333+BK338+BK341+BK347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208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SUM(P135:P332)</f>
        <v>0</v>
      </c>
      <c r="Q134" s="185"/>
      <c r="R134" s="186">
        <f>SUM(R135:R332)</f>
        <v>194.97419600000001</v>
      </c>
      <c r="S134" s="185"/>
      <c r="T134" s="187">
        <f>SUM(T135:T332)</f>
        <v>0</v>
      </c>
      <c r="AR134" s="188" t="s">
        <v>83</v>
      </c>
      <c r="AT134" s="189" t="s">
        <v>75</v>
      </c>
      <c r="AU134" s="189" t="s">
        <v>83</v>
      </c>
      <c r="AY134" s="188" t="s">
        <v>207</v>
      </c>
      <c r="BK134" s="190">
        <f>SUM(BK135:BK332)</f>
        <v>0</v>
      </c>
    </row>
    <row r="135" spans="1:65" s="2" customFormat="1" ht="16.5" customHeight="1">
      <c r="A135" s="35"/>
      <c r="B135" s="36"/>
      <c r="C135" s="193" t="s">
        <v>83</v>
      </c>
      <c r="D135" s="193" t="s">
        <v>209</v>
      </c>
      <c r="E135" s="194" t="s">
        <v>1427</v>
      </c>
      <c r="F135" s="195" t="s">
        <v>1428</v>
      </c>
      <c r="G135" s="196" t="s">
        <v>275</v>
      </c>
      <c r="H135" s="197">
        <v>47</v>
      </c>
      <c r="I135" s="198"/>
      <c r="J135" s="199">
        <f>ROUND(I135*H135,2)</f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1.4999999999999999E-4</v>
      </c>
      <c r="R135" s="202">
        <f>Q135*H135</f>
        <v>7.049999999999999E-3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1429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1430</v>
      </c>
      <c r="G136" s="207"/>
      <c r="H136" s="211">
        <v>47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83</v>
      </c>
      <c r="AY136" s="217" t="s">
        <v>207</v>
      </c>
    </row>
    <row r="137" spans="1:65" s="2" customFormat="1" ht="16.5" customHeight="1">
      <c r="A137" s="35"/>
      <c r="B137" s="36"/>
      <c r="C137" s="193" t="s">
        <v>85</v>
      </c>
      <c r="D137" s="193" t="s">
        <v>209</v>
      </c>
      <c r="E137" s="194" t="s">
        <v>1431</v>
      </c>
      <c r="F137" s="195" t="s">
        <v>1432</v>
      </c>
      <c r="G137" s="196" t="s">
        <v>275</v>
      </c>
      <c r="H137" s="197">
        <v>47</v>
      </c>
      <c r="I137" s="198"/>
      <c r="J137" s="199">
        <f>ROUND(I137*H137,2)</f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1433</v>
      </c>
    </row>
    <row r="138" spans="1:65" s="2" customFormat="1" ht="33" customHeight="1">
      <c r="A138" s="35"/>
      <c r="B138" s="36"/>
      <c r="C138" s="193" t="s">
        <v>92</v>
      </c>
      <c r="D138" s="193" t="s">
        <v>209</v>
      </c>
      <c r="E138" s="194" t="s">
        <v>1434</v>
      </c>
      <c r="F138" s="195" t="s">
        <v>1435</v>
      </c>
      <c r="G138" s="196" t="s">
        <v>285</v>
      </c>
      <c r="H138" s="197">
        <v>37.625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1436</v>
      </c>
    </row>
    <row r="139" spans="1:65" s="14" customFormat="1" ht="11.25">
      <c r="B139" s="218"/>
      <c r="C139" s="219"/>
      <c r="D139" s="208" t="s">
        <v>227</v>
      </c>
      <c r="E139" s="220" t="s">
        <v>1</v>
      </c>
      <c r="F139" s="221" t="s">
        <v>1437</v>
      </c>
      <c r="G139" s="219"/>
      <c r="H139" s="220" t="s">
        <v>1</v>
      </c>
      <c r="I139" s="222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227</v>
      </c>
      <c r="AU139" s="227" t="s">
        <v>85</v>
      </c>
      <c r="AV139" s="14" t="s">
        <v>83</v>
      </c>
      <c r="AW139" s="14" t="s">
        <v>32</v>
      </c>
      <c r="AX139" s="14" t="s">
        <v>76</v>
      </c>
      <c r="AY139" s="227" t="s">
        <v>207</v>
      </c>
    </row>
    <row r="140" spans="1:65" s="14" customFormat="1" ht="22.5">
      <c r="B140" s="218"/>
      <c r="C140" s="219"/>
      <c r="D140" s="208" t="s">
        <v>227</v>
      </c>
      <c r="E140" s="220" t="s">
        <v>1</v>
      </c>
      <c r="F140" s="221" t="s">
        <v>1438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227</v>
      </c>
      <c r="AU140" s="227" t="s">
        <v>85</v>
      </c>
      <c r="AV140" s="14" t="s">
        <v>83</v>
      </c>
      <c r="AW140" s="14" t="s">
        <v>32</v>
      </c>
      <c r="AX140" s="14" t="s">
        <v>76</v>
      </c>
      <c r="AY140" s="227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1422</v>
      </c>
      <c r="F141" s="210" t="s">
        <v>1439</v>
      </c>
      <c r="G141" s="207"/>
      <c r="H141" s="211">
        <v>37.625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3" customHeight="1">
      <c r="A142" s="35"/>
      <c r="B142" s="36"/>
      <c r="C142" s="193" t="s">
        <v>97</v>
      </c>
      <c r="D142" s="193" t="s">
        <v>209</v>
      </c>
      <c r="E142" s="194" t="s">
        <v>1434</v>
      </c>
      <c r="F142" s="195" t="s">
        <v>1435</v>
      </c>
      <c r="G142" s="196" t="s">
        <v>285</v>
      </c>
      <c r="H142" s="197">
        <v>31.34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1440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1441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47</v>
      </c>
      <c r="F144" s="210" t="s">
        <v>1442</v>
      </c>
      <c r="G144" s="207"/>
      <c r="H144" s="211">
        <v>31.34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37.9" customHeight="1">
      <c r="A145" s="35"/>
      <c r="B145" s="36"/>
      <c r="C145" s="193" t="s">
        <v>115</v>
      </c>
      <c r="D145" s="193" t="s">
        <v>209</v>
      </c>
      <c r="E145" s="194" t="s">
        <v>547</v>
      </c>
      <c r="F145" s="195" t="s">
        <v>548</v>
      </c>
      <c r="G145" s="196" t="s">
        <v>285</v>
      </c>
      <c r="H145" s="197">
        <v>68.965000000000003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1443</v>
      </c>
    </row>
    <row r="146" spans="1:65" s="13" customFormat="1" ht="11.25">
      <c r="B146" s="206"/>
      <c r="C146" s="207"/>
      <c r="D146" s="208" t="s">
        <v>227</v>
      </c>
      <c r="E146" s="209" t="s">
        <v>490</v>
      </c>
      <c r="F146" s="210" t="s">
        <v>1444</v>
      </c>
      <c r="G146" s="207"/>
      <c r="H146" s="211">
        <v>68.965000000000003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37.9" customHeight="1">
      <c r="A147" s="35"/>
      <c r="B147" s="36"/>
      <c r="C147" s="193" t="s">
        <v>229</v>
      </c>
      <c r="D147" s="193" t="s">
        <v>209</v>
      </c>
      <c r="E147" s="194" t="s">
        <v>554</v>
      </c>
      <c r="F147" s="195" t="s">
        <v>555</v>
      </c>
      <c r="G147" s="196" t="s">
        <v>285</v>
      </c>
      <c r="H147" s="197">
        <v>689.65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1445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557</v>
      </c>
      <c r="G148" s="207"/>
      <c r="H148" s="211">
        <v>689.65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33" customHeight="1">
      <c r="A149" s="35"/>
      <c r="B149" s="36"/>
      <c r="C149" s="193" t="s">
        <v>233</v>
      </c>
      <c r="D149" s="193" t="s">
        <v>209</v>
      </c>
      <c r="E149" s="194" t="s">
        <v>569</v>
      </c>
      <c r="F149" s="195" t="s">
        <v>570</v>
      </c>
      <c r="G149" s="196" t="s">
        <v>445</v>
      </c>
      <c r="H149" s="197">
        <v>137.93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1446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572</v>
      </c>
      <c r="G150" s="207"/>
      <c r="H150" s="211">
        <v>137.93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16.5" customHeight="1">
      <c r="A151" s="35"/>
      <c r="B151" s="36"/>
      <c r="C151" s="193" t="s">
        <v>237</v>
      </c>
      <c r="D151" s="193" t="s">
        <v>209</v>
      </c>
      <c r="E151" s="194" t="s">
        <v>573</v>
      </c>
      <c r="F151" s="195" t="s">
        <v>574</v>
      </c>
      <c r="G151" s="196" t="s">
        <v>285</v>
      </c>
      <c r="H151" s="197">
        <v>68.965000000000003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1447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490</v>
      </c>
      <c r="G152" s="207"/>
      <c r="H152" s="211">
        <v>68.965000000000003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4.2" customHeight="1">
      <c r="A153" s="35"/>
      <c r="B153" s="36"/>
      <c r="C153" s="193" t="s">
        <v>243</v>
      </c>
      <c r="D153" s="193" t="s">
        <v>209</v>
      </c>
      <c r="E153" s="194" t="s">
        <v>1448</v>
      </c>
      <c r="F153" s="195" t="s">
        <v>1449</v>
      </c>
      <c r="G153" s="196" t="s">
        <v>212</v>
      </c>
      <c r="H153" s="197">
        <v>75.5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1450</v>
      </c>
    </row>
    <row r="154" spans="1:65" s="2" customFormat="1" ht="16.5" customHeight="1">
      <c r="A154" s="35"/>
      <c r="B154" s="36"/>
      <c r="C154" s="255" t="s">
        <v>247</v>
      </c>
      <c r="D154" s="255" t="s">
        <v>636</v>
      </c>
      <c r="E154" s="256" t="s">
        <v>1451</v>
      </c>
      <c r="F154" s="257" t="s">
        <v>1452</v>
      </c>
      <c r="G154" s="258" t="s">
        <v>445</v>
      </c>
      <c r="H154" s="259">
        <v>9.06</v>
      </c>
      <c r="I154" s="260"/>
      <c r="J154" s="261">
        <f>ROUND(I154*H154,2)</f>
        <v>0</v>
      </c>
      <c r="K154" s="257" t="s">
        <v>213</v>
      </c>
      <c r="L154" s="262"/>
      <c r="M154" s="263" t="s">
        <v>1</v>
      </c>
      <c r="N154" s="264" t="s">
        <v>41</v>
      </c>
      <c r="O154" s="72"/>
      <c r="P154" s="202">
        <f>O154*H154</f>
        <v>0</v>
      </c>
      <c r="Q154" s="202">
        <v>1</v>
      </c>
      <c r="R154" s="202">
        <f>Q154*H154</f>
        <v>9.06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237</v>
      </c>
      <c r="AT154" s="204" t="s">
        <v>636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1453</v>
      </c>
    </row>
    <row r="155" spans="1:65" s="13" customFormat="1" ht="11.25">
      <c r="B155" s="206"/>
      <c r="C155" s="207"/>
      <c r="D155" s="208" t="s">
        <v>227</v>
      </c>
      <c r="E155" s="207"/>
      <c r="F155" s="210" t="s">
        <v>1454</v>
      </c>
      <c r="G155" s="207"/>
      <c r="H155" s="211">
        <v>9.06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4</v>
      </c>
      <c r="AX155" s="13" t="s">
        <v>83</v>
      </c>
      <c r="AY155" s="217" t="s">
        <v>207</v>
      </c>
    </row>
    <row r="156" spans="1:65" s="2" customFormat="1" ht="24.2" customHeight="1">
      <c r="A156" s="35"/>
      <c r="B156" s="36"/>
      <c r="C156" s="193" t="s">
        <v>86</v>
      </c>
      <c r="D156" s="193" t="s">
        <v>209</v>
      </c>
      <c r="E156" s="194" t="s">
        <v>1455</v>
      </c>
      <c r="F156" s="195" t="s">
        <v>1456</v>
      </c>
      <c r="G156" s="196" t="s">
        <v>285</v>
      </c>
      <c r="H156" s="197">
        <v>30.1</v>
      </c>
      <c r="I156" s="198"/>
      <c r="J156" s="199">
        <f>ROUND(I156*H156,2)</f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1457</v>
      </c>
    </row>
    <row r="157" spans="1:65" s="14" customFormat="1" ht="22.5">
      <c r="B157" s="218"/>
      <c r="C157" s="219"/>
      <c r="D157" s="208" t="s">
        <v>227</v>
      </c>
      <c r="E157" s="220" t="s">
        <v>1</v>
      </c>
      <c r="F157" s="221" t="s">
        <v>1458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4" customFormat="1" ht="33.75">
      <c r="B158" s="218"/>
      <c r="C158" s="219"/>
      <c r="D158" s="208" t="s">
        <v>227</v>
      </c>
      <c r="E158" s="220" t="s">
        <v>1</v>
      </c>
      <c r="F158" s="221" t="s">
        <v>1459</v>
      </c>
      <c r="G158" s="219"/>
      <c r="H158" s="220" t="s">
        <v>1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227</v>
      </c>
      <c r="AU158" s="227" t="s">
        <v>85</v>
      </c>
      <c r="AV158" s="14" t="s">
        <v>83</v>
      </c>
      <c r="AW158" s="14" t="s">
        <v>32</v>
      </c>
      <c r="AX158" s="14" t="s">
        <v>76</v>
      </c>
      <c r="AY158" s="22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1460</v>
      </c>
      <c r="G159" s="207"/>
      <c r="H159" s="211">
        <v>30.1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83</v>
      </c>
      <c r="AY159" s="217" t="s">
        <v>207</v>
      </c>
    </row>
    <row r="160" spans="1:65" s="2" customFormat="1" ht="16.5" customHeight="1">
      <c r="A160" s="35"/>
      <c r="B160" s="36"/>
      <c r="C160" s="255" t="s">
        <v>8</v>
      </c>
      <c r="D160" s="255" t="s">
        <v>636</v>
      </c>
      <c r="E160" s="256" t="s">
        <v>1461</v>
      </c>
      <c r="F160" s="257" t="s">
        <v>1462</v>
      </c>
      <c r="G160" s="258" t="s">
        <v>445</v>
      </c>
      <c r="H160" s="259">
        <v>30.911999999999999</v>
      </c>
      <c r="I160" s="260"/>
      <c r="J160" s="261">
        <f>ROUND(I160*H160,2)</f>
        <v>0</v>
      </c>
      <c r="K160" s="257" t="s">
        <v>213</v>
      </c>
      <c r="L160" s="262"/>
      <c r="M160" s="263" t="s">
        <v>1</v>
      </c>
      <c r="N160" s="264" t="s">
        <v>41</v>
      </c>
      <c r="O160" s="72"/>
      <c r="P160" s="202">
        <f>O160*H160</f>
        <v>0</v>
      </c>
      <c r="Q160" s="202">
        <v>1</v>
      </c>
      <c r="R160" s="202">
        <f>Q160*H160</f>
        <v>30.911999999999999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237</v>
      </c>
      <c r="AT160" s="204" t="s">
        <v>636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97</v>
      </c>
      <c r="BM160" s="204" t="s">
        <v>1463</v>
      </c>
    </row>
    <row r="161" spans="1:65" s="14" customFormat="1" ht="11.25">
      <c r="B161" s="218"/>
      <c r="C161" s="219"/>
      <c r="D161" s="208" t="s">
        <v>227</v>
      </c>
      <c r="E161" s="220" t="s">
        <v>1</v>
      </c>
      <c r="F161" s="221" t="s">
        <v>1464</v>
      </c>
      <c r="G161" s="219"/>
      <c r="H161" s="220" t="s">
        <v>1</v>
      </c>
      <c r="I161" s="222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227</v>
      </c>
      <c r="AU161" s="227" t="s">
        <v>85</v>
      </c>
      <c r="AV161" s="14" t="s">
        <v>83</v>
      </c>
      <c r="AW161" s="14" t="s">
        <v>32</v>
      </c>
      <c r="AX161" s="14" t="s">
        <v>76</v>
      </c>
      <c r="AY161" s="227" t="s">
        <v>207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1465</v>
      </c>
      <c r="G162" s="207"/>
      <c r="H162" s="211">
        <v>30.911999999999999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16.5" customHeight="1">
      <c r="A163" s="35"/>
      <c r="B163" s="36"/>
      <c r="C163" s="255" t="s">
        <v>257</v>
      </c>
      <c r="D163" s="255" t="s">
        <v>636</v>
      </c>
      <c r="E163" s="256" t="s">
        <v>1466</v>
      </c>
      <c r="F163" s="257" t="s">
        <v>1467</v>
      </c>
      <c r="G163" s="258" t="s">
        <v>445</v>
      </c>
      <c r="H163" s="259">
        <v>0.37</v>
      </c>
      <c r="I163" s="260"/>
      <c r="J163" s="261">
        <f>ROUND(I163*H163,2)</f>
        <v>0</v>
      </c>
      <c r="K163" s="257" t="s">
        <v>213</v>
      </c>
      <c r="L163" s="262"/>
      <c r="M163" s="263" t="s">
        <v>1</v>
      </c>
      <c r="N163" s="264" t="s">
        <v>41</v>
      </c>
      <c r="O163" s="72"/>
      <c r="P163" s="202">
        <f>O163*H163</f>
        <v>0</v>
      </c>
      <c r="Q163" s="202">
        <v>1</v>
      </c>
      <c r="R163" s="202">
        <f>Q163*H163</f>
        <v>0.37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237</v>
      </c>
      <c r="AT163" s="204" t="s">
        <v>636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1468</v>
      </c>
    </row>
    <row r="164" spans="1:65" s="14" customFormat="1" ht="11.25">
      <c r="B164" s="218"/>
      <c r="C164" s="219"/>
      <c r="D164" s="208" t="s">
        <v>227</v>
      </c>
      <c r="E164" s="220" t="s">
        <v>1</v>
      </c>
      <c r="F164" s="221" t="s">
        <v>1469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227</v>
      </c>
      <c r="AU164" s="227" t="s">
        <v>85</v>
      </c>
      <c r="AV164" s="14" t="s">
        <v>83</v>
      </c>
      <c r="AW164" s="14" t="s">
        <v>32</v>
      </c>
      <c r="AX164" s="14" t="s">
        <v>76</v>
      </c>
      <c r="AY164" s="22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1470</v>
      </c>
      <c r="G165" s="207"/>
      <c r="H165" s="211">
        <v>0.37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16.5" customHeight="1">
      <c r="A166" s="35"/>
      <c r="B166" s="36"/>
      <c r="C166" s="255" t="s">
        <v>261</v>
      </c>
      <c r="D166" s="255" t="s">
        <v>636</v>
      </c>
      <c r="E166" s="256" t="s">
        <v>1471</v>
      </c>
      <c r="F166" s="257" t="s">
        <v>1472</v>
      </c>
      <c r="G166" s="258" t="s">
        <v>285</v>
      </c>
      <c r="H166" s="259">
        <v>1.97</v>
      </c>
      <c r="I166" s="260"/>
      <c r="J166" s="261">
        <f>ROUND(I166*H166,2)</f>
        <v>0</v>
      </c>
      <c r="K166" s="257" t="s">
        <v>1</v>
      </c>
      <c r="L166" s="262"/>
      <c r="M166" s="263" t="s">
        <v>1</v>
      </c>
      <c r="N166" s="264" t="s">
        <v>41</v>
      </c>
      <c r="O166" s="72"/>
      <c r="P166" s="202">
        <f>O166*H166</f>
        <v>0</v>
      </c>
      <c r="Q166" s="202">
        <v>0.21</v>
      </c>
      <c r="R166" s="202">
        <f>Q166*H166</f>
        <v>0.41369999999999996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237</v>
      </c>
      <c r="AT166" s="204" t="s">
        <v>636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1473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1474</v>
      </c>
      <c r="G167" s="207"/>
      <c r="H167" s="211">
        <v>1.93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1475</v>
      </c>
      <c r="G168" s="207"/>
      <c r="H168" s="211">
        <v>0.04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76</v>
      </c>
      <c r="AY168" s="217" t="s">
        <v>207</v>
      </c>
    </row>
    <row r="169" spans="1:65" s="15" customFormat="1" ht="11.25">
      <c r="B169" s="228"/>
      <c r="C169" s="229"/>
      <c r="D169" s="208" t="s">
        <v>227</v>
      </c>
      <c r="E169" s="230" t="s">
        <v>1</v>
      </c>
      <c r="F169" s="231" t="s">
        <v>291</v>
      </c>
      <c r="G169" s="229"/>
      <c r="H169" s="232">
        <v>1.97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227</v>
      </c>
      <c r="AU169" s="238" t="s">
        <v>85</v>
      </c>
      <c r="AV169" s="15" t="s">
        <v>97</v>
      </c>
      <c r="AW169" s="15" t="s">
        <v>32</v>
      </c>
      <c r="AX169" s="15" t="s">
        <v>83</v>
      </c>
      <c r="AY169" s="238" t="s">
        <v>207</v>
      </c>
    </row>
    <row r="170" spans="1:65" s="2" customFormat="1" ht="16.5" customHeight="1">
      <c r="A170" s="35"/>
      <c r="B170" s="36"/>
      <c r="C170" s="255" t="s">
        <v>266</v>
      </c>
      <c r="D170" s="255" t="s">
        <v>636</v>
      </c>
      <c r="E170" s="256" t="s">
        <v>1476</v>
      </c>
      <c r="F170" s="257" t="s">
        <v>1477</v>
      </c>
      <c r="G170" s="258" t="s">
        <v>285</v>
      </c>
      <c r="H170" s="259">
        <v>1.97</v>
      </c>
      <c r="I170" s="260"/>
      <c r="J170" s="261">
        <f>ROUND(I170*H170,2)</f>
        <v>0</v>
      </c>
      <c r="K170" s="257" t="s">
        <v>1</v>
      </c>
      <c r="L170" s="262"/>
      <c r="M170" s="263" t="s">
        <v>1</v>
      </c>
      <c r="N170" s="264" t="s">
        <v>41</v>
      </c>
      <c r="O170" s="72"/>
      <c r="P170" s="202">
        <f>O170*H170</f>
        <v>0</v>
      </c>
      <c r="Q170" s="202">
        <v>1E-3</v>
      </c>
      <c r="R170" s="202">
        <f>Q170*H170</f>
        <v>1.97E-3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237</v>
      </c>
      <c r="AT170" s="204" t="s">
        <v>636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1478</v>
      </c>
    </row>
    <row r="171" spans="1:65" s="2" customFormat="1" ht="37.9" customHeight="1">
      <c r="A171" s="35"/>
      <c r="B171" s="36"/>
      <c r="C171" s="193" t="s">
        <v>270</v>
      </c>
      <c r="D171" s="193" t="s">
        <v>209</v>
      </c>
      <c r="E171" s="194" t="s">
        <v>1479</v>
      </c>
      <c r="F171" s="195" t="s">
        <v>1480</v>
      </c>
      <c r="G171" s="196" t="s">
        <v>212</v>
      </c>
      <c r="H171" s="197">
        <v>912.6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1481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1482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4" customFormat="1" ht="11.25">
      <c r="B173" s="218"/>
      <c r="C173" s="219"/>
      <c r="D173" s="208" t="s">
        <v>227</v>
      </c>
      <c r="E173" s="220" t="s">
        <v>1</v>
      </c>
      <c r="F173" s="221" t="s">
        <v>1441</v>
      </c>
      <c r="G173" s="219"/>
      <c r="H173" s="220" t="s">
        <v>1</v>
      </c>
      <c r="I173" s="222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227</v>
      </c>
      <c r="AU173" s="227" t="s">
        <v>85</v>
      </c>
      <c r="AV173" s="14" t="s">
        <v>83</v>
      </c>
      <c r="AW173" s="14" t="s">
        <v>32</v>
      </c>
      <c r="AX173" s="14" t="s">
        <v>76</v>
      </c>
      <c r="AY173" s="227" t="s">
        <v>207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1483</v>
      </c>
      <c r="G174" s="207"/>
      <c r="H174" s="211">
        <v>912.6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83</v>
      </c>
      <c r="AY174" s="217" t="s">
        <v>207</v>
      </c>
    </row>
    <row r="175" spans="1:65" s="2" customFormat="1" ht="33" customHeight="1">
      <c r="A175" s="35"/>
      <c r="B175" s="36"/>
      <c r="C175" s="193" t="s">
        <v>272</v>
      </c>
      <c r="D175" s="193" t="s">
        <v>209</v>
      </c>
      <c r="E175" s="194" t="s">
        <v>1484</v>
      </c>
      <c r="F175" s="195" t="s">
        <v>1485</v>
      </c>
      <c r="G175" s="196" t="s">
        <v>212</v>
      </c>
      <c r="H175" s="197">
        <v>121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1486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1487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1110</v>
      </c>
      <c r="G177" s="207"/>
      <c r="H177" s="211">
        <v>121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83</v>
      </c>
      <c r="AY177" s="217" t="s">
        <v>207</v>
      </c>
    </row>
    <row r="178" spans="1:65" s="2" customFormat="1" ht="24.2" customHeight="1">
      <c r="A178" s="35"/>
      <c r="B178" s="36"/>
      <c r="C178" s="193" t="s">
        <v>278</v>
      </c>
      <c r="D178" s="193" t="s">
        <v>209</v>
      </c>
      <c r="E178" s="194" t="s">
        <v>1488</v>
      </c>
      <c r="F178" s="195" t="s">
        <v>1489</v>
      </c>
      <c r="G178" s="196" t="s">
        <v>212</v>
      </c>
      <c r="H178" s="197">
        <v>40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1490</v>
      </c>
    </row>
    <row r="179" spans="1:65" s="14" customFormat="1" ht="11.25">
      <c r="B179" s="218"/>
      <c r="C179" s="219"/>
      <c r="D179" s="208" t="s">
        <v>227</v>
      </c>
      <c r="E179" s="220" t="s">
        <v>1</v>
      </c>
      <c r="F179" s="221" t="s">
        <v>1491</v>
      </c>
      <c r="G179" s="219"/>
      <c r="H179" s="220" t="s">
        <v>1</v>
      </c>
      <c r="I179" s="222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227</v>
      </c>
      <c r="AU179" s="227" t="s">
        <v>85</v>
      </c>
      <c r="AV179" s="14" t="s">
        <v>83</v>
      </c>
      <c r="AW179" s="14" t="s">
        <v>32</v>
      </c>
      <c r="AX179" s="14" t="s">
        <v>76</v>
      </c>
      <c r="AY179" s="22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1492</v>
      </c>
      <c r="G180" s="207"/>
      <c r="H180" s="211">
        <v>16.7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76</v>
      </c>
      <c r="AY180" s="21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1493</v>
      </c>
      <c r="G181" s="207"/>
      <c r="H181" s="211">
        <v>23.3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5" customFormat="1" ht="11.25">
      <c r="B182" s="228"/>
      <c r="C182" s="229"/>
      <c r="D182" s="208" t="s">
        <v>227</v>
      </c>
      <c r="E182" s="230" t="s">
        <v>1</v>
      </c>
      <c r="F182" s="231" t="s">
        <v>291</v>
      </c>
      <c r="G182" s="229"/>
      <c r="H182" s="232">
        <v>40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227</v>
      </c>
      <c r="AU182" s="238" t="s">
        <v>85</v>
      </c>
      <c r="AV182" s="15" t="s">
        <v>97</v>
      </c>
      <c r="AW182" s="15" t="s">
        <v>32</v>
      </c>
      <c r="AX182" s="15" t="s">
        <v>83</v>
      </c>
      <c r="AY182" s="238" t="s">
        <v>207</v>
      </c>
    </row>
    <row r="183" spans="1:65" s="2" customFormat="1" ht="16.5" customHeight="1">
      <c r="A183" s="35"/>
      <c r="B183" s="36"/>
      <c r="C183" s="255" t="s">
        <v>282</v>
      </c>
      <c r="D183" s="255" t="s">
        <v>636</v>
      </c>
      <c r="E183" s="256" t="s">
        <v>1494</v>
      </c>
      <c r="F183" s="257" t="s">
        <v>1495</v>
      </c>
      <c r="G183" s="258" t="s">
        <v>285</v>
      </c>
      <c r="H183" s="259">
        <v>26.097999999999999</v>
      </c>
      <c r="I183" s="260"/>
      <c r="J183" s="261">
        <f>ROUND(I183*H183,2)</f>
        <v>0</v>
      </c>
      <c r="K183" s="257" t="s">
        <v>1</v>
      </c>
      <c r="L183" s="262"/>
      <c r="M183" s="263" t="s">
        <v>1</v>
      </c>
      <c r="N183" s="264" t="s">
        <v>41</v>
      </c>
      <c r="O183" s="72"/>
      <c r="P183" s="202">
        <f>O183*H183</f>
        <v>0</v>
      </c>
      <c r="Q183" s="202">
        <v>0.22</v>
      </c>
      <c r="R183" s="202">
        <f>Q183*H183</f>
        <v>5.7415599999999998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237</v>
      </c>
      <c r="AT183" s="204" t="s">
        <v>636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1496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1497</v>
      </c>
      <c r="G184" s="207"/>
      <c r="H184" s="211">
        <v>15.03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3" customFormat="1" ht="22.5">
      <c r="B185" s="206"/>
      <c r="C185" s="207"/>
      <c r="D185" s="208" t="s">
        <v>227</v>
      </c>
      <c r="E185" s="209" t="s">
        <v>1</v>
      </c>
      <c r="F185" s="210" t="s">
        <v>1498</v>
      </c>
      <c r="G185" s="207"/>
      <c r="H185" s="211">
        <v>11.068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5" customFormat="1" ht="11.25">
      <c r="B186" s="228"/>
      <c r="C186" s="229"/>
      <c r="D186" s="208" t="s">
        <v>227</v>
      </c>
      <c r="E186" s="230" t="s">
        <v>1</v>
      </c>
      <c r="F186" s="231" t="s">
        <v>291</v>
      </c>
      <c r="G186" s="229"/>
      <c r="H186" s="232">
        <v>26.097999999999999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227</v>
      </c>
      <c r="AU186" s="238" t="s">
        <v>85</v>
      </c>
      <c r="AV186" s="15" t="s">
        <v>97</v>
      </c>
      <c r="AW186" s="15" t="s">
        <v>32</v>
      </c>
      <c r="AX186" s="15" t="s">
        <v>83</v>
      </c>
      <c r="AY186" s="238" t="s">
        <v>207</v>
      </c>
    </row>
    <row r="187" spans="1:65" s="2" customFormat="1" ht="24.2" customHeight="1">
      <c r="A187" s="35"/>
      <c r="B187" s="36"/>
      <c r="C187" s="193" t="s">
        <v>292</v>
      </c>
      <c r="D187" s="193" t="s">
        <v>209</v>
      </c>
      <c r="E187" s="194" t="s">
        <v>1499</v>
      </c>
      <c r="F187" s="195" t="s">
        <v>1500</v>
      </c>
      <c r="G187" s="196" t="s">
        <v>212</v>
      </c>
      <c r="H187" s="197">
        <v>72.78</v>
      </c>
      <c r="I187" s="198"/>
      <c r="J187" s="199">
        <f>ROUND(I187*H187,2)</f>
        <v>0</v>
      </c>
      <c r="K187" s="195" t="s">
        <v>1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1501</v>
      </c>
    </row>
    <row r="188" spans="1:65" s="14" customFormat="1" ht="22.5">
      <c r="B188" s="218"/>
      <c r="C188" s="219"/>
      <c r="D188" s="208" t="s">
        <v>227</v>
      </c>
      <c r="E188" s="220" t="s">
        <v>1</v>
      </c>
      <c r="F188" s="221" t="s">
        <v>1502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227</v>
      </c>
      <c r="AU188" s="227" t="s">
        <v>85</v>
      </c>
      <c r="AV188" s="14" t="s">
        <v>83</v>
      </c>
      <c r="AW188" s="14" t="s">
        <v>32</v>
      </c>
      <c r="AX188" s="14" t="s">
        <v>76</v>
      </c>
      <c r="AY188" s="227" t="s">
        <v>207</v>
      </c>
    </row>
    <row r="189" spans="1:65" s="14" customFormat="1" ht="22.5">
      <c r="B189" s="218"/>
      <c r="C189" s="219"/>
      <c r="D189" s="208" t="s">
        <v>227</v>
      </c>
      <c r="E189" s="220" t="s">
        <v>1</v>
      </c>
      <c r="F189" s="221" t="s">
        <v>1503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1504</v>
      </c>
      <c r="G190" s="207"/>
      <c r="H190" s="211">
        <v>72.78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83</v>
      </c>
      <c r="AY190" s="217" t="s">
        <v>207</v>
      </c>
    </row>
    <row r="191" spans="1:65" s="2" customFormat="1" ht="37.9" customHeight="1">
      <c r="A191" s="35"/>
      <c r="B191" s="36"/>
      <c r="C191" s="193" t="s">
        <v>7</v>
      </c>
      <c r="D191" s="193" t="s">
        <v>209</v>
      </c>
      <c r="E191" s="194" t="s">
        <v>1505</v>
      </c>
      <c r="F191" s="195" t="s">
        <v>1506</v>
      </c>
      <c r="G191" s="196" t="s">
        <v>212</v>
      </c>
      <c r="H191" s="197">
        <v>494.8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1507</v>
      </c>
    </row>
    <row r="192" spans="1:65" s="14" customFormat="1" ht="33.75">
      <c r="B192" s="218"/>
      <c r="C192" s="219"/>
      <c r="D192" s="208" t="s">
        <v>227</v>
      </c>
      <c r="E192" s="220" t="s">
        <v>1</v>
      </c>
      <c r="F192" s="221" t="s">
        <v>1508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4" customFormat="1" ht="11.25">
      <c r="B193" s="218"/>
      <c r="C193" s="219"/>
      <c r="D193" s="208" t="s">
        <v>227</v>
      </c>
      <c r="E193" s="220" t="s">
        <v>1</v>
      </c>
      <c r="F193" s="221" t="s">
        <v>1509</v>
      </c>
      <c r="G193" s="219"/>
      <c r="H193" s="220" t="s">
        <v>1</v>
      </c>
      <c r="I193" s="222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227</v>
      </c>
      <c r="AU193" s="227" t="s">
        <v>85</v>
      </c>
      <c r="AV193" s="14" t="s">
        <v>83</v>
      </c>
      <c r="AW193" s="14" t="s">
        <v>32</v>
      </c>
      <c r="AX193" s="14" t="s">
        <v>76</v>
      </c>
      <c r="AY193" s="227" t="s">
        <v>207</v>
      </c>
    </row>
    <row r="194" spans="1:65" s="13" customFormat="1" ht="22.5">
      <c r="B194" s="206"/>
      <c r="C194" s="207"/>
      <c r="D194" s="208" t="s">
        <v>227</v>
      </c>
      <c r="E194" s="209" t="s">
        <v>1</v>
      </c>
      <c r="F194" s="210" t="s">
        <v>1510</v>
      </c>
      <c r="G194" s="207"/>
      <c r="H194" s="211">
        <v>17.5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1511</v>
      </c>
      <c r="G195" s="207"/>
      <c r="H195" s="211">
        <v>34.4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1512</v>
      </c>
      <c r="G196" s="207"/>
      <c r="H196" s="211">
        <v>22.6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76</v>
      </c>
      <c r="AY196" s="217" t="s">
        <v>207</v>
      </c>
    </row>
    <row r="197" spans="1:65" s="13" customFormat="1" ht="11.25">
      <c r="B197" s="206"/>
      <c r="C197" s="207"/>
      <c r="D197" s="208" t="s">
        <v>227</v>
      </c>
      <c r="E197" s="209" t="s">
        <v>1</v>
      </c>
      <c r="F197" s="210" t="s">
        <v>1513</v>
      </c>
      <c r="G197" s="207"/>
      <c r="H197" s="211">
        <v>16.7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227</v>
      </c>
      <c r="AU197" s="217" t="s">
        <v>85</v>
      </c>
      <c r="AV197" s="13" t="s">
        <v>85</v>
      </c>
      <c r="AW197" s="13" t="s">
        <v>32</v>
      </c>
      <c r="AX197" s="13" t="s">
        <v>76</v>
      </c>
      <c r="AY197" s="217" t="s">
        <v>207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1514</v>
      </c>
      <c r="G198" s="207"/>
      <c r="H198" s="211">
        <v>23.3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1515</v>
      </c>
      <c r="G199" s="207"/>
      <c r="H199" s="211">
        <v>54.2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76</v>
      </c>
      <c r="AY199" s="217" t="s">
        <v>207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1516</v>
      </c>
      <c r="G200" s="207"/>
      <c r="H200" s="211">
        <v>326.10000000000002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76</v>
      </c>
      <c r="AY200" s="217" t="s">
        <v>207</v>
      </c>
    </row>
    <row r="201" spans="1:65" s="15" customFormat="1" ht="11.25">
      <c r="B201" s="228"/>
      <c r="C201" s="229"/>
      <c r="D201" s="208" t="s">
        <v>227</v>
      </c>
      <c r="E201" s="230" t="s">
        <v>1</v>
      </c>
      <c r="F201" s="231" t="s">
        <v>291</v>
      </c>
      <c r="G201" s="229"/>
      <c r="H201" s="232">
        <v>494.8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227</v>
      </c>
      <c r="AU201" s="238" t="s">
        <v>85</v>
      </c>
      <c r="AV201" s="15" t="s">
        <v>97</v>
      </c>
      <c r="AW201" s="15" t="s">
        <v>32</v>
      </c>
      <c r="AX201" s="15" t="s">
        <v>83</v>
      </c>
      <c r="AY201" s="238" t="s">
        <v>207</v>
      </c>
    </row>
    <row r="202" spans="1:65" s="2" customFormat="1" ht="24.2" customHeight="1">
      <c r="A202" s="35"/>
      <c r="B202" s="36"/>
      <c r="C202" s="193" t="s">
        <v>299</v>
      </c>
      <c r="D202" s="193" t="s">
        <v>209</v>
      </c>
      <c r="E202" s="194" t="s">
        <v>1517</v>
      </c>
      <c r="F202" s="195" t="s">
        <v>1518</v>
      </c>
      <c r="G202" s="196" t="s">
        <v>212</v>
      </c>
      <c r="H202" s="197">
        <v>451.3</v>
      </c>
      <c r="I202" s="198"/>
      <c r="J202" s="199">
        <f>ROUND(I202*H202,2)</f>
        <v>0</v>
      </c>
      <c r="K202" s="195" t="s">
        <v>213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97</v>
      </c>
      <c r="AT202" s="204" t="s">
        <v>209</v>
      </c>
      <c r="AU202" s="204" t="s">
        <v>85</v>
      </c>
      <c r="AY202" s="18" t="s">
        <v>207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97</v>
      </c>
      <c r="BM202" s="204" t="s">
        <v>1519</v>
      </c>
    </row>
    <row r="203" spans="1:65" s="2" customFormat="1" ht="16.5" customHeight="1">
      <c r="A203" s="35"/>
      <c r="B203" s="36"/>
      <c r="C203" s="255" t="s">
        <v>303</v>
      </c>
      <c r="D203" s="255" t="s">
        <v>636</v>
      </c>
      <c r="E203" s="256" t="s">
        <v>1520</v>
      </c>
      <c r="F203" s="257" t="s">
        <v>1521</v>
      </c>
      <c r="G203" s="258" t="s">
        <v>817</v>
      </c>
      <c r="H203" s="259">
        <v>9.0259999999999998</v>
      </c>
      <c r="I203" s="260"/>
      <c r="J203" s="261">
        <f>ROUND(I203*H203,2)</f>
        <v>0</v>
      </c>
      <c r="K203" s="257" t="s">
        <v>213</v>
      </c>
      <c r="L203" s="262"/>
      <c r="M203" s="263" t="s">
        <v>1</v>
      </c>
      <c r="N203" s="264" t="s">
        <v>41</v>
      </c>
      <c r="O203" s="72"/>
      <c r="P203" s="202">
        <f>O203*H203</f>
        <v>0</v>
      </c>
      <c r="Q203" s="202">
        <v>1E-3</v>
      </c>
      <c r="R203" s="202">
        <f>Q203*H203</f>
        <v>9.0259999999999993E-3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237</v>
      </c>
      <c r="AT203" s="204" t="s">
        <v>636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1522</v>
      </c>
    </row>
    <row r="204" spans="1:65" s="13" customFormat="1" ht="11.25">
      <c r="B204" s="206"/>
      <c r="C204" s="207"/>
      <c r="D204" s="208" t="s">
        <v>227</v>
      </c>
      <c r="E204" s="207"/>
      <c r="F204" s="210" t="s">
        <v>1523</v>
      </c>
      <c r="G204" s="207"/>
      <c r="H204" s="211">
        <v>9.0259999999999998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4</v>
      </c>
      <c r="AX204" s="13" t="s">
        <v>83</v>
      </c>
      <c r="AY204" s="217" t="s">
        <v>207</v>
      </c>
    </row>
    <row r="205" spans="1:65" s="2" customFormat="1" ht="24.2" customHeight="1">
      <c r="A205" s="35"/>
      <c r="B205" s="36"/>
      <c r="C205" s="193" t="s">
        <v>308</v>
      </c>
      <c r="D205" s="193" t="s">
        <v>209</v>
      </c>
      <c r="E205" s="194" t="s">
        <v>1524</v>
      </c>
      <c r="F205" s="195" t="s">
        <v>1525</v>
      </c>
      <c r="G205" s="196" t="s">
        <v>212</v>
      </c>
      <c r="H205" s="197">
        <v>121</v>
      </c>
      <c r="I205" s="198"/>
      <c r="J205" s="199">
        <f>ROUND(I205*H205,2)</f>
        <v>0</v>
      </c>
      <c r="K205" s="195" t="s">
        <v>213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1526</v>
      </c>
    </row>
    <row r="206" spans="1:65" s="2" customFormat="1" ht="16.5" customHeight="1">
      <c r="A206" s="35"/>
      <c r="B206" s="36"/>
      <c r="C206" s="255" t="s">
        <v>314</v>
      </c>
      <c r="D206" s="255" t="s">
        <v>636</v>
      </c>
      <c r="E206" s="256" t="s">
        <v>1520</v>
      </c>
      <c r="F206" s="257" t="s">
        <v>1521</v>
      </c>
      <c r="G206" s="258" t="s">
        <v>817</v>
      </c>
      <c r="H206" s="259">
        <v>2.42</v>
      </c>
      <c r="I206" s="260"/>
      <c r="J206" s="261">
        <f>ROUND(I206*H206,2)</f>
        <v>0</v>
      </c>
      <c r="K206" s="257" t="s">
        <v>213</v>
      </c>
      <c r="L206" s="262"/>
      <c r="M206" s="263" t="s">
        <v>1</v>
      </c>
      <c r="N206" s="264" t="s">
        <v>41</v>
      </c>
      <c r="O206" s="72"/>
      <c r="P206" s="202">
        <f>O206*H206</f>
        <v>0</v>
      </c>
      <c r="Q206" s="202">
        <v>1E-3</v>
      </c>
      <c r="R206" s="202">
        <f>Q206*H206</f>
        <v>2.4199999999999998E-3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1527</v>
      </c>
    </row>
    <row r="207" spans="1:65" s="13" customFormat="1" ht="11.25">
      <c r="B207" s="206"/>
      <c r="C207" s="207"/>
      <c r="D207" s="208" t="s">
        <v>227</v>
      </c>
      <c r="E207" s="207"/>
      <c r="F207" s="210" t="s">
        <v>1528</v>
      </c>
      <c r="G207" s="207"/>
      <c r="H207" s="211">
        <v>2.42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4</v>
      </c>
      <c r="AX207" s="13" t="s">
        <v>83</v>
      </c>
      <c r="AY207" s="217" t="s">
        <v>207</v>
      </c>
    </row>
    <row r="208" spans="1:65" s="2" customFormat="1" ht="33" customHeight="1">
      <c r="A208" s="35"/>
      <c r="B208" s="36"/>
      <c r="C208" s="193" t="s">
        <v>321</v>
      </c>
      <c r="D208" s="193" t="s">
        <v>209</v>
      </c>
      <c r="E208" s="194" t="s">
        <v>1529</v>
      </c>
      <c r="F208" s="195" t="s">
        <v>1530</v>
      </c>
      <c r="G208" s="196" t="s">
        <v>212</v>
      </c>
      <c r="H208" s="197">
        <v>5.28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1531</v>
      </c>
    </row>
    <row r="209" spans="1:65" s="14" customFormat="1" ht="22.5">
      <c r="B209" s="218"/>
      <c r="C209" s="219"/>
      <c r="D209" s="208" t="s">
        <v>227</v>
      </c>
      <c r="E209" s="220" t="s">
        <v>1</v>
      </c>
      <c r="F209" s="221" t="s">
        <v>1532</v>
      </c>
      <c r="G209" s="219"/>
      <c r="H209" s="220" t="s">
        <v>1</v>
      </c>
      <c r="I209" s="222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227</v>
      </c>
      <c r="AU209" s="227" t="s">
        <v>85</v>
      </c>
      <c r="AV209" s="14" t="s">
        <v>83</v>
      </c>
      <c r="AW209" s="14" t="s">
        <v>32</v>
      </c>
      <c r="AX209" s="14" t="s">
        <v>76</v>
      </c>
      <c r="AY209" s="227" t="s">
        <v>207</v>
      </c>
    </row>
    <row r="210" spans="1:65" s="14" customFormat="1" ht="22.5">
      <c r="B210" s="218"/>
      <c r="C210" s="219"/>
      <c r="D210" s="208" t="s">
        <v>227</v>
      </c>
      <c r="E210" s="220" t="s">
        <v>1</v>
      </c>
      <c r="F210" s="221" t="s">
        <v>1533</v>
      </c>
      <c r="G210" s="219"/>
      <c r="H210" s="220" t="s">
        <v>1</v>
      </c>
      <c r="I210" s="222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227</v>
      </c>
      <c r="AU210" s="227" t="s">
        <v>85</v>
      </c>
      <c r="AV210" s="14" t="s">
        <v>83</v>
      </c>
      <c r="AW210" s="14" t="s">
        <v>32</v>
      </c>
      <c r="AX210" s="14" t="s">
        <v>76</v>
      </c>
      <c r="AY210" s="227" t="s">
        <v>207</v>
      </c>
    </row>
    <row r="211" spans="1:65" s="14" customFormat="1" ht="22.5">
      <c r="B211" s="218"/>
      <c r="C211" s="219"/>
      <c r="D211" s="208" t="s">
        <v>227</v>
      </c>
      <c r="E211" s="220" t="s">
        <v>1</v>
      </c>
      <c r="F211" s="221" t="s">
        <v>1534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1535</v>
      </c>
      <c r="G212" s="207"/>
      <c r="H212" s="211">
        <v>5.28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24.2" customHeight="1">
      <c r="A213" s="35"/>
      <c r="B213" s="36"/>
      <c r="C213" s="193" t="s">
        <v>327</v>
      </c>
      <c r="D213" s="193" t="s">
        <v>209</v>
      </c>
      <c r="E213" s="194" t="s">
        <v>1536</v>
      </c>
      <c r="F213" s="195" t="s">
        <v>1537</v>
      </c>
      <c r="G213" s="196" t="s">
        <v>212</v>
      </c>
      <c r="H213" s="197">
        <v>36.299999999999997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1538</v>
      </c>
    </row>
    <row r="214" spans="1:65" s="14" customFormat="1" ht="11.25">
      <c r="B214" s="218"/>
      <c r="C214" s="219"/>
      <c r="D214" s="208" t="s">
        <v>227</v>
      </c>
      <c r="E214" s="220" t="s">
        <v>1</v>
      </c>
      <c r="F214" s="221" t="s">
        <v>1539</v>
      </c>
      <c r="G214" s="219"/>
      <c r="H214" s="220" t="s">
        <v>1</v>
      </c>
      <c r="I214" s="222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227</v>
      </c>
      <c r="AU214" s="227" t="s">
        <v>85</v>
      </c>
      <c r="AV214" s="14" t="s">
        <v>83</v>
      </c>
      <c r="AW214" s="14" t="s">
        <v>32</v>
      </c>
      <c r="AX214" s="14" t="s">
        <v>76</v>
      </c>
      <c r="AY214" s="227" t="s">
        <v>207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1540</v>
      </c>
      <c r="G215" s="207"/>
      <c r="H215" s="211">
        <v>36.299999999999997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83</v>
      </c>
      <c r="AY215" s="217" t="s">
        <v>207</v>
      </c>
    </row>
    <row r="216" spans="1:65" s="2" customFormat="1" ht="33" customHeight="1">
      <c r="A216" s="35"/>
      <c r="B216" s="36"/>
      <c r="C216" s="193" t="s">
        <v>333</v>
      </c>
      <c r="D216" s="193" t="s">
        <v>209</v>
      </c>
      <c r="E216" s="194" t="s">
        <v>1541</v>
      </c>
      <c r="F216" s="195" t="s">
        <v>1542</v>
      </c>
      <c r="G216" s="196" t="s">
        <v>311</v>
      </c>
      <c r="H216" s="197">
        <v>10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1543</v>
      </c>
    </row>
    <row r="217" spans="1:65" s="2" customFormat="1" ht="33" customHeight="1">
      <c r="A217" s="35"/>
      <c r="B217" s="36"/>
      <c r="C217" s="193" t="s">
        <v>349</v>
      </c>
      <c r="D217" s="193" t="s">
        <v>209</v>
      </c>
      <c r="E217" s="194" t="s">
        <v>1544</v>
      </c>
      <c r="F217" s="195" t="s">
        <v>1545</v>
      </c>
      <c r="G217" s="196" t="s">
        <v>311</v>
      </c>
      <c r="H217" s="197">
        <v>7</v>
      </c>
      <c r="I217" s="198"/>
      <c r="J217" s="199">
        <f>ROUND(I217*H217,2)</f>
        <v>0</v>
      </c>
      <c r="K217" s="195" t="s">
        <v>213</v>
      </c>
      <c r="L217" s="40"/>
      <c r="M217" s="200" t="s">
        <v>1</v>
      </c>
      <c r="N217" s="201" t="s">
        <v>41</v>
      </c>
      <c r="O217" s="7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97</v>
      </c>
      <c r="AT217" s="204" t="s">
        <v>209</v>
      </c>
      <c r="AU217" s="204" t="s">
        <v>85</v>
      </c>
      <c r="AY217" s="18" t="s">
        <v>207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83</v>
      </c>
      <c r="BK217" s="205">
        <f>ROUND(I217*H217,2)</f>
        <v>0</v>
      </c>
      <c r="BL217" s="18" t="s">
        <v>97</v>
      </c>
      <c r="BM217" s="204" t="s">
        <v>1546</v>
      </c>
    </row>
    <row r="218" spans="1:65" s="2" customFormat="1" ht="37.9" customHeight="1">
      <c r="A218" s="35"/>
      <c r="B218" s="36"/>
      <c r="C218" s="193" t="s">
        <v>355</v>
      </c>
      <c r="D218" s="193" t="s">
        <v>209</v>
      </c>
      <c r="E218" s="194" t="s">
        <v>1547</v>
      </c>
      <c r="F218" s="195" t="s">
        <v>1548</v>
      </c>
      <c r="G218" s="196" t="s">
        <v>311</v>
      </c>
      <c r="H218" s="197">
        <v>1</v>
      </c>
      <c r="I218" s="198"/>
      <c r="J218" s="199">
        <f>ROUND(I218*H218,2)</f>
        <v>0</v>
      </c>
      <c r="K218" s="195" t="s">
        <v>213</v>
      </c>
      <c r="L218" s="40"/>
      <c r="M218" s="200" t="s">
        <v>1</v>
      </c>
      <c r="N218" s="201" t="s">
        <v>41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97</v>
      </c>
      <c r="AT218" s="204" t="s">
        <v>209</v>
      </c>
      <c r="AU218" s="204" t="s">
        <v>85</v>
      </c>
      <c r="AY218" s="18" t="s">
        <v>207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97</v>
      </c>
      <c r="BM218" s="204" t="s">
        <v>1549</v>
      </c>
    </row>
    <row r="219" spans="1:65" s="14" customFormat="1" ht="33.75">
      <c r="B219" s="218"/>
      <c r="C219" s="219"/>
      <c r="D219" s="208" t="s">
        <v>227</v>
      </c>
      <c r="E219" s="220" t="s">
        <v>1</v>
      </c>
      <c r="F219" s="221" t="s">
        <v>1550</v>
      </c>
      <c r="G219" s="219"/>
      <c r="H219" s="220" t="s">
        <v>1</v>
      </c>
      <c r="I219" s="222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227</v>
      </c>
      <c r="AU219" s="227" t="s">
        <v>85</v>
      </c>
      <c r="AV219" s="14" t="s">
        <v>83</v>
      </c>
      <c r="AW219" s="14" t="s">
        <v>32</v>
      </c>
      <c r="AX219" s="14" t="s">
        <v>76</v>
      </c>
      <c r="AY219" s="227" t="s">
        <v>207</v>
      </c>
    </row>
    <row r="220" spans="1:65" s="13" customFormat="1" ht="11.25">
      <c r="B220" s="206"/>
      <c r="C220" s="207"/>
      <c r="D220" s="208" t="s">
        <v>227</v>
      </c>
      <c r="E220" s="209" t="s">
        <v>1</v>
      </c>
      <c r="F220" s="210" t="s">
        <v>83</v>
      </c>
      <c r="G220" s="207"/>
      <c r="H220" s="211">
        <v>1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32</v>
      </c>
      <c r="AX220" s="13" t="s">
        <v>83</v>
      </c>
      <c r="AY220" s="217" t="s">
        <v>207</v>
      </c>
    </row>
    <row r="221" spans="1:65" s="2" customFormat="1" ht="16.5" customHeight="1">
      <c r="A221" s="35"/>
      <c r="B221" s="36"/>
      <c r="C221" s="255" t="s">
        <v>361</v>
      </c>
      <c r="D221" s="255" t="s">
        <v>636</v>
      </c>
      <c r="E221" s="256" t="s">
        <v>1551</v>
      </c>
      <c r="F221" s="257" t="s">
        <v>1552</v>
      </c>
      <c r="G221" s="258" t="s">
        <v>285</v>
      </c>
      <c r="H221" s="259">
        <v>1</v>
      </c>
      <c r="I221" s="260"/>
      <c r="J221" s="261">
        <f>ROUND(I221*H221,2)</f>
        <v>0</v>
      </c>
      <c r="K221" s="257" t="s">
        <v>213</v>
      </c>
      <c r="L221" s="262"/>
      <c r="M221" s="263" t="s">
        <v>1</v>
      </c>
      <c r="N221" s="264" t="s">
        <v>41</v>
      </c>
      <c r="O221" s="72"/>
      <c r="P221" s="202">
        <f>O221*H221</f>
        <v>0</v>
      </c>
      <c r="Q221" s="202">
        <v>0.22</v>
      </c>
      <c r="R221" s="202">
        <f>Q221*H221</f>
        <v>0.22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237</v>
      </c>
      <c r="AT221" s="204" t="s">
        <v>636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1553</v>
      </c>
    </row>
    <row r="222" spans="1:65" s="2" customFormat="1" ht="33" customHeight="1">
      <c r="A222" s="35"/>
      <c r="B222" s="36"/>
      <c r="C222" s="193" t="s">
        <v>369</v>
      </c>
      <c r="D222" s="193" t="s">
        <v>209</v>
      </c>
      <c r="E222" s="194" t="s">
        <v>1554</v>
      </c>
      <c r="F222" s="195" t="s">
        <v>1555</v>
      </c>
      <c r="G222" s="196" t="s">
        <v>311</v>
      </c>
      <c r="H222" s="197">
        <v>7258.8</v>
      </c>
      <c r="I222" s="198"/>
      <c r="J222" s="199">
        <f>ROUND(I222*H222,2)</f>
        <v>0</v>
      </c>
      <c r="K222" s="195" t="s">
        <v>213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97</v>
      </c>
      <c r="AT222" s="204" t="s">
        <v>209</v>
      </c>
      <c r="AU222" s="204" t="s">
        <v>85</v>
      </c>
      <c r="AY222" s="18" t="s">
        <v>207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97</v>
      </c>
      <c r="BM222" s="204" t="s">
        <v>1556</v>
      </c>
    </row>
    <row r="223" spans="1:65" s="13" customFormat="1" ht="11.25">
      <c r="B223" s="206"/>
      <c r="C223" s="207"/>
      <c r="D223" s="208" t="s">
        <v>227</v>
      </c>
      <c r="E223" s="209" t="s">
        <v>1</v>
      </c>
      <c r="F223" s="210" t="s">
        <v>1557</v>
      </c>
      <c r="G223" s="207"/>
      <c r="H223" s="211">
        <v>2722.05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227</v>
      </c>
      <c r="AU223" s="217" t="s">
        <v>85</v>
      </c>
      <c r="AV223" s="13" t="s">
        <v>85</v>
      </c>
      <c r="AW223" s="13" t="s">
        <v>32</v>
      </c>
      <c r="AX223" s="13" t="s">
        <v>76</v>
      </c>
      <c r="AY223" s="217" t="s">
        <v>207</v>
      </c>
    </row>
    <row r="224" spans="1:65" s="13" customFormat="1" ht="11.25">
      <c r="B224" s="206"/>
      <c r="C224" s="207"/>
      <c r="D224" s="208" t="s">
        <v>227</v>
      </c>
      <c r="E224" s="209" t="s">
        <v>1</v>
      </c>
      <c r="F224" s="210" t="s">
        <v>1558</v>
      </c>
      <c r="G224" s="207"/>
      <c r="H224" s="211">
        <v>4536.75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227</v>
      </c>
      <c r="AU224" s="217" t="s">
        <v>85</v>
      </c>
      <c r="AV224" s="13" t="s">
        <v>85</v>
      </c>
      <c r="AW224" s="13" t="s">
        <v>32</v>
      </c>
      <c r="AX224" s="13" t="s">
        <v>76</v>
      </c>
      <c r="AY224" s="217" t="s">
        <v>207</v>
      </c>
    </row>
    <row r="225" spans="1:65" s="15" customFormat="1" ht="11.25">
      <c r="B225" s="228"/>
      <c r="C225" s="229"/>
      <c r="D225" s="208" t="s">
        <v>227</v>
      </c>
      <c r="E225" s="230" t="s">
        <v>1</v>
      </c>
      <c r="F225" s="231" t="s">
        <v>291</v>
      </c>
      <c r="G225" s="229"/>
      <c r="H225" s="232">
        <v>7258.8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227</v>
      </c>
      <c r="AU225" s="238" t="s">
        <v>85</v>
      </c>
      <c r="AV225" s="15" t="s">
        <v>97</v>
      </c>
      <c r="AW225" s="15" t="s">
        <v>32</v>
      </c>
      <c r="AX225" s="15" t="s">
        <v>83</v>
      </c>
      <c r="AY225" s="238" t="s">
        <v>207</v>
      </c>
    </row>
    <row r="226" spans="1:65" s="2" customFormat="1" ht="24.2" customHeight="1">
      <c r="A226" s="35"/>
      <c r="B226" s="36"/>
      <c r="C226" s="193" t="s">
        <v>378</v>
      </c>
      <c r="D226" s="193" t="s">
        <v>209</v>
      </c>
      <c r="E226" s="194" t="s">
        <v>1559</v>
      </c>
      <c r="F226" s="195" t="s">
        <v>1560</v>
      </c>
      <c r="G226" s="196" t="s">
        <v>212</v>
      </c>
      <c r="H226" s="197">
        <v>302.45</v>
      </c>
      <c r="I226" s="198"/>
      <c r="J226" s="199">
        <f>ROUND(I226*H226,2)</f>
        <v>0</v>
      </c>
      <c r="K226" s="195" t="s">
        <v>213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97</v>
      </c>
      <c r="AT226" s="204" t="s">
        <v>209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97</v>
      </c>
      <c r="BM226" s="204" t="s">
        <v>1561</v>
      </c>
    </row>
    <row r="227" spans="1:65" s="13" customFormat="1" ht="11.25">
      <c r="B227" s="206"/>
      <c r="C227" s="207"/>
      <c r="D227" s="208" t="s">
        <v>227</v>
      </c>
      <c r="E227" s="209" t="s">
        <v>1</v>
      </c>
      <c r="F227" s="210" t="s">
        <v>1562</v>
      </c>
      <c r="G227" s="207"/>
      <c r="H227" s="211">
        <v>35.04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227</v>
      </c>
      <c r="AU227" s="217" t="s">
        <v>85</v>
      </c>
      <c r="AV227" s="13" t="s">
        <v>85</v>
      </c>
      <c r="AW227" s="13" t="s">
        <v>32</v>
      </c>
      <c r="AX227" s="13" t="s">
        <v>76</v>
      </c>
      <c r="AY227" s="21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1563</v>
      </c>
      <c r="G228" s="207"/>
      <c r="H228" s="211">
        <v>34.44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76</v>
      </c>
      <c r="AY228" s="217" t="s">
        <v>207</v>
      </c>
    </row>
    <row r="229" spans="1:65" s="13" customFormat="1" ht="11.25">
      <c r="B229" s="206"/>
      <c r="C229" s="207"/>
      <c r="D229" s="208" t="s">
        <v>227</v>
      </c>
      <c r="E229" s="209" t="s">
        <v>1</v>
      </c>
      <c r="F229" s="210" t="s">
        <v>1564</v>
      </c>
      <c r="G229" s="207"/>
      <c r="H229" s="211">
        <v>20.38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227</v>
      </c>
      <c r="AU229" s="217" t="s">
        <v>85</v>
      </c>
      <c r="AV229" s="13" t="s">
        <v>85</v>
      </c>
      <c r="AW229" s="13" t="s">
        <v>32</v>
      </c>
      <c r="AX229" s="13" t="s">
        <v>76</v>
      </c>
      <c r="AY229" s="217" t="s">
        <v>207</v>
      </c>
    </row>
    <row r="230" spans="1:65" s="13" customFormat="1" ht="11.25">
      <c r="B230" s="206"/>
      <c r="C230" s="207"/>
      <c r="D230" s="208" t="s">
        <v>227</v>
      </c>
      <c r="E230" s="209" t="s">
        <v>1</v>
      </c>
      <c r="F230" s="210" t="s">
        <v>1565</v>
      </c>
      <c r="G230" s="207"/>
      <c r="H230" s="211">
        <v>16.690000000000001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32</v>
      </c>
      <c r="AX230" s="13" t="s">
        <v>76</v>
      </c>
      <c r="AY230" s="217" t="s">
        <v>207</v>
      </c>
    </row>
    <row r="231" spans="1:65" s="13" customFormat="1" ht="11.25">
      <c r="B231" s="206"/>
      <c r="C231" s="207"/>
      <c r="D231" s="208" t="s">
        <v>227</v>
      </c>
      <c r="E231" s="209" t="s">
        <v>1</v>
      </c>
      <c r="F231" s="210" t="s">
        <v>1566</v>
      </c>
      <c r="G231" s="207"/>
      <c r="H231" s="211">
        <v>23.38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227</v>
      </c>
      <c r="AU231" s="217" t="s">
        <v>85</v>
      </c>
      <c r="AV231" s="13" t="s">
        <v>85</v>
      </c>
      <c r="AW231" s="13" t="s">
        <v>32</v>
      </c>
      <c r="AX231" s="13" t="s">
        <v>76</v>
      </c>
      <c r="AY231" s="217" t="s">
        <v>207</v>
      </c>
    </row>
    <row r="232" spans="1:65" s="13" customFormat="1" ht="11.25">
      <c r="B232" s="206"/>
      <c r="C232" s="207"/>
      <c r="D232" s="208" t="s">
        <v>227</v>
      </c>
      <c r="E232" s="209" t="s">
        <v>1</v>
      </c>
      <c r="F232" s="210" t="s">
        <v>1567</v>
      </c>
      <c r="G232" s="207"/>
      <c r="H232" s="211">
        <v>54.16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227</v>
      </c>
      <c r="AU232" s="217" t="s">
        <v>85</v>
      </c>
      <c r="AV232" s="13" t="s">
        <v>85</v>
      </c>
      <c r="AW232" s="13" t="s">
        <v>32</v>
      </c>
      <c r="AX232" s="13" t="s">
        <v>76</v>
      </c>
      <c r="AY232" s="217" t="s">
        <v>207</v>
      </c>
    </row>
    <row r="233" spans="1:65" s="13" customFormat="1" ht="11.25">
      <c r="B233" s="206"/>
      <c r="C233" s="207"/>
      <c r="D233" s="208" t="s">
        <v>227</v>
      </c>
      <c r="E233" s="209" t="s">
        <v>1</v>
      </c>
      <c r="F233" s="210" t="s">
        <v>1568</v>
      </c>
      <c r="G233" s="207"/>
      <c r="H233" s="211">
        <v>118.36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32</v>
      </c>
      <c r="AX233" s="13" t="s">
        <v>76</v>
      </c>
      <c r="AY233" s="217" t="s">
        <v>207</v>
      </c>
    </row>
    <row r="234" spans="1:65" s="15" customFormat="1" ht="11.25">
      <c r="B234" s="228"/>
      <c r="C234" s="229"/>
      <c r="D234" s="208" t="s">
        <v>227</v>
      </c>
      <c r="E234" s="230" t="s">
        <v>1</v>
      </c>
      <c r="F234" s="231" t="s">
        <v>291</v>
      </c>
      <c r="G234" s="229"/>
      <c r="H234" s="232">
        <v>302.45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227</v>
      </c>
      <c r="AU234" s="238" t="s">
        <v>85</v>
      </c>
      <c r="AV234" s="15" t="s">
        <v>97</v>
      </c>
      <c r="AW234" s="15" t="s">
        <v>32</v>
      </c>
      <c r="AX234" s="15" t="s">
        <v>83</v>
      </c>
      <c r="AY234" s="238" t="s">
        <v>207</v>
      </c>
    </row>
    <row r="235" spans="1:65" s="2" customFormat="1" ht="16.5" customHeight="1">
      <c r="A235" s="35"/>
      <c r="B235" s="36"/>
      <c r="C235" s="193" t="s">
        <v>384</v>
      </c>
      <c r="D235" s="193" t="s">
        <v>209</v>
      </c>
      <c r="E235" s="194" t="s">
        <v>1569</v>
      </c>
      <c r="F235" s="195" t="s">
        <v>1570</v>
      </c>
      <c r="G235" s="196" t="s">
        <v>311</v>
      </c>
      <c r="H235" s="197">
        <v>2722.05</v>
      </c>
      <c r="I235" s="198"/>
      <c r="J235" s="199">
        <f>ROUND(I235*H235,2)</f>
        <v>0</v>
      </c>
      <c r="K235" s="195" t="s">
        <v>213</v>
      </c>
      <c r="L235" s="40"/>
      <c r="M235" s="200" t="s">
        <v>1</v>
      </c>
      <c r="N235" s="201" t="s">
        <v>41</v>
      </c>
      <c r="O235" s="72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97</v>
      </c>
      <c r="AT235" s="204" t="s">
        <v>209</v>
      </c>
      <c r="AU235" s="204" t="s">
        <v>85</v>
      </c>
      <c r="AY235" s="18" t="s">
        <v>207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97</v>
      </c>
      <c r="BM235" s="204" t="s">
        <v>1571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1557</v>
      </c>
      <c r="G236" s="207"/>
      <c r="H236" s="211">
        <v>2722.05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83</v>
      </c>
      <c r="AY236" s="217" t="s">
        <v>207</v>
      </c>
    </row>
    <row r="237" spans="1:65" s="2" customFormat="1" ht="16.5" customHeight="1">
      <c r="A237" s="35"/>
      <c r="B237" s="36"/>
      <c r="C237" s="193" t="s">
        <v>388</v>
      </c>
      <c r="D237" s="193" t="s">
        <v>209</v>
      </c>
      <c r="E237" s="194" t="s">
        <v>1572</v>
      </c>
      <c r="F237" s="195" t="s">
        <v>1573</v>
      </c>
      <c r="G237" s="196" t="s">
        <v>311</v>
      </c>
      <c r="H237" s="197">
        <v>4536.75</v>
      </c>
      <c r="I237" s="198"/>
      <c r="J237" s="199">
        <f>ROUND(I237*H237,2)</f>
        <v>0</v>
      </c>
      <c r="K237" s="195" t="s">
        <v>213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97</v>
      </c>
      <c r="AT237" s="204" t="s">
        <v>209</v>
      </c>
      <c r="AU237" s="204" t="s">
        <v>85</v>
      </c>
      <c r="AY237" s="18" t="s">
        <v>207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97</v>
      </c>
      <c r="BM237" s="204" t="s">
        <v>1574</v>
      </c>
    </row>
    <row r="238" spans="1:65" s="13" customFormat="1" ht="11.25">
      <c r="B238" s="206"/>
      <c r="C238" s="207"/>
      <c r="D238" s="208" t="s">
        <v>227</v>
      </c>
      <c r="E238" s="209" t="s">
        <v>1</v>
      </c>
      <c r="F238" s="210" t="s">
        <v>1558</v>
      </c>
      <c r="G238" s="207"/>
      <c r="H238" s="211">
        <v>4536.75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227</v>
      </c>
      <c r="AU238" s="217" t="s">
        <v>85</v>
      </c>
      <c r="AV238" s="13" t="s">
        <v>85</v>
      </c>
      <c r="AW238" s="13" t="s">
        <v>32</v>
      </c>
      <c r="AX238" s="13" t="s">
        <v>83</v>
      </c>
      <c r="AY238" s="217" t="s">
        <v>207</v>
      </c>
    </row>
    <row r="239" spans="1:65" s="2" customFormat="1" ht="16.5" customHeight="1">
      <c r="A239" s="35"/>
      <c r="B239" s="36"/>
      <c r="C239" s="255" t="s">
        <v>392</v>
      </c>
      <c r="D239" s="255" t="s">
        <v>636</v>
      </c>
      <c r="E239" s="256" t="s">
        <v>1575</v>
      </c>
      <c r="F239" s="257" t="s">
        <v>1576</v>
      </c>
      <c r="G239" s="258" t="s">
        <v>311</v>
      </c>
      <c r="H239" s="259">
        <v>2722.05</v>
      </c>
      <c r="I239" s="260"/>
      <c r="J239" s="261">
        <f>ROUND(I239*H239,2)</f>
        <v>0</v>
      </c>
      <c r="K239" s="257" t="s">
        <v>1</v>
      </c>
      <c r="L239" s="262"/>
      <c r="M239" s="263" t="s">
        <v>1</v>
      </c>
      <c r="N239" s="264" t="s">
        <v>41</v>
      </c>
      <c r="O239" s="72"/>
      <c r="P239" s="202">
        <f>O239*H239</f>
        <v>0</v>
      </c>
      <c r="Q239" s="202">
        <v>1.4999999999999999E-2</v>
      </c>
      <c r="R239" s="202">
        <f>Q239*H239</f>
        <v>40.830750000000002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237</v>
      </c>
      <c r="AT239" s="204" t="s">
        <v>636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1577</v>
      </c>
    </row>
    <row r="240" spans="1:65" s="13" customFormat="1" ht="11.25">
      <c r="B240" s="206"/>
      <c r="C240" s="207"/>
      <c r="D240" s="208" t="s">
        <v>227</v>
      </c>
      <c r="E240" s="209" t="s">
        <v>1</v>
      </c>
      <c r="F240" s="210" t="s">
        <v>1578</v>
      </c>
      <c r="G240" s="207"/>
      <c r="H240" s="211">
        <v>2722.05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227</v>
      </c>
      <c r="AU240" s="217" t="s">
        <v>85</v>
      </c>
      <c r="AV240" s="13" t="s">
        <v>85</v>
      </c>
      <c r="AW240" s="13" t="s">
        <v>32</v>
      </c>
      <c r="AX240" s="13" t="s">
        <v>83</v>
      </c>
      <c r="AY240" s="217" t="s">
        <v>207</v>
      </c>
    </row>
    <row r="241" spans="1:65" s="2" customFormat="1" ht="16.5" customHeight="1">
      <c r="A241" s="35"/>
      <c r="B241" s="36"/>
      <c r="C241" s="255" t="s">
        <v>396</v>
      </c>
      <c r="D241" s="255" t="s">
        <v>636</v>
      </c>
      <c r="E241" s="256" t="s">
        <v>1579</v>
      </c>
      <c r="F241" s="257" t="s">
        <v>1580</v>
      </c>
      <c r="G241" s="258" t="s">
        <v>311</v>
      </c>
      <c r="H241" s="259">
        <v>4536.75</v>
      </c>
      <c r="I241" s="260"/>
      <c r="J241" s="261">
        <f>ROUND(I241*H241,2)</f>
        <v>0</v>
      </c>
      <c r="K241" s="257" t="s">
        <v>1</v>
      </c>
      <c r="L241" s="262"/>
      <c r="M241" s="263" t="s">
        <v>1</v>
      </c>
      <c r="N241" s="264" t="s">
        <v>41</v>
      </c>
      <c r="O241" s="72"/>
      <c r="P241" s="202">
        <f>O241*H241</f>
        <v>0</v>
      </c>
      <c r="Q241" s="202">
        <v>1.4999999999999999E-2</v>
      </c>
      <c r="R241" s="202">
        <f>Q241*H241</f>
        <v>68.051249999999996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237</v>
      </c>
      <c r="AT241" s="204" t="s">
        <v>636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97</v>
      </c>
      <c r="BM241" s="204" t="s">
        <v>1581</v>
      </c>
    </row>
    <row r="242" spans="1:65" s="2" customFormat="1" ht="33" customHeight="1">
      <c r="A242" s="35"/>
      <c r="B242" s="36"/>
      <c r="C242" s="193" t="s">
        <v>402</v>
      </c>
      <c r="D242" s="193" t="s">
        <v>209</v>
      </c>
      <c r="E242" s="194" t="s">
        <v>1582</v>
      </c>
      <c r="F242" s="195" t="s">
        <v>1583</v>
      </c>
      <c r="G242" s="196" t="s">
        <v>212</v>
      </c>
      <c r="H242" s="197">
        <v>755.9</v>
      </c>
      <c r="I242" s="198"/>
      <c r="J242" s="199">
        <f>ROUND(I242*H242,2)</f>
        <v>0</v>
      </c>
      <c r="K242" s="195" t="s">
        <v>213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97</v>
      </c>
      <c r="AT242" s="204" t="s">
        <v>209</v>
      </c>
      <c r="AU242" s="204" t="s">
        <v>85</v>
      </c>
      <c r="AY242" s="18" t="s">
        <v>207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97</v>
      </c>
      <c r="BM242" s="204" t="s">
        <v>1584</v>
      </c>
    </row>
    <row r="243" spans="1:65" s="14" customFormat="1" ht="22.5">
      <c r="B243" s="218"/>
      <c r="C243" s="219"/>
      <c r="D243" s="208" t="s">
        <v>227</v>
      </c>
      <c r="E243" s="220" t="s">
        <v>1</v>
      </c>
      <c r="F243" s="221" t="s">
        <v>1585</v>
      </c>
      <c r="G243" s="219"/>
      <c r="H243" s="220" t="s">
        <v>1</v>
      </c>
      <c r="I243" s="222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227</v>
      </c>
      <c r="AU243" s="227" t="s">
        <v>85</v>
      </c>
      <c r="AV243" s="14" t="s">
        <v>83</v>
      </c>
      <c r="AW243" s="14" t="s">
        <v>32</v>
      </c>
      <c r="AX243" s="14" t="s">
        <v>76</v>
      </c>
      <c r="AY243" s="227" t="s">
        <v>207</v>
      </c>
    </row>
    <row r="244" spans="1:65" s="13" customFormat="1" ht="11.25">
      <c r="B244" s="206"/>
      <c r="C244" s="207"/>
      <c r="D244" s="208" t="s">
        <v>227</v>
      </c>
      <c r="E244" s="209" t="s">
        <v>1</v>
      </c>
      <c r="F244" s="210" t="s">
        <v>1586</v>
      </c>
      <c r="G244" s="207"/>
      <c r="H244" s="211">
        <v>35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227</v>
      </c>
      <c r="AU244" s="217" t="s">
        <v>85</v>
      </c>
      <c r="AV244" s="13" t="s">
        <v>85</v>
      </c>
      <c r="AW244" s="13" t="s">
        <v>32</v>
      </c>
      <c r="AX244" s="13" t="s">
        <v>76</v>
      </c>
      <c r="AY244" s="217" t="s">
        <v>207</v>
      </c>
    </row>
    <row r="245" spans="1:65" s="13" customFormat="1" ht="11.25">
      <c r="B245" s="206"/>
      <c r="C245" s="207"/>
      <c r="D245" s="208" t="s">
        <v>227</v>
      </c>
      <c r="E245" s="209" t="s">
        <v>1</v>
      </c>
      <c r="F245" s="210" t="s">
        <v>1587</v>
      </c>
      <c r="G245" s="207"/>
      <c r="H245" s="211">
        <v>34.4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227</v>
      </c>
      <c r="AU245" s="217" t="s">
        <v>85</v>
      </c>
      <c r="AV245" s="13" t="s">
        <v>85</v>
      </c>
      <c r="AW245" s="13" t="s">
        <v>32</v>
      </c>
      <c r="AX245" s="13" t="s">
        <v>76</v>
      </c>
      <c r="AY245" s="217" t="s">
        <v>207</v>
      </c>
    </row>
    <row r="246" spans="1:65" s="13" customFormat="1" ht="11.25">
      <c r="B246" s="206"/>
      <c r="C246" s="207"/>
      <c r="D246" s="208" t="s">
        <v>227</v>
      </c>
      <c r="E246" s="209" t="s">
        <v>1</v>
      </c>
      <c r="F246" s="210" t="s">
        <v>1588</v>
      </c>
      <c r="G246" s="207"/>
      <c r="H246" s="211">
        <v>22.6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227</v>
      </c>
      <c r="AU246" s="217" t="s">
        <v>85</v>
      </c>
      <c r="AV246" s="13" t="s">
        <v>85</v>
      </c>
      <c r="AW246" s="13" t="s">
        <v>32</v>
      </c>
      <c r="AX246" s="13" t="s">
        <v>76</v>
      </c>
      <c r="AY246" s="217" t="s">
        <v>207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1589</v>
      </c>
      <c r="G247" s="207"/>
      <c r="H247" s="211">
        <v>16.7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76</v>
      </c>
      <c r="AY247" s="217" t="s">
        <v>207</v>
      </c>
    </row>
    <row r="248" spans="1:65" s="13" customFormat="1" ht="11.25">
      <c r="B248" s="206"/>
      <c r="C248" s="207"/>
      <c r="D248" s="208" t="s">
        <v>227</v>
      </c>
      <c r="E248" s="209" t="s">
        <v>1</v>
      </c>
      <c r="F248" s="210" t="s">
        <v>1590</v>
      </c>
      <c r="G248" s="207"/>
      <c r="H248" s="211">
        <v>23.3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227</v>
      </c>
      <c r="AU248" s="217" t="s">
        <v>85</v>
      </c>
      <c r="AV248" s="13" t="s">
        <v>85</v>
      </c>
      <c r="AW248" s="13" t="s">
        <v>32</v>
      </c>
      <c r="AX248" s="13" t="s">
        <v>76</v>
      </c>
      <c r="AY248" s="217" t="s">
        <v>207</v>
      </c>
    </row>
    <row r="249" spans="1:65" s="13" customFormat="1" ht="11.25">
      <c r="B249" s="206"/>
      <c r="C249" s="207"/>
      <c r="D249" s="208" t="s">
        <v>227</v>
      </c>
      <c r="E249" s="209" t="s">
        <v>1</v>
      </c>
      <c r="F249" s="210" t="s">
        <v>1591</v>
      </c>
      <c r="G249" s="207"/>
      <c r="H249" s="211">
        <v>54.2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227</v>
      </c>
      <c r="AU249" s="217" t="s">
        <v>85</v>
      </c>
      <c r="AV249" s="13" t="s">
        <v>85</v>
      </c>
      <c r="AW249" s="13" t="s">
        <v>32</v>
      </c>
      <c r="AX249" s="13" t="s">
        <v>76</v>
      </c>
      <c r="AY249" s="217" t="s">
        <v>207</v>
      </c>
    </row>
    <row r="250" spans="1:65" s="13" customFormat="1" ht="11.25">
      <c r="B250" s="206"/>
      <c r="C250" s="207"/>
      <c r="D250" s="208" t="s">
        <v>227</v>
      </c>
      <c r="E250" s="209" t="s">
        <v>1</v>
      </c>
      <c r="F250" s="210" t="s">
        <v>1592</v>
      </c>
      <c r="G250" s="207"/>
      <c r="H250" s="211">
        <v>118.4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227</v>
      </c>
      <c r="AU250" s="217" t="s">
        <v>85</v>
      </c>
      <c r="AV250" s="13" t="s">
        <v>85</v>
      </c>
      <c r="AW250" s="13" t="s">
        <v>32</v>
      </c>
      <c r="AX250" s="13" t="s">
        <v>76</v>
      </c>
      <c r="AY250" s="217" t="s">
        <v>207</v>
      </c>
    </row>
    <row r="251" spans="1:65" s="13" customFormat="1" ht="11.25">
      <c r="B251" s="206"/>
      <c r="C251" s="207"/>
      <c r="D251" s="208" t="s">
        <v>227</v>
      </c>
      <c r="E251" s="209" t="s">
        <v>1</v>
      </c>
      <c r="F251" s="210" t="s">
        <v>1593</v>
      </c>
      <c r="G251" s="207"/>
      <c r="H251" s="211">
        <v>451.3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227</v>
      </c>
      <c r="AU251" s="217" t="s">
        <v>85</v>
      </c>
      <c r="AV251" s="13" t="s">
        <v>85</v>
      </c>
      <c r="AW251" s="13" t="s">
        <v>32</v>
      </c>
      <c r="AX251" s="13" t="s">
        <v>76</v>
      </c>
      <c r="AY251" s="217" t="s">
        <v>207</v>
      </c>
    </row>
    <row r="252" spans="1:65" s="15" customFormat="1" ht="11.25">
      <c r="B252" s="228"/>
      <c r="C252" s="229"/>
      <c r="D252" s="208" t="s">
        <v>227</v>
      </c>
      <c r="E252" s="230" t="s">
        <v>1</v>
      </c>
      <c r="F252" s="231" t="s">
        <v>291</v>
      </c>
      <c r="G252" s="229"/>
      <c r="H252" s="232">
        <v>755.9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227</v>
      </c>
      <c r="AU252" s="238" t="s">
        <v>85</v>
      </c>
      <c r="AV252" s="15" t="s">
        <v>97</v>
      </c>
      <c r="AW252" s="15" t="s">
        <v>32</v>
      </c>
      <c r="AX252" s="15" t="s">
        <v>83</v>
      </c>
      <c r="AY252" s="238" t="s">
        <v>207</v>
      </c>
    </row>
    <row r="253" spans="1:65" s="2" customFormat="1" ht="33" customHeight="1">
      <c r="A253" s="35"/>
      <c r="B253" s="36"/>
      <c r="C253" s="193" t="s">
        <v>407</v>
      </c>
      <c r="D253" s="193" t="s">
        <v>209</v>
      </c>
      <c r="E253" s="194" t="s">
        <v>1582</v>
      </c>
      <c r="F253" s="195" t="s">
        <v>1583</v>
      </c>
      <c r="G253" s="196" t="s">
        <v>212</v>
      </c>
      <c r="H253" s="197">
        <v>4.5999999999999996</v>
      </c>
      <c r="I253" s="198"/>
      <c r="J253" s="199">
        <f>ROUND(I253*H253,2)</f>
        <v>0</v>
      </c>
      <c r="K253" s="195" t="s">
        <v>213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97</v>
      </c>
      <c r="AT253" s="204" t="s">
        <v>209</v>
      </c>
      <c r="AU253" s="204" t="s">
        <v>85</v>
      </c>
      <c r="AY253" s="18" t="s">
        <v>207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97</v>
      </c>
      <c r="BM253" s="204" t="s">
        <v>1594</v>
      </c>
    </row>
    <row r="254" spans="1:65" s="14" customFormat="1" ht="22.5">
      <c r="B254" s="218"/>
      <c r="C254" s="219"/>
      <c r="D254" s="208" t="s">
        <v>227</v>
      </c>
      <c r="E254" s="220" t="s">
        <v>1</v>
      </c>
      <c r="F254" s="221" t="s">
        <v>1595</v>
      </c>
      <c r="G254" s="219"/>
      <c r="H254" s="220" t="s">
        <v>1</v>
      </c>
      <c r="I254" s="222"/>
      <c r="J254" s="219"/>
      <c r="K254" s="219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227</v>
      </c>
      <c r="AU254" s="227" t="s">
        <v>85</v>
      </c>
      <c r="AV254" s="14" t="s">
        <v>83</v>
      </c>
      <c r="AW254" s="14" t="s">
        <v>32</v>
      </c>
      <c r="AX254" s="14" t="s">
        <v>76</v>
      </c>
      <c r="AY254" s="227" t="s">
        <v>207</v>
      </c>
    </row>
    <row r="255" spans="1:65" s="14" customFormat="1" ht="11.25">
      <c r="B255" s="218"/>
      <c r="C255" s="219"/>
      <c r="D255" s="208" t="s">
        <v>227</v>
      </c>
      <c r="E255" s="220" t="s">
        <v>1</v>
      </c>
      <c r="F255" s="221" t="s">
        <v>1596</v>
      </c>
      <c r="G255" s="219"/>
      <c r="H255" s="220" t="s">
        <v>1</v>
      </c>
      <c r="I255" s="222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227</v>
      </c>
      <c r="AU255" s="227" t="s">
        <v>85</v>
      </c>
      <c r="AV255" s="14" t="s">
        <v>83</v>
      </c>
      <c r="AW255" s="14" t="s">
        <v>32</v>
      </c>
      <c r="AX255" s="14" t="s">
        <v>76</v>
      </c>
      <c r="AY255" s="227" t="s">
        <v>207</v>
      </c>
    </row>
    <row r="256" spans="1:65" s="13" customFormat="1" ht="11.25">
      <c r="B256" s="206"/>
      <c r="C256" s="207"/>
      <c r="D256" s="208" t="s">
        <v>227</v>
      </c>
      <c r="E256" s="209" t="s">
        <v>1</v>
      </c>
      <c r="F256" s="210" t="s">
        <v>1597</v>
      </c>
      <c r="G256" s="207"/>
      <c r="H256" s="211">
        <v>4.5999999999999996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227</v>
      </c>
      <c r="AU256" s="217" t="s">
        <v>85</v>
      </c>
      <c r="AV256" s="13" t="s">
        <v>85</v>
      </c>
      <c r="AW256" s="13" t="s">
        <v>32</v>
      </c>
      <c r="AX256" s="13" t="s">
        <v>83</v>
      </c>
      <c r="AY256" s="217" t="s">
        <v>207</v>
      </c>
    </row>
    <row r="257" spans="1:65" s="2" customFormat="1" ht="33" customHeight="1">
      <c r="A257" s="35"/>
      <c r="B257" s="36"/>
      <c r="C257" s="193" t="s">
        <v>411</v>
      </c>
      <c r="D257" s="193" t="s">
        <v>209</v>
      </c>
      <c r="E257" s="194" t="s">
        <v>1598</v>
      </c>
      <c r="F257" s="195" t="s">
        <v>1599</v>
      </c>
      <c r="G257" s="196" t="s">
        <v>212</v>
      </c>
      <c r="H257" s="197">
        <v>121</v>
      </c>
      <c r="I257" s="198"/>
      <c r="J257" s="199">
        <f>ROUND(I257*H257,2)</f>
        <v>0</v>
      </c>
      <c r="K257" s="195" t="s">
        <v>213</v>
      </c>
      <c r="L257" s="40"/>
      <c r="M257" s="200" t="s">
        <v>1</v>
      </c>
      <c r="N257" s="201" t="s">
        <v>41</v>
      </c>
      <c r="O257" s="72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97</v>
      </c>
      <c r="AT257" s="204" t="s">
        <v>209</v>
      </c>
      <c r="AU257" s="204" t="s">
        <v>85</v>
      </c>
      <c r="AY257" s="18" t="s">
        <v>207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97</v>
      </c>
      <c r="BM257" s="204" t="s">
        <v>1600</v>
      </c>
    </row>
    <row r="258" spans="1:65" s="14" customFormat="1" ht="11.25">
      <c r="B258" s="218"/>
      <c r="C258" s="219"/>
      <c r="D258" s="208" t="s">
        <v>227</v>
      </c>
      <c r="E258" s="220" t="s">
        <v>1</v>
      </c>
      <c r="F258" s="221" t="s">
        <v>1601</v>
      </c>
      <c r="G258" s="219"/>
      <c r="H258" s="220" t="s">
        <v>1</v>
      </c>
      <c r="I258" s="222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227</v>
      </c>
      <c r="AU258" s="227" t="s">
        <v>85</v>
      </c>
      <c r="AV258" s="14" t="s">
        <v>83</v>
      </c>
      <c r="AW258" s="14" t="s">
        <v>32</v>
      </c>
      <c r="AX258" s="14" t="s">
        <v>76</v>
      </c>
      <c r="AY258" s="227" t="s">
        <v>207</v>
      </c>
    </row>
    <row r="259" spans="1:65" s="13" customFormat="1" ht="11.25">
      <c r="B259" s="206"/>
      <c r="C259" s="207"/>
      <c r="D259" s="208" t="s">
        <v>227</v>
      </c>
      <c r="E259" s="209" t="s">
        <v>1</v>
      </c>
      <c r="F259" s="210" t="s">
        <v>1602</v>
      </c>
      <c r="G259" s="207"/>
      <c r="H259" s="211">
        <v>121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227</v>
      </c>
      <c r="AU259" s="217" t="s">
        <v>85</v>
      </c>
      <c r="AV259" s="13" t="s">
        <v>85</v>
      </c>
      <c r="AW259" s="13" t="s">
        <v>32</v>
      </c>
      <c r="AX259" s="13" t="s">
        <v>83</v>
      </c>
      <c r="AY259" s="217" t="s">
        <v>207</v>
      </c>
    </row>
    <row r="260" spans="1:65" s="2" customFormat="1" ht="33" customHeight="1">
      <c r="A260" s="35"/>
      <c r="B260" s="36"/>
      <c r="C260" s="193" t="s">
        <v>420</v>
      </c>
      <c r="D260" s="193" t="s">
        <v>209</v>
      </c>
      <c r="E260" s="194" t="s">
        <v>1598</v>
      </c>
      <c r="F260" s="195" t="s">
        <v>1599</v>
      </c>
      <c r="G260" s="196" t="s">
        <v>212</v>
      </c>
      <c r="H260" s="197">
        <v>35.700000000000003</v>
      </c>
      <c r="I260" s="198"/>
      <c r="J260" s="199">
        <f>ROUND(I260*H260,2)</f>
        <v>0</v>
      </c>
      <c r="K260" s="195" t="s">
        <v>213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97</v>
      </c>
      <c r="AT260" s="204" t="s">
        <v>209</v>
      </c>
      <c r="AU260" s="204" t="s">
        <v>85</v>
      </c>
      <c r="AY260" s="18" t="s">
        <v>207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97</v>
      </c>
      <c r="BM260" s="204" t="s">
        <v>1603</v>
      </c>
    </row>
    <row r="261" spans="1:65" s="14" customFormat="1" ht="22.5">
      <c r="B261" s="218"/>
      <c r="C261" s="219"/>
      <c r="D261" s="208" t="s">
        <v>227</v>
      </c>
      <c r="E261" s="220" t="s">
        <v>1</v>
      </c>
      <c r="F261" s="221" t="s">
        <v>1595</v>
      </c>
      <c r="G261" s="219"/>
      <c r="H261" s="220" t="s">
        <v>1</v>
      </c>
      <c r="I261" s="222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227</v>
      </c>
      <c r="AU261" s="227" t="s">
        <v>85</v>
      </c>
      <c r="AV261" s="14" t="s">
        <v>83</v>
      </c>
      <c r="AW261" s="14" t="s">
        <v>32</v>
      </c>
      <c r="AX261" s="14" t="s">
        <v>76</v>
      </c>
      <c r="AY261" s="227" t="s">
        <v>207</v>
      </c>
    </row>
    <row r="262" spans="1:65" s="14" customFormat="1" ht="11.25">
      <c r="B262" s="218"/>
      <c r="C262" s="219"/>
      <c r="D262" s="208" t="s">
        <v>227</v>
      </c>
      <c r="E262" s="220" t="s">
        <v>1</v>
      </c>
      <c r="F262" s="221" t="s">
        <v>1604</v>
      </c>
      <c r="G262" s="219"/>
      <c r="H262" s="220" t="s">
        <v>1</v>
      </c>
      <c r="I262" s="222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227</v>
      </c>
      <c r="AU262" s="227" t="s">
        <v>85</v>
      </c>
      <c r="AV262" s="14" t="s">
        <v>83</v>
      </c>
      <c r="AW262" s="14" t="s">
        <v>32</v>
      </c>
      <c r="AX262" s="14" t="s">
        <v>76</v>
      </c>
      <c r="AY262" s="22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1605</v>
      </c>
      <c r="G263" s="207"/>
      <c r="H263" s="211">
        <v>35.700000000000003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83</v>
      </c>
      <c r="AY263" s="217" t="s">
        <v>207</v>
      </c>
    </row>
    <row r="264" spans="1:65" s="2" customFormat="1" ht="21.75" customHeight="1">
      <c r="A264" s="35"/>
      <c r="B264" s="36"/>
      <c r="C264" s="193" t="s">
        <v>424</v>
      </c>
      <c r="D264" s="193" t="s">
        <v>209</v>
      </c>
      <c r="E264" s="194" t="s">
        <v>1606</v>
      </c>
      <c r="F264" s="195" t="s">
        <v>1607</v>
      </c>
      <c r="G264" s="196" t="s">
        <v>212</v>
      </c>
      <c r="H264" s="197">
        <v>270.77999999999997</v>
      </c>
      <c r="I264" s="198"/>
      <c r="J264" s="199">
        <f>ROUND(I264*H264,2)</f>
        <v>0</v>
      </c>
      <c r="K264" s="195" t="s">
        <v>213</v>
      </c>
      <c r="L264" s="40"/>
      <c r="M264" s="200" t="s">
        <v>1</v>
      </c>
      <c r="N264" s="201" t="s">
        <v>41</v>
      </c>
      <c r="O264" s="72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97</v>
      </c>
      <c r="AT264" s="204" t="s">
        <v>209</v>
      </c>
      <c r="AU264" s="204" t="s">
        <v>85</v>
      </c>
      <c r="AY264" s="18" t="s">
        <v>207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83</v>
      </c>
      <c r="BK264" s="205">
        <f>ROUND(I264*H264,2)</f>
        <v>0</v>
      </c>
      <c r="BL264" s="18" t="s">
        <v>97</v>
      </c>
      <c r="BM264" s="204" t="s">
        <v>1608</v>
      </c>
    </row>
    <row r="265" spans="1:65" s="13" customFormat="1" ht="11.25">
      <c r="B265" s="206"/>
      <c r="C265" s="207"/>
      <c r="D265" s="208" t="s">
        <v>227</v>
      </c>
      <c r="E265" s="209" t="s">
        <v>1</v>
      </c>
      <c r="F265" s="210" t="s">
        <v>1609</v>
      </c>
      <c r="G265" s="207"/>
      <c r="H265" s="211">
        <v>270.77999999999997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227</v>
      </c>
      <c r="AU265" s="217" t="s">
        <v>85</v>
      </c>
      <c r="AV265" s="13" t="s">
        <v>85</v>
      </c>
      <c r="AW265" s="13" t="s">
        <v>32</v>
      </c>
      <c r="AX265" s="13" t="s">
        <v>83</v>
      </c>
      <c r="AY265" s="217" t="s">
        <v>207</v>
      </c>
    </row>
    <row r="266" spans="1:65" s="2" customFormat="1" ht="24.2" customHeight="1">
      <c r="A266" s="35"/>
      <c r="B266" s="36"/>
      <c r="C266" s="193" t="s">
        <v>428</v>
      </c>
      <c r="D266" s="193" t="s">
        <v>209</v>
      </c>
      <c r="E266" s="194" t="s">
        <v>1610</v>
      </c>
      <c r="F266" s="195" t="s">
        <v>1611</v>
      </c>
      <c r="G266" s="196" t="s">
        <v>212</v>
      </c>
      <c r="H266" s="197">
        <v>30.25</v>
      </c>
      <c r="I266" s="198"/>
      <c r="J266" s="199">
        <f>ROUND(I266*H266,2)</f>
        <v>0</v>
      </c>
      <c r="K266" s="195" t="s">
        <v>213</v>
      </c>
      <c r="L266" s="40"/>
      <c r="M266" s="200" t="s">
        <v>1</v>
      </c>
      <c r="N266" s="201" t="s">
        <v>41</v>
      </c>
      <c r="O266" s="72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4" t="s">
        <v>97</v>
      </c>
      <c r="AT266" s="204" t="s">
        <v>209</v>
      </c>
      <c r="AU266" s="204" t="s">
        <v>85</v>
      </c>
      <c r="AY266" s="18" t="s">
        <v>207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83</v>
      </c>
      <c r="BK266" s="205">
        <f>ROUND(I266*H266,2)</f>
        <v>0</v>
      </c>
      <c r="BL266" s="18" t="s">
        <v>97</v>
      </c>
      <c r="BM266" s="204" t="s">
        <v>1612</v>
      </c>
    </row>
    <row r="267" spans="1:65" s="13" customFormat="1" ht="11.25">
      <c r="B267" s="206"/>
      <c r="C267" s="207"/>
      <c r="D267" s="208" t="s">
        <v>227</v>
      </c>
      <c r="E267" s="209" t="s">
        <v>1</v>
      </c>
      <c r="F267" s="210" t="s">
        <v>1613</v>
      </c>
      <c r="G267" s="207"/>
      <c r="H267" s="211">
        <v>30.25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227</v>
      </c>
      <c r="AU267" s="217" t="s">
        <v>85</v>
      </c>
      <c r="AV267" s="13" t="s">
        <v>85</v>
      </c>
      <c r="AW267" s="13" t="s">
        <v>32</v>
      </c>
      <c r="AX267" s="13" t="s">
        <v>83</v>
      </c>
      <c r="AY267" s="217" t="s">
        <v>207</v>
      </c>
    </row>
    <row r="268" spans="1:65" s="2" customFormat="1" ht="21.75" customHeight="1">
      <c r="A268" s="35"/>
      <c r="B268" s="36"/>
      <c r="C268" s="193" t="s">
        <v>432</v>
      </c>
      <c r="D268" s="193" t="s">
        <v>209</v>
      </c>
      <c r="E268" s="194" t="s">
        <v>1614</v>
      </c>
      <c r="F268" s="195" t="s">
        <v>1615</v>
      </c>
      <c r="G268" s="196" t="s">
        <v>212</v>
      </c>
      <c r="H268" s="197">
        <v>180.52</v>
      </c>
      <c r="I268" s="198"/>
      <c r="J268" s="199">
        <f>ROUND(I268*H268,2)</f>
        <v>0</v>
      </c>
      <c r="K268" s="195" t="s">
        <v>213</v>
      </c>
      <c r="L268" s="40"/>
      <c r="M268" s="200" t="s">
        <v>1</v>
      </c>
      <c r="N268" s="201" t="s">
        <v>41</v>
      </c>
      <c r="O268" s="72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97</v>
      </c>
      <c r="AT268" s="204" t="s">
        <v>209</v>
      </c>
      <c r="AU268" s="204" t="s">
        <v>85</v>
      </c>
      <c r="AY268" s="18" t="s">
        <v>207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83</v>
      </c>
      <c r="BK268" s="205">
        <f>ROUND(I268*H268,2)</f>
        <v>0</v>
      </c>
      <c r="BL268" s="18" t="s">
        <v>97</v>
      </c>
      <c r="BM268" s="204" t="s">
        <v>1616</v>
      </c>
    </row>
    <row r="269" spans="1:65" s="13" customFormat="1" ht="11.25">
      <c r="B269" s="206"/>
      <c r="C269" s="207"/>
      <c r="D269" s="208" t="s">
        <v>227</v>
      </c>
      <c r="E269" s="209" t="s">
        <v>1</v>
      </c>
      <c r="F269" s="210" t="s">
        <v>1617</v>
      </c>
      <c r="G269" s="207"/>
      <c r="H269" s="211">
        <v>180.52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32</v>
      </c>
      <c r="AX269" s="13" t="s">
        <v>83</v>
      </c>
      <c r="AY269" s="217" t="s">
        <v>207</v>
      </c>
    </row>
    <row r="270" spans="1:65" s="2" customFormat="1" ht="16.5" customHeight="1">
      <c r="A270" s="35"/>
      <c r="B270" s="36"/>
      <c r="C270" s="193" t="s">
        <v>436</v>
      </c>
      <c r="D270" s="193" t="s">
        <v>209</v>
      </c>
      <c r="E270" s="194" t="s">
        <v>1618</v>
      </c>
      <c r="F270" s="195" t="s">
        <v>1619</v>
      </c>
      <c r="G270" s="196" t="s">
        <v>212</v>
      </c>
      <c r="H270" s="197">
        <v>912.6</v>
      </c>
      <c r="I270" s="198"/>
      <c r="J270" s="199">
        <f>ROUND(I270*H270,2)</f>
        <v>0</v>
      </c>
      <c r="K270" s="195" t="s">
        <v>213</v>
      </c>
      <c r="L270" s="40"/>
      <c r="M270" s="200" t="s">
        <v>1</v>
      </c>
      <c r="N270" s="201" t="s">
        <v>41</v>
      </c>
      <c r="O270" s="7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97</v>
      </c>
      <c r="AT270" s="204" t="s">
        <v>209</v>
      </c>
      <c r="AU270" s="204" t="s">
        <v>85</v>
      </c>
      <c r="AY270" s="18" t="s">
        <v>207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97</v>
      </c>
      <c r="BM270" s="204" t="s">
        <v>1620</v>
      </c>
    </row>
    <row r="271" spans="1:65" s="13" customFormat="1" ht="11.25">
      <c r="B271" s="206"/>
      <c r="C271" s="207"/>
      <c r="D271" s="208" t="s">
        <v>227</v>
      </c>
      <c r="E271" s="209" t="s">
        <v>1</v>
      </c>
      <c r="F271" s="210" t="s">
        <v>1621</v>
      </c>
      <c r="G271" s="207"/>
      <c r="H271" s="211">
        <v>912.6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32</v>
      </c>
      <c r="AX271" s="13" t="s">
        <v>83</v>
      </c>
      <c r="AY271" s="217" t="s">
        <v>207</v>
      </c>
    </row>
    <row r="272" spans="1:65" s="2" customFormat="1" ht="16.5" customHeight="1">
      <c r="A272" s="35"/>
      <c r="B272" s="36"/>
      <c r="C272" s="193" t="s">
        <v>442</v>
      </c>
      <c r="D272" s="193" t="s">
        <v>209</v>
      </c>
      <c r="E272" s="194" t="s">
        <v>1618</v>
      </c>
      <c r="F272" s="195" t="s">
        <v>1619</v>
      </c>
      <c r="G272" s="196" t="s">
        <v>212</v>
      </c>
      <c r="H272" s="197">
        <v>451.3</v>
      </c>
      <c r="I272" s="198"/>
      <c r="J272" s="199">
        <f>ROUND(I272*H272,2)</f>
        <v>0</v>
      </c>
      <c r="K272" s="195" t="s">
        <v>213</v>
      </c>
      <c r="L272" s="40"/>
      <c r="M272" s="200" t="s">
        <v>1</v>
      </c>
      <c r="N272" s="201" t="s">
        <v>41</v>
      </c>
      <c r="O272" s="72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97</v>
      </c>
      <c r="AT272" s="204" t="s">
        <v>209</v>
      </c>
      <c r="AU272" s="204" t="s">
        <v>85</v>
      </c>
      <c r="AY272" s="18" t="s">
        <v>207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83</v>
      </c>
      <c r="BK272" s="205">
        <f>ROUND(I272*H272,2)</f>
        <v>0</v>
      </c>
      <c r="BL272" s="18" t="s">
        <v>97</v>
      </c>
      <c r="BM272" s="204" t="s">
        <v>1622</v>
      </c>
    </row>
    <row r="273" spans="1:65" s="2" customFormat="1" ht="21.75" customHeight="1">
      <c r="A273" s="35"/>
      <c r="B273" s="36"/>
      <c r="C273" s="193" t="s">
        <v>447</v>
      </c>
      <c r="D273" s="193" t="s">
        <v>209</v>
      </c>
      <c r="E273" s="194" t="s">
        <v>1623</v>
      </c>
      <c r="F273" s="195" t="s">
        <v>1624</v>
      </c>
      <c r="G273" s="196" t="s">
        <v>212</v>
      </c>
      <c r="H273" s="197">
        <v>121</v>
      </c>
      <c r="I273" s="198"/>
      <c r="J273" s="199">
        <f>ROUND(I273*H273,2)</f>
        <v>0</v>
      </c>
      <c r="K273" s="195" t="s">
        <v>213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97</v>
      </c>
      <c r="AT273" s="204" t="s">
        <v>209</v>
      </c>
      <c r="AU273" s="204" t="s">
        <v>85</v>
      </c>
      <c r="AY273" s="18" t="s">
        <v>207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97</v>
      </c>
      <c r="BM273" s="204" t="s">
        <v>1625</v>
      </c>
    </row>
    <row r="274" spans="1:65" s="2" customFormat="1" ht="21.75" customHeight="1">
      <c r="A274" s="35"/>
      <c r="B274" s="36"/>
      <c r="C274" s="193" t="s">
        <v>452</v>
      </c>
      <c r="D274" s="193" t="s">
        <v>209</v>
      </c>
      <c r="E274" s="194" t="s">
        <v>1623</v>
      </c>
      <c r="F274" s="195" t="s">
        <v>1624</v>
      </c>
      <c r="G274" s="196" t="s">
        <v>212</v>
      </c>
      <c r="H274" s="197">
        <v>121</v>
      </c>
      <c r="I274" s="198"/>
      <c r="J274" s="199">
        <f>ROUND(I274*H274,2)</f>
        <v>0</v>
      </c>
      <c r="K274" s="195" t="s">
        <v>213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97</v>
      </c>
      <c r="AT274" s="204" t="s">
        <v>209</v>
      </c>
      <c r="AU274" s="204" t="s">
        <v>85</v>
      </c>
      <c r="AY274" s="18" t="s">
        <v>207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97</v>
      </c>
      <c r="BM274" s="204" t="s">
        <v>1626</v>
      </c>
    </row>
    <row r="275" spans="1:65" s="2" customFormat="1" ht="21.75" customHeight="1">
      <c r="A275" s="35"/>
      <c r="B275" s="36"/>
      <c r="C275" s="193" t="s">
        <v>457</v>
      </c>
      <c r="D275" s="193" t="s">
        <v>209</v>
      </c>
      <c r="E275" s="194" t="s">
        <v>1627</v>
      </c>
      <c r="F275" s="195" t="s">
        <v>1628</v>
      </c>
      <c r="G275" s="196" t="s">
        <v>212</v>
      </c>
      <c r="H275" s="197">
        <v>90.75</v>
      </c>
      <c r="I275" s="198"/>
      <c r="J275" s="199">
        <f>ROUND(I275*H275,2)</f>
        <v>0</v>
      </c>
      <c r="K275" s="195" t="s">
        <v>213</v>
      </c>
      <c r="L275" s="40"/>
      <c r="M275" s="200" t="s">
        <v>1</v>
      </c>
      <c r="N275" s="201" t="s">
        <v>41</v>
      </c>
      <c r="O275" s="72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97</v>
      </c>
      <c r="AT275" s="204" t="s">
        <v>209</v>
      </c>
      <c r="AU275" s="204" t="s">
        <v>85</v>
      </c>
      <c r="AY275" s="18" t="s">
        <v>207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83</v>
      </c>
      <c r="BK275" s="205">
        <f>ROUND(I275*H275,2)</f>
        <v>0</v>
      </c>
      <c r="BL275" s="18" t="s">
        <v>97</v>
      </c>
      <c r="BM275" s="204" t="s">
        <v>1629</v>
      </c>
    </row>
    <row r="276" spans="1:65" s="13" customFormat="1" ht="11.25">
      <c r="B276" s="206"/>
      <c r="C276" s="207"/>
      <c r="D276" s="208" t="s">
        <v>227</v>
      </c>
      <c r="E276" s="209" t="s">
        <v>1</v>
      </c>
      <c r="F276" s="210" t="s">
        <v>1630</v>
      </c>
      <c r="G276" s="207"/>
      <c r="H276" s="211">
        <v>90.75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227</v>
      </c>
      <c r="AU276" s="217" t="s">
        <v>85</v>
      </c>
      <c r="AV276" s="13" t="s">
        <v>85</v>
      </c>
      <c r="AW276" s="13" t="s">
        <v>32</v>
      </c>
      <c r="AX276" s="13" t="s">
        <v>83</v>
      </c>
      <c r="AY276" s="217" t="s">
        <v>207</v>
      </c>
    </row>
    <row r="277" spans="1:65" s="2" customFormat="1" ht="24.2" customHeight="1">
      <c r="A277" s="35"/>
      <c r="B277" s="36"/>
      <c r="C277" s="193" t="s">
        <v>462</v>
      </c>
      <c r="D277" s="193" t="s">
        <v>209</v>
      </c>
      <c r="E277" s="194" t="s">
        <v>1631</v>
      </c>
      <c r="F277" s="195" t="s">
        <v>1632</v>
      </c>
      <c r="G277" s="196" t="s">
        <v>311</v>
      </c>
      <c r="H277" s="197">
        <v>10</v>
      </c>
      <c r="I277" s="198"/>
      <c r="J277" s="199">
        <f>ROUND(I277*H277,2)</f>
        <v>0</v>
      </c>
      <c r="K277" s="195" t="s">
        <v>213</v>
      </c>
      <c r="L277" s="40"/>
      <c r="M277" s="200" t="s">
        <v>1</v>
      </c>
      <c r="N277" s="201" t="s">
        <v>41</v>
      </c>
      <c r="O277" s="72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97</v>
      </c>
      <c r="AT277" s="204" t="s">
        <v>209</v>
      </c>
      <c r="AU277" s="204" t="s">
        <v>85</v>
      </c>
      <c r="AY277" s="18" t="s">
        <v>207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83</v>
      </c>
      <c r="BK277" s="205">
        <f>ROUND(I277*H277,2)</f>
        <v>0</v>
      </c>
      <c r="BL277" s="18" t="s">
        <v>97</v>
      </c>
      <c r="BM277" s="204" t="s">
        <v>1633</v>
      </c>
    </row>
    <row r="278" spans="1:65" s="2" customFormat="1" ht="16.5" customHeight="1">
      <c r="A278" s="35"/>
      <c r="B278" s="36"/>
      <c r="C278" s="255" t="s">
        <v>466</v>
      </c>
      <c r="D278" s="255" t="s">
        <v>636</v>
      </c>
      <c r="E278" s="256" t="s">
        <v>826</v>
      </c>
      <c r="F278" s="257" t="s">
        <v>1634</v>
      </c>
      <c r="G278" s="258" t="s">
        <v>311</v>
      </c>
      <c r="H278" s="259">
        <v>10</v>
      </c>
      <c r="I278" s="260"/>
      <c r="J278" s="261">
        <f>ROUND(I278*H278,2)</f>
        <v>0</v>
      </c>
      <c r="K278" s="257" t="s">
        <v>1</v>
      </c>
      <c r="L278" s="262"/>
      <c r="M278" s="263" t="s">
        <v>1</v>
      </c>
      <c r="N278" s="264" t="s">
        <v>41</v>
      </c>
      <c r="O278" s="72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237</v>
      </c>
      <c r="AT278" s="204" t="s">
        <v>636</v>
      </c>
      <c r="AU278" s="204" t="s">
        <v>85</v>
      </c>
      <c r="AY278" s="18" t="s">
        <v>207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83</v>
      </c>
      <c r="BK278" s="205">
        <f>ROUND(I278*H278,2)</f>
        <v>0</v>
      </c>
      <c r="BL278" s="18" t="s">
        <v>97</v>
      </c>
      <c r="BM278" s="204" t="s">
        <v>1635</v>
      </c>
    </row>
    <row r="279" spans="1:65" s="2" customFormat="1" ht="16.5" customHeight="1">
      <c r="A279" s="35"/>
      <c r="B279" s="36"/>
      <c r="C279" s="255" t="s">
        <v>470</v>
      </c>
      <c r="D279" s="255" t="s">
        <v>636</v>
      </c>
      <c r="E279" s="256" t="s">
        <v>1636</v>
      </c>
      <c r="F279" s="257" t="s">
        <v>1637</v>
      </c>
      <c r="G279" s="258" t="s">
        <v>817</v>
      </c>
      <c r="H279" s="259">
        <v>0.5</v>
      </c>
      <c r="I279" s="260"/>
      <c r="J279" s="261">
        <f>ROUND(I279*H279,2)</f>
        <v>0</v>
      </c>
      <c r="K279" s="257" t="s">
        <v>1</v>
      </c>
      <c r="L279" s="262"/>
      <c r="M279" s="263" t="s">
        <v>1</v>
      </c>
      <c r="N279" s="264" t="s">
        <v>41</v>
      </c>
      <c r="O279" s="72"/>
      <c r="P279" s="202">
        <f>O279*H279</f>
        <v>0</v>
      </c>
      <c r="Q279" s="202">
        <v>1E-3</v>
      </c>
      <c r="R279" s="202">
        <f>Q279*H279</f>
        <v>5.0000000000000001E-4</v>
      </c>
      <c r="S279" s="202">
        <v>0</v>
      </c>
      <c r="T279" s="20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237</v>
      </c>
      <c r="AT279" s="204" t="s">
        <v>636</v>
      </c>
      <c r="AU279" s="204" t="s">
        <v>85</v>
      </c>
      <c r="AY279" s="18" t="s">
        <v>207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83</v>
      </c>
      <c r="BK279" s="205">
        <f>ROUND(I279*H279,2)</f>
        <v>0</v>
      </c>
      <c r="BL279" s="18" t="s">
        <v>97</v>
      </c>
      <c r="BM279" s="204" t="s">
        <v>1638</v>
      </c>
    </row>
    <row r="280" spans="1:65" s="2" customFormat="1" ht="16.5" customHeight="1">
      <c r="A280" s="35"/>
      <c r="B280" s="36"/>
      <c r="C280" s="255" t="s">
        <v>475</v>
      </c>
      <c r="D280" s="255" t="s">
        <v>636</v>
      </c>
      <c r="E280" s="256" t="s">
        <v>1639</v>
      </c>
      <c r="F280" s="257" t="s">
        <v>1640</v>
      </c>
      <c r="G280" s="258" t="s">
        <v>311</v>
      </c>
      <c r="H280" s="259">
        <v>10</v>
      </c>
      <c r="I280" s="260"/>
      <c r="J280" s="261">
        <f>ROUND(I280*H280,2)</f>
        <v>0</v>
      </c>
      <c r="K280" s="257" t="s">
        <v>1</v>
      </c>
      <c r="L280" s="262"/>
      <c r="M280" s="263" t="s">
        <v>1</v>
      </c>
      <c r="N280" s="264" t="s">
        <v>41</v>
      </c>
      <c r="O280" s="72"/>
      <c r="P280" s="202">
        <f>O280*H280</f>
        <v>0</v>
      </c>
      <c r="Q280" s="202">
        <v>1E-3</v>
      </c>
      <c r="R280" s="202">
        <f>Q280*H280</f>
        <v>0.01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237</v>
      </c>
      <c r="AT280" s="204" t="s">
        <v>636</v>
      </c>
      <c r="AU280" s="204" t="s">
        <v>85</v>
      </c>
      <c r="AY280" s="18" t="s">
        <v>207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83</v>
      </c>
      <c r="BK280" s="205">
        <f>ROUND(I280*H280,2)</f>
        <v>0</v>
      </c>
      <c r="BL280" s="18" t="s">
        <v>97</v>
      </c>
      <c r="BM280" s="204" t="s">
        <v>1641</v>
      </c>
    </row>
    <row r="281" spans="1:65" s="2" customFormat="1" ht="24.2" customHeight="1">
      <c r="A281" s="35"/>
      <c r="B281" s="36"/>
      <c r="C281" s="193" t="s">
        <v>483</v>
      </c>
      <c r="D281" s="193" t="s">
        <v>209</v>
      </c>
      <c r="E281" s="194" t="s">
        <v>1642</v>
      </c>
      <c r="F281" s="195" t="s">
        <v>1643</v>
      </c>
      <c r="G281" s="196" t="s">
        <v>311</v>
      </c>
      <c r="H281" s="197">
        <v>8</v>
      </c>
      <c r="I281" s="198"/>
      <c r="J281" s="199">
        <f>ROUND(I281*H281,2)</f>
        <v>0</v>
      </c>
      <c r="K281" s="195" t="s">
        <v>213</v>
      </c>
      <c r="L281" s="40"/>
      <c r="M281" s="200" t="s">
        <v>1</v>
      </c>
      <c r="N281" s="201" t="s">
        <v>41</v>
      </c>
      <c r="O281" s="72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97</v>
      </c>
      <c r="AT281" s="204" t="s">
        <v>209</v>
      </c>
      <c r="AU281" s="204" t="s">
        <v>85</v>
      </c>
      <c r="AY281" s="18" t="s">
        <v>207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83</v>
      </c>
      <c r="BK281" s="205">
        <f>ROUND(I281*H281,2)</f>
        <v>0</v>
      </c>
      <c r="BL281" s="18" t="s">
        <v>97</v>
      </c>
      <c r="BM281" s="204" t="s">
        <v>1644</v>
      </c>
    </row>
    <row r="282" spans="1:65" s="13" customFormat="1" ht="11.25">
      <c r="B282" s="206"/>
      <c r="C282" s="207"/>
      <c r="D282" s="208" t="s">
        <v>227</v>
      </c>
      <c r="E282" s="209" t="s">
        <v>1</v>
      </c>
      <c r="F282" s="210" t="s">
        <v>1645</v>
      </c>
      <c r="G282" s="207"/>
      <c r="H282" s="211">
        <v>8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227</v>
      </c>
      <c r="AU282" s="217" t="s">
        <v>85</v>
      </c>
      <c r="AV282" s="13" t="s">
        <v>85</v>
      </c>
      <c r="AW282" s="13" t="s">
        <v>32</v>
      </c>
      <c r="AX282" s="13" t="s">
        <v>83</v>
      </c>
      <c r="AY282" s="217" t="s">
        <v>207</v>
      </c>
    </row>
    <row r="283" spans="1:65" s="2" customFormat="1" ht="16.5" customHeight="1">
      <c r="A283" s="35"/>
      <c r="B283" s="36"/>
      <c r="C283" s="255" t="s">
        <v>761</v>
      </c>
      <c r="D283" s="255" t="s">
        <v>636</v>
      </c>
      <c r="E283" s="256" t="s">
        <v>1036</v>
      </c>
      <c r="F283" s="257" t="s">
        <v>1646</v>
      </c>
      <c r="G283" s="258" t="s">
        <v>311</v>
      </c>
      <c r="H283" s="259">
        <v>4</v>
      </c>
      <c r="I283" s="260"/>
      <c r="J283" s="261">
        <f t="shared" ref="J283:J288" si="0">ROUND(I283*H283,2)</f>
        <v>0</v>
      </c>
      <c r="K283" s="257" t="s">
        <v>1</v>
      </c>
      <c r="L283" s="262"/>
      <c r="M283" s="263" t="s">
        <v>1</v>
      </c>
      <c r="N283" s="264" t="s">
        <v>41</v>
      </c>
      <c r="O283" s="72"/>
      <c r="P283" s="202">
        <f t="shared" ref="P283:P288" si="1">O283*H283</f>
        <v>0</v>
      </c>
      <c r="Q283" s="202">
        <v>0</v>
      </c>
      <c r="R283" s="202">
        <f t="shared" ref="R283:R288" si="2">Q283*H283</f>
        <v>0</v>
      </c>
      <c r="S283" s="202">
        <v>0</v>
      </c>
      <c r="T283" s="203">
        <f t="shared" ref="T283:T288" si="3"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237</v>
      </c>
      <c r="AT283" s="204" t="s">
        <v>636</v>
      </c>
      <c r="AU283" s="204" t="s">
        <v>85</v>
      </c>
      <c r="AY283" s="18" t="s">
        <v>207</v>
      </c>
      <c r="BE283" s="205">
        <f t="shared" ref="BE283:BE288" si="4">IF(N283="základní",J283,0)</f>
        <v>0</v>
      </c>
      <c r="BF283" s="205">
        <f t="shared" ref="BF283:BF288" si="5">IF(N283="snížená",J283,0)</f>
        <v>0</v>
      </c>
      <c r="BG283" s="205">
        <f t="shared" ref="BG283:BG288" si="6">IF(N283="zákl. přenesená",J283,0)</f>
        <v>0</v>
      </c>
      <c r="BH283" s="205">
        <f t="shared" ref="BH283:BH288" si="7">IF(N283="sníž. přenesená",J283,0)</f>
        <v>0</v>
      </c>
      <c r="BI283" s="205">
        <f t="shared" ref="BI283:BI288" si="8">IF(N283="nulová",J283,0)</f>
        <v>0</v>
      </c>
      <c r="BJ283" s="18" t="s">
        <v>83</v>
      </c>
      <c r="BK283" s="205">
        <f t="shared" ref="BK283:BK288" si="9">ROUND(I283*H283,2)</f>
        <v>0</v>
      </c>
      <c r="BL283" s="18" t="s">
        <v>97</v>
      </c>
      <c r="BM283" s="204" t="s">
        <v>1647</v>
      </c>
    </row>
    <row r="284" spans="1:65" s="2" customFormat="1" ht="16.5" customHeight="1">
      <c r="A284" s="35"/>
      <c r="B284" s="36"/>
      <c r="C284" s="255" t="s">
        <v>765</v>
      </c>
      <c r="D284" s="255" t="s">
        <v>636</v>
      </c>
      <c r="E284" s="256" t="s">
        <v>1020</v>
      </c>
      <c r="F284" s="257" t="s">
        <v>1648</v>
      </c>
      <c r="G284" s="258" t="s">
        <v>311</v>
      </c>
      <c r="H284" s="259">
        <v>2</v>
      </c>
      <c r="I284" s="260"/>
      <c r="J284" s="261">
        <f t="shared" si="0"/>
        <v>0</v>
      </c>
      <c r="K284" s="257" t="s">
        <v>1</v>
      </c>
      <c r="L284" s="262"/>
      <c r="M284" s="263" t="s">
        <v>1</v>
      </c>
      <c r="N284" s="264" t="s">
        <v>41</v>
      </c>
      <c r="O284" s="72"/>
      <c r="P284" s="202">
        <f t="shared" si="1"/>
        <v>0</v>
      </c>
      <c r="Q284" s="202">
        <v>0</v>
      </c>
      <c r="R284" s="202">
        <f t="shared" si="2"/>
        <v>0</v>
      </c>
      <c r="S284" s="202">
        <v>0</v>
      </c>
      <c r="T284" s="203">
        <f t="shared" si="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4" t="s">
        <v>237</v>
      </c>
      <c r="AT284" s="204" t="s">
        <v>636</v>
      </c>
      <c r="AU284" s="204" t="s">
        <v>85</v>
      </c>
      <c r="AY284" s="18" t="s">
        <v>207</v>
      </c>
      <c r="BE284" s="205">
        <f t="shared" si="4"/>
        <v>0</v>
      </c>
      <c r="BF284" s="205">
        <f t="shared" si="5"/>
        <v>0</v>
      </c>
      <c r="BG284" s="205">
        <f t="shared" si="6"/>
        <v>0</v>
      </c>
      <c r="BH284" s="205">
        <f t="shared" si="7"/>
        <v>0</v>
      </c>
      <c r="BI284" s="205">
        <f t="shared" si="8"/>
        <v>0</v>
      </c>
      <c r="BJ284" s="18" t="s">
        <v>83</v>
      </c>
      <c r="BK284" s="205">
        <f t="shared" si="9"/>
        <v>0</v>
      </c>
      <c r="BL284" s="18" t="s">
        <v>97</v>
      </c>
      <c r="BM284" s="204" t="s">
        <v>1649</v>
      </c>
    </row>
    <row r="285" spans="1:65" s="2" customFormat="1" ht="24.2" customHeight="1">
      <c r="A285" s="35"/>
      <c r="B285" s="36"/>
      <c r="C285" s="255" t="s">
        <v>770</v>
      </c>
      <c r="D285" s="255" t="s">
        <v>636</v>
      </c>
      <c r="E285" s="256" t="s">
        <v>1025</v>
      </c>
      <c r="F285" s="257" t="s">
        <v>1650</v>
      </c>
      <c r="G285" s="258" t="s">
        <v>311</v>
      </c>
      <c r="H285" s="259">
        <v>1</v>
      </c>
      <c r="I285" s="260"/>
      <c r="J285" s="261">
        <f t="shared" si="0"/>
        <v>0</v>
      </c>
      <c r="K285" s="257" t="s">
        <v>1</v>
      </c>
      <c r="L285" s="262"/>
      <c r="M285" s="263" t="s">
        <v>1</v>
      </c>
      <c r="N285" s="264" t="s">
        <v>41</v>
      </c>
      <c r="O285" s="72"/>
      <c r="P285" s="202">
        <f t="shared" si="1"/>
        <v>0</v>
      </c>
      <c r="Q285" s="202">
        <v>0</v>
      </c>
      <c r="R285" s="202">
        <f t="shared" si="2"/>
        <v>0</v>
      </c>
      <c r="S285" s="202">
        <v>0</v>
      </c>
      <c r="T285" s="203">
        <f t="shared" si="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237</v>
      </c>
      <c r="AT285" s="204" t="s">
        <v>636</v>
      </c>
      <c r="AU285" s="204" t="s">
        <v>85</v>
      </c>
      <c r="AY285" s="18" t="s">
        <v>207</v>
      </c>
      <c r="BE285" s="205">
        <f t="shared" si="4"/>
        <v>0</v>
      </c>
      <c r="BF285" s="205">
        <f t="shared" si="5"/>
        <v>0</v>
      </c>
      <c r="BG285" s="205">
        <f t="shared" si="6"/>
        <v>0</v>
      </c>
      <c r="BH285" s="205">
        <f t="shared" si="7"/>
        <v>0</v>
      </c>
      <c r="BI285" s="205">
        <f t="shared" si="8"/>
        <v>0</v>
      </c>
      <c r="BJ285" s="18" t="s">
        <v>83</v>
      </c>
      <c r="BK285" s="205">
        <f t="shared" si="9"/>
        <v>0</v>
      </c>
      <c r="BL285" s="18" t="s">
        <v>97</v>
      </c>
      <c r="BM285" s="204" t="s">
        <v>1651</v>
      </c>
    </row>
    <row r="286" spans="1:65" s="2" customFormat="1" ht="16.5" customHeight="1">
      <c r="A286" s="35"/>
      <c r="B286" s="36"/>
      <c r="C286" s="255" t="s">
        <v>775</v>
      </c>
      <c r="D286" s="255" t="s">
        <v>636</v>
      </c>
      <c r="E286" s="256" t="s">
        <v>1069</v>
      </c>
      <c r="F286" s="257" t="s">
        <v>1652</v>
      </c>
      <c r="G286" s="258" t="s">
        <v>311</v>
      </c>
      <c r="H286" s="259">
        <v>1</v>
      </c>
      <c r="I286" s="260"/>
      <c r="J286" s="261">
        <f t="shared" si="0"/>
        <v>0</v>
      </c>
      <c r="K286" s="257" t="s">
        <v>1</v>
      </c>
      <c r="L286" s="262"/>
      <c r="M286" s="263" t="s">
        <v>1</v>
      </c>
      <c r="N286" s="264" t="s">
        <v>41</v>
      </c>
      <c r="O286" s="72"/>
      <c r="P286" s="202">
        <f t="shared" si="1"/>
        <v>0</v>
      </c>
      <c r="Q286" s="202">
        <v>0</v>
      </c>
      <c r="R286" s="202">
        <f t="shared" si="2"/>
        <v>0</v>
      </c>
      <c r="S286" s="202">
        <v>0</v>
      </c>
      <c r="T286" s="203">
        <f t="shared" si="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237</v>
      </c>
      <c r="AT286" s="204" t="s">
        <v>636</v>
      </c>
      <c r="AU286" s="204" t="s">
        <v>85</v>
      </c>
      <c r="AY286" s="18" t="s">
        <v>207</v>
      </c>
      <c r="BE286" s="205">
        <f t="shared" si="4"/>
        <v>0</v>
      </c>
      <c r="BF286" s="205">
        <f t="shared" si="5"/>
        <v>0</v>
      </c>
      <c r="BG286" s="205">
        <f t="shared" si="6"/>
        <v>0</v>
      </c>
      <c r="BH286" s="205">
        <f t="shared" si="7"/>
        <v>0</v>
      </c>
      <c r="BI286" s="205">
        <f t="shared" si="8"/>
        <v>0</v>
      </c>
      <c r="BJ286" s="18" t="s">
        <v>83</v>
      </c>
      <c r="BK286" s="205">
        <f t="shared" si="9"/>
        <v>0</v>
      </c>
      <c r="BL286" s="18" t="s">
        <v>97</v>
      </c>
      <c r="BM286" s="204" t="s">
        <v>1653</v>
      </c>
    </row>
    <row r="287" spans="1:65" s="2" customFormat="1" ht="33" customHeight="1">
      <c r="A287" s="35"/>
      <c r="B287" s="36"/>
      <c r="C287" s="193" t="s">
        <v>779</v>
      </c>
      <c r="D287" s="193" t="s">
        <v>209</v>
      </c>
      <c r="E287" s="194" t="s">
        <v>1654</v>
      </c>
      <c r="F287" s="195" t="s">
        <v>1655</v>
      </c>
      <c r="G287" s="196" t="s">
        <v>311</v>
      </c>
      <c r="H287" s="197">
        <v>8</v>
      </c>
      <c r="I287" s="198"/>
      <c r="J287" s="199">
        <f t="shared" si="0"/>
        <v>0</v>
      </c>
      <c r="K287" s="195" t="s">
        <v>213</v>
      </c>
      <c r="L287" s="40"/>
      <c r="M287" s="200" t="s">
        <v>1</v>
      </c>
      <c r="N287" s="201" t="s">
        <v>41</v>
      </c>
      <c r="O287" s="72"/>
      <c r="P287" s="202">
        <f t="shared" si="1"/>
        <v>0</v>
      </c>
      <c r="Q287" s="202">
        <v>6.0000000000000002E-5</v>
      </c>
      <c r="R287" s="202">
        <f t="shared" si="2"/>
        <v>4.8000000000000001E-4</v>
      </c>
      <c r="S287" s="202">
        <v>0</v>
      </c>
      <c r="T287" s="203">
        <f t="shared" si="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97</v>
      </c>
      <c r="AT287" s="204" t="s">
        <v>209</v>
      </c>
      <c r="AU287" s="204" t="s">
        <v>85</v>
      </c>
      <c r="AY287" s="18" t="s">
        <v>207</v>
      </c>
      <c r="BE287" s="205">
        <f t="shared" si="4"/>
        <v>0</v>
      </c>
      <c r="BF287" s="205">
        <f t="shared" si="5"/>
        <v>0</v>
      </c>
      <c r="BG287" s="205">
        <f t="shared" si="6"/>
        <v>0</v>
      </c>
      <c r="BH287" s="205">
        <f t="shared" si="7"/>
        <v>0</v>
      </c>
      <c r="BI287" s="205">
        <f t="shared" si="8"/>
        <v>0</v>
      </c>
      <c r="BJ287" s="18" t="s">
        <v>83</v>
      </c>
      <c r="BK287" s="205">
        <f t="shared" si="9"/>
        <v>0</v>
      </c>
      <c r="BL287" s="18" t="s">
        <v>97</v>
      </c>
      <c r="BM287" s="204" t="s">
        <v>1656</v>
      </c>
    </row>
    <row r="288" spans="1:65" s="2" customFormat="1" ht="21.75" customHeight="1">
      <c r="A288" s="35"/>
      <c r="B288" s="36"/>
      <c r="C288" s="255" t="s">
        <v>785</v>
      </c>
      <c r="D288" s="255" t="s">
        <v>636</v>
      </c>
      <c r="E288" s="256" t="s">
        <v>1657</v>
      </c>
      <c r="F288" s="257" t="s">
        <v>1658</v>
      </c>
      <c r="G288" s="258" t="s">
        <v>311</v>
      </c>
      <c r="H288" s="259">
        <v>72</v>
      </c>
      <c r="I288" s="260"/>
      <c r="J288" s="261">
        <f t="shared" si="0"/>
        <v>0</v>
      </c>
      <c r="K288" s="257" t="s">
        <v>213</v>
      </c>
      <c r="L288" s="262"/>
      <c r="M288" s="263" t="s">
        <v>1</v>
      </c>
      <c r="N288" s="264" t="s">
        <v>41</v>
      </c>
      <c r="O288" s="72"/>
      <c r="P288" s="202">
        <f t="shared" si="1"/>
        <v>0</v>
      </c>
      <c r="Q288" s="202">
        <v>7.0899999999999999E-3</v>
      </c>
      <c r="R288" s="202">
        <f t="shared" si="2"/>
        <v>0.51048000000000004</v>
      </c>
      <c r="S288" s="202">
        <v>0</v>
      </c>
      <c r="T288" s="203">
        <f t="shared" si="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237</v>
      </c>
      <c r="AT288" s="204" t="s">
        <v>636</v>
      </c>
      <c r="AU288" s="204" t="s">
        <v>85</v>
      </c>
      <c r="AY288" s="18" t="s">
        <v>207</v>
      </c>
      <c r="BE288" s="205">
        <f t="shared" si="4"/>
        <v>0</v>
      </c>
      <c r="BF288" s="205">
        <f t="shared" si="5"/>
        <v>0</v>
      </c>
      <c r="BG288" s="205">
        <f t="shared" si="6"/>
        <v>0</v>
      </c>
      <c r="BH288" s="205">
        <f t="shared" si="7"/>
        <v>0</v>
      </c>
      <c r="BI288" s="205">
        <f t="shared" si="8"/>
        <v>0</v>
      </c>
      <c r="BJ288" s="18" t="s">
        <v>83</v>
      </c>
      <c r="BK288" s="205">
        <f t="shared" si="9"/>
        <v>0</v>
      </c>
      <c r="BL288" s="18" t="s">
        <v>97</v>
      </c>
      <c r="BM288" s="204" t="s">
        <v>1659</v>
      </c>
    </row>
    <row r="289" spans="1:65" s="13" customFormat="1" ht="11.25">
      <c r="B289" s="206"/>
      <c r="C289" s="207"/>
      <c r="D289" s="208" t="s">
        <v>227</v>
      </c>
      <c r="E289" s="207"/>
      <c r="F289" s="210" t="s">
        <v>1660</v>
      </c>
      <c r="G289" s="207"/>
      <c r="H289" s="211">
        <v>72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227</v>
      </c>
      <c r="AU289" s="217" t="s">
        <v>85</v>
      </c>
      <c r="AV289" s="13" t="s">
        <v>85</v>
      </c>
      <c r="AW289" s="13" t="s">
        <v>4</v>
      </c>
      <c r="AX289" s="13" t="s">
        <v>83</v>
      </c>
      <c r="AY289" s="217" t="s">
        <v>207</v>
      </c>
    </row>
    <row r="290" spans="1:65" s="2" customFormat="1" ht="21.75" customHeight="1">
      <c r="A290" s="35"/>
      <c r="B290" s="36"/>
      <c r="C290" s="255" t="s">
        <v>793</v>
      </c>
      <c r="D290" s="255" t="s">
        <v>636</v>
      </c>
      <c r="E290" s="256" t="s">
        <v>1661</v>
      </c>
      <c r="F290" s="257" t="s">
        <v>1662</v>
      </c>
      <c r="G290" s="258" t="s">
        <v>311</v>
      </c>
      <c r="H290" s="259">
        <v>8</v>
      </c>
      <c r="I290" s="260"/>
      <c r="J290" s="261">
        <f>ROUND(I290*H290,2)</f>
        <v>0</v>
      </c>
      <c r="K290" s="257" t="s">
        <v>1</v>
      </c>
      <c r="L290" s="262"/>
      <c r="M290" s="263" t="s">
        <v>1</v>
      </c>
      <c r="N290" s="264" t="s">
        <v>41</v>
      </c>
      <c r="O290" s="7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237</v>
      </c>
      <c r="AT290" s="204" t="s">
        <v>636</v>
      </c>
      <c r="AU290" s="204" t="s">
        <v>85</v>
      </c>
      <c r="AY290" s="18" t="s">
        <v>207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97</v>
      </c>
      <c r="BM290" s="204" t="s">
        <v>1663</v>
      </c>
    </row>
    <row r="291" spans="1:65" s="2" customFormat="1" ht="16.5" customHeight="1">
      <c r="A291" s="35"/>
      <c r="B291" s="36"/>
      <c r="C291" s="255" t="s">
        <v>798</v>
      </c>
      <c r="D291" s="255" t="s">
        <v>636</v>
      </c>
      <c r="E291" s="256" t="s">
        <v>1664</v>
      </c>
      <c r="F291" s="257" t="s">
        <v>1665</v>
      </c>
      <c r="G291" s="258" t="s">
        <v>275</v>
      </c>
      <c r="H291" s="259">
        <v>20</v>
      </c>
      <c r="I291" s="260"/>
      <c r="J291" s="261">
        <f>ROUND(I291*H291,2)</f>
        <v>0</v>
      </c>
      <c r="K291" s="257" t="s">
        <v>1</v>
      </c>
      <c r="L291" s="262"/>
      <c r="M291" s="263" t="s">
        <v>1</v>
      </c>
      <c r="N291" s="264" t="s">
        <v>41</v>
      </c>
      <c r="O291" s="72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237</v>
      </c>
      <c r="AT291" s="204" t="s">
        <v>636</v>
      </c>
      <c r="AU291" s="204" t="s">
        <v>85</v>
      </c>
      <c r="AY291" s="18" t="s">
        <v>207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83</v>
      </c>
      <c r="BK291" s="205">
        <f>ROUND(I291*H291,2)</f>
        <v>0</v>
      </c>
      <c r="BL291" s="18" t="s">
        <v>97</v>
      </c>
      <c r="BM291" s="204" t="s">
        <v>1666</v>
      </c>
    </row>
    <row r="292" spans="1:65" s="2" customFormat="1" ht="33" customHeight="1">
      <c r="A292" s="35"/>
      <c r="B292" s="36"/>
      <c r="C292" s="193" t="s">
        <v>802</v>
      </c>
      <c r="D292" s="193" t="s">
        <v>209</v>
      </c>
      <c r="E292" s="194" t="s">
        <v>1667</v>
      </c>
      <c r="F292" s="195" t="s">
        <v>1668</v>
      </c>
      <c r="G292" s="196" t="s">
        <v>311</v>
      </c>
      <c r="H292" s="197">
        <v>4</v>
      </c>
      <c r="I292" s="198"/>
      <c r="J292" s="199">
        <f>ROUND(I292*H292,2)</f>
        <v>0</v>
      </c>
      <c r="K292" s="195" t="s">
        <v>213</v>
      </c>
      <c r="L292" s="40"/>
      <c r="M292" s="200" t="s">
        <v>1</v>
      </c>
      <c r="N292" s="201" t="s">
        <v>41</v>
      </c>
      <c r="O292" s="7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97</v>
      </c>
      <c r="AT292" s="204" t="s">
        <v>209</v>
      </c>
      <c r="AU292" s="204" t="s">
        <v>85</v>
      </c>
      <c r="AY292" s="18" t="s">
        <v>207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83</v>
      </c>
      <c r="BK292" s="205">
        <f>ROUND(I292*H292,2)</f>
        <v>0</v>
      </c>
      <c r="BL292" s="18" t="s">
        <v>97</v>
      </c>
      <c r="BM292" s="204" t="s">
        <v>1669</v>
      </c>
    </row>
    <row r="293" spans="1:65" s="2" customFormat="1" ht="24.2" customHeight="1">
      <c r="A293" s="35"/>
      <c r="B293" s="36"/>
      <c r="C293" s="193" t="s">
        <v>806</v>
      </c>
      <c r="D293" s="193" t="s">
        <v>209</v>
      </c>
      <c r="E293" s="194" t="s">
        <v>1670</v>
      </c>
      <c r="F293" s="195" t="s">
        <v>1671</v>
      </c>
      <c r="G293" s="196" t="s">
        <v>311</v>
      </c>
      <c r="H293" s="197">
        <v>7</v>
      </c>
      <c r="I293" s="198"/>
      <c r="J293" s="199">
        <f>ROUND(I293*H293,2)</f>
        <v>0</v>
      </c>
      <c r="K293" s="195" t="s">
        <v>213</v>
      </c>
      <c r="L293" s="40"/>
      <c r="M293" s="200" t="s">
        <v>1</v>
      </c>
      <c r="N293" s="201" t="s">
        <v>41</v>
      </c>
      <c r="O293" s="72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4" t="s">
        <v>97</v>
      </c>
      <c r="AT293" s="204" t="s">
        <v>209</v>
      </c>
      <c r="AU293" s="204" t="s">
        <v>85</v>
      </c>
      <c r="AY293" s="18" t="s">
        <v>207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83</v>
      </c>
      <c r="BK293" s="205">
        <f>ROUND(I293*H293,2)</f>
        <v>0</v>
      </c>
      <c r="BL293" s="18" t="s">
        <v>97</v>
      </c>
      <c r="BM293" s="204" t="s">
        <v>1672</v>
      </c>
    </row>
    <row r="294" spans="1:65" s="2" customFormat="1" ht="16.5" customHeight="1">
      <c r="A294" s="35"/>
      <c r="B294" s="36"/>
      <c r="C294" s="255" t="s">
        <v>810</v>
      </c>
      <c r="D294" s="255" t="s">
        <v>636</v>
      </c>
      <c r="E294" s="256" t="s">
        <v>1451</v>
      </c>
      <c r="F294" s="257" t="s">
        <v>1452</v>
      </c>
      <c r="G294" s="258" t="s">
        <v>445</v>
      </c>
      <c r="H294" s="259">
        <v>1.4E-2</v>
      </c>
      <c r="I294" s="260"/>
      <c r="J294" s="261">
        <f>ROUND(I294*H294,2)</f>
        <v>0</v>
      </c>
      <c r="K294" s="257" t="s">
        <v>213</v>
      </c>
      <c r="L294" s="262"/>
      <c r="M294" s="263" t="s">
        <v>1</v>
      </c>
      <c r="N294" s="264" t="s">
        <v>41</v>
      </c>
      <c r="O294" s="72"/>
      <c r="P294" s="202">
        <f>O294*H294</f>
        <v>0</v>
      </c>
      <c r="Q294" s="202">
        <v>1</v>
      </c>
      <c r="R294" s="202">
        <f>Q294*H294</f>
        <v>1.4E-2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237</v>
      </c>
      <c r="AT294" s="204" t="s">
        <v>636</v>
      </c>
      <c r="AU294" s="204" t="s">
        <v>85</v>
      </c>
      <c r="AY294" s="18" t="s">
        <v>207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83</v>
      </c>
      <c r="BK294" s="205">
        <f>ROUND(I294*H294,2)</f>
        <v>0</v>
      </c>
      <c r="BL294" s="18" t="s">
        <v>97</v>
      </c>
      <c r="BM294" s="204" t="s">
        <v>1673</v>
      </c>
    </row>
    <row r="295" spans="1:65" s="13" customFormat="1" ht="11.25">
      <c r="B295" s="206"/>
      <c r="C295" s="207"/>
      <c r="D295" s="208" t="s">
        <v>227</v>
      </c>
      <c r="E295" s="207"/>
      <c r="F295" s="210" t="s">
        <v>1674</v>
      </c>
      <c r="G295" s="207"/>
      <c r="H295" s="211">
        <v>1.4E-2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227</v>
      </c>
      <c r="AU295" s="217" t="s">
        <v>85</v>
      </c>
      <c r="AV295" s="13" t="s">
        <v>85</v>
      </c>
      <c r="AW295" s="13" t="s">
        <v>4</v>
      </c>
      <c r="AX295" s="13" t="s">
        <v>83</v>
      </c>
      <c r="AY295" s="217" t="s">
        <v>207</v>
      </c>
    </row>
    <row r="296" spans="1:65" s="2" customFormat="1" ht="33" customHeight="1">
      <c r="A296" s="35"/>
      <c r="B296" s="36"/>
      <c r="C296" s="193" t="s">
        <v>814</v>
      </c>
      <c r="D296" s="193" t="s">
        <v>209</v>
      </c>
      <c r="E296" s="194" t="s">
        <v>1675</v>
      </c>
      <c r="F296" s="195" t="s">
        <v>1676</v>
      </c>
      <c r="G296" s="196" t="s">
        <v>311</v>
      </c>
      <c r="H296" s="197">
        <v>8</v>
      </c>
      <c r="I296" s="198"/>
      <c r="J296" s="199">
        <f t="shared" ref="J296:J302" si="10">ROUND(I296*H296,2)</f>
        <v>0</v>
      </c>
      <c r="K296" s="195" t="s">
        <v>1</v>
      </c>
      <c r="L296" s="40"/>
      <c r="M296" s="200" t="s">
        <v>1</v>
      </c>
      <c r="N296" s="201" t="s">
        <v>41</v>
      </c>
      <c r="O296" s="72"/>
      <c r="P296" s="202">
        <f t="shared" ref="P296:P302" si="11">O296*H296</f>
        <v>0</v>
      </c>
      <c r="Q296" s="202">
        <v>0</v>
      </c>
      <c r="R296" s="202">
        <f t="shared" ref="R296:R302" si="12">Q296*H296</f>
        <v>0</v>
      </c>
      <c r="S296" s="202">
        <v>0</v>
      </c>
      <c r="T296" s="203">
        <f t="shared" ref="T296:T302" si="13"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97</v>
      </c>
      <c r="AT296" s="204" t="s">
        <v>209</v>
      </c>
      <c r="AU296" s="204" t="s">
        <v>85</v>
      </c>
      <c r="AY296" s="18" t="s">
        <v>207</v>
      </c>
      <c r="BE296" s="205">
        <f t="shared" ref="BE296:BE302" si="14">IF(N296="základní",J296,0)</f>
        <v>0</v>
      </c>
      <c r="BF296" s="205">
        <f t="shared" ref="BF296:BF302" si="15">IF(N296="snížená",J296,0)</f>
        <v>0</v>
      </c>
      <c r="BG296" s="205">
        <f t="shared" ref="BG296:BG302" si="16">IF(N296="zákl. přenesená",J296,0)</f>
        <v>0</v>
      </c>
      <c r="BH296" s="205">
        <f t="shared" ref="BH296:BH302" si="17">IF(N296="sníž. přenesená",J296,0)</f>
        <v>0</v>
      </c>
      <c r="BI296" s="205">
        <f t="shared" ref="BI296:BI302" si="18">IF(N296="nulová",J296,0)</f>
        <v>0</v>
      </c>
      <c r="BJ296" s="18" t="s">
        <v>83</v>
      </c>
      <c r="BK296" s="205">
        <f t="shared" ref="BK296:BK302" si="19">ROUND(I296*H296,2)</f>
        <v>0</v>
      </c>
      <c r="BL296" s="18" t="s">
        <v>97</v>
      </c>
      <c r="BM296" s="204" t="s">
        <v>1677</v>
      </c>
    </row>
    <row r="297" spans="1:65" s="2" customFormat="1" ht="16.5" customHeight="1">
      <c r="A297" s="35"/>
      <c r="B297" s="36"/>
      <c r="C297" s="255" t="s">
        <v>819</v>
      </c>
      <c r="D297" s="255" t="s">
        <v>636</v>
      </c>
      <c r="E297" s="256" t="s">
        <v>1678</v>
      </c>
      <c r="F297" s="257" t="s">
        <v>1679</v>
      </c>
      <c r="G297" s="258" t="s">
        <v>311</v>
      </c>
      <c r="H297" s="259">
        <v>8</v>
      </c>
      <c r="I297" s="260"/>
      <c r="J297" s="261">
        <f t="shared" si="10"/>
        <v>0</v>
      </c>
      <c r="K297" s="257" t="s">
        <v>1</v>
      </c>
      <c r="L297" s="262"/>
      <c r="M297" s="263" t="s">
        <v>1</v>
      </c>
      <c r="N297" s="264" t="s">
        <v>41</v>
      </c>
      <c r="O297" s="72"/>
      <c r="P297" s="202">
        <f t="shared" si="11"/>
        <v>0</v>
      </c>
      <c r="Q297" s="202">
        <v>6.9999999999999999E-4</v>
      </c>
      <c r="R297" s="202">
        <f t="shared" si="12"/>
        <v>5.5999999999999999E-3</v>
      </c>
      <c r="S297" s="202">
        <v>0</v>
      </c>
      <c r="T297" s="203">
        <f t="shared" si="1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4" t="s">
        <v>237</v>
      </c>
      <c r="AT297" s="204" t="s">
        <v>636</v>
      </c>
      <c r="AU297" s="204" t="s">
        <v>85</v>
      </c>
      <c r="AY297" s="18" t="s">
        <v>207</v>
      </c>
      <c r="BE297" s="205">
        <f t="shared" si="14"/>
        <v>0</v>
      </c>
      <c r="BF297" s="205">
        <f t="shared" si="15"/>
        <v>0</v>
      </c>
      <c r="BG297" s="205">
        <f t="shared" si="16"/>
        <v>0</v>
      </c>
      <c r="BH297" s="205">
        <f t="shared" si="17"/>
        <v>0</v>
      </c>
      <c r="BI297" s="205">
        <f t="shared" si="18"/>
        <v>0</v>
      </c>
      <c r="BJ297" s="18" t="s">
        <v>83</v>
      </c>
      <c r="BK297" s="205">
        <f t="shared" si="19"/>
        <v>0</v>
      </c>
      <c r="BL297" s="18" t="s">
        <v>97</v>
      </c>
      <c r="BM297" s="204" t="s">
        <v>1680</v>
      </c>
    </row>
    <row r="298" spans="1:65" s="2" customFormat="1" ht="24.2" customHeight="1">
      <c r="A298" s="35"/>
      <c r="B298" s="36"/>
      <c r="C298" s="193" t="s">
        <v>825</v>
      </c>
      <c r="D298" s="193" t="s">
        <v>209</v>
      </c>
      <c r="E298" s="194" t="s">
        <v>1681</v>
      </c>
      <c r="F298" s="195" t="s">
        <v>1682</v>
      </c>
      <c r="G298" s="196" t="s">
        <v>311</v>
      </c>
      <c r="H298" s="197">
        <v>4</v>
      </c>
      <c r="I298" s="198"/>
      <c r="J298" s="199">
        <f t="shared" si="10"/>
        <v>0</v>
      </c>
      <c r="K298" s="195" t="s">
        <v>213</v>
      </c>
      <c r="L298" s="40"/>
      <c r="M298" s="200" t="s">
        <v>1</v>
      </c>
      <c r="N298" s="201" t="s">
        <v>41</v>
      </c>
      <c r="O298" s="72"/>
      <c r="P298" s="202">
        <f t="shared" si="11"/>
        <v>0</v>
      </c>
      <c r="Q298" s="202">
        <v>0</v>
      </c>
      <c r="R298" s="202">
        <f t="shared" si="12"/>
        <v>0</v>
      </c>
      <c r="S298" s="202">
        <v>0</v>
      </c>
      <c r="T298" s="203">
        <f t="shared" si="1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97</v>
      </c>
      <c r="AT298" s="204" t="s">
        <v>209</v>
      </c>
      <c r="AU298" s="204" t="s">
        <v>85</v>
      </c>
      <c r="AY298" s="18" t="s">
        <v>207</v>
      </c>
      <c r="BE298" s="205">
        <f t="shared" si="14"/>
        <v>0</v>
      </c>
      <c r="BF298" s="205">
        <f t="shared" si="15"/>
        <v>0</v>
      </c>
      <c r="BG298" s="205">
        <f t="shared" si="16"/>
        <v>0</v>
      </c>
      <c r="BH298" s="205">
        <f t="shared" si="17"/>
        <v>0</v>
      </c>
      <c r="BI298" s="205">
        <f t="shared" si="18"/>
        <v>0</v>
      </c>
      <c r="BJ298" s="18" t="s">
        <v>83</v>
      </c>
      <c r="BK298" s="205">
        <f t="shared" si="19"/>
        <v>0</v>
      </c>
      <c r="BL298" s="18" t="s">
        <v>97</v>
      </c>
      <c r="BM298" s="204" t="s">
        <v>1683</v>
      </c>
    </row>
    <row r="299" spans="1:65" s="2" customFormat="1" ht="24.2" customHeight="1">
      <c r="A299" s="35"/>
      <c r="B299" s="36"/>
      <c r="C299" s="255" t="s">
        <v>829</v>
      </c>
      <c r="D299" s="255" t="s">
        <v>636</v>
      </c>
      <c r="E299" s="256" t="s">
        <v>1684</v>
      </c>
      <c r="F299" s="257" t="s">
        <v>1685</v>
      </c>
      <c r="G299" s="258" t="s">
        <v>311</v>
      </c>
      <c r="H299" s="259">
        <v>4</v>
      </c>
      <c r="I299" s="260"/>
      <c r="J299" s="261">
        <f t="shared" si="10"/>
        <v>0</v>
      </c>
      <c r="K299" s="257" t="s">
        <v>213</v>
      </c>
      <c r="L299" s="262"/>
      <c r="M299" s="263" t="s">
        <v>1</v>
      </c>
      <c r="N299" s="264" t="s">
        <v>41</v>
      </c>
      <c r="O299" s="72"/>
      <c r="P299" s="202">
        <f t="shared" si="11"/>
        <v>0</v>
      </c>
      <c r="Q299" s="202">
        <v>2.3E-2</v>
      </c>
      <c r="R299" s="202">
        <f t="shared" si="12"/>
        <v>9.1999999999999998E-2</v>
      </c>
      <c r="S299" s="202">
        <v>0</v>
      </c>
      <c r="T299" s="203">
        <f t="shared" si="1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4" t="s">
        <v>237</v>
      </c>
      <c r="AT299" s="204" t="s">
        <v>636</v>
      </c>
      <c r="AU299" s="204" t="s">
        <v>85</v>
      </c>
      <c r="AY299" s="18" t="s">
        <v>207</v>
      </c>
      <c r="BE299" s="205">
        <f t="shared" si="14"/>
        <v>0</v>
      </c>
      <c r="BF299" s="205">
        <f t="shared" si="15"/>
        <v>0</v>
      </c>
      <c r="BG299" s="205">
        <f t="shared" si="16"/>
        <v>0</v>
      </c>
      <c r="BH299" s="205">
        <f t="shared" si="17"/>
        <v>0</v>
      </c>
      <c r="BI299" s="205">
        <f t="shared" si="18"/>
        <v>0</v>
      </c>
      <c r="BJ299" s="18" t="s">
        <v>83</v>
      </c>
      <c r="BK299" s="205">
        <f t="shared" si="19"/>
        <v>0</v>
      </c>
      <c r="BL299" s="18" t="s">
        <v>97</v>
      </c>
      <c r="BM299" s="204" t="s">
        <v>1686</v>
      </c>
    </row>
    <row r="300" spans="1:65" s="2" customFormat="1" ht="16.5" customHeight="1">
      <c r="A300" s="35"/>
      <c r="B300" s="36"/>
      <c r="C300" s="255" t="s">
        <v>833</v>
      </c>
      <c r="D300" s="255" t="s">
        <v>636</v>
      </c>
      <c r="E300" s="256" t="s">
        <v>1636</v>
      </c>
      <c r="F300" s="257" t="s">
        <v>1637</v>
      </c>
      <c r="G300" s="258" t="s">
        <v>817</v>
      </c>
      <c r="H300" s="259">
        <v>4</v>
      </c>
      <c r="I300" s="260"/>
      <c r="J300" s="261">
        <f t="shared" si="10"/>
        <v>0</v>
      </c>
      <c r="K300" s="257" t="s">
        <v>1</v>
      </c>
      <c r="L300" s="262"/>
      <c r="M300" s="263" t="s">
        <v>1</v>
      </c>
      <c r="N300" s="264" t="s">
        <v>41</v>
      </c>
      <c r="O300" s="72"/>
      <c r="P300" s="202">
        <f t="shared" si="11"/>
        <v>0</v>
      </c>
      <c r="Q300" s="202">
        <v>1E-3</v>
      </c>
      <c r="R300" s="202">
        <f t="shared" si="12"/>
        <v>4.0000000000000001E-3</v>
      </c>
      <c r="S300" s="202">
        <v>0</v>
      </c>
      <c r="T300" s="203">
        <f t="shared" si="1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4" t="s">
        <v>237</v>
      </c>
      <c r="AT300" s="204" t="s">
        <v>636</v>
      </c>
      <c r="AU300" s="204" t="s">
        <v>85</v>
      </c>
      <c r="AY300" s="18" t="s">
        <v>207</v>
      </c>
      <c r="BE300" s="205">
        <f t="shared" si="14"/>
        <v>0</v>
      </c>
      <c r="BF300" s="205">
        <f t="shared" si="15"/>
        <v>0</v>
      </c>
      <c r="BG300" s="205">
        <f t="shared" si="16"/>
        <v>0</v>
      </c>
      <c r="BH300" s="205">
        <f t="shared" si="17"/>
        <v>0</v>
      </c>
      <c r="BI300" s="205">
        <f t="shared" si="18"/>
        <v>0</v>
      </c>
      <c r="BJ300" s="18" t="s">
        <v>83</v>
      </c>
      <c r="BK300" s="205">
        <f t="shared" si="19"/>
        <v>0</v>
      </c>
      <c r="BL300" s="18" t="s">
        <v>97</v>
      </c>
      <c r="BM300" s="204" t="s">
        <v>1687</v>
      </c>
    </row>
    <row r="301" spans="1:65" s="2" customFormat="1" ht="16.5" customHeight="1">
      <c r="A301" s="35"/>
      <c r="B301" s="36"/>
      <c r="C301" s="255" t="s">
        <v>837</v>
      </c>
      <c r="D301" s="255" t="s">
        <v>636</v>
      </c>
      <c r="E301" s="256" t="s">
        <v>1688</v>
      </c>
      <c r="F301" s="257" t="s">
        <v>1689</v>
      </c>
      <c r="G301" s="258" t="s">
        <v>311</v>
      </c>
      <c r="H301" s="259">
        <v>120</v>
      </c>
      <c r="I301" s="260"/>
      <c r="J301" s="261">
        <f t="shared" si="10"/>
        <v>0</v>
      </c>
      <c r="K301" s="257" t="s">
        <v>1</v>
      </c>
      <c r="L301" s="262"/>
      <c r="M301" s="263" t="s">
        <v>1</v>
      </c>
      <c r="N301" s="264" t="s">
        <v>41</v>
      </c>
      <c r="O301" s="72"/>
      <c r="P301" s="202">
        <f t="shared" si="11"/>
        <v>0</v>
      </c>
      <c r="Q301" s="202">
        <v>1E-3</v>
      </c>
      <c r="R301" s="202">
        <f t="shared" si="12"/>
        <v>0.12</v>
      </c>
      <c r="S301" s="202">
        <v>0</v>
      </c>
      <c r="T301" s="203">
        <f t="shared" si="1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237</v>
      </c>
      <c r="AT301" s="204" t="s">
        <v>636</v>
      </c>
      <c r="AU301" s="204" t="s">
        <v>85</v>
      </c>
      <c r="AY301" s="18" t="s">
        <v>207</v>
      </c>
      <c r="BE301" s="205">
        <f t="shared" si="14"/>
        <v>0</v>
      </c>
      <c r="BF301" s="205">
        <f t="shared" si="15"/>
        <v>0</v>
      </c>
      <c r="BG301" s="205">
        <f t="shared" si="16"/>
        <v>0</v>
      </c>
      <c r="BH301" s="205">
        <f t="shared" si="17"/>
        <v>0</v>
      </c>
      <c r="BI301" s="205">
        <f t="shared" si="18"/>
        <v>0</v>
      </c>
      <c r="BJ301" s="18" t="s">
        <v>83</v>
      </c>
      <c r="BK301" s="205">
        <f t="shared" si="19"/>
        <v>0</v>
      </c>
      <c r="BL301" s="18" t="s">
        <v>97</v>
      </c>
      <c r="BM301" s="204" t="s">
        <v>1690</v>
      </c>
    </row>
    <row r="302" spans="1:65" s="2" customFormat="1" ht="37.9" customHeight="1">
      <c r="A302" s="35"/>
      <c r="B302" s="36"/>
      <c r="C302" s="193" t="s">
        <v>843</v>
      </c>
      <c r="D302" s="193" t="s">
        <v>209</v>
      </c>
      <c r="E302" s="194" t="s">
        <v>1691</v>
      </c>
      <c r="F302" s="195" t="s">
        <v>1692</v>
      </c>
      <c r="G302" s="196" t="s">
        <v>212</v>
      </c>
      <c r="H302" s="197">
        <v>302.45</v>
      </c>
      <c r="I302" s="198"/>
      <c r="J302" s="199">
        <f t="shared" si="10"/>
        <v>0</v>
      </c>
      <c r="K302" s="195" t="s">
        <v>213</v>
      </c>
      <c r="L302" s="40"/>
      <c r="M302" s="200" t="s">
        <v>1</v>
      </c>
      <c r="N302" s="201" t="s">
        <v>41</v>
      </c>
      <c r="O302" s="72"/>
      <c r="P302" s="202">
        <f t="shared" si="11"/>
        <v>0</v>
      </c>
      <c r="Q302" s="202">
        <v>0</v>
      </c>
      <c r="R302" s="202">
        <f t="shared" si="12"/>
        <v>0</v>
      </c>
      <c r="S302" s="202">
        <v>0</v>
      </c>
      <c r="T302" s="203">
        <f t="shared" si="1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97</v>
      </c>
      <c r="AT302" s="204" t="s">
        <v>209</v>
      </c>
      <c r="AU302" s="204" t="s">
        <v>85</v>
      </c>
      <c r="AY302" s="18" t="s">
        <v>207</v>
      </c>
      <c r="BE302" s="205">
        <f t="shared" si="14"/>
        <v>0</v>
      </c>
      <c r="BF302" s="205">
        <f t="shared" si="15"/>
        <v>0</v>
      </c>
      <c r="BG302" s="205">
        <f t="shared" si="16"/>
        <v>0</v>
      </c>
      <c r="BH302" s="205">
        <f t="shared" si="17"/>
        <v>0</v>
      </c>
      <c r="BI302" s="205">
        <f t="shared" si="18"/>
        <v>0</v>
      </c>
      <c r="BJ302" s="18" t="s">
        <v>83</v>
      </c>
      <c r="BK302" s="205">
        <f t="shared" si="19"/>
        <v>0</v>
      </c>
      <c r="BL302" s="18" t="s">
        <v>97</v>
      </c>
      <c r="BM302" s="204" t="s">
        <v>1693</v>
      </c>
    </row>
    <row r="303" spans="1:65" s="14" customFormat="1" ht="11.25">
      <c r="B303" s="218"/>
      <c r="C303" s="219"/>
      <c r="D303" s="208" t="s">
        <v>227</v>
      </c>
      <c r="E303" s="220" t="s">
        <v>1</v>
      </c>
      <c r="F303" s="221" t="s">
        <v>1694</v>
      </c>
      <c r="G303" s="219"/>
      <c r="H303" s="220" t="s">
        <v>1</v>
      </c>
      <c r="I303" s="222"/>
      <c r="J303" s="219"/>
      <c r="K303" s="219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227</v>
      </c>
      <c r="AU303" s="227" t="s">
        <v>85</v>
      </c>
      <c r="AV303" s="14" t="s">
        <v>83</v>
      </c>
      <c r="AW303" s="14" t="s">
        <v>32</v>
      </c>
      <c r="AX303" s="14" t="s">
        <v>76</v>
      </c>
      <c r="AY303" s="227" t="s">
        <v>207</v>
      </c>
    </row>
    <row r="304" spans="1:65" s="13" customFormat="1" ht="11.25">
      <c r="B304" s="206"/>
      <c r="C304" s="207"/>
      <c r="D304" s="208" t="s">
        <v>227</v>
      </c>
      <c r="E304" s="209" t="s">
        <v>1</v>
      </c>
      <c r="F304" s="210" t="s">
        <v>1695</v>
      </c>
      <c r="G304" s="207"/>
      <c r="H304" s="211">
        <v>302.45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227</v>
      </c>
      <c r="AU304" s="217" t="s">
        <v>85</v>
      </c>
      <c r="AV304" s="13" t="s">
        <v>85</v>
      </c>
      <c r="AW304" s="13" t="s">
        <v>32</v>
      </c>
      <c r="AX304" s="13" t="s">
        <v>83</v>
      </c>
      <c r="AY304" s="217" t="s">
        <v>207</v>
      </c>
    </row>
    <row r="305" spans="1:65" s="2" customFormat="1" ht="37.9" customHeight="1">
      <c r="A305" s="35"/>
      <c r="B305" s="36"/>
      <c r="C305" s="193" t="s">
        <v>847</v>
      </c>
      <c r="D305" s="193" t="s">
        <v>209</v>
      </c>
      <c r="E305" s="194" t="s">
        <v>1691</v>
      </c>
      <c r="F305" s="195" t="s">
        <v>1692</v>
      </c>
      <c r="G305" s="196" t="s">
        <v>212</v>
      </c>
      <c r="H305" s="197">
        <v>451.3</v>
      </c>
      <c r="I305" s="198"/>
      <c r="J305" s="199">
        <f t="shared" ref="J305:J310" si="20">ROUND(I305*H305,2)</f>
        <v>0</v>
      </c>
      <c r="K305" s="195" t="s">
        <v>213</v>
      </c>
      <c r="L305" s="40"/>
      <c r="M305" s="200" t="s">
        <v>1</v>
      </c>
      <c r="N305" s="201" t="s">
        <v>41</v>
      </c>
      <c r="O305" s="72"/>
      <c r="P305" s="202">
        <f t="shared" ref="P305:P310" si="21">O305*H305</f>
        <v>0</v>
      </c>
      <c r="Q305" s="202">
        <v>0</v>
      </c>
      <c r="R305" s="202">
        <f t="shared" ref="R305:R310" si="22">Q305*H305</f>
        <v>0</v>
      </c>
      <c r="S305" s="202">
        <v>0</v>
      </c>
      <c r="T305" s="203">
        <f t="shared" ref="T305:T310" si="23"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97</v>
      </c>
      <c r="AT305" s="204" t="s">
        <v>209</v>
      </c>
      <c r="AU305" s="204" t="s">
        <v>85</v>
      </c>
      <c r="AY305" s="18" t="s">
        <v>207</v>
      </c>
      <c r="BE305" s="205">
        <f t="shared" ref="BE305:BE310" si="24">IF(N305="základní",J305,0)</f>
        <v>0</v>
      </c>
      <c r="BF305" s="205">
        <f t="shared" ref="BF305:BF310" si="25">IF(N305="snížená",J305,0)</f>
        <v>0</v>
      </c>
      <c r="BG305" s="205">
        <f t="shared" ref="BG305:BG310" si="26">IF(N305="zákl. přenesená",J305,0)</f>
        <v>0</v>
      </c>
      <c r="BH305" s="205">
        <f t="shared" ref="BH305:BH310" si="27">IF(N305="sníž. přenesená",J305,0)</f>
        <v>0</v>
      </c>
      <c r="BI305" s="205">
        <f t="shared" ref="BI305:BI310" si="28">IF(N305="nulová",J305,0)</f>
        <v>0</v>
      </c>
      <c r="BJ305" s="18" t="s">
        <v>83</v>
      </c>
      <c r="BK305" s="205">
        <f t="shared" ref="BK305:BK310" si="29">ROUND(I305*H305,2)</f>
        <v>0</v>
      </c>
      <c r="BL305" s="18" t="s">
        <v>97</v>
      </c>
      <c r="BM305" s="204" t="s">
        <v>1696</v>
      </c>
    </row>
    <row r="306" spans="1:65" s="2" customFormat="1" ht="33" customHeight="1">
      <c r="A306" s="35"/>
      <c r="B306" s="36"/>
      <c r="C306" s="193" t="s">
        <v>851</v>
      </c>
      <c r="D306" s="193" t="s">
        <v>209</v>
      </c>
      <c r="E306" s="194" t="s">
        <v>1697</v>
      </c>
      <c r="F306" s="195" t="s">
        <v>1698</v>
      </c>
      <c r="G306" s="196" t="s">
        <v>212</v>
      </c>
      <c r="H306" s="197">
        <v>121</v>
      </c>
      <c r="I306" s="198"/>
      <c r="J306" s="199">
        <f t="shared" si="20"/>
        <v>0</v>
      </c>
      <c r="K306" s="195" t="s">
        <v>213</v>
      </c>
      <c r="L306" s="40"/>
      <c r="M306" s="200" t="s">
        <v>1</v>
      </c>
      <c r="N306" s="201" t="s">
        <v>41</v>
      </c>
      <c r="O306" s="72"/>
      <c r="P306" s="202">
        <f t="shared" si="21"/>
        <v>0</v>
      </c>
      <c r="Q306" s="202">
        <v>0</v>
      </c>
      <c r="R306" s="202">
        <f t="shared" si="22"/>
        <v>0</v>
      </c>
      <c r="S306" s="202">
        <v>0</v>
      </c>
      <c r="T306" s="203">
        <f t="shared" si="2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4" t="s">
        <v>97</v>
      </c>
      <c r="AT306" s="204" t="s">
        <v>209</v>
      </c>
      <c r="AU306" s="204" t="s">
        <v>85</v>
      </c>
      <c r="AY306" s="18" t="s">
        <v>207</v>
      </c>
      <c r="BE306" s="205">
        <f t="shared" si="24"/>
        <v>0</v>
      </c>
      <c r="BF306" s="205">
        <f t="shared" si="25"/>
        <v>0</v>
      </c>
      <c r="BG306" s="205">
        <f t="shared" si="26"/>
        <v>0</v>
      </c>
      <c r="BH306" s="205">
        <f t="shared" si="27"/>
        <v>0</v>
      </c>
      <c r="BI306" s="205">
        <f t="shared" si="28"/>
        <v>0</v>
      </c>
      <c r="BJ306" s="18" t="s">
        <v>83</v>
      </c>
      <c r="BK306" s="205">
        <f t="shared" si="29"/>
        <v>0</v>
      </c>
      <c r="BL306" s="18" t="s">
        <v>97</v>
      </c>
      <c r="BM306" s="204" t="s">
        <v>1699</v>
      </c>
    </row>
    <row r="307" spans="1:65" s="2" customFormat="1" ht="24.2" customHeight="1">
      <c r="A307" s="35"/>
      <c r="B307" s="36"/>
      <c r="C307" s="193" t="s">
        <v>855</v>
      </c>
      <c r="D307" s="193" t="s">
        <v>209</v>
      </c>
      <c r="E307" s="194" t="s">
        <v>1700</v>
      </c>
      <c r="F307" s="195" t="s">
        <v>1701</v>
      </c>
      <c r="G307" s="196" t="s">
        <v>311</v>
      </c>
      <c r="H307" s="197">
        <v>6</v>
      </c>
      <c r="I307" s="198"/>
      <c r="J307" s="199">
        <f t="shared" si="20"/>
        <v>0</v>
      </c>
      <c r="K307" s="195" t="s">
        <v>213</v>
      </c>
      <c r="L307" s="40"/>
      <c r="M307" s="200" t="s">
        <v>1</v>
      </c>
      <c r="N307" s="201" t="s">
        <v>41</v>
      </c>
      <c r="O307" s="72"/>
      <c r="P307" s="202">
        <f t="shared" si="21"/>
        <v>0</v>
      </c>
      <c r="Q307" s="202">
        <v>3.8429999999999999E-2</v>
      </c>
      <c r="R307" s="202">
        <f t="shared" si="22"/>
        <v>0.23058000000000001</v>
      </c>
      <c r="S307" s="202">
        <v>0</v>
      </c>
      <c r="T307" s="203">
        <f t="shared" si="2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4" t="s">
        <v>97</v>
      </c>
      <c r="AT307" s="204" t="s">
        <v>209</v>
      </c>
      <c r="AU307" s="204" t="s">
        <v>85</v>
      </c>
      <c r="AY307" s="18" t="s">
        <v>207</v>
      </c>
      <c r="BE307" s="205">
        <f t="shared" si="24"/>
        <v>0</v>
      </c>
      <c r="BF307" s="205">
        <f t="shared" si="25"/>
        <v>0</v>
      </c>
      <c r="BG307" s="205">
        <f t="shared" si="26"/>
        <v>0</v>
      </c>
      <c r="BH307" s="205">
        <f t="shared" si="27"/>
        <v>0</v>
      </c>
      <c r="BI307" s="205">
        <f t="shared" si="28"/>
        <v>0</v>
      </c>
      <c r="BJ307" s="18" t="s">
        <v>83</v>
      </c>
      <c r="BK307" s="205">
        <f t="shared" si="29"/>
        <v>0</v>
      </c>
      <c r="BL307" s="18" t="s">
        <v>97</v>
      </c>
      <c r="BM307" s="204" t="s">
        <v>1702</v>
      </c>
    </row>
    <row r="308" spans="1:65" s="2" customFormat="1" ht="24.2" customHeight="1">
      <c r="A308" s="35"/>
      <c r="B308" s="36"/>
      <c r="C308" s="193" t="s">
        <v>859</v>
      </c>
      <c r="D308" s="193" t="s">
        <v>209</v>
      </c>
      <c r="E308" s="194" t="s">
        <v>1703</v>
      </c>
      <c r="F308" s="195" t="s">
        <v>1704</v>
      </c>
      <c r="G308" s="196" t="s">
        <v>1705</v>
      </c>
      <c r="H308" s="197">
        <v>1</v>
      </c>
      <c r="I308" s="198"/>
      <c r="J308" s="199">
        <f t="shared" si="20"/>
        <v>0</v>
      </c>
      <c r="K308" s="195" t="s">
        <v>1</v>
      </c>
      <c r="L308" s="40"/>
      <c r="M308" s="200" t="s">
        <v>1</v>
      </c>
      <c r="N308" s="201" t="s">
        <v>41</v>
      </c>
      <c r="O308" s="72"/>
      <c r="P308" s="202">
        <f t="shared" si="21"/>
        <v>0</v>
      </c>
      <c r="Q308" s="202">
        <v>3.8429999999999999E-2</v>
      </c>
      <c r="R308" s="202">
        <f t="shared" si="22"/>
        <v>3.8429999999999999E-2</v>
      </c>
      <c r="S308" s="202">
        <v>0</v>
      </c>
      <c r="T308" s="203">
        <f t="shared" si="2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97</v>
      </c>
      <c r="AT308" s="204" t="s">
        <v>209</v>
      </c>
      <c r="AU308" s="204" t="s">
        <v>85</v>
      </c>
      <c r="AY308" s="18" t="s">
        <v>207</v>
      </c>
      <c r="BE308" s="205">
        <f t="shared" si="24"/>
        <v>0</v>
      </c>
      <c r="BF308" s="205">
        <f t="shared" si="25"/>
        <v>0</v>
      </c>
      <c r="BG308" s="205">
        <f t="shared" si="26"/>
        <v>0</v>
      </c>
      <c r="BH308" s="205">
        <f t="shared" si="27"/>
        <v>0</v>
      </c>
      <c r="BI308" s="205">
        <f t="shared" si="28"/>
        <v>0</v>
      </c>
      <c r="BJ308" s="18" t="s">
        <v>83</v>
      </c>
      <c r="BK308" s="205">
        <f t="shared" si="29"/>
        <v>0</v>
      </c>
      <c r="BL308" s="18" t="s">
        <v>97</v>
      </c>
      <c r="BM308" s="204" t="s">
        <v>1706</v>
      </c>
    </row>
    <row r="309" spans="1:65" s="2" customFormat="1" ht="24.2" customHeight="1">
      <c r="A309" s="35"/>
      <c r="B309" s="36"/>
      <c r="C309" s="193" t="s">
        <v>863</v>
      </c>
      <c r="D309" s="193" t="s">
        <v>209</v>
      </c>
      <c r="E309" s="194" t="s">
        <v>1707</v>
      </c>
      <c r="F309" s="195" t="s">
        <v>1708</v>
      </c>
      <c r="G309" s="196" t="s">
        <v>212</v>
      </c>
      <c r="H309" s="197">
        <v>302.45</v>
      </c>
      <c r="I309" s="198"/>
      <c r="J309" s="199">
        <f t="shared" si="20"/>
        <v>0</v>
      </c>
      <c r="K309" s="195" t="s">
        <v>213</v>
      </c>
      <c r="L309" s="40"/>
      <c r="M309" s="200" t="s">
        <v>1</v>
      </c>
      <c r="N309" s="201" t="s">
        <v>41</v>
      </c>
      <c r="O309" s="72"/>
      <c r="P309" s="202">
        <f t="shared" si="21"/>
        <v>0</v>
      </c>
      <c r="Q309" s="202">
        <v>0</v>
      </c>
      <c r="R309" s="202">
        <f t="shared" si="22"/>
        <v>0</v>
      </c>
      <c r="S309" s="202">
        <v>0</v>
      </c>
      <c r="T309" s="203">
        <f t="shared" si="2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4" t="s">
        <v>97</v>
      </c>
      <c r="AT309" s="204" t="s">
        <v>209</v>
      </c>
      <c r="AU309" s="204" t="s">
        <v>85</v>
      </c>
      <c r="AY309" s="18" t="s">
        <v>207</v>
      </c>
      <c r="BE309" s="205">
        <f t="shared" si="24"/>
        <v>0</v>
      </c>
      <c r="BF309" s="205">
        <f t="shared" si="25"/>
        <v>0</v>
      </c>
      <c r="BG309" s="205">
        <f t="shared" si="26"/>
        <v>0</v>
      </c>
      <c r="BH309" s="205">
        <f t="shared" si="27"/>
        <v>0</v>
      </c>
      <c r="BI309" s="205">
        <f t="shared" si="28"/>
        <v>0</v>
      </c>
      <c r="BJ309" s="18" t="s">
        <v>83</v>
      </c>
      <c r="BK309" s="205">
        <f t="shared" si="29"/>
        <v>0</v>
      </c>
      <c r="BL309" s="18" t="s">
        <v>97</v>
      </c>
      <c r="BM309" s="204" t="s">
        <v>1709</v>
      </c>
    </row>
    <row r="310" spans="1:65" s="2" customFormat="1" ht="16.5" customHeight="1">
      <c r="A310" s="35"/>
      <c r="B310" s="36"/>
      <c r="C310" s="255" t="s">
        <v>877</v>
      </c>
      <c r="D310" s="255" t="s">
        <v>636</v>
      </c>
      <c r="E310" s="256" t="s">
        <v>1710</v>
      </c>
      <c r="F310" s="257" t="s">
        <v>1711</v>
      </c>
      <c r="G310" s="258" t="s">
        <v>445</v>
      </c>
      <c r="H310" s="259">
        <v>37.805999999999997</v>
      </c>
      <c r="I310" s="260"/>
      <c r="J310" s="261">
        <f t="shared" si="20"/>
        <v>0</v>
      </c>
      <c r="K310" s="257" t="s">
        <v>213</v>
      </c>
      <c r="L310" s="262"/>
      <c r="M310" s="263" t="s">
        <v>1</v>
      </c>
      <c r="N310" s="264" t="s">
        <v>41</v>
      </c>
      <c r="O310" s="72"/>
      <c r="P310" s="202">
        <f t="shared" si="21"/>
        <v>0</v>
      </c>
      <c r="Q310" s="202">
        <v>1</v>
      </c>
      <c r="R310" s="202">
        <f t="shared" si="22"/>
        <v>37.805999999999997</v>
      </c>
      <c r="S310" s="202">
        <v>0</v>
      </c>
      <c r="T310" s="203">
        <f t="shared" si="2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4" t="s">
        <v>237</v>
      </c>
      <c r="AT310" s="204" t="s">
        <v>636</v>
      </c>
      <c r="AU310" s="204" t="s">
        <v>85</v>
      </c>
      <c r="AY310" s="18" t="s">
        <v>207</v>
      </c>
      <c r="BE310" s="205">
        <f t="shared" si="24"/>
        <v>0</v>
      </c>
      <c r="BF310" s="205">
        <f t="shared" si="25"/>
        <v>0</v>
      </c>
      <c r="BG310" s="205">
        <f t="shared" si="26"/>
        <v>0</v>
      </c>
      <c r="BH310" s="205">
        <f t="shared" si="27"/>
        <v>0</v>
      </c>
      <c r="BI310" s="205">
        <f t="shared" si="28"/>
        <v>0</v>
      </c>
      <c r="BJ310" s="18" t="s">
        <v>83</v>
      </c>
      <c r="BK310" s="205">
        <f t="shared" si="29"/>
        <v>0</v>
      </c>
      <c r="BL310" s="18" t="s">
        <v>97</v>
      </c>
      <c r="BM310" s="204" t="s">
        <v>1712</v>
      </c>
    </row>
    <row r="311" spans="1:65" s="13" customFormat="1" ht="11.25">
      <c r="B311" s="206"/>
      <c r="C311" s="207"/>
      <c r="D311" s="208" t="s">
        <v>227</v>
      </c>
      <c r="E311" s="207"/>
      <c r="F311" s="210" t="s">
        <v>1713</v>
      </c>
      <c r="G311" s="207"/>
      <c r="H311" s="211">
        <v>37.805999999999997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227</v>
      </c>
      <c r="AU311" s="217" t="s">
        <v>85</v>
      </c>
      <c r="AV311" s="13" t="s">
        <v>85</v>
      </c>
      <c r="AW311" s="13" t="s">
        <v>4</v>
      </c>
      <c r="AX311" s="13" t="s">
        <v>83</v>
      </c>
      <c r="AY311" s="217" t="s">
        <v>207</v>
      </c>
    </row>
    <row r="312" spans="1:65" s="2" customFormat="1" ht="24.2" customHeight="1">
      <c r="A312" s="35"/>
      <c r="B312" s="36"/>
      <c r="C312" s="193" t="s">
        <v>884</v>
      </c>
      <c r="D312" s="193" t="s">
        <v>209</v>
      </c>
      <c r="E312" s="194" t="s">
        <v>1714</v>
      </c>
      <c r="F312" s="195" t="s">
        <v>1715</v>
      </c>
      <c r="G312" s="196" t="s">
        <v>212</v>
      </c>
      <c r="H312" s="197">
        <v>1.76</v>
      </c>
      <c r="I312" s="198"/>
      <c r="J312" s="199">
        <f>ROUND(I312*H312,2)</f>
        <v>0</v>
      </c>
      <c r="K312" s="195" t="s">
        <v>213</v>
      </c>
      <c r="L312" s="40"/>
      <c r="M312" s="200" t="s">
        <v>1</v>
      </c>
      <c r="N312" s="201" t="s">
        <v>41</v>
      </c>
      <c r="O312" s="7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4" t="s">
        <v>97</v>
      </c>
      <c r="AT312" s="204" t="s">
        <v>209</v>
      </c>
      <c r="AU312" s="204" t="s">
        <v>85</v>
      </c>
      <c r="AY312" s="18" t="s">
        <v>207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83</v>
      </c>
      <c r="BK312" s="205">
        <f>ROUND(I312*H312,2)</f>
        <v>0</v>
      </c>
      <c r="BL312" s="18" t="s">
        <v>97</v>
      </c>
      <c r="BM312" s="204" t="s">
        <v>1716</v>
      </c>
    </row>
    <row r="313" spans="1:65" s="2" customFormat="1" ht="16.5" customHeight="1">
      <c r="A313" s="35"/>
      <c r="B313" s="36"/>
      <c r="C313" s="255" t="s">
        <v>895</v>
      </c>
      <c r="D313" s="255" t="s">
        <v>636</v>
      </c>
      <c r="E313" s="256" t="s">
        <v>1717</v>
      </c>
      <c r="F313" s="257" t="s">
        <v>1718</v>
      </c>
      <c r="G313" s="258" t="s">
        <v>445</v>
      </c>
      <c r="H313" s="259">
        <v>0.44</v>
      </c>
      <c r="I313" s="260"/>
      <c r="J313" s="261">
        <f>ROUND(I313*H313,2)</f>
        <v>0</v>
      </c>
      <c r="K313" s="257" t="s">
        <v>213</v>
      </c>
      <c r="L313" s="262"/>
      <c r="M313" s="263" t="s">
        <v>1</v>
      </c>
      <c r="N313" s="264" t="s">
        <v>41</v>
      </c>
      <c r="O313" s="72"/>
      <c r="P313" s="202">
        <f>O313*H313</f>
        <v>0</v>
      </c>
      <c r="Q313" s="202">
        <v>1</v>
      </c>
      <c r="R313" s="202">
        <f>Q313*H313</f>
        <v>0.44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237</v>
      </c>
      <c r="AT313" s="204" t="s">
        <v>636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97</v>
      </c>
      <c r="BM313" s="204" t="s">
        <v>1719</v>
      </c>
    </row>
    <row r="314" spans="1:65" s="13" customFormat="1" ht="11.25">
      <c r="B314" s="206"/>
      <c r="C314" s="207"/>
      <c r="D314" s="208" t="s">
        <v>227</v>
      </c>
      <c r="E314" s="207"/>
      <c r="F314" s="210" t="s">
        <v>1720</v>
      </c>
      <c r="G314" s="207"/>
      <c r="H314" s="211">
        <v>0.44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227</v>
      </c>
      <c r="AU314" s="217" t="s">
        <v>85</v>
      </c>
      <c r="AV314" s="13" t="s">
        <v>85</v>
      </c>
      <c r="AW314" s="13" t="s">
        <v>4</v>
      </c>
      <c r="AX314" s="13" t="s">
        <v>83</v>
      </c>
      <c r="AY314" s="217" t="s">
        <v>207</v>
      </c>
    </row>
    <row r="315" spans="1:65" s="2" customFormat="1" ht="24.2" customHeight="1">
      <c r="A315" s="35"/>
      <c r="B315" s="36"/>
      <c r="C315" s="193" t="s">
        <v>900</v>
      </c>
      <c r="D315" s="193" t="s">
        <v>209</v>
      </c>
      <c r="E315" s="194" t="s">
        <v>1721</v>
      </c>
      <c r="F315" s="195" t="s">
        <v>1722</v>
      </c>
      <c r="G315" s="196" t="s">
        <v>212</v>
      </c>
      <c r="H315" s="197">
        <v>4</v>
      </c>
      <c r="I315" s="198"/>
      <c r="J315" s="199">
        <f>ROUND(I315*H315,2)</f>
        <v>0</v>
      </c>
      <c r="K315" s="195" t="s">
        <v>213</v>
      </c>
      <c r="L315" s="40"/>
      <c r="M315" s="200" t="s">
        <v>1</v>
      </c>
      <c r="N315" s="201" t="s">
        <v>41</v>
      </c>
      <c r="O315" s="72"/>
      <c r="P315" s="202">
        <f>O315*H315</f>
        <v>0</v>
      </c>
      <c r="Q315" s="202">
        <v>0</v>
      </c>
      <c r="R315" s="202">
        <f>Q315*H315</f>
        <v>0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97</v>
      </c>
      <c r="AT315" s="204" t="s">
        <v>209</v>
      </c>
      <c r="AU315" s="204" t="s">
        <v>85</v>
      </c>
      <c r="AY315" s="18" t="s">
        <v>207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83</v>
      </c>
      <c r="BK315" s="205">
        <f>ROUND(I315*H315,2)</f>
        <v>0</v>
      </c>
      <c r="BL315" s="18" t="s">
        <v>97</v>
      </c>
      <c r="BM315" s="204" t="s">
        <v>1723</v>
      </c>
    </row>
    <row r="316" spans="1:65" s="14" customFormat="1" ht="11.25">
      <c r="B316" s="218"/>
      <c r="C316" s="219"/>
      <c r="D316" s="208" t="s">
        <v>227</v>
      </c>
      <c r="E316" s="220" t="s">
        <v>1</v>
      </c>
      <c r="F316" s="221" t="s">
        <v>1724</v>
      </c>
      <c r="G316" s="219"/>
      <c r="H316" s="220" t="s">
        <v>1</v>
      </c>
      <c r="I316" s="222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227</v>
      </c>
      <c r="AU316" s="227" t="s">
        <v>85</v>
      </c>
      <c r="AV316" s="14" t="s">
        <v>83</v>
      </c>
      <c r="AW316" s="14" t="s">
        <v>32</v>
      </c>
      <c r="AX316" s="14" t="s">
        <v>76</v>
      </c>
      <c r="AY316" s="227" t="s">
        <v>207</v>
      </c>
    </row>
    <row r="317" spans="1:65" s="13" customFormat="1" ht="11.25">
      <c r="B317" s="206"/>
      <c r="C317" s="207"/>
      <c r="D317" s="208" t="s">
        <v>227</v>
      </c>
      <c r="E317" s="209" t="s">
        <v>1</v>
      </c>
      <c r="F317" s="210" t="s">
        <v>1725</v>
      </c>
      <c r="G317" s="207"/>
      <c r="H317" s="211">
        <v>4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227</v>
      </c>
      <c r="AU317" s="217" t="s">
        <v>85</v>
      </c>
      <c r="AV317" s="13" t="s">
        <v>85</v>
      </c>
      <c r="AW317" s="13" t="s">
        <v>32</v>
      </c>
      <c r="AX317" s="13" t="s">
        <v>83</v>
      </c>
      <c r="AY317" s="217" t="s">
        <v>207</v>
      </c>
    </row>
    <row r="318" spans="1:65" s="2" customFormat="1" ht="16.5" customHeight="1">
      <c r="A318" s="35"/>
      <c r="B318" s="36"/>
      <c r="C318" s="255" t="s">
        <v>904</v>
      </c>
      <c r="D318" s="255" t="s">
        <v>636</v>
      </c>
      <c r="E318" s="256" t="s">
        <v>1726</v>
      </c>
      <c r="F318" s="257" t="s">
        <v>1727</v>
      </c>
      <c r="G318" s="258" t="s">
        <v>285</v>
      </c>
      <c r="H318" s="259">
        <v>0.41199999999999998</v>
      </c>
      <c r="I318" s="260"/>
      <c r="J318" s="261">
        <f>ROUND(I318*H318,2)</f>
        <v>0</v>
      </c>
      <c r="K318" s="257" t="s">
        <v>213</v>
      </c>
      <c r="L318" s="262"/>
      <c r="M318" s="263" t="s">
        <v>1</v>
      </c>
      <c r="N318" s="264" t="s">
        <v>41</v>
      </c>
      <c r="O318" s="72"/>
      <c r="P318" s="202">
        <f>O318*H318</f>
        <v>0</v>
      </c>
      <c r="Q318" s="202">
        <v>0.2</v>
      </c>
      <c r="R318" s="202">
        <f>Q318*H318</f>
        <v>8.2400000000000001E-2</v>
      </c>
      <c r="S318" s="202">
        <v>0</v>
      </c>
      <c r="T318" s="20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4" t="s">
        <v>237</v>
      </c>
      <c r="AT318" s="204" t="s">
        <v>636</v>
      </c>
      <c r="AU318" s="204" t="s">
        <v>85</v>
      </c>
      <c r="AY318" s="18" t="s">
        <v>207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83</v>
      </c>
      <c r="BK318" s="205">
        <f>ROUND(I318*H318,2)</f>
        <v>0</v>
      </c>
      <c r="BL318" s="18" t="s">
        <v>97</v>
      </c>
      <c r="BM318" s="204" t="s">
        <v>1728</v>
      </c>
    </row>
    <row r="319" spans="1:65" s="13" customFormat="1" ht="11.25">
      <c r="B319" s="206"/>
      <c r="C319" s="207"/>
      <c r="D319" s="208" t="s">
        <v>227</v>
      </c>
      <c r="E319" s="207"/>
      <c r="F319" s="210" t="s">
        <v>1729</v>
      </c>
      <c r="G319" s="207"/>
      <c r="H319" s="211">
        <v>0.41199999999999998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227</v>
      </c>
      <c r="AU319" s="217" t="s">
        <v>85</v>
      </c>
      <c r="AV319" s="13" t="s">
        <v>85</v>
      </c>
      <c r="AW319" s="13" t="s">
        <v>4</v>
      </c>
      <c r="AX319" s="13" t="s">
        <v>83</v>
      </c>
      <c r="AY319" s="217" t="s">
        <v>207</v>
      </c>
    </row>
    <row r="320" spans="1:65" s="2" customFormat="1" ht="33" customHeight="1">
      <c r="A320" s="35"/>
      <c r="B320" s="36"/>
      <c r="C320" s="193" t="s">
        <v>908</v>
      </c>
      <c r="D320" s="193" t="s">
        <v>209</v>
      </c>
      <c r="E320" s="194" t="s">
        <v>1730</v>
      </c>
      <c r="F320" s="195" t="s">
        <v>1731</v>
      </c>
      <c r="G320" s="196" t="s">
        <v>212</v>
      </c>
      <c r="H320" s="197">
        <v>125.08</v>
      </c>
      <c r="I320" s="198"/>
      <c r="J320" s="199">
        <f>ROUND(I320*H320,2)</f>
        <v>0</v>
      </c>
      <c r="K320" s="195" t="s">
        <v>1</v>
      </c>
      <c r="L320" s="40"/>
      <c r="M320" s="200" t="s">
        <v>1</v>
      </c>
      <c r="N320" s="201" t="s">
        <v>41</v>
      </c>
      <c r="O320" s="72"/>
      <c r="P320" s="202">
        <f>O320*H320</f>
        <v>0</v>
      </c>
      <c r="Q320" s="202">
        <v>0</v>
      </c>
      <c r="R320" s="202">
        <f>Q320*H320</f>
        <v>0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97</v>
      </c>
      <c r="AT320" s="204" t="s">
        <v>209</v>
      </c>
      <c r="AU320" s="204" t="s">
        <v>85</v>
      </c>
      <c r="AY320" s="18" t="s">
        <v>207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97</v>
      </c>
      <c r="BM320" s="204" t="s">
        <v>1732</v>
      </c>
    </row>
    <row r="321" spans="1:65" s="2" customFormat="1" ht="24.2" customHeight="1">
      <c r="A321" s="35"/>
      <c r="B321" s="36"/>
      <c r="C321" s="193" t="s">
        <v>916</v>
      </c>
      <c r="D321" s="193" t="s">
        <v>209</v>
      </c>
      <c r="E321" s="194" t="s">
        <v>1733</v>
      </c>
      <c r="F321" s="195" t="s">
        <v>1734</v>
      </c>
      <c r="G321" s="196" t="s">
        <v>212</v>
      </c>
      <c r="H321" s="197">
        <v>121</v>
      </c>
      <c r="I321" s="198"/>
      <c r="J321" s="199">
        <f>ROUND(I321*H321,2)</f>
        <v>0</v>
      </c>
      <c r="K321" s="195" t="s">
        <v>1</v>
      </c>
      <c r="L321" s="40"/>
      <c r="M321" s="200" t="s">
        <v>1</v>
      </c>
      <c r="N321" s="201" t="s">
        <v>41</v>
      </c>
      <c r="O321" s="72"/>
      <c r="P321" s="202">
        <f>O321*H321</f>
        <v>0</v>
      </c>
      <c r="Q321" s="202">
        <v>0</v>
      </c>
      <c r="R321" s="202">
        <f>Q321*H321</f>
        <v>0</v>
      </c>
      <c r="S321" s="202">
        <v>0</v>
      </c>
      <c r="T321" s="20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4" t="s">
        <v>97</v>
      </c>
      <c r="AT321" s="204" t="s">
        <v>209</v>
      </c>
      <c r="AU321" s="204" t="s">
        <v>85</v>
      </c>
      <c r="AY321" s="18" t="s">
        <v>207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83</v>
      </c>
      <c r="BK321" s="205">
        <f>ROUND(I321*H321,2)</f>
        <v>0</v>
      </c>
      <c r="BL321" s="18" t="s">
        <v>97</v>
      </c>
      <c r="BM321" s="204" t="s">
        <v>1735</v>
      </c>
    </row>
    <row r="322" spans="1:65" s="2" customFormat="1" ht="16.5" customHeight="1">
      <c r="A322" s="35"/>
      <c r="B322" s="36"/>
      <c r="C322" s="193" t="s">
        <v>920</v>
      </c>
      <c r="D322" s="193" t="s">
        <v>209</v>
      </c>
      <c r="E322" s="194" t="s">
        <v>1736</v>
      </c>
      <c r="F322" s="195" t="s">
        <v>1737</v>
      </c>
      <c r="G322" s="196" t="s">
        <v>285</v>
      </c>
      <c r="H322" s="197">
        <v>3.8959999999999999</v>
      </c>
      <c r="I322" s="198"/>
      <c r="J322" s="199">
        <f>ROUND(I322*H322,2)</f>
        <v>0</v>
      </c>
      <c r="K322" s="195" t="s">
        <v>213</v>
      </c>
      <c r="L322" s="40"/>
      <c r="M322" s="200" t="s">
        <v>1</v>
      </c>
      <c r="N322" s="201" t="s">
        <v>41</v>
      </c>
      <c r="O322" s="7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97</v>
      </c>
      <c r="AT322" s="204" t="s">
        <v>209</v>
      </c>
      <c r="AU322" s="204" t="s">
        <v>85</v>
      </c>
      <c r="AY322" s="18" t="s">
        <v>207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83</v>
      </c>
      <c r="BK322" s="205">
        <f>ROUND(I322*H322,2)</f>
        <v>0</v>
      </c>
      <c r="BL322" s="18" t="s">
        <v>97</v>
      </c>
      <c r="BM322" s="204" t="s">
        <v>1738</v>
      </c>
    </row>
    <row r="323" spans="1:65" s="14" customFormat="1" ht="11.25">
      <c r="B323" s="218"/>
      <c r="C323" s="219"/>
      <c r="D323" s="208" t="s">
        <v>227</v>
      </c>
      <c r="E323" s="220" t="s">
        <v>1</v>
      </c>
      <c r="F323" s="221" t="s">
        <v>1739</v>
      </c>
      <c r="G323" s="219"/>
      <c r="H323" s="220" t="s">
        <v>1</v>
      </c>
      <c r="I323" s="222"/>
      <c r="J323" s="219"/>
      <c r="K323" s="219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227</v>
      </c>
      <c r="AU323" s="227" t="s">
        <v>85</v>
      </c>
      <c r="AV323" s="14" t="s">
        <v>83</v>
      </c>
      <c r="AW323" s="14" t="s">
        <v>32</v>
      </c>
      <c r="AX323" s="14" t="s">
        <v>76</v>
      </c>
      <c r="AY323" s="227" t="s">
        <v>207</v>
      </c>
    </row>
    <row r="324" spans="1:65" s="13" customFormat="1" ht="11.25">
      <c r="B324" s="206"/>
      <c r="C324" s="207"/>
      <c r="D324" s="208" t="s">
        <v>227</v>
      </c>
      <c r="E324" s="209" t="s">
        <v>1</v>
      </c>
      <c r="F324" s="210" t="s">
        <v>1740</v>
      </c>
      <c r="G324" s="207"/>
      <c r="H324" s="211">
        <v>0.8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227</v>
      </c>
      <c r="AU324" s="217" t="s">
        <v>85</v>
      </c>
      <c r="AV324" s="13" t="s">
        <v>85</v>
      </c>
      <c r="AW324" s="13" t="s">
        <v>32</v>
      </c>
      <c r="AX324" s="13" t="s">
        <v>76</v>
      </c>
      <c r="AY324" s="217" t="s">
        <v>207</v>
      </c>
    </row>
    <row r="325" spans="1:65" s="14" customFormat="1" ht="11.25">
      <c r="B325" s="218"/>
      <c r="C325" s="219"/>
      <c r="D325" s="208" t="s">
        <v>227</v>
      </c>
      <c r="E325" s="220" t="s">
        <v>1</v>
      </c>
      <c r="F325" s="221" t="s">
        <v>1741</v>
      </c>
      <c r="G325" s="219"/>
      <c r="H325" s="220" t="s">
        <v>1</v>
      </c>
      <c r="I325" s="222"/>
      <c r="J325" s="219"/>
      <c r="K325" s="219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227</v>
      </c>
      <c r="AU325" s="227" t="s">
        <v>85</v>
      </c>
      <c r="AV325" s="14" t="s">
        <v>83</v>
      </c>
      <c r="AW325" s="14" t="s">
        <v>32</v>
      </c>
      <c r="AX325" s="14" t="s">
        <v>76</v>
      </c>
      <c r="AY325" s="227" t="s">
        <v>207</v>
      </c>
    </row>
    <row r="326" spans="1:65" s="13" customFormat="1" ht="11.25">
      <c r="B326" s="206"/>
      <c r="C326" s="207"/>
      <c r="D326" s="208" t="s">
        <v>227</v>
      </c>
      <c r="E326" s="209" t="s">
        <v>1</v>
      </c>
      <c r="F326" s="210" t="s">
        <v>1742</v>
      </c>
      <c r="G326" s="207"/>
      <c r="H326" s="211">
        <v>0.05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227</v>
      </c>
      <c r="AU326" s="217" t="s">
        <v>85</v>
      </c>
      <c r="AV326" s="13" t="s">
        <v>85</v>
      </c>
      <c r="AW326" s="13" t="s">
        <v>32</v>
      </c>
      <c r="AX326" s="13" t="s">
        <v>76</v>
      </c>
      <c r="AY326" s="217" t="s">
        <v>207</v>
      </c>
    </row>
    <row r="327" spans="1:65" s="14" customFormat="1" ht="11.25">
      <c r="B327" s="218"/>
      <c r="C327" s="219"/>
      <c r="D327" s="208" t="s">
        <v>227</v>
      </c>
      <c r="E327" s="220" t="s">
        <v>1</v>
      </c>
      <c r="F327" s="221" t="s">
        <v>1743</v>
      </c>
      <c r="G327" s="219"/>
      <c r="H327" s="220" t="s">
        <v>1</v>
      </c>
      <c r="I327" s="222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227</v>
      </c>
      <c r="AU327" s="227" t="s">
        <v>85</v>
      </c>
      <c r="AV327" s="14" t="s">
        <v>83</v>
      </c>
      <c r="AW327" s="14" t="s">
        <v>32</v>
      </c>
      <c r="AX327" s="14" t="s">
        <v>76</v>
      </c>
      <c r="AY327" s="227" t="s">
        <v>207</v>
      </c>
    </row>
    <row r="328" spans="1:65" s="13" customFormat="1" ht="11.25">
      <c r="B328" s="206"/>
      <c r="C328" s="207"/>
      <c r="D328" s="208" t="s">
        <v>227</v>
      </c>
      <c r="E328" s="209" t="s">
        <v>1</v>
      </c>
      <c r="F328" s="210" t="s">
        <v>1744</v>
      </c>
      <c r="G328" s="207"/>
      <c r="H328" s="211">
        <v>3.0459999999999998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227</v>
      </c>
      <c r="AU328" s="217" t="s">
        <v>85</v>
      </c>
      <c r="AV328" s="13" t="s">
        <v>85</v>
      </c>
      <c r="AW328" s="13" t="s">
        <v>32</v>
      </c>
      <c r="AX328" s="13" t="s">
        <v>76</v>
      </c>
      <c r="AY328" s="217" t="s">
        <v>207</v>
      </c>
    </row>
    <row r="329" spans="1:65" s="15" customFormat="1" ht="11.25">
      <c r="B329" s="228"/>
      <c r="C329" s="229"/>
      <c r="D329" s="208" t="s">
        <v>227</v>
      </c>
      <c r="E329" s="230" t="s">
        <v>1</v>
      </c>
      <c r="F329" s="231" t="s">
        <v>291</v>
      </c>
      <c r="G329" s="229"/>
      <c r="H329" s="232">
        <v>3.8959999999999999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227</v>
      </c>
      <c r="AU329" s="238" t="s">
        <v>85</v>
      </c>
      <c r="AV329" s="15" t="s">
        <v>97</v>
      </c>
      <c r="AW329" s="15" t="s">
        <v>32</v>
      </c>
      <c r="AX329" s="15" t="s">
        <v>83</v>
      </c>
      <c r="AY329" s="238" t="s">
        <v>207</v>
      </c>
    </row>
    <row r="330" spans="1:65" s="2" customFormat="1" ht="21.75" customHeight="1">
      <c r="A330" s="35"/>
      <c r="B330" s="36"/>
      <c r="C330" s="193" t="s">
        <v>924</v>
      </c>
      <c r="D330" s="193" t="s">
        <v>209</v>
      </c>
      <c r="E330" s="194" t="s">
        <v>1745</v>
      </c>
      <c r="F330" s="195" t="s">
        <v>1746</v>
      </c>
      <c r="G330" s="196" t="s">
        <v>285</v>
      </c>
      <c r="H330" s="197">
        <v>3.8959999999999999</v>
      </c>
      <c r="I330" s="198"/>
      <c r="J330" s="199">
        <f>ROUND(I330*H330,2)</f>
        <v>0</v>
      </c>
      <c r="K330" s="195" t="s">
        <v>213</v>
      </c>
      <c r="L330" s="40"/>
      <c r="M330" s="200" t="s">
        <v>1</v>
      </c>
      <c r="N330" s="201" t="s">
        <v>41</v>
      </c>
      <c r="O330" s="7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97</v>
      </c>
      <c r="AT330" s="204" t="s">
        <v>209</v>
      </c>
      <c r="AU330" s="204" t="s">
        <v>85</v>
      </c>
      <c r="AY330" s="18" t="s">
        <v>207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83</v>
      </c>
      <c r="BK330" s="205">
        <f>ROUND(I330*H330,2)</f>
        <v>0</v>
      </c>
      <c r="BL330" s="18" t="s">
        <v>97</v>
      </c>
      <c r="BM330" s="204" t="s">
        <v>1747</v>
      </c>
    </row>
    <row r="331" spans="1:65" s="2" customFormat="1" ht="24.2" customHeight="1">
      <c r="A331" s="35"/>
      <c r="B331" s="36"/>
      <c r="C331" s="193" t="s">
        <v>929</v>
      </c>
      <c r="D331" s="193" t="s">
        <v>209</v>
      </c>
      <c r="E331" s="194" t="s">
        <v>1748</v>
      </c>
      <c r="F331" s="195" t="s">
        <v>1749</v>
      </c>
      <c r="G331" s="196" t="s">
        <v>285</v>
      </c>
      <c r="H331" s="197">
        <v>35.064</v>
      </c>
      <c r="I331" s="198"/>
      <c r="J331" s="199">
        <f>ROUND(I331*H331,2)</f>
        <v>0</v>
      </c>
      <c r="K331" s="195" t="s">
        <v>213</v>
      </c>
      <c r="L331" s="40"/>
      <c r="M331" s="200" t="s">
        <v>1</v>
      </c>
      <c r="N331" s="201" t="s">
        <v>41</v>
      </c>
      <c r="O331" s="72"/>
      <c r="P331" s="202">
        <f>O331*H331</f>
        <v>0</v>
      </c>
      <c r="Q331" s="202">
        <v>0</v>
      </c>
      <c r="R331" s="202">
        <f>Q331*H331</f>
        <v>0</v>
      </c>
      <c r="S331" s="202">
        <v>0</v>
      </c>
      <c r="T331" s="20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4" t="s">
        <v>97</v>
      </c>
      <c r="AT331" s="204" t="s">
        <v>209</v>
      </c>
      <c r="AU331" s="204" t="s">
        <v>85</v>
      </c>
      <c r="AY331" s="18" t="s">
        <v>207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83</v>
      </c>
      <c r="BK331" s="205">
        <f>ROUND(I331*H331,2)</f>
        <v>0</v>
      </c>
      <c r="BL331" s="18" t="s">
        <v>97</v>
      </c>
      <c r="BM331" s="204" t="s">
        <v>1750</v>
      </c>
    </row>
    <row r="332" spans="1:65" s="13" customFormat="1" ht="11.25">
      <c r="B332" s="206"/>
      <c r="C332" s="207"/>
      <c r="D332" s="208" t="s">
        <v>227</v>
      </c>
      <c r="E332" s="209" t="s">
        <v>1</v>
      </c>
      <c r="F332" s="210" t="s">
        <v>1751</v>
      </c>
      <c r="G332" s="207"/>
      <c r="H332" s="211">
        <v>35.064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227</v>
      </c>
      <c r="AU332" s="217" t="s">
        <v>85</v>
      </c>
      <c r="AV332" s="13" t="s">
        <v>85</v>
      </c>
      <c r="AW332" s="13" t="s">
        <v>32</v>
      </c>
      <c r="AX332" s="13" t="s">
        <v>83</v>
      </c>
      <c r="AY332" s="217" t="s">
        <v>207</v>
      </c>
    </row>
    <row r="333" spans="1:65" s="12" customFormat="1" ht="22.9" customHeight="1">
      <c r="B333" s="177"/>
      <c r="C333" s="178"/>
      <c r="D333" s="179" t="s">
        <v>75</v>
      </c>
      <c r="E333" s="191" t="s">
        <v>115</v>
      </c>
      <c r="F333" s="191" t="s">
        <v>1200</v>
      </c>
      <c r="G333" s="178"/>
      <c r="H333" s="178"/>
      <c r="I333" s="181"/>
      <c r="J333" s="192">
        <f>BK333</f>
        <v>0</v>
      </c>
      <c r="K333" s="178"/>
      <c r="L333" s="183"/>
      <c r="M333" s="184"/>
      <c r="N333" s="185"/>
      <c r="O333" s="185"/>
      <c r="P333" s="186">
        <f>SUM(P334:P337)</f>
        <v>0</v>
      </c>
      <c r="Q333" s="185"/>
      <c r="R333" s="186">
        <f>SUM(R334:R337)</f>
        <v>126.61359999999999</v>
      </c>
      <c r="S333" s="185"/>
      <c r="T333" s="187">
        <f>SUM(T334:T337)</f>
        <v>0</v>
      </c>
      <c r="AR333" s="188" t="s">
        <v>83</v>
      </c>
      <c r="AT333" s="189" t="s">
        <v>75</v>
      </c>
      <c r="AU333" s="189" t="s">
        <v>83</v>
      </c>
      <c r="AY333" s="188" t="s">
        <v>207</v>
      </c>
      <c r="BK333" s="190">
        <f>SUM(BK334:BK337)</f>
        <v>0</v>
      </c>
    </row>
    <row r="334" spans="1:65" s="2" customFormat="1" ht="33" customHeight="1">
      <c r="A334" s="35"/>
      <c r="B334" s="36"/>
      <c r="C334" s="193" t="s">
        <v>934</v>
      </c>
      <c r="D334" s="193" t="s">
        <v>209</v>
      </c>
      <c r="E334" s="194" t="s">
        <v>1752</v>
      </c>
      <c r="F334" s="195" t="s">
        <v>1753</v>
      </c>
      <c r="G334" s="196" t="s">
        <v>212</v>
      </c>
      <c r="H334" s="197">
        <v>156.69999999999999</v>
      </c>
      <c r="I334" s="198"/>
      <c r="J334" s="199">
        <f>ROUND(I334*H334,2)</f>
        <v>0</v>
      </c>
      <c r="K334" s="195" t="s">
        <v>1</v>
      </c>
      <c r="L334" s="40"/>
      <c r="M334" s="200" t="s">
        <v>1</v>
      </c>
      <c r="N334" s="201" t="s">
        <v>41</v>
      </c>
      <c r="O334" s="72"/>
      <c r="P334" s="202">
        <f>O334*H334</f>
        <v>0</v>
      </c>
      <c r="Q334" s="202">
        <v>0.40799999999999997</v>
      </c>
      <c r="R334" s="202">
        <f>Q334*H334</f>
        <v>63.933599999999991</v>
      </c>
      <c r="S334" s="202">
        <v>0</v>
      </c>
      <c r="T334" s="20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4" t="s">
        <v>97</v>
      </c>
      <c r="AT334" s="204" t="s">
        <v>209</v>
      </c>
      <c r="AU334" s="204" t="s">
        <v>85</v>
      </c>
      <c r="AY334" s="18" t="s">
        <v>207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83</v>
      </c>
      <c r="BK334" s="205">
        <f>ROUND(I334*H334,2)</f>
        <v>0</v>
      </c>
      <c r="BL334" s="18" t="s">
        <v>97</v>
      </c>
      <c r="BM334" s="204" t="s">
        <v>1754</v>
      </c>
    </row>
    <row r="335" spans="1:65" s="13" customFormat="1" ht="11.25">
      <c r="B335" s="206"/>
      <c r="C335" s="207"/>
      <c r="D335" s="208" t="s">
        <v>227</v>
      </c>
      <c r="E335" s="209" t="s">
        <v>1</v>
      </c>
      <c r="F335" s="210" t="s">
        <v>1755</v>
      </c>
      <c r="G335" s="207"/>
      <c r="H335" s="211">
        <v>156.69999999999999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227</v>
      </c>
      <c r="AU335" s="217" t="s">
        <v>85</v>
      </c>
      <c r="AV335" s="13" t="s">
        <v>85</v>
      </c>
      <c r="AW335" s="13" t="s">
        <v>32</v>
      </c>
      <c r="AX335" s="13" t="s">
        <v>83</v>
      </c>
      <c r="AY335" s="217" t="s">
        <v>207</v>
      </c>
    </row>
    <row r="336" spans="1:65" s="2" customFormat="1" ht="33" customHeight="1">
      <c r="A336" s="35"/>
      <c r="B336" s="36"/>
      <c r="C336" s="255" t="s">
        <v>940</v>
      </c>
      <c r="D336" s="255" t="s">
        <v>636</v>
      </c>
      <c r="E336" s="256" t="s">
        <v>1249</v>
      </c>
      <c r="F336" s="257" t="s">
        <v>1250</v>
      </c>
      <c r="G336" s="258" t="s">
        <v>445</v>
      </c>
      <c r="H336" s="259">
        <v>62.68</v>
      </c>
      <c r="I336" s="260"/>
      <c r="J336" s="261">
        <f>ROUND(I336*H336,2)</f>
        <v>0</v>
      </c>
      <c r="K336" s="257" t="s">
        <v>1</v>
      </c>
      <c r="L336" s="262"/>
      <c r="M336" s="263" t="s">
        <v>1</v>
      </c>
      <c r="N336" s="264" t="s">
        <v>41</v>
      </c>
      <c r="O336" s="72"/>
      <c r="P336" s="202">
        <f>O336*H336</f>
        <v>0</v>
      </c>
      <c r="Q336" s="202">
        <v>1</v>
      </c>
      <c r="R336" s="202">
        <f>Q336*H336</f>
        <v>62.68</v>
      </c>
      <c r="S336" s="202">
        <v>0</v>
      </c>
      <c r="T336" s="20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4" t="s">
        <v>237</v>
      </c>
      <c r="AT336" s="204" t="s">
        <v>636</v>
      </c>
      <c r="AU336" s="204" t="s">
        <v>85</v>
      </c>
      <c r="AY336" s="18" t="s">
        <v>207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83</v>
      </c>
      <c r="BK336" s="205">
        <f>ROUND(I336*H336,2)</f>
        <v>0</v>
      </c>
      <c r="BL336" s="18" t="s">
        <v>97</v>
      </c>
      <c r="BM336" s="204" t="s">
        <v>1756</v>
      </c>
    </row>
    <row r="337" spans="1:65" s="13" customFormat="1" ht="11.25">
      <c r="B337" s="206"/>
      <c r="C337" s="207"/>
      <c r="D337" s="208" t="s">
        <v>227</v>
      </c>
      <c r="E337" s="209" t="s">
        <v>1</v>
      </c>
      <c r="F337" s="210" t="s">
        <v>1757</v>
      </c>
      <c r="G337" s="207"/>
      <c r="H337" s="211">
        <v>62.68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227</v>
      </c>
      <c r="AU337" s="217" t="s">
        <v>85</v>
      </c>
      <c r="AV337" s="13" t="s">
        <v>85</v>
      </c>
      <c r="AW337" s="13" t="s">
        <v>32</v>
      </c>
      <c r="AX337" s="13" t="s">
        <v>83</v>
      </c>
      <c r="AY337" s="217" t="s">
        <v>207</v>
      </c>
    </row>
    <row r="338" spans="1:65" s="12" customFormat="1" ht="22.9" customHeight="1">
      <c r="B338" s="177"/>
      <c r="C338" s="178"/>
      <c r="D338" s="179" t="s">
        <v>75</v>
      </c>
      <c r="E338" s="191" t="s">
        <v>237</v>
      </c>
      <c r="F338" s="191" t="s">
        <v>320</v>
      </c>
      <c r="G338" s="178"/>
      <c r="H338" s="178"/>
      <c r="I338" s="181"/>
      <c r="J338" s="192">
        <f>BK338</f>
        <v>0</v>
      </c>
      <c r="K338" s="178"/>
      <c r="L338" s="183"/>
      <c r="M338" s="184"/>
      <c r="N338" s="185"/>
      <c r="O338" s="185"/>
      <c r="P338" s="186">
        <f>SUM(P339:P340)</f>
        <v>0</v>
      </c>
      <c r="Q338" s="185"/>
      <c r="R338" s="186">
        <f>SUM(R339:R340)</f>
        <v>6.9999999999999999E-4</v>
      </c>
      <c r="S338" s="185"/>
      <c r="T338" s="187">
        <f>SUM(T339:T340)</f>
        <v>0</v>
      </c>
      <c r="AR338" s="188" t="s">
        <v>83</v>
      </c>
      <c r="AT338" s="189" t="s">
        <v>75</v>
      </c>
      <c r="AU338" s="189" t="s">
        <v>83</v>
      </c>
      <c r="AY338" s="188" t="s">
        <v>207</v>
      </c>
      <c r="BK338" s="190">
        <f>SUM(BK339:BK340)</f>
        <v>0</v>
      </c>
    </row>
    <row r="339" spans="1:65" s="2" customFormat="1" ht="16.5" customHeight="1">
      <c r="A339" s="35"/>
      <c r="B339" s="36"/>
      <c r="C339" s="193" t="s">
        <v>947</v>
      </c>
      <c r="D339" s="193" t="s">
        <v>209</v>
      </c>
      <c r="E339" s="194" t="s">
        <v>1758</v>
      </c>
      <c r="F339" s="195" t="s">
        <v>1759</v>
      </c>
      <c r="G339" s="196" t="s">
        <v>311</v>
      </c>
      <c r="H339" s="197">
        <v>1</v>
      </c>
      <c r="I339" s="198"/>
      <c r="J339" s="199">
        <f>ROUND(I339*H339,2)</f>
        <v>0</v>
      </c>
      <c r="K339" s="195" t="s">
        <v>213</v>
      </c>
      <c r="L339" s="40"/>
      <c r="M339" s="200" t="s">
        <v>1</v>
      </c>
      <c r="N339" s="201" t="s">
        <v>41</v>
      </c>
      <c r="O339" s="72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4" t="s">
        <v>97</v>
      </c>
      <c r="AT339" s="204" t="s">
        <v>209</v>
      </c>
      <c r="AU339" s="204" t="s">
        <v>85</v>
      </c>
      <c r="AY339" s="18" t="s">
        <v>207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83</v>
      </c>
      <c r="BK339" s="205">
        <f>ROUND(I339*H339,2)</f>
        <v>0</v>
      </c>
      <c r="BL339" s="18" t="s">
        <v>97</v>
      </c>
      <c r="BM339" s="204" t="s">
        <v>1760</v>
      </c>
    </row>
    <row r="340" spans="1:65" s="2" customFormat="1" ht="16.5" customHeight="1">
      <c r="A340" s="35"/>
      <c r="B340" s="36"/>
      <c r="C340" s="255" t="s">
        <v>953</v>
      </c>
      <c r="D340" s="255" t="s">
        <v>636</v>
      </c>
      <c r="E340" s="256" t="s">
        <v>1761</v>
      </c>
      <c r="F340" s="257" t="s">
        <v>1762</v>
      </c>
      <c r="G340" s="258" t="s">
        <v>311</v>
      </c>
      <c r="H340" s="259">
        <v>1</v>
      </c>
      <c r="I340" s="260"/>
      <c r="J340" s="261">
        <f>ROUND(I340*H340,2)</f>
        <v>0</v>
      </c>
      <c r="K340" s="257" t="s">
        <v>213</v>
      </c>
      <c r="L340" s="262"/>
      <c r="M340" s="263" t="s">
        <v>1</v>
      </c>
      <c r="N340" s="264" t="s">
        <v>41</v>
      </c>
      <c r="O340" s="72"/>
      <c r="P340" s="202">
        <f>O340*H340</f>
        <v>0</v>
      </c>
      <c r="Q340" s="202">
        <v>6.9999999999999999E-4</v>
      </c>
      <c r="R340" s="202">
        <f>Q340*H340</f>
        <v>6.9999999999999999E-4</v>
      </c>
      <c r="S340" s="202">
        <v>0</v>
      </c>
      <c r="T340" s="20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4" t="s">
        <v>237</v>
      </c>
      <c r="AT340" s="204" t="s">
        <v>636</v>
      </c>
      <c r="AU340" s="204" t="s">
        <v>85</v>
      </c>
      <c r="AY340" s="18" t="s">
        <v>207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83</v>
      </c>
      <c r="BK340" s="205">
        <f>ROUND(I340*H340,2)</f>
        <v>0</v>
      </c>
      <c r="BL340" s="18" t="s">
        <v>97</v>
      </c>
      <c r="BM340" s="204" t="s">
        <v>1763</v>
      </c>
    </row>
    <row r="341" spans="1:65" s="12" customFormat="1" ht="22.9" customHeight="1">
      <c r="B341" s="177"/>
      <c r="C341" s="178"/>
      <c r="D341" s="179" t="s">
        <v>75</v>
      </c>
      <c r="E341" s="191" t="s">
        <v>243</v>
      </c>
      <c r="F341" s="191" t="s">
        <v>332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SUM(P342:P346)</f>
        <v>0</v>
      </c>
      <c r="Q341" s="185"/>
      <c r="R341" s="186">
        <f>SUM(R342:R346)</f>
        <v>1E-3</v>
      </c>
      <c r="S341" s="185"/>
      <c r="T341" s="187">
        <f>SUM(T342:T346)</f>
        <v>0</v>
      </c>
      <c r="AR341" s="188" t="s">
        <v>83</v>
      </c>
      <c r="AT341" s="189" t="s">
        <v>75</v>
      </c>
      <c r="AU341" s="189" t="s">
        <v>83</v>
      </c>
      <c r="AY341" s="188" t="s">
        <v>207</v>
      </c>
      <c r="BK341" s="190">
        <f>SUM(BK342:BK346)</f>
        <v>0</v>
      </c>
    </row>
    <row r="342" spans="1:65" s="2" customFormat="1" ht="24.2" customHeight="1">
      <c r="A342" s="35"/>
      <c r="B342" s="36"/>
      <c r="C342" s="193" t="s">
        <v>961</v>
      </c>
      <c r="D342" s="193" t="s">
        <v>209</v>
      </c>
      <c r="E342" s="194" t="s">
        <v>1764</v>
      </c>
      <c r="F342" s="195" t="s">
        <v>1765</v>
      </c>
      <c r="G342" s="196" t="s">
        <v>275</v>
      </c>
      <c r="H342" s="197">
        <v>4.7</v>
      </c>
      <c r="I342" s="198"/>
      <c r="J342" s="199">
        <f>ROUND(I342*H342,2)</f>
        <v>0</v>
      </c>
      <c r="K342" s="195" t="s">
        <v>1</v>
      </c>
      <c r="L342" s="40"/>
      <c r="M342" s="200" t="s">
        <v>1</v>
      </c>
      <c r="N342" s="201" t="s">
        <v>41</v>
      </c>
      <c r="O342" s="72"/>
      <c r="P342" s="202">
        <f>O342*H342</f>
        <v>0</v>
      </c>
      <c r="Q342" s="202">
        <v>0</v>
      </c>
      <c r="R342" s="202">
        <f>Q342*H342</f>
        <v>0</v>
      </c>
      <c r="S342" s="202">
        <v>0</v>
      </c>
      <c r="T342" s="20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4" t="s">
        <v>97</v>
      </c>
      <c r="AT342" s="204" t="s">
        <v>209</v>
      </c>
      <c r="AU342" s="204" t="s">
        <v>85</v>
      </c>
      <c r="AY342" s="18" t="s">
        <v>207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83</v>
      </c>
      <c r="BK342" s="205">
        <f>ROUND(I342*H342,2)</f>
        <v>0</v>
      </c>
      <c r="BL342" s="18" t="s">
        <v>97</v>
      </c>
      <c r="BM342" s="204" t="s">
        <v>1766</v>
      </c>
    </row>
    <row r="343" spans="1:65" s="14" customFormat="1" ht="11.25">
      <c r="B343" s="218"/>
      <c r="C343" s="219"/>
      <c r="D343" s="208" t="s">
        <v>227</v>
      </c>
      <c r="E343" s="220" t="s">
        <v>1</v>
      </c>
      <c r="F343" s="221" t="s">
        <v>1767</v>
      </c>
      <c r="G343" s="219"/>
      <c r="H343" s="220" t="s">
        <v>1</v>
      </c>
      <c r="I343" s="222"/>
      <c r="J343" s="219"/>
      <c r="K343" s="219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227</v>
      </c>
      <c r="AU343" s="227" t="s">
        <v>85</v>
      </c>
      <c r="AV343" s="14" t="s">
        <v>83</v>
      </c>
      <c r="AW343" s="14" t="s">
        <v>32</v>
      </c>
      <c r="AX343" s="14" t="s">
        <v>76</v>
      </c>
      <c r="AY343" s="227" t="s">
        <v>207</v>
      </c>
    </row>
    <row r="344" spans="1:65" s="13" customFormat="1" ht="11.25">
      <c r="B344" s="206"/>
      <c r="C344" s="207"/>
      <c r="D344" s="208" t="s">
        <v>227</v>
      </c>
      <c r="E344" s="209" t="s">
        <v>1</v>
      </c>
      <c r="F344" s="210" t="s">
        <v>1768</v>
      </c>
      <c r="G344" s="207"/>
      <c r="H344" s="211">
        <v>4.7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227</v>
      </c>
      <c r="AU344" s="217" t="s">
        <v>85</v>
      </c>
      <c r="AV344" s="13" t="s">
        <v>85</v>
      </c>
      <c r="AW344" s="13" t="s">
        <v>32</v>
      </c>
      <c r="AX344" s="13" t="s">
        <v>83</v>
      </c>
      <c r="AY344" s="217" t="s">
        <v>207</v>
      </c>
    </row>
    <row r="345" spans="1:65" s="2" customFormat="1" ht="24.2" customHeight="1">
      <c r="A345" s="35"/>
      <c r="B345" s="36"/>
      <c r="C345" s="255" t="s">
        <v>966</v>
      </c>
      <c r="D345" s="255" t="s">
        <v>636</v>
      </c>
      <c r="E345" s="256" t="s">
        <v>1769</v>
      </c>
      <c r="F345" s="257" t="s">
        <v>1770</v>
      </c>
      <c r="G345" s="258" t="s">
        <v>275</v>
      </c>
      <c r="H345" s="259">
        <v>4.7</v>
      </c>
      <c r="I345" s="260"/>
      <c r="J345" s="261">
        <f>ROUND(I345*H345,2)</f>
        <v>0</v>
      </c>
      <c r="K345" s="257" t="s">
        <v>1</v>
      </c>
      <c r="L345" s="262"/>
      <c r="M345" s="263" t="s">
        <v>1</v>
      </c>
      <c r="N345" s="264" t="s">
        <v>41</v>
      </c>
      <c r="O345" s="72"/>
      <c r="P345" s="202">
        <f>O345*H345</f>
        <v>0</v>
      </c>
      <c r="Q345" s="202">
        <v>0</v>
      </c>
      <c r="R345" s="202">
        <f>Q345*H345</f>
        <v>0</v>
      </c>
      <c r="S345" s="202">
        <v>0</v>
      </c>
      <c r="T345" s="20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4" t="s">
        <v>237</v>
      </c>
      <c r="AT345" s="204" t="s">
        <v>636</v>
      </c>
      <c r="AU345" s="204" t="s">
        <v>85</v>
      </c>
      <c r="AY345" s="18" t="s">
        <v>207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83</v>
      </c>
      <c r="BK345" s="205">
        <f>ROUND(I345*H345,2)</f>
        <v>0</v>
      </c>
      <c r="BL345" s="18" t="s">
        <v>97</v>
      </c>
      <c r="BM345" s="204" t="s">
        <v>1771</v>
      </c>
    </row>
    <row r="346" spans="1:65" s="2" customFormat="1" ht="24.2" customHeight="1">
      <c r="A346" s="35"/>
      <c r="B346" s="36"/>
      <c r="C346" s="193" t="s">
        <v>971</v>
      </c>
      <c r="D346" s="193" t="s">
        <v>209</v>
      </c>
      <c r="E346" s="194" t="s">
        <v>1772</v>
      </c>
      <c r="F346" s="195" t="s">
        <v>1773</v>
      </c>
      <c r="G346" s="196" t="s">
        <v>311</v>
      </c>
      <c r="H346" s="197">
        <v>1</v>
      </c>
      <c r="I346" s="198"/>
      <c r="J346" s="199">
        <f>ROUND(I346*H346,2)</f>
        <v>0</v>
      </c>
      <c r="K346" s="195" t="s">
        <v>1</v>
      </c>
      <c r="L346" s="40"/>
      <c r="M346" s="200" t="s">
        <v>1</v>
      </c>
      <c r="N346" s="201" t="s">
        <v>41</v>
      </c>
      <c r="O346" s="72"/>
      <c r="P346" s="202">
        <f>O346*H346</f>
        <v>0</v>
      </c>
      <c r="Q346" s="202">
        <v>1E-3</v>
      </c>
      <c r="R346" s="202">
        <f>Q346*H346</f>
        <v>1E-3</v>
      </c>
      <c r="S346" s="202">
        <v>0</v>
      </c>
      <c r="T346" s="20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4" t="s">
        <v>97</v>
      </c>
      <c r="AT346" s="204" t="s">
        <v>209</v>
      </c>
      <c r="AU346" s="204" t="s">
        <v>85</v>
      </c>
      <c r="AY346" s="18" t="s">
        <v>207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83</v>
      </c>
      <c r="BK346" s="205">
        <f>ROUND(I346*H346,2)</f>
        <v>0</v>
      </c>
      <c r="BL346" s="18" t="s">
        <v>97</v>
      </c>
      <c r="BM346" s="204" t="s">
        <v>1774</v>
      </c>
    </row>
    <row r="347" spans="1:65" s="12" customFormat="1" ht="22.9" customHeight="1">
      <c r="B347" s="177"/>
      <c r="C347" s="178"/>
      <c r="D347" s="179" t="s">
        <v>75</v>
      </c>
      <c r="E347" s="191" t="s">
        <v>945</v>
      </c>
      <c r="F347" s="191" t="s">
        <v>946</v>
      </c>
      <c r="G347" s="178"/>
      <c r="H347" s="178"/>
      <c r="I347" s="181"/>
      <c r="J347" s="192">
        <f>BK347</f>
        <v>0</v>
      </c>
      <c r="K347" s="178"/>
      <c r="L347" s="183"/>
      <c r="M347" s="184"/>
      <c r="N347" s="185"/>
      <c r="O347" s="185"/>
      <c r="P347" s="186">
        <f>P348</f>
        <v>0</v>
      </c>
      <c r="Q347" s="185"/>
      <c r="R347" s="186">
        <f>R348</f>
        <v>0</v>
      </c>
      <c r="S347" s="185"/>
      <c r="T347" s="187">
        <f>T348</f>
        <v>0</v>
      </c>
      <c r="AR347" s="188" t="s">
        <v>83</v>
      </c>
      <c r="AT347" s="189" t="s">
        <v>75</v>
      </c>
      <c r="AU347" s="189" t="s">
        <v>83</v>
      </c>
      <c r="AY347" s="188" t="s">
        <v>207</v>
      </c>
      <c r="BK347" s="190">
        <f>BK348</f>
        <v>0</v>
      </c>
    </row>
    <row r="348" spans="1:65" s="2" customFormat="1" ht="24.2" customHeight="1">
      <c r="A348" s="35"/>
      <c r="B348" s="36"/>
      <c r="C348" s="193" t="s">
        <v>976</v>
      </c>
      <c r="D348" s="193" t="s">
        <v>209</v>
      </c>
      <c r="E348" s="194" t="s">
        <v>1775</v>
      </c>
      <c r="F348" s="195" t="s">
        <v>1776</v>
      </c>
      <c r="G348" s="196" t="s">
        <v>445</v>
      </c>
      <c r="H348" s="197">
        <v>321.589</v>
      </c>
      <c r="I348" s="198"/>
      <c r="J348" s="199">
        <f>ROUND(I348*H348,2)</f>
        <v>0</v>
      </c>
      <c r="K348" s="195" t="s">
        <v>213</v>
      </c>
      <c r="L348" s="40"/>
      <c r="M348" s="200" t="s">
        <v>1</v>
      </c>
      <c r="N348" s="201" t="s">
        <v>41</v>
      </c>
      <c r="O348" s="72"/>
      <c r="P348" s="202">
        <f>O348*H348</f>
        <v>0</v>
      </c>
      <c r="Q348" s="202">
        <v>0</v>
      </c>
      <c r="R348" s="202">
        <f>Q348*H348</f>
        <v>0</v>
      </c>
      <c r="S348" s="202">
        <v>0</v>
      </c>
      <c r="T348" s="20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4" t="s">
        <v>97</v>
      </c>
      <c r="AT348" s="204" t="s">
        <v>209</v>
      </c>
      <c r="AU348" s="204" t="s">
        <v>85</v>
      </c>
      <c r="AY348" s="18" t="s">
        <v>207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83</v>
      </c>
      <c r="BK348" s="205">
        <f>ROUND(I348*H348,2)</f>
        <v>0</v>
      </c>
      <c r="BL348" s="18" t="s">
        <v>97</v>
      </c>
      <c r="BM348" s="204" t="s">
        <v>1777</v>
      </c>
    </row>
    <row r="349" spans="1:65" s="12" customFormat="1" ht="25.9" customHeight="1">
      <c r="B349" s="177"/>
      <c r="C349" s="178"/>
      <c r="D349" s="179" t="s">
        <v>75</v>
      </c>
      <c r="E349" s="180" t="s">
        <v>1778</v>
      </c>
      <c r="F349" s="180" t="s">
        <v>144</v>
      </c>
      <c r="G349" s="178"/>
      <c r="H349" s="178"/>
      <c r="I349" s="181"/>
      <c r="J349" s="182">
        <f>BK349</f>
        <v>0</v>
      </c>
      <c r="K349" s="178"/>
      <c r="L349" s="183"/>
      <c r="M349" s="184"/>
      <c r="N349" s="185"/>
      <c r="O349" s="185"/>
      <c r="P349" s="186">
        <f>P350</f>
        <v>0</v>
      </c>
      <c r="Q349" s="185"/>
      <c r="R349" s="186">
        <f>R350</f>
        <v>0</v>
      </c>
      <c r="S349" s="185"/>
      <c r="T349" s="187">
        <f>T350</f>
        <v>0</v>
      </c>
      <c r="AR349" s="188" t="s">
        <v>115</v>
      </c>
      <c r="AT349" s="189" t="s">
        <v>75</v>
      </c>
      <c r="AU349" s="189" t="s">
        <v>76</v>
      </c>
      <c r="AY349" s="188" t="s">
        <v>207</v>
      </c>
      <c r="BK349" s="190">
        <f>BK350</f>
        <v>0</v>
      </c>
    </row>
    <row r="350" spans="1:65" s="12" customFormat="1" ht="22.9" customHeight="1">
      <c r="B350" s="177"/>
      <c r="C350" s="178"/>
      <c r="D350" s="179" t="s">
        <v>75</v>
      </c>
      <c r="E350" s="191" t="s">
        <v>1779</v>
      </c>
      <c r="F350" s="191" t="s">
        <v>1780</v>
      </c>
      <c r="G350" s="178"/>
      <c r="H350" s="178"/>
      <c r="I350" s="181"/>
      <c r="J350" s="192">
        <f>BK350</f>
        <v>0</v>
      </c>
      <c r="K350" s="178"/>
      <c r="L350" s="183"/>
      <c r="M350" s="184"/>
      <c r="N350" s="185"/>
      <c r="O350" s="185"/>
      <c r="P350" s="186">
        <f>P351</f>
        <v>0</v>
      </c>
      <c r="Q350" s="185"/>
      <c r="R350" s="186">
        <f>R351</f>
        <v>0</v>
      </c>
      <c r="S350" s="185"/>
      <c r="T350" s="187">
        <f>T351</f>
        <v>0</v>
      </c>
      <c r="AR350" s="188" t="s">
        <v>115</v>
      </c>
      <c r="AT350" s="189" t="s">
        <v>75</v>
      </c>
      <c r="AU350" s="189" t="s">
        <v>83</v>
      </c>
      <c r="AY350" s="188" t="s">
        <v>207</v>
      </c>
      <c r="BK350" s="190">
        <f>BK351</f>
        <v>0</v>
      </c>
    </row>
    <row r="351" spans="1:65" s="2" customFormat="1" ht="21.75" customHeight="1">
      <c r="A351" s="35"/>
      <c r="B351" s="36"/>
      <c r="C351" s="193" t="s">
        <v>981</v>
      </c>
      <c r="D351" s="193" t="s">
        <v>209</v>
      </c>
      <c r="E351" s="194" t="s">
        <v>1781</v>
      </c>
      <c r="F351" s="195" t="s">
        <v>1782</v>
      </c>
      <c r="G351" s="196" t="s">
        <v>1705</v>
      </c>
      <c r="H351" s="197">
        <v>1</v>
      </c>
      <c r="I351" s="198"/>
      <c r="J351" s="199">
        <f>ROUND(I351*H351,2)</f>
        <v>0</v>
      </c>
      <c r="K351" s="195" t="s">
        <v>213</v>
      </c>
      <c r="L351" s="40"/>
      <c r="M351" s="250" t="s">
        <v>1</v>
      </c>
      <c r="N351" s="251" t="s">
        <v>41</v>
      </c>
      <c r="O351" s="252"/>
      <c r="P351" s="253">
        <f>O351*H351</f>
        <v>0</v>
      </c>
      <c r="Q351" s="253">
        <v>0</v>
      </c>
      <c r="R351" s="253">
        <f>Q351*H351</f>
        <v>0</v>
      </c>
      <c r="S351" s="253">
        <v>0</v>
      </c>
      <c r="T351" s="25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4" t="s">
        <v>1783</v>
      </c>
      <c r="AT351" s="204" t="s">
        <v>209</v>
      </c>
      <c r="AU351" s="204" t="s">
        <v>85</v>
      </c>
      <c r="AY351" s="18" t="s">
        <v>207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83</v>
      </c>
      <c r="BK351" s="205">
        <f>ROUND(I351*H351,2)</f>
        <v>0</v>
      </c>
      <c r="BL351" s="18" t="s">
        <v>1783</v>
      </c>
      <c r="BM351" s="204" t="s">
        <v>1784</v>
      </c>
    </row>
    <row r="352" spans="1:65" s="2" customFormat="1" ht="6.95" customHeight="1">
      <c r="A352" s="35"/>
      <c r="B352" s="55"/>
      <c r="C352" s="56"/>
      <c r="D352" s="56"/>
      <c r="E352" s="56"/>
      <c r="F352" s="56"/>
      <c r="G352" s="56"/>
      <c r="H352" s="56"/>
      <c r="I352" s="56"/>
      <c r="J352" s="56"/>
      <c r="K352" s="56"/>
      <c r="L352" s="40"/>
      <c r="M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</sheetData>
  <sheetProtection algorithmName="SHA-512" hashValue="gHwi1/ik+b83AOPsaWqQyZozRFD0CpFCGRb5+i00bVEgtYhyEKfpBiTEXQ+eHOs2vJp3eRmY+4h8cOKL3ip4kg==" saltValue="udT9MLngNaZ2m/IvRLQDizUUXb2pGCGaEsRx7EXf3pL20BOZS13NAVWF0EAI/t8rdTzfTRnK+J2PG7JrUaqWjw==" spinCount="100000" sheet="1" objects="1" scenarios="1" formatColumns="0" formatRows="0" autoFilter="0"/>
  <autoFilter ref="C131:K351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110</v>
      </c>
      <c r="AZ2" s="116" t="s">
        <v>488</v>
      </c>
      <c r="BA2" s="116" t="s">
        <v>1</v>
      </c>
      <c r="BB2" s="116" t="s">
        <v>1</v>
      </c>
      <c r="BC2" s="116" t="s">
        <v>1785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1786</v>
      </c>
      <c r="BA3" s="116" t="s">
        <v>1</v>
      </c>
      <c r="BB3" s="116" t="s">
        <v>1</v>
      </c>
      <c r="BC3" s="116" t="s">
        <v>1787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490</v>
      </c>
      <c r="BA4" s="116" t="s">
        <v>1</v>
      </c>
      <c r="BB4" s="116" t="s">
        <v>1</v>
      </c>
      <c r="BC4" s="116" t="s">
        <v>1788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1789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492</v>
      </c>
      <c r="BA6" s="116" t="s">
        <v>1</v>
      </c>
      <c r="BB6" s="116" t="s">
        <v>1</v>
      </c>
      <c r="BC6" s="116" t="s">
        <v>1790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1791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ROUND((SUM(BE136:BE302)),  2)</f>
        <v>0</v>
      </c>
      <c r="G37" s="35"/>
      <c r="H37" s="35"/>
      <c r="I37" s="132">
        <v>0.21</v>
      </c>
      <c r="J37" s="131">
        <f>ROUND(((SUM(BE136:BE302))*I37),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ROUND((SUM(BF136:BF302)),  2)</f>
        <v>0</v>
      </c>
      <c r="G38" s="35"/>
      <c r="H38" s="35"/>
      <c r="I38" s="132">
        <v>0.12</v>
      </c>
      <c r="J38" s="131">
        <f>ROUND(((SUM(BF136:BF302))*I38),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ROUND((SUM(BG136:BG302)),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ROUND((SUM(BH136:BH302)),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ROUND((SUM(BI136:BI302)),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006 - SO 06 Opěrné stěny a schodiště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J137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J138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J180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496</v>
      </c>
      <c r="E104" s="163"/>
      <c r="F104" s="163"/>
      <c r="G104" s="163"/>
      <c r="H104" s="163"/>
      <c r="I104" s="163"/>
      <c r="J104" s="164">
        <f>J223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497</v>
      </c>
      <c r="E105" s="163"/>
      <c r="F105" s="163"/>
      <c r="G105" s="163"/>
      <c r="H105" s="163"/>
      <c r="I105" s="163"/>
      <c r="J105" s="164">
        <f>J248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188</v>
      </c>
      <c r="E106" s="163"/>
      <c r="F106" s="163"/>
      <c r="G106" s="163"/>
      <c r="H106" s="163"/>
      <c r="I106" s="163"/>
      <c r="J106" s="164">
        <f>J259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498</v>
      </c>
      <c r="E107" s="163"/>
      <c r="F107" s="163"/>
      <c r="G107" s="163"/>
      <c r="H107" s="163"/>
      <c r="I107" s="163"/>
      <c r="J107" s="164">
        <f>J269</f>
        <v>0</v>
      </c>
      <c r="K107" s="104"/>
      <c r="L107" s="165"/>
    </row>
    <row r="108" spans="1:47" s="9" customFormat="1" ht="24.95" customHeight="1">
      <c r="B108" s="155"/>
      <c r="C108" s="156"/>
      <c r="D108" s="157" t="s">
        <v>190</v>
      </c>
      <c r="E108" s="158"/>
      <c r="F108" s="158"/>
      <c r="G108" s="158"/>
      <c r="H108" s="158"/>
      <c r="I108" s="158"/>
      <c r="J108" s="159">
        <f>J271</f>
        <v>0</v>
      </c>
      <c r="K108" s="156"/>
      <c r="L108" s="160"/>
    </row>
    <row r="109" spans="1:47" s="10" customFormat="1" ht="19.899999999999999" customHeight="1">
      <c r="B109" s="161"/>
      <c r="C109" s="104"/>
      <c r="D109" s="162" t="s">
        <v>499</v>
      </c>
      <c r="E109" s="163"/>
      <c r="F109" s="163"/>
      <c r="G109" s="163"/>
      <c r="H109" s="163"/>
      <c r="I109" s="163"/>
      <c r="J109" s="164">
        <f>J272</f>
        <v>0</v>
      </c>
      <c r="K109" s="104"/>
      <c r="L109" s="165"/>
    </row>
    <row r="110" spans="1:47" s="10" customFormat="1" ht="19.899999999999999" customHeight="1">
      <c r="B110" s="161"/>
      <c r="C110" s="104"/>
      <c r="D110" s="162" t="s">
        <v>500</v>
      </c>
      <c r="E110" s="163"/>
      <c r="F110" s="163"/>
      <c r="G110" s="163"/>
      <c r="H110" s="163"/>
      <c r="I110" s="163"/>
      <c r="J110" s="164">
        <f>J286</f>
        <v>0</v>
      </c>
      <c r="K110" s="104"/>
      <c r="L110" s="165"/>
    </row>
    <row r="111" spans="1:47" s="10" customFormat="1" ht="19.899999999999999" customHeight="1">
      <c r="B111" s="161"/>
      <c r="C111" s="104"/>
      <c r="D111" s="162" t="s">
        <v>191</v>
      </c>
      <c r="E111" s="163"/>
      <c r="F111" s="163"/>
      <c r="G111" s="163"/>
      <c r="H111" s="163"/>
      <c r="I111" s="163"/>
      <c r="J111" s="164">
        <f>J291</f>
        <v>0</v>
      </c>
      <c r="K111" s="104"/>
      <c r="L111" s="165"/>
    </row>
    <row r="112" spans="1:47" s="10" customFormat="1" ht="19.899999999999999" customHeight="1">
      <c r="B112" s="161"/>
      <c r="C112" s="104"/>
      <c r="D112" s="162" t="s">
        <v>1792</v>
      </c>
      <c r="E112" s="163"/>
      <c r="F112" s="163"/>
      <c r="G112" s="163"/>
      <c r="H112" s="163"/>
      <c r="I112" s="163"/>
      <c r="J112" s="164">
        <f>J297</f>
        <v>0</v>
      </c>
      <c r="K112" s="104"/>
      <c r="L112" s="165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192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4" t="str">
        <f>E7</f>
        <v>Revitalizace Tržnice I.etapa - Krásenský břeh</v>
      </c>
      <c r="F122" s="335"/>
      <c r="G122" s="335"/>
      <c r="H122" s="335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173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34" t="s">
        <v>174</v>
      </c>
      <c r="F124" s="310"/>
      <c r="G124" s="310"/>
      <c r="H124" s="310"/>
      <c r="I124" s="23"/>
      <c r="J124" s="23"/>
      <c r="K124" s="23"/>
      <c r="L124" s="21"/>
    </row>
    <row r="125" spans="1:31" s="1" customFormat="1" ht="12" customHeight="1">
      <c r="B125" s="22"/>
      <c r="C125" s="30" t="s">
        <v>175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36" t="s">
        <v>176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177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88" t="str">
        <f>E13</f>
        <v>006 - SO 06 Opěrné stěny a schodiště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Valašské Meziříčí</v>
      </c>
      <c r="G130" s="37"/>
      <c r="H130" s="37"/>
      <c r="I130" s="30" t="s">
        <v>22</v>
      </c>
      <c r="J130" s="67" t="str">
        <f>IF(J16="","",J16)</f>
        <v>25. 10. 2023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Město Valašské Meziříčí</v>
      </c>
      <c r="G132" s="37"/>
      <c r="H132" s="37"/>
      <c r="I132" s="30" t="s">
        <v>30</v>
      </c>
      <c r="J132" s="33" t="str">
        <f>E25</f>
        <v>Kubla&amp;Architects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Fajfrová Irena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6"/>
      <c r="B135" s="167"/>
      <c r="C135" s="168" t="s">
        <v>193</v>
      </c>
      <c r="D135" s="169" t="s">
        <v>61</v>
      </c>
      <c r="E135" s="169" t="s">
        <v>57</v>
      </c>
      <c r="F135" s="169" t="s">
        <v>58</v>
      </c>
      <c r="G135" s="169" t="s">
        <v>194</v>
      </c>
      <c r="H135" s="169" t="s">
        <v>195</v>
      </c>
      <c r="I135" s="169" t="s">
        <v>196</v>
      </c>
      <c r="J135" s="169" t="s">
        <v>181</v>
      </c>
      <c r="K135" s="170" t="s">
        <v>197</v>
      </c>
      <c r="L135" s="171"/>
      <c r="M135" s="76" t="s">
        <v>1</v>
      </c>
      <c r="N135" s="77" t="s">
        <v>40</v>
      </c>
      <c r="O135" s="77" t="s">
        <v>198</v>
      </c>
      <c r="P135" s="77" t="s">
        <v>199</v>
      </c>
      <c r="Q135" s="77" t="s">
        <v>200</v>
      </c>
      <c r="R135" s="77" t="s">
        <v>201</v>
      </c>
      <c r="S135" s="77" t="s">
        <v>202</v>
      </c>
      <c r="T135" s="78" t="s">
        <v>203</v>
      </c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1:65" s="2" customFormat="1" ht="22.9" customHeight="1">
      <c r="A136" s="35"/>
      <c r="B136" s="36"/>
      <c r="C136" s="83" t="s">
        <v>204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P137+P271</f>
        <v>0</v>
      </c>
      <c r="Q136" s="80"/>
      <c r="R136" s="174">
        <f>R137+R271</f>
        <v>138.26649792000001</v>
      </c>
      <c r="S136" s="80"/>
      <c r="T136" s="175">
        <f>T137+T271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183</v>
      </c>
      <c r="BK136" s="176">
        <f>BK137+BK271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205</v>
      </c>
      <c r="F137" s="180" t="s">
        <v>206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P138+P180+P223+P248+P259+P269</f>
        <v>0</v>
      </c>
      <c r="Q137" s="185"/>
      <c r="R137" s="186">
        <f>R138+R180+R223+R248+R259+R269</f>
        <v>136.99676592</v>
      </c>
      <c r="S137" s="185"/>
      <c r="T137" s="187">
        <f>T138+T180+T223+T248+T259+T269</f>
        <v>0</v>
      </c>
      <c r="AR137" s="188" t="s">
        <v>83</v>
      </c>
      <c r="AT137" s="189" t="s">
        <v>75</v>
      </c>
      <c r="AU137" s="189" t="s">
        <v>76</v>
      </c>
      <c r="AY137" s="188" t="s">
        <v>207</v>
      </c>
      <c r="BK137" s="190">
        <f>BK138+BK180+BK223+BK248+BK259+BK269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83</v>
      </c>
      <c r="F138" s="191" t="s">
        <v>208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SUM(P139:P179)</f>
        <v>0</v>
      </c>
      <c r="Q138" s="185"/>
      <c r="R138" s="186">
        <f>SUM(R139:R179)</f>
        <v>0.13075999999999999</v>
      </c>
      <c r="S138" s="185"/>
      <c r="T138" s="187">
        <f>SUM(T139:T179)</f>
        <v>0</v>
      </c>
      <c r="AR138" s="188" t="s">
        <v>83</v>
      </c>
      <c r="AT138" s="189" t="s">
        <v>75</v>
      </c>
      <c r="AU138" s="189" t="s">
        <v>83</v>
      </c>
      <c r="AY138" s="188" t="s">
        <v>207</v>
      </c>
      <c r="BK138" s="190">
        <f>SUM(BK139:BK179)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209</v>
      </c>
      <c r="E139" s="194" t="s">
        <v>1793</v>
      </c>
      <c r="F139" s="195" t="s">
        <v>1794</v>
      </c>
      <c r="G139" s="196" t="s">
        <v>275</v>
      </c>
      <c r="H139" s="197">
        <v>4</v>
      </c>
      <c r="I139" s="198"/>
      <c r="J139" s="199">
        <f>ROUND(I139*H139,2)</f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3.2689999999999997E-2</v>
      </c>
      <c r="R139" s="202">
        <f>Q139*H139</f>
        <v>0.13075999999999999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1795</v>
      </c>
    </row>
    <row r="140" spans="1:65" s="14" customFormat="1" ht="11.25">
      <c r="B140" s="218"/>
      <c r="C140" s="219"/>
      <c r="D140" s="208" t="s">
        <v>227</v>
      </c>
      <c r="E140" s="220" t="s">
        <v>1</v>
      </c>
      <c r="F140" s="221" t="s">
        <v>1796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227</v>
      </c>
      <c r="AU140" s="227" t="s">
        <v>85</v>
      </c>
      <c r="AV140" s="14" t="s">
        <v>83</v>
      </c>
      <c r="AW140" s="14" t="s">
        <v>32</v>
      </c>
      <c r="AX140" s="14" t="s">
        <v>76</v>
      </c>
      <c r="AY140" s="227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1797</v>
      </c>
      <c r="G141" s="207"/>
      <c r="H141" s="211">
        <v>4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24.2" customHeight="1">
      <c r="A142" s="35"/>
      <c r="B142" s="36"/>
      <c r="C142" s="193" t="s">
        <v>85</v>
      </c>
      <c r="D142" s="193" t="s">
        <v>209</v>
      </c>
      <c r="E142" s="194" t="s">
        <v>517</v>
      </c>
      <c r="F142" s="195" t="s">
        <v>518</v>
      </c>
      <c r="G142" s="196" t="s">
        <v>285</v>
      </c>
      <c r="H142" s="197">
        <v>1.335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1798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1799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1786</v>
      </c>
      <c r="F144" s="210" t="s">
        <v>1800</v>
      </c>
      <c r="G144" s="207"/>
      <c r="H144" s="211">
        <v>1.335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24.2" customHeight="1">
      <c r="A145" s="35"/>
      <c r="B145" s="36"/>
      <c r="C145" s="193" t="s">
        <v>92</v>
      </c>
      <c r="D145" s="193" t="s">
        <v>209</v>
      </c>
      <c r="E145" s="194" t="s">
        <v>1801</v>
      </c>
      <c r="F145" s="195" t="s">
        <v>1802</v>
      </c>
      <c r="G145" s="196" t="s">
        <v>285</v>
      </c>
      <c r="H145" s="197">
        <v>12.246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1803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1804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22.5">
      <c r="B147" s="206"/>
      <c r="C147" s="207"/>
      <c r="D147" s="208" t="s">
        <v>227</v>
      </c>
      <c r="E147" s="209" t="s">
        <v>1</v>
      </c>
      <c r="F147" s="210" t="s">
        <v>1805</v>
      </c>
      <c r="G147" s="207"/>
      <c r="H147" s="211">
        <v>12.246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5" customFormat="1" ht="11.25">
      <c r="B148" s="228"/>
      <c r="C148" s="229"/>
      <c r="D148" s="208" t="s">
        <v>227</v>
      </c>
      <c r="E148" s="230" t="s">
        <v>488</v>
      </c>
      <c r="F148" s="231" t="s">
        <v>291</v>
      </c>
      <c r="G148" s="229"/>
      <c r="H148" s="232">
        <v>12.246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227</v>
      </c>
      <c r="AU148" s="238" t="s">
        <v>85</v>
      </c>
      <c r="AV148" s="15" t="s">
        <v>97</v>
      </c>
      <c r="AW148" s="15" t="s">
        <v>32</v>
      </c>
      <c r="AX148" s="15" t="s">
        <v>83</v>
      </c>
      <c r="AY148" s="238" t="s">
        <v>207</v>
      </c>
    </row>
    <row r="149" spans="1:65" s="2" customFormat="1" ht="33" customHeight="1">
      <c r="A149" s="35"/>
      <c r="B149" s="36"/>
      <c r="C149" s="193" t="s">
        <v>97</v>
      </c>
      <c r="D149" s="193" t="s">
        <v>209</v>
      </c>
      <c r="E149" s="194" t="s">
        <v>1806</v>
      </c>
      <c r="F149" s="195" t="s">
        <v>1807</v>
      </c>
      <c r="G149" s="196" t="s">
        <v>285</v>
      </c>
      <c r="H149" s="197">
        <v>352.8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1808</v>
      </c>
    </row>
    <row r="150" spans="1:65" s="14" customFormat="1" ht="11.25">
      <c r="B150" s="218"/>
      <c r="C150" s="219"/>
      <c r="D150" s="208" t="s">
        <v>227</v>
      </c>
      <c r="E150" s="220" t="s">
        <v>1</v>
      </c>
      <c r="F150" s="221" t="s">
        <v>1809</v>
      </c>
      <c r="G150" s="219"/>
      <c r="H150" s="220" t="s">
        <v>1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227</v>
      </c>
      <c r="AU150" s="227" t="s">
        <v>85</v>
      </c>
      <c r="AV150" s="14" t="s">
        <v>83</v>
      </c>
      <c r="AW150" s="14" t="s">
        <v>32</v>
      </c>
      <c r="AX150" s="14" t="s">
        <v>76</v>
      </c>
      <c r="AY150" s="227" t="s">
        <v>207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1789</v>
      </c>
      <c r="G151" s="207"/>
      <c r="H151" s="211">
        <v>352.8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76</v>
      </c>
      <c r="AY151" s="217" t="s">
        <v>207</v>
      </c>
    </row>
    <row r="152" spans="1:65" s="15" customFormat="1" ht="11.25">
      <c r="B152" s="228"/>
      <c r="C152" s="229"/>
      <c r="D152" s="208" t="s">
        <v>227</v>
      </c>
      <c r="E152" s="230" t="s">
        <v>1143</v>
      </c>
      <c r="F152" s="231" t="s">
        <v>291</v>
      </c>
      <c r="G152" s="229"/>
      <c r="H152" s="232">
        <v>352.8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227</v>
      </c>
      <c r="AU152" s="238" t="s">
        <v>85</v>
      </c>
      <c r="AV152" s="15" t="s">
        <v>97</v>
      </c>
      <c r="AW152" s="15" t="s">
        <v>32</v>
      </c>
      <c r="AX152" s="15" t="s">
        <v>83</v>
      </c>
      <c r="AY152" s="238" t="s">
        <v>207</v>
      </c>
    </row>
    <row r="153" spans="1:65" s="2" customFormat="1" ht="37.9" customHeight="1">
      <c r="A153" s="35"/>
      <c r="B153" s="36"/>
      <c r="C153" s="193" t="s">
        <v>115</v>
      </c>
      <c r="D153" s="193" t="s">
        <v>209</v>
      </c>
      <c r="E153" s="194" t="s">
        <v>539</v>
      </c>
      <c r="F153" s="195" t="s">
        <v>540</v>
      </c>
      <c r="G153" s="196" t="s">
        <v>285</v>
      </c>
      <c r="H153" s="197">
        <v>386.4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1810</v>
      </c>
    </row>
    <row r="154" spans="1:65" s="14" customFormat="1" ht="11.25">
      <c r="B154" s="218"/>
      <c r="C154" s="219"/>
      <c r="D154" s="208" t="s">
        <v>227</v>
      </c>
      <c r="E154" s="220" t="s">
        <v>1</v>
      </c>
      <c r="F154" s="221" t="s">
        <v>542</v>
      </c>
      <c r="G154" s="219"/>
      <c r="H154" s="220" t="s">
        <v>1</v>
      </c>
      <c r="I154" s="222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227</v>
      </c>
      <c r="AU154" s="227" t="s">
        <v>85</v>
      </c>
      <c r="AV154" s="14" t="s">
        <v>83</v>
      </c>
      <c r="AW154" s="14" t="s">
        <v>32</v>
      </c>
      <c r="AX154" s="14" t="s">
        <v>76</v>
      </c>
      <c r="AY154" s="227" t="s">
        <v>207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543</v>
      </c>
      <c r="G155" s="207"/>
      <c r="H155" s="211">
        <v>386.4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37.9" customHeight="1">
      <c r="A156" s="35"/>
      <c r="B156" s="36"/>
      <c r="C156" s="193" t="s">
        <v>229</v>
      </c>
      <c r="D156" s="193" t="s">
        <v>209</v>
      </c>
      <c r="E156" s="194" t="s">
        <v>547</v>
      </c>
      <c r="F156" s="195" t="s">
        <v>548</v>
      </c>
      <c r="G156" s="196" t="s">
        <v>285</v>
      </c>
      <c r="H156" s="197">
        <v>173.18100000000001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1811</v>
      </c>
    </row>
    <row r="157" spans="1:65" s="14" customFormat="1" ht="11.25">
      <c r="B157" s="218"/>
      <c r="C157" s="219"/>
      <c r="D157" s="208" t="s">
        <v>227</v>
      </c>
      <c r="E157" s="220" t="s">
        <v>1</v>
      </c>
      <c r="F157" s="221" t="s">
        <v>550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1812</v>
      </c>
      <c r="G158" s="207"/>
      <c r="H158" s="211">
        <v>366.38099999999997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76</v>
      </c>
      <c r="AY158" s="21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551</v>
      </c>
      <c r="G159" s="207"/>
      <c r="H159" s="211">
        <v>-193.2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76</v>
      </c>
      <c r="AY159" s="217" t="s">
        <v>207</v>
      </c>
    </row>
    <row r="160" spans="1:65" s="15" customFormat="1" ht="11.25">
      <c r="B160" s="228"/>
      <c r="C160" s="229"/>
      <c r="D160" s="208" t="s">
        <v>227</v>
      </c>
      <c r="E160" s="230" t="s">
        <v>490</v>
      </c>
      <c r="F160" s="231" t="s">
        <v>291</v>
      </c>
      <c r="G160" s="229"/>
      <c r="H160" s="232">
        <v>173.18100000000001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227</v>
      </c>
      <c r="AU160" s="238" t="s">
        <v>85</v>
      </c>
      <c r="AV160" s="15" t="s">
        <v>97</v>
      </c>
      <c r="AW160" s="15" t="s">
        <v>32</v>
      </c>
      <c r="AX160" s="15" t="s">
        <v>83</v>
      </c>
      <c r="AY160" s="238" t="s">
        <v>207</v>
      </c>
    </row>
    <row r="161" spans="1:65" s="2" customFormat="1" ht="37.9" customHeight="1">
      <c r="A161" s="35"/>
      <c r="B161" s="36"/>
      <c r="C161" s="193" t="s">
        <v>233</v>
      </c>
      <c r="D161" s="193" t="s">
        <v>209</v>
      </c>
      <c r="E161" s="194" t="s">
        <v>554</v>
      </c>
      <c r="F161" s="195" t="s">
        <v>555</v>
      </c>
      <c r="G161" s="196" t="s">
        <v>285</v>
      </c>
      <c r="H161" s="197">
        <v>1731.81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1813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557</v>
      </c>
      <c r="G162" s="207"/>
      <c r="H162" s="211">
        <v>1731.81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24.2" customHeight="1">
      <c r="A163" s="35"/>
      <c r="B163" s="36"/>
      <c r="C163" s="193" t="s">
        <v>237</v>
      </c>
      <c r="D163" s="193" t="s">
        <v>209</v>
      </c>
      <c r="E163" s="194" t="s">
        <v>562</v>
      </c>
      <c r="F163" s="195" t="s">
        <v>563</v>
      </c>
      <c r="G163" s="196" t="s">
        <v>285</v>
      </c>
      <c r="H163" s="197">
        <v>193.2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1814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492</v>
      </c>
      <c r="G164" s="207"/>
      <c r="H164" s="211">
        <v>193.2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33" customHeight="1">
      <c r="A165" s="35"/>
      <c r="B165" s="36"/>
      <c r="C165" s="193" t="s">
        <v>243</v>
      </c>
      <c r="D165" s="193" t="s">
        <v>209</v>
      </c>
      <c r="E165" s="194" t="s">
        <v>569</v>
      </c>
      <c r="F165" s="195" t="s">
        <v>570</v>
      </c>
      <c r="G165" s="196" t="s">
        <v>445</v>
      </c>
      <c r="H165" s="197">
        <v>346.36200000000002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1815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572</v>
      </c>
      <c r="G166" s="207"/>
      <c r="H166" s="211">
        <v>346.36200000000002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83</v>
      </c>
      <c r="AY166" s="217" t="s">
        <v>207</v>
      </c>
    </row>
    <row r="167" spans="1:65" s="2" customFormat="1" ht="16.5" customHeight="1">
      <c r="A167" s="35"/>
      <c r="B167" s="36"/>
      <c r="C167" s="193" t="s">
        <v>247</v>
      </c>
      <c r="D167" s="193" t="s">
        <v>209</v>
      </c>
      <c r="E167" s="194" t="s">
        <v>573</v>
      </c>
      <c r="F167" s="195" t="s">
        <v>574</v>
      </c>
      <c r="G167" s="196" t="s">
        <v>285</v>
      </c>
      <c r="H167" s="197">
        <v>173.18100000000001</v>
      </c>
      <c r="I167" s="198"/>
      <c r="J167" s="199">
        <f>ROUND(I167*H167,2)</f>
        <v>0</v>
      </c>
      <c r="K167" s="195" t="s">
        <v>213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97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97</v>
      </c>
      <c r="BM167" s="204" t="s">
        <v>1816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490</v>
      </c>
      <c r="G168" s="207"/>
      <c r="H168" s="211">
        <v>173.18100000000001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2" customFormat="1" ht="24.2" customHeight="1">
      <c r="A169" s="35"/>
      <c r="B169" s="36"/>
      <c r="C169" s="193" t="s">
        <v>86</v>
      </c>
      <c r="D169" s="193" t="s">
        <v>209</v>
      </c>
      <c r="E169" s="194" t="s">
        <v>576</v>
      </c>
      <c r="F169" s="195" t="s">
        <v>577</v>
      </c>
      <c r="G169" s="196" t="s">
        <v>285</v>
      </c>
      <c r="H169" s="197">
        <v>193.2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1817</v>
      </c>
    </row>
    <row r="170" spans="1:65" s="13" customFormat="1" ht="11.25">
      <c r="B170" s="206"/>
      <c r="C170" s="207"/>
      <c r="D170" s="208" t="s">
        <v>227</v>
      </c>
      <c r="E170" s="209" t="s">
        <v>1</v>
      </c>
      <c r="F170" s="210" t="s">
        <v>1818</v>
      </c>
      <c r="G170" s="207"/>
      <c r="H170" s="211">
        <v>193.2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227</v>
      </c>
      <c r="AU170" s="217" t="s">
        <v>85</v>
      </c>
      <c r="AV170" s="13" t="s">
        <v>85</v>
      </c>
      <c r="AW170" s="13" t="s">
        <v>32</v>
      </c>
      <c r="AX170" s="13" t="s">
        <v>76</v>
      </c>
      <c r="AY170" s="217" t="s">
        <v>207</v>
      </c>
    </row>
    <row r="171" spans="1:65" s="15" customFormat="1" ht="11.25">
      <c r="B171" s="228"/>
      <c r="C171" s="229"/>
      <c r="D171" s="208" t="s">
        <v>227</v>
      </c>
      <c r="E171" s="230" t="s">
        <v>492</v>
      </c>
      <c r="F171" s="231" t="s">
        <v>291</v>
      </c>
      <c r="G171" s="229"/>
      <c r="H171" s="232">
        <v>193.2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227</v>
      </c>
      <c r="AU171" s="238" t="s">
        <v>85</v>
      </c>
      <c r="AV171" s="15" t="s">
        <v>97</v>
      </c>
      <c r="AW171" s="15" t="s">
        <v>32</v>
      </c>
      <c r="AX171" s="15" t="s">
        <v>83</v>
      </c>
      <c r="AY171" s="238" t="s">
        <v>207</v>
      </c>
    </row>
    <row r="172" spans="1:65" s="2" customFormat="1" ht="24.2" customHeight="1">
      <c r="A172" s="35"/>
      <c r="B172" s="36"/>
      <c r="C172" s="193" t="s">
        <v>8</v>
      </c>
      <c r="D172" s="193" t="s">
        <v>209</v>
      </c>
      <c r="E172" s="194" t="s">
        <v>580</v>
      </c>
      <c r="F172" s="195" t="s">
        <v>581</v>
      </c>
      <c r="G172" s="196" t="s">
        <v>212</v>
      </c>
      <c r="H172" s="197">
        <v>80</v>
      </c>
      <c r="I172" s="198"/>
      <c r="J172" s="199">
        <f>ROUND(I172*H172,2)</f>
        <v>0</v>
      </c>
      <c r="K172" s="195" t="s">
        <v>213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97</v>
      </c>
      <c r="AT172" s="204" t="s">
        <v>209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1819</v>
      </c>
    </row>
    <row r="173" spans="1:65" s="14" customFormat="1" ht="11.25">
      <c r="B173" s="218"/>
      <c r="C173" s="219"/>
      <c r="D173" s="208" t="s">
        <v>227</v>
      </c>
      <c r="E173" s="220" t="s">
        <v>1</v>
      </c>
      <c r="F173" s="221" t="s">
        <v>1820</v>
      </c>
      <c r="G173" s="219"/>
      <c r="H173" s="220" t="s">
        <v>1</v>
      </c>
      <c r="I173" s="222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227</v>
      </c>
      <c r="AU173" s="227" t="s">
        <v>85</v>
      </c>
      <c r="AV173" s="14" t="s">
        <v>83</v>
      </c>
      <c r="AW173" s="14" t="s">
        <v>32</v>
      </c>
      <c r="AX173" s="14" t="s">
        <v>76</v>
      </c>
      <c r="AY173" s="227" t="s">
        <v>207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1821</v>
      </c>
      <c r="G174" s="207"/>
      <c r="H174" s="211">
        <v>59.954999999999998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76</v>
      </c>
      <c r="AY174" s="21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1822</v>
      </c>
      <c r="G175" s="207"/>
      <c r="H175" s="211">
        <v>10.16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76</v>
      </c>
      <c r="AY175" s="217" t="s">
        <v>207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1804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1823</v>
      </c>
      <c r="G177" s="207"/>
      <c r="H177" s="211">
        <v>3.24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1</v>
      </c>
      <c r="F178" s="231" t="s">
        <v>291</v>
      </c>
      <c r="G178" s="229"/>
      <c r="H178" s="232">
        <v>73.355000000000004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76</v>
      </c>
      <c r="AY178" s="238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895</v>
      </c>
      <c r="G179" s="207"/>
      <c r="H179" s="211">
        <v>80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83</v>
      </c>
      <c r="AY179" s="217" t="s">
        <v>207</v>
      </c>
    </row>
    <row r="180" spans="1:65" s="12" customFormat="1" ht="22.9" customHeight="1">
      <c r="B180" s="177"/>
      <c r="C180" s="178"/>
      <c r="D180" s="179" t="s">
        <v>75</v>
      </c>
      <c r="E180" s="191" t="s">
        <v>85</v>
      </c>
      <c r="F180" s="191" t="s">
        <v>584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SUM(P181:P222)</f>
        <v>0</v>
      </c>
      <c r="Q180" s="185"/>
      <c r="R180" s="186">
        <f>SUM(R181:R222)</f>
        <v>33.940573530000002</v>
      </c>
      <c r="S180" s="185"/>
      <c r="T180" s="187">
        <f>SUM(T181:T222)</f>
        <v>0</v>
      </c>
      <c r="AR180" s="188" t="s">
        <v>83</v>
      </c>
      <c r="AT180" s="189" t="s">
        <v>75</v>
      </c>
      <c r="AU180" s="189" t="s">
        <v>83</v>
      </c>
      <c r="AY180" s="188" t="s">
        <v>207</v>
      </c>
      <c r="BK180" s="190">
        <f>SUM(BK181:BK222)</f>
        <v>0</v>
      </c>
    </row>
    <row r="181" spans="1:65" s="2" customFormat="1" ht="24.2" customHeight="1">
      <c r="A181" s="35"/>
      <c r="B181" s="36"/>
      <c r="C181" s="193" t="s">
        <v>257</v>
      </c>
      <c r="D181" s="193" t="s">
        <v>209</v>
      </c>
      <c r="E181" s="194" t="s">
        <v>1824</v>
      </c>
      <c r="F181" s="195" t="s">
        <v>1825</v>
      </c>
      <c r="G181" s="196" t="s">
        <v>275</v>
      </c>
      <c r="H181" s="197">
        <v>0.5</v>
      </c>
      <c r="I181" s="198"/>
      <c r="J181" s="199">
        <f>ROUND(I181*H181,2)</f>
        <v>0</v>
      </c>
      <c r="K181" s="195" t="s">
        <v>213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2.4639999999999999E-2</v>
      </c>
      <c r="R181" s="202">
        <f>Q181*H181</f>
        <v>1.2319999999999999E-2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97</v>
      </c>
      <c r="AT181" s="204" t="s">
        <v>209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1826</v>
      </c>
    </row>
    <row r="182" spans="1:65" s="14" customFormat="1" ht="11.25">
      <c r="B182" s="218"/>
      <c r="C182" s="219"/>
      <c r="D182" s="208" t="s">
        <v>227</v>
      </c>
      <c r="E182" s="220" t="s">
        <v>1</v>
      </c>
      <c r="F182" s="221" t="s">
        <v>1827</v>
      </c>
      <c r="G182" s="219"/>
      <c r="H182" s="220" t="s">
        <v>1</v>
      </c>
      <c r="I182" s="222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227</v>
      </c>
      <c r="AU182" s="227" t="s">
        <v>85</v>
      </c>
      <c r="AV182" s="14" t="s">
        <v>83</v>
      </c>
      <c r="AW182" s="14" t="s">
        <v>32</v>
      </c>
      <c r="AX182" s="14" t="s">
        <v>76</v>
      </c>
      <c r="AY182" s="22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1828</v>
      </c>
      <c r="G183" s="207"/>
      <c r="H183" s="211">
        <v>0.5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83</v>
      </c>
      <c r="AY183" s="217" t="s">
        <v>207</v>
      </c>
    </row>
    <row r="184" spans="1:65" s="2" customFormat="1" ht="16.5" customHeight="1">
      <c r="A184" s="35"/>
      <c r="B184" s="36"/>
      <c r="C184" s="255" t="s">
        <v>261</v>
      </c>
      <c r="D184" s="255" t="s">
        <v>636</v>
      </c>
      <c r="E184" s="256" t="s">
        <v>1829</v>
      </c>
      <c r="F184" s="257" t="s">
        <v>1830</v>
      </c>
      <c r="G184" s="258" t="s">
        <v>311</v>
      </c>
      <c r="H184" s="259">
        <v>1</v>
      </c>
      <c r="I184" s="260"/>
      <c r="J184" s="261">
        <f>ROUND(I184*H184,2)</f>
        <v>0</v>
      </c>
      <c r="K184" s="257" t="s">
        <v>213</v>
      </c>
      <c r="L184" s="262"/>
      <c r="M184" s="263" t="s">
        <v>1</v>
      </c>
      <c r="N184" s="264" t="s">
        <v>41</v>
      </c>
      <c r="O184" s="72"/>
      <c r="P184" s="202">
        <f>O184*H184</f>
        <v>0</v>
      </c>
      <c r="Q184" s="202">
        <v>0.37</v>
      </c>
      <c r="R184" s="202">
        <f>Q184*H184</f>
        <v>0.37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237</v>
      </c>
      <c r="AT184" s="204" t="s">
        <v>636</v>
      </c>
      <c r="AU184" s="204" t="s">
        <v>85</v>
      </c>
      <c r="AY184" s="18" t="s">
        <v>207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97</v>
      </c>
      <c r="BM184" s="204" t="s">
        <v>1831</v>
      </c>
    </row>
    <row r="185" spans="1:65" s="2" customFormat="1" ht="16.5" customHeight="1">
      <c r="A185" s="35"/>
      <c r="B185" s="36"/>
      <c r="C185" s="193" t="s">
        <v>266</v>
      </c>
      <c r="D185" s="193" t="s">
        <v>209</v>
      </c>
      <c r="E185" s="194" t="s">
        <v>1832</v>
      </c>
      <c r="F185" s="195" t="s">
        <v>1833</v>
      </c>
      <c r="G185" s="196" t="s">
        <v>445</v>
      </c>
      <c r="H185" s="197">
        <v>0.26400000000000001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0.10445</v>
      </c>
      <c r="R185" s="202">
        <f>Q185*H185</f>
        <v>2.75748E-2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1834</v>
      </c>
    </row>
    <row r="186" spans="1:65" s="2" customFormat="1" ht="24.2" customHeight="1">
      <c r="A186" s="35"/>
      <c r="B186" s="36"/>
      <c r="C186" s="255" t="s">
        <v>270</v>
      </c>
      <c r="D186" s="255" t="s">
        <v>636</v>
      </c>
      <c r="E186" s="256" t="s">
        <v>1835</v>
      </c>
      <c r="F186" s="257" t="s">
        <v>1836</v>
      </c>
      <c r="G186" s="258" t="s">
        <v>1837</v>
      </c>
      <c r="H186" s="259">
        <v>1</v>
      </c>
      <c r="I186" s="260"/>
      <c r="J186" s="261">
        <f>ROUND(I186*H186,2)</f>
        <v>0</v>
      </c>
      <c r="K186" s="257" t="s">
        <v>1</v>
      </c>
      <c r="L186" s="262"/>
      <c r="M186" s="263" t="s">
        <v>1</v>
      </c>
      <c r="N186" s="264" t="s">
        <v>41</v>
      </c>
      <c r="O186" s="72"/>
      <c r="P186" s="202">
        <f>O186*H186</f>
        <v>0</v>
      </c>
      <c r="Q186" s="202">
        <v>0.26400000000000001</v>
      </c>
      <c r="R186" s="202">
        <f>Q186*H186</f>
        <v>0.26400000000000001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237</v>
      </c>
      <c r="AT186" s="204" t="s">
        <v>636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1838</v>
      </c>
    </row>
    <row r="187" spans="1:65" s="2" customFormat="1" ht="16.5" customHeight="1">
      <c r="A187" s="35"/>
      <c r="B187" s="36"/>
      <c r="C187" s="193" t="s">
        <v>272</v>
      </c>
      <c r="D187" s="193" t="s">
        <v>209</v>
      </c>
      <c r="E187" s="194" t="s">
        <v>1839</v>
      </c>
      <c r="F187" s="195" t="s">
        <v>1840</v>
      </c>
      <c r="G187" s="196" t="s">
        <v>285</v>
      </c>
      <c r="H187" s="197">
        <v>1.052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2.4777</v>
      </c>
      <c r="R187" s="202">
        <f>Q187*H187</f>
        <v>2.6065404000000001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1841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1800</v>
      </c>
      <c r="G188" s="207"/>
      <c r="H188" s="211">
        <v>1.335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1842</v>
      </c>
      <c r="G189" s="207"/>
      <c r="H189" s="211">
        <v>-0.28299999999999997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5" customFormat="1" ht="11.25">
      <c r="B190" s="228"/>
      <c r="C190" s="229"/>
      <c r="D190" s="208" t="s">
        <v>227</v>
      </c>
      <c r="E190" s="230" t="s">
        <v>1</v>
      </c>
      <c r="F190" s="231" t="s">
        <v>291</v>
      </c>
      <c r="G190" s="229"/>
      <c r="H190" s="232">
        <v>1.052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227</v>
      </c>
      <c r="AU190" s="238" t="s">
        <v>85</v>
      </c>
      <c r="AV190" s="15" t="s">
        <v>97</v>
      </c>
      <c r="AW190" s="15" t="s">
        <v>32</v>
      </c>
      <c r="AX190" s="15" t="s">
        <v>83</v>
      </c>
      <c r="AY190" s="238" t="s">
        <v>207</v>
      </c>
    </row>
    <row r="191" spans="1:65" s="2" customFormat="1" ht="24.2" customHeight="1">
      <c r="A191" s="35"/>
      <c r="B191" s="36"/>
      <c r="C191" s="193" t="s">
        <v>278</v>
      </c>
      <c r="D191" s="193" t="s">
        <v>209</v>
      </c>
      <c r="E191" s="194" t="s">
        <v>1843</v>
      </c>
      <c r="F191" s="195" t="s">
        <v>1844</v>
      </c>
      <c r="G191" s="196" t="s">
        <v>285</v>
      </c>
      <c r="H191" s="197">
        <v>5.6310000000000002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1.98</v>
      </c>
      <c r="R191" s="202">
        <f>Q191*H191</f>
        <v>11.149380000000001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1845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1846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1847</v>
      </c>
      <c r="G193" s="207"/>
      <c r="H193" s="211">
        <v>5.41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4" customFormat="1" ht="11.25">
      <c r="B194" s="218"/>
      <c r="C194" s="219"/>
      <c r="D194" s="208" t="s">
        <v>227</v>
      </c>
      <c r="E194" s="220" t="s">
        <v>1</v>
      </c>
      <c r="F194" s="221" t="s">
        <v>1848</v>
      </c>
      <c r="G194" s="219"/>
      <c r="H194" s="220" t="s">
        <v>1</v>
      </c>
      <c r="I194" s="222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227</v>
      </c>
      <c r="AU194" s="227" t="s">
        <v>85</v>
      </c>
      <c r="AV194" s="14" t="s">
        <v>83</v>
      </c>
      <c r="AW194" s="14" t="s">
        <v>32</v>
      </c>
      <c r="AX194" s="14" t="s">
        <v>76</v>
      </c>
      <c r="AY194" s="22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1849</v>
      </c>
      <c r="G195" s="207"/>
      <c r="H195" s="211">
        <v>0.221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5" customFormat="1" ht="11.25">
      <c r="B196" s="228"/>
      <c r="C196" s="229"/>
      <c r="D196" s="208" t="s">
        <v>227</v>
      </c>
      <c r="E196" s="230" t="s">
        <v>1</v>
      </c>
      <c r="F196" s="231" t="s">
        <v>291</v>
      </c>
      <c r="G196" s="229"/>
      <c r="H196" s="232">
        <v>5.6310000000000002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227</v>
      </c>
      <c r="AU196" s="238" t="s">
        <v>85</v>
      </c>
      <c r="AV196" s="15" t="s">
        <v>97</v>
      </c>
      <c r="AW196" s="15" t="s">
        <v>32</v>
      </c>
      <c r="AX196" s="15" t="s">
        <v>83</v>
      </c>
      <c r="AY196" s="238" t="s">
        <v>207</v>
      </c>
    </row>
    <row r="197" spans="1:65" s="2" customFormat="1" ht="16.5" customHeight="1">
      <c r="A197" s="35"/>
      <c r="B197" s="36"/>
      <c r="C197" s="193" t="s">
        <v>282</v>
      </c>
      <c r="D197" s="193" t="s">
        <v>209</v>
      </c>
      <c r="E197" s="194" t="s">
        <v>603</v>
      </c>
      <c r="F197" s="195" t="s">
        <v>604</v>
      </c>
      <c r="G197" s="196" t="s">
        <v>285</v>
      </c>
      <c r="H197" s="197">
        <v>6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2.3010199999999998</v>
      </c>
      <c r="R197" s="202">
        <f>Q197*H197</f>
        <v>13.80612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1850</v>
      </c>
    </row>
    <row r="198" spans="1:65" s="14" customFormat="1" ht="11.25">
      <c r="B198" s="218"/>
      <c r="C198" s="219"/>
      <c r="D198" s="208" t="s">
        <v>227</v>
      </c>
      <c r="E198" s="220" t="s">
        <v>1</v>
      </c>
      <c r="F198" s="221" t="s">
        <v>1851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227</v>
      </c>
      <c r="AU198" s="227" t="s">
        <v>85</v>
      </c>
      <c r="AV198" s="14" t="s">
        <v>83</v>
      </c>
      <c r="AW198" s="14" t="s">
        <v>32</v>
      </c>
      <c r="AX198" s="14" t="s">
        <v>76</v>
      </c>
      <c r="AY198" s="22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1852</v>
      </c>
      <c r="G199" s="207"/>
      <c r="H199" s="211">
        <v>6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83</v>
      </c>
      <c r="AY199" s="217" t="s">
        <v>207</v>
      </c>
    </row>
    <row r="200" spans="1:65" s="2" customFormat="1" ht="16.5" customHeight="1">
      <c r="A200" s="35"/>
      <c r="B200" s="36"/>
      <c r="C200" s="193" t="s">
        <v>292</v>
      </c>
      <c r="D200" s="193" t="s">
        <v>209</v>
      </c>
      <c r="E200" s="194" t="s">
        <v>1853</v>
      </c>
      <c r="F200" s="195" t="s">
        <v>1854</v>
      </c>
      <c r="G200" s="196" t="s">
        <v>212</v>
      </c>
      <c r="H200" s="197">
        <v>13.73</v>
      </c>
      <c r="I200" s="198"/>
      <c r="J200" s="199">
        <f>ROUND(I200*H200,2)</f>
        <v>0</v>
      </c>
      <c r="K200" s="195" t="s">
        <v>213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2.6900000000000001E-3</v>
      </c>
      <c r="R200" s="202">
        <f>Q200*H200</f>
        <v>3.69337E-2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1855</v>
      </c>
    </row>
    <row r="201" spans="1:65" s="14" customFormat="1" ht="11.25">
      <c r="B201" s="218"/>
      <c r="C201" s="219"/>
      <c r="D201" s="208" t="s">
        <v>227</v>
      </c>
      <c r="E201" s="220" t="s">
        <v>1</v>
      </c>
      <c r="F201" s="221" t="s">
        <v>1856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227</v>
      </c>
      <c r="AU201" s="227" t="s">
        <v>85</v>
      </c>
      <c r="AV201" s="14" t="s">
        <v>83</v>
      </c>
      <c r="AW201" s="14" t="s">
        <v>32</v>
      </c>
      <c r="AX201" s="14" t="s">
        <v>76</v>
      </c>
      <c r="AY201" s="227" t="s">
        <v>207</v>
      </c>
    </row>
    <row r="202" spans="1:65" s="13" customFormat="1" ht="11.25">
      <c r="B202" s="206"/>
      <c r="C202" s="207"/>
      <c r="D202" s="208" t="s">
        <v>227</v>
      </c>
      <c r="E202" s="209" t="s">
        <v>1</v>
      </c>
      <c r="F202" s="210" t="s">
        <v>1857</v>
      </c>
      <c r="G202" s="207"/>
      <c r="H202" s="211">
        <v>1.25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32</v>
      </c>
      <c r="AX202" s="13" t="s">
        <v>76</v>
      </c>
      <c r="AY202" s="217" t="s">
        <v>207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1858</v>
      </c>
      <c r="G203" s="207"/>
      <c r="H203" s="211">
        <v>3.86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76</v>
      </c>
      <c r="AY203" s="217" t="s">
        <v>207</v>
      </c>
    </row>
    <row r="204" spans="1:65" s="13" customFormat="1" ht="11.25">
      <c r="B204" s="206"/>
      <c r="C204" s="207"/>
      <c r="D204" s="208" t="s">
        <v>227</v>
      </c>
      <c r="E204" s="209" t="s">
        <v>1</v>
      </c>
      <c r="F204" s="210" t="s">
        <v>1859</v>
      </c>
      <c r="G204" s="207"/>
      <c r="H204" s="211">
        <v>4.24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76</v>
      </c>
      <c r="AY204" s="217" t="s">
        <v>207</v>
      </c>
    </row>
    <row r="205" spans="1:65" s="13" customFormat="1" ht="11.25">
      <c r="B205" s="206"/>
      <c r="C205" s="207"/>
      <c r="D205" s="208" t="s">
        <v>227</v>
      </c>
      <c r="E205" s="209" t="s">
        <v>1</v>
      </c>
      <c r="F205" s="210" t="s">
        <v>1860</v>
      </c>
      <c r="G205" s="207"/>
      <c r="H205" s="211">
        <v>1.56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227</v>
      </c>
      <c r="AU205" s="217" t="s">
        <v>85</v>
      </c>
      <c r="AV205" s="13" t="s">
        <v>85</v>
      </c>
      <c r="AW205" s="13" t="s">
        <v>32</v>
      </c>
      <c r="AX205" s="13" t="s">
        <v>76</v>
      </c>
      <c r="AY205" s="217" t="s">
        <v>207</v>
      </c>
    </row>
    <row r="206" spans="1:65" s="13" customFormat="1" ht="11.25">
      <c r="B206" s="206"/>
      <c r="C206" s="207"/>
      <c r="D206" s="208" t="s">
        <v>227</v>
      </c>
      <c r="E206" s="209" t="s">
        <v>1</v>
      </c>
      <c r="F206" s="210" t="s">
        <v>1861</v>
      </c>
      <c r="G206" s="207"/>
      <c r="H206" s="211">
        <v>2.82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32</v>
      </c>
      <c r="AX206" s="13" t="s">
        <v>76</v>
      </c>
      <c r="AY206" s="217" t="s">
        <v>207</v>
      </c>
    </row>
    <row r="207" spans="1:65" s="15" customFormat="1" ht="11.25">
      <c r="B207" s="228"/>
      <c r="C207" s="229"/>
      <c r="D207" s="208" t="s">
        <v>227</v>
      </c>
      <c r="E207" s="230" t="s">
        <v>1</v>
      </c>
      <c r="F207" s="231" t="s">
        <v>291</v>
      </c>
      <c r="G207" s="229"/>
      <c r="H207" s="232">
        <v>13.73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227</v>
      </c>
      <c r="AU207" s="238" t="s">
        <v>85</v>
      </c>
      <c r="AV207" s="15" t="s">
        <v>97</v>
      </c>
      <c r="AW207" s="15" t="s">
        <v>32</v>
      </c>
      <c r="AX207" s="15" t="s">
        <v>83</v>
      </c>
      <c r="AY207" s="238" t="s">
        <v>207</v>
      </c>
    </row>
    <row r="208" spans="1:65" s="2" customFormat="1" ht="16.5" customHeight="1">
      <c r="A208" s="35"/>
      <c r="B208" s="36"/>
      <c r="C208" s="193" t="s">
        <v>7</v>
      </c>
      <c r="D208" s="193" t="s">
        <v>209</v>
      </c>
      <c r="E208" s="194" t="s">
        <v>1862</v>
      </c>
      <c r="F208" s="195" t="s">
        <v>1863</v>
      </c>
      <c r="G208" s="196" t="s">
        <v>212</v>
      </c>
      <c r="H208" s="197">
        <v>13.73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1864</v>
      </c>
    </row>
    <row r="209" spans="1:65" s="2" customFormat="1" ht="16.5" customHeight="1">
      <c r="A209" s="35"/>
      <c r="B209" s="36"/>
      <c r="C209" s="193" t="s">
        <v>299</v>
      </c>
      <c r="D209" s="193" t="s">
        <v>209</v>
      </c>
      <c r="E209" s="194" t="s">
        <v>611</v>
      </c>
      <c r="F209" s="195" t="s">
        <v>612</v>
      </c>
      <c r="G209" s="196" t="s">
        <v>285</v>
      </c>
      <c r="H209" s="197">
        <v>0.221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2.3010199999999998</v>
      </c>
      <c r="R209" s="202">
        <f>Q209*H209</f>
        <v>0.50852542000000001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1865</v>
      </c>
    </row>
    <row r="210" spans="1:65" s="14" customFormat="1" ht="11.25">
      <c r="B210" s="218"/>
      <c r="C210" s="219"/>
      <c r="D210" s="208" t="s">
        <v>227</v>
      </c>
      <c r="E210" s="220" t="s">
        <v>1</v>
      </c>
      <c r="F210" s="221" t="s">
        <v>1848</v>
      </c>
      <c r="G210" s="219"/>
      <c r="H210" s="220" t="s">
        <v>1</v>
      </c>
      <c r="I210" s="222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227</v>
      </c>
      <c r="AU210" s="227" t="s">
        <v>85</v>
      </c>
      <c r="AV210" s="14" t="s">
        <v>83</v>
      </c>
      <c r="AW210" s="14" t="s">
        <v>32</v>
      </c>
      <c r="AX210" s="14" t="s">
        <v>76</v>
      </c>
      <c r="AY210" s="227" t="s">
        <v>207</v>
      </c>
    </row>
    <row r="211" spans="1:65" s="13" customFormat="1" ht="11.25">
      <c r="B211" s="206"/>
      <c r="C211" s="207"/>
      <c r="D211" s="208" t="s">
        <v>227</v>
      </c>
      <c r="E211" s="209" t="s">
        <v>1</v>
      </c>
      <c r="F211" s="210" t="s">
        <v>1849</v>
      </c>
      <c r="G211" s="207"/>
      <c r="H211" s="211">
        <v>0.221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227</v>
      </c>
      <c r="AU211" s="217" t="s">
        <v>85</v>
      </c>
      <c r="AV211" s="13" t="s">
        <v>85</v>
      </c>
      <c r="AW211" s="13" t="s">
        <v>32</v>
      </c>
      <c r="AX211" s="13" t="s">
        <v>83</v>
      </c>
      <c r="AY211" s="217" t="s">
        <v>207</v>
      </c>
    </row>
    <row r="212" spans="1:65" s="2" customFormat="1" ht="24.2" customHeight="1">
      <c r="A212" s="35"/>
      <c r="B212" s="36"/>
      <c r="C212" s="193" t="s">
        <v>303</v>
      </c>
      <c r="D212" s="193" t="s">
        <v>209</v>
      </c>
      <c r="E212" s="194" t="s">
        <v>616</v>
      </c>
      <c r="F212" s="195" t="s">
        <v>617</v>
      </c>
      <c r="G212" s="196" t="s">
        <v>285</v>
      </c>
      <c r="H212" s="197">
        <v>1.9870000000000001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2.5018699999999998</v>
      </c>
      <c r="R212" s="202">
        <f>Q212*H212</f>
        <v>4.9712156900000002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1866</v>
      </c>
    </row>
    <row r="213" spans="1:65" s="14" customFormat="1" ht="11.25">
      <c r="B213" s="218"/>
      <c r="C213" s="219"/>
      <c r="D213" s="208" t="s">
        <v>227</v>
      </c>
      <c r="E213" s="220" t="s">
        <v>1</v>
      </c>
      <c r="F213" s="221" t="s">
        <v>1848</v>
      </c>
      <c r="G213" s="219"/>
      <c r="H213" s="220" t="s">
        <v>1</v>
      </c>
      <c r="I213" s="222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227</v>
      </c>
      <c r="AU213" s="227" t="s">
        <v>85</v>
      </c>
      <c r="AV213" s="14" t="s">
        <v>83</v>
      </c>
      <c r="AW213" s="14" t="s">
        <v>32</v>
      </c>
      <c r="AX213" s="14" t="s">
        <v>76</v>
      </c>
      <c r="AY213" s="227" t="s">
        <v>207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1867</v>
      </c>
      <c r="G214" s="207"/>
      <c r="H214" s="211">
        <v>1.9870000000000001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83</v>
      </c>
      <c r="AY214" s="217" t="s">
        <v>207</v>
      </c>
    </row>
    <row r="215" spans="1:65" s="2" customFormat="1" ht="16.5" customHeight="1">
      <c r="A215" s="35"/>
      <c r="B215" s="36"/>
      <c r="C215" s="193" t="s">
        <v>308</v>
      </c>
      <c r="D215" s="193" t="s">
        <v>209</v>
      </c>
      <c r="E215" s="194" t="s">
        <v>621</v>
      </c>
      <c r="F215" s="195" t="s">
        <v>622</v>
      </c>
      <c r="G215" s="196" t="s">
        <v>212</v>
      </c>
      <c r="H215" s="197">
        <v>6.7880000000000003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2.64E-3</v>
      </c>
      <c r="R215" s="202">
        <f>Q215*H215</f>
        <v>1.792032E-2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1868</v>
      </c>
    </row>
    <row r="216" spans="1:65" s="14" customFormat="1" ht="11.25">
      <c r="B216" s="218"/>
      <c r="C216" s="219"/>
      <c r="D216" s="208" t="s">
        <v>227</v>
      </c>
      <c r="E216" s="220" t="s">
        <v>1</v>
      </c>
      <c r="F216" s="221" t="s">
        <v>1848</v>
      </c>
      <c r="G216" s="219"/>
      <c r="H216" s="220" t="s">
        <v>1</v>
      </c>
      <c r="I216" s="222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227</v>
      </c>
      <c r="AU216" s="227" t="s">
        <v>85</v>
      </c>
      <c r="AV216" s="14" t="s">
        <v>83</v>
      </c>
      <c r="AW216" s="14" t="s">
        <v>32</v>
      </c>
      <c r="AX216" s="14" t="s">
        <v>76</v>
      </c>
      <c r="AY216" s="227" t="s">
        <v>207</v>
      </c>
    </row>
    <row r="217" spans="1:65" s="13" customFormat="1" ht="11.25">
      <c r="B217" s="206"/>
      <c r="C217" s="207"/>
      <c r="D217" s="208" t="s">
        <v>227</v>
      </c>
      <c r="E217" s="209" t="s">
        <v>1</v>
      </c>
      <c r="F217" s="210" t="s">
        <v>1869</v>
      </c>
      <c r="G217" s="207"/>
      <c r="H217" s="211">
        <v>6.1920000000000002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227</v>
      </c>
      <c r="AU217" s="217" t="s">
        <v>85</v>
      </c>
      <c r="AV217" s="13" t="s">
        <v>85</v>
      </c>
      <c r="AW217" s="13" t="s">
        <v>32</v>
      </c>
      <c r="AX217" s="13" t="s">
        <v>76</v>
      </c>
      <c r="AY217" s="21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1870</v>
      </c>
      <c r="G218" s="207"/>
      <c r="H218" s="211">
        <v>0.59599999999999997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5" customFormat="1" ht="11.25">
      <c r="B219" s="228"/>
      <c r="C219" s="229"/>
      <c r="D219" s="208" t="s">
        <v>227</v>
      </c>
      <c r="E219" s="230" t="s">
        <v>1</v>
      </c>
      <c r="F219" s="231" t="s">
        <v>291</v>
      </c>
      <c r="G219" s="229"/>
      <c r="H219" s="232">
        <v>6.7880000000000003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227</v>
      </c>
      <c r="AU219" s="238" t="s">
        <v>85</v>
      </c>
      <c r="AV219" s="15" t="s">
        <v>97</v>
      </c>
      <c r="AW219" s="15" t="s">
        <v>32</v>
      </c>
      <c r="AX219" s="15" t="s">
        <v>83</v>
      </c>
      <c r="AY219" s="238" t="s">
        <v>207</v>
      </c>
    </row>
    <row r="220" spans="1:65" s="2" customFormat="1" ht="16.5" customHeight="1">
      <c r="A220" s="35"/>
      <c r="B220" s="36"/>
      <c r="C220" s="193" t="s">
        <v>314</v>
      </c>
      <c r="D220" s="193" t="s">
        <v>209</v>
      </c>
      <c r="E220" s="194" t="s">
        <v>626</v>
      </c>
      <c r="F220" s="195" t="s">
        <v>627</v>
      </c>
      <c r="G220" s="196" t="s">
        <v>212</v>
      </c>
      <c r="H220" s="197">
        <v>6.7880000000000003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1871</v>
      </c>
    </row>
    <row r="221" spans="1:65" s="2" customFormat="1" ht="16.5" customHeight="1">
      <c r="A221" s="35"/>
      <c r="B221" s="36"/>
      <c r="C221" s="193" t="s">
        <v>321</v>
      </c>
      <c r="D221" s="193" t="s">
        <v>209</v>
      </c>
      <c r="E221" s="194" t="s">
        <v>629</v>
      </c>
      <c r="F221" s="195" t="s">
        <v>630</v>
      </c>
      <c r="G221" s="196" t="s">
        <v>445</v>
      </c>
      <c r="H221" s="197">
        <v>0.16</v>
      </c>
      <c r="I221" s="198"/>
      <c r="J221" s="199">
        <f>ROUND(I221*H221,2)</f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>O221*H221</f>
        <v>0</v>
      </c>
      <c r="Q221" s="202">
        <v>1.06277</v>
      </c>
      <c r="R221" s="202">
        <f>Q221*H221</f>
        <v>0.17004320000000001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1872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1873</v>
      </c>
      <c r="G222" s="207"/>
      <c r="H222" s="211">
        <v>0.16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12" customFormat="1" ht="22.9" customHeight="1">
      <c r="B223" s="177"/>
      <c r="C223" s="178"/>
      <c r="D223" s="179" t="s">
        <v>75</v>
      </c>
      <c r="E223" s="191" t="s">
        <v>92</v>
      </c>
      <c r="F223" s="191" t="s">
        <v>659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SUM(P224:P247)</f>
        <v>0</v>
      </c>
      <c r="Q223" s="185"/>
      <c r="R223" s="186">
        <f>SUM(R224:R247)</f>
        <v>95.21762081</v>
      </c>
      <c r="S223" s="185"/>
      <c r="T223" s="187">
        <f>SUM(T224:T247)</f>
        <v>0</v>
      </c>
      <c r="AR223" s="188" t="s">
        <v>83</v>
      </c>
      <c r="AT223" s="189" t="s">
        <v>75</v>
      </c>
      <c r="AU223" s="189" t="s">
        <v>83</v>
      </c>
      <c r="AY223" s="188" t="s">
        <v>207</v>
      </c>
      <c r="BK223" s="190">
        <f>SUM(BK224:BK247)</f>
        <v>0</v>
      </c>
    </row>
    <row r="224" spans="1:65" s="2" customFormat="1" ht="24.2" customHeight="1">
      <c r="A224" s="35"/>
      <c r="B224" s="36"/>
      <c r="C224" s="193" t="s">
        <v>327</v>
      </c>
      <c r="D224" s="193" t="s">
        <v>209</v>
      </c>
      <c r="E224" s="194" t="s">
        <v>1874</v>
      </c>
      <c r="F224" s="195" t="s">
        <v>1875</v>
      </c>
      <c r="G224" s="196" t="s">
        <v>212</v>
      </c>
      <c r="H224" s="197">
        <v>35.880000000000003</v>
      </c>
      <c r="I224" s="198"/>
      <c r="J224" s="199">
        <f>ROUND(I224*H224,2)</f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1.389</v>
      </c>
      <c r="R224" s="202">
        <f>Q224*H224</f>
        <v>49.837320000000005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1876</v>
      </c>
    </row>
    <row r="225" spans="1:65" s="13" customFormat="1" ht="11.25">
      <c r="B225" s="206"/>
      <c r="C225" s="207"/>
      <c r="D225" s="208" t="s">
        <v>227</v>
      </c>
      <c r="E225" s="209" t="s">
        <v>1</v>
      </c>
      <c r="F225" s="210" t="s">
        <v>1877</v>
      </c>
      <c r="G225" s="207"/>
      <c r="H225" s="211">
        <v>11.28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227</v>
      </c>
      <c r="AU225" s="217" t="s">
        <v>85</v>
      </c>
      <c r="AV225" s="13" t="s">
        <v>85</v>
      </c>
      <c r="AW225" s="13" t="s">
        <v>32</v>
      </c>
      <c r="AX225" s="13" t="s">
        <v>76</v>
      </c>
      <c r="AY225" s="217" t="s">
        <v>207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1878</v>
      </c>
      <c r="G226" s="207"/>
      <c r="H226" s="211">
        <v>12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76</v>
      </c>
      <c r="AY226" s="217" t="s">
        <v>207</v>
      </c>
    </row>
    <row r="227" spans="1:65" s="13" customFormat="1" ht="11.25">
      <c r="B227" s="206"/>
      <c r="C227" s="207"/>
      <c r="D227" s="208" t="s">
        <v>227</v>
      </c>
      <c r="E227" s="209" t="s">
        <v>1</v>
      </c>
      <c r="F227" s="210" t="s">
        <v>1879</v>
      </c>
      <c r="G227" s="207"/>
      <c r="H227" s="211">
        <v>3.6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227</v>
      </c>
      <c r="AU227" s="217" t="s">
        <v>85</v>
      </c>
      <c r="AV227" s="13" t="s">
        <v>85</v>
      </c>
      <c r="AW227" s="13" t="s">
        <v>32</v>
      </c>
      <c r="AX227" s="13" t="s">
        <v>76</v>
      </c>
      <c r="AY227" s="21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1880</v>
      </c>
      <c r="G228" s="207"/>
      <c r="H228" s="211">
        <v>9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76</v>
      </c>
      <c r="AY228" s="217" t="s">
        <v>207</v>
      </c>
    </row>
    <row r="229" spans="1:65" s="15" customFormat="1" ht="11.25">
      <c r="B229" s="228"/>
      <c r="C229" s="229"/>
      <c r="D229" s="208" t="s">
        <v>227</v>
      </c>
      <c r="E229" s="230" t="s">
        <v>1</v>
      </c>
      <c r="F229" s="231" t="s">
        <v>291</v>
      </c>
      <c r="G229" s="229"/>
      <c r="H229" s="232">
        <v>35.880000000000003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227</v>
      </c>
      <c r="AU229" s="238" t="s">
        <v>85</v>
      </c>
      <c r="AV229" s="15" t="s">
        <v>97</v>
      </c>
      <c r="AW229" s="15" t="s">
        <v>32</v>
      </c>
      <c r="AX229" s="15" t="s">
        <v>83</v>
      </c>
      <c r="AY229" s="238" t="s">
        <v>207</v>
      </c>
    </row>
    <row r="230" spans="1:65" s="2" customFormat="1" ht="49.15" customHeight="1">
      <c r="A230" s="35"/>
      <c r="B230" s="36"/>
      <c r="C230" s="255" t="s">
        <v>333</v>
      </c>
      <c r="D230" s="255" t="s">
        <v>636</v>
      </c>
      <c r="E230" s="256" t="s">
        <v>1881</v>
      </c>
      <c r="F230" s="257" t="s">
        <v>1882</v>
      </c>
      <c r="G230" s="258" t="s">
        <v>311</v>
      </c>
      <c r="H230" s="259">
        <v>4</v>
      </c>
      <c r="I230" s="260"/>
      <c r="J230" s="261">
        <f>ROUND(I230*H230,2)</f>
        <v>0</v>
      </c>
      <c r="K230" s="257" t="s">
        <v>1</v>
      </c>
      <c r="L230" s="262"/>
      <c r="M230" s="263" t="s">
        <v>1</v>
      </c>
      <c r="N230" s="264" t="s">
        <v>41</v>
      </c>
      <c r="O230" s="72"/>
      <c r="P230" s="202">
        <f>O230*H230</f>
        <v>0</v>
      </c>
      <c r="Q230" s="202">
        <v>4.0750000000000002</v>
      </c>
      <c r="R230" s="202">
        <f>Q230*H230</f>
        <v>16.3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237</v>
      </c>
      <c r="AT230" s="204" t="s">
        <v>636</v>
      </c>
      <c r="AU230" s="204" t="s">
        <v>85</v>
      </c>
      <c r="AY230" s="18" t="s">
        <v>207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83</v>
      </c>
      <c r="BK230" s="205">
        <f>ROUND(I230*H230,2)</f>
        <v>0</v>
      </c>
      <c r="BL230" s="18" t="s">
        <v>97</v>
      </c>
      <c r="BM230" s="204" t="s">
        <v>1883</v>
      </c>
    </row>
    <row r="231" spans="1:65" s="2" customFormat="1" ht="49.15" customHeight="1">
      <c r="A231" s="35"/>
      <c r="B231" s="36"/>
      <c r="C231" s="255" t="s">
        <v>349</v>
      </c>
      <c r="D231" s="255" t="s">
        <v>636</v>
      </c>
      <c r="E231" s="256" t="s">
        <v>1884</v>
      </c>
      <c r="F231" s="257" t="s">
        <v>1885</v>
      </c>
      <c r="G231" s="258" t="s">
        <v>311</v>
      </c>
      <c r="H231" s="259">
        <v>4</v>
      </c>
      <c r="I231" s="260"/>
      <c r="J231" s="261">
        <f>ROUND(I231*H231,2)</f>
        <v>0</v>
      </c>
      <c r="K231" s="257" t="s">
        <v>1</v>
      </c>
      <c r="L231" s="262"/>
      <c r="M231" s="263" t="s">
        <v>1</v>
      </c>
      <c r="N231" s="264" t="s">
        <v>41</v>
      </c>
      <c r="O231" s="72"/>
      <c r="P231" s="202">
        <f>O231*H231</f>
        <v>0</v>
      </c>
      <c r="Q231" s="202">
        <v>4.335</v>
      </c>
      <c r="R231" s="202">
        <f>Q231*H231</f>
        <v>17.34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237</v>
      </c>
      <c r="AT231" s="204" t="s">
        <v>636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97</v>
      </c>
      <c r="BM231" s="204" t="s">
        <v>1886</v>
      </c>
    </row>
    <row r="232" spans="1:65" s="2" customFormat="1" ht="49.15" customHeight="1">
      <c r="A232" s="35"/>
      <c r="B232" s="36"/>
      <c r="C232" s="255" t="s">
        <v>355</v>
      </c>
      <c r="D232" s="255" t="s">
        <v>636</v>
      </c>
      <c r="E232" s="256" t="s">
        <v>1887</v>
      </c>
      <c r="F232" s="257" t="s">
        <v>1888</v>
      </c>
      <c r="G232" s="258" t="s">
        <v>311</v>
      </c>
      <c r="H232" s="259">
        <v>2</v>
      </c>
      <c r="I232" s="260"/>
      <c r="J232" s="261">
        <f>ROUND(I232*H232,2)</f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>O232*H232</f>
        <v>0</v>
      </c>
      <c r="Q232" s="202">
        <v>2.601</v>
      </c>
      <c r="R232" s="202">
        <f>Q232*H232</f>
        <v>5.202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1889</v>
      </c>
    </row>
    <row r="233" spans="1:65" s="2" customFormat="1" ht="49.15" customHeight="1">
      <c r="A233" s="35"/>
      <c r="B233" s="36"/>
      <c r="C233" s="255" t="s">
        <v>361</v>
      </c>
      <c r="D233" s="255" t="s">
        <v>636</v>
      </c>
      <c r="E233" s="256" t="s">
        <v>1890</v>
      </c>
      <c r="F233" s="257" t="s">
        <v>1891</v>
      </c>
      <c r="G233" s="258" t="s">
        <v>311</v>
      </c>
      <c r="H233" s="259">
        <v>2</v>
      </c>
      <c r="I233" s="260"/>
      <c r="J233" s="261">
        <f>ROUND(I233*H233,2)</f>
        <v>0</v>
      </c>
      <c r="K233" s="257" t="s">
        <v>1</v>
      </c>
      <c r="L233" s="262"/>
      <c r="M233" s="263" t="s">
        <v>1</v>
      </c>
      <c r="N233" s="264" t="s">
        <v>41</v>
      </c>
      <c r="O233" s="72"/>
      <c r="P233" s="202">
        <f>O233*H233</f>
        <v>0</v>
      </c>
      <c r="Q233" s="202">
        <v>1.3005</v>
      </c>
      <c r="R233" s="202">
        <f>Q233*H233</f>
        <v>2.601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237</v>
      </c>
      <c r="AT233" s="204" t="s">
        <v>636</v>
      </c>
      <c r="AU233" s="204" t="s">
        <v>85</v>
      </c>
      <c r="AY233" s="18" t="s">
        <v>207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97</v>
      </c>
      <c r="BM233" s="204" t="s">
        <v>1892</v>
      </c>
    </row>
    <row r="234" spans="1:65" s="2" customFormat="1" ht="16.5" customHeight="1">
      <c r="A234" s="35"/>
      <c r="B234" s="36"/>
      <c r="C234" s="193" t="s">
        <v>369</v>
      </c>
      <c r="D234" s="193" t="s">
        <v>209</v>
      </c>
      <c r="E234" s="194" t="s">
        <v>1893</v>
      </c>
      <c r="F234" s="195" t="s">
        <v>1894</v>
      </c>
      <c r="G234" s="196" t="s">
        <v>285</v>
      </c>
      <c r="H234" s="197">
        <v>36.909999999999997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1895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1896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4" customFormat="1" ht="11.25">
      <c r="B236" s="218"/>
      <c r="C236" s="219"/>
      <c r="D236" s="208" t="s">
        <v>227</v>
      </c>
      <c r="E236" s="220" t="s">
        <v>1</v>
      </c>
      <c r="F236" s="221" t="s">
        <v>1897</v>
      </c>
      <c r="G236" s="219"/>
      <c r="H236" s="220" t="s">
        <v>1</v>
      </c>
      <c r="I236" s="222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227</v>
      </c>
      <c r="AU236" s="227" t="s">
        <v>85</v>
      </c>
      <c r="AV236" s="14" t="s">
        <v>83</v>
      </c>
      <c r="AW236" s="14" t="s">
        <v>32</v>
      </c>
      <c r="AX236" s="14" t="s">
        <v>76</v>
      </c>
      <c r="AY236" s="227" t="s">
        <v>207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1898</v>
      </c>
      <c r="G237" s="207"/>
      <c r="H237" s="211">
        <v>36.909999999999997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83</v>
      </c>
      <c r="AY237" s="217" t="s">
        <v>207</v>
      </c>
    </row>
    <row r="238" spans="1:65" s="2" customFormat="1" ht="24.2" customHeight="1">
      <c r="A238" s="35"/>
      <c r="B238" s="36"/>
      <c r="C238" s="193" t="s">
        <v>378</v>
      </c>
      <c r="D238" s="193" t="s">
        <v>209</v>
      </c>
      <c r="E238" s="194" t="s">
        <v>718</v>
      </c>
      <c r="F238" s="195" t="s">
        <v>719</v>
      </c>
      <c r="G238" s="196" t="s">
        <v>212</v>
      </c>
      <c r="H238" s="197">
        <v>128.91999999999999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3.3500000000000001E-3</v>
      </c>
      <c r="R238" s="202">
        <f>Q238*H238</f>
        <v>0.43188199999999999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97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1899</v>
      </c>
    </row>
    <row r="239" spans="1:65" s="14" customFormat="1" ht="11.25">
      <c r="B239" s="218"/>
      <c r="C239" s="219"/>
      <c r="D239" s="208" t="s">
        <v>227</v>
      </c>
      <c r="E239" s="220" t="s">
        <v>1</v>
      </c>
      <c r="F239" s="221" t="s">
        <v>1900</v>
      </c>
      <c r="G239" s="219"/>
      <c r="H239" s="220" t="s">
        <v>1</v>
      </c>
      <c r="I239" s="222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227</v>
      </c>
      <c r="AU239" s="227" t="s">
        <v>85</v>
      </c>
      <c r="AV239" s="14" t="s">
        <v>83</v>
      </c>
      <c r="AW239" s="14" t="s">
        <v>32</v>
      </c>
      <c r="AX239" s="14" t="s">
        <v>76</v>
      </c>
      <c r="AY239" s="227" t="s">
        <v>207</v>
      </c>
    </row>
    <row r="240" spans="1:65" s="13" customFormat="1" ht="11.25">
      <c r="B240" s="206"/>
      <c r="C240" s="207"/>
      <c r="D240" s="208" t="s">
        <v>227</v>
      </c>
      <c r="E240" s="209" t="s">
        <v>1</v>
      </c>
      <c r="F240" s="210" t="s">
        <v>1901</v>
      </c>
      <c r="G240" s="207"/>
      <c r="H240" s="211">
        <v>121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227</v>
      </c>
      <c r="AU240" s="217" t="s">
        <v>85</v>
      </c>
      <c r="AV240" s="13" t="s">
        <v>85</v>
      </c>
      <c r="AW240" s="13" t="s">
        <v>32</v>
      </c>
      <c r="AX240" s="13" t="s">
        <v>76</v>
      </c>
      <c r="AY240" s="217" t="s">
        <v>207</v>
      </c>
    </row>
    <row r="241" spans="1:65" s="14" customFormat="1" ht="11.25">
      <c r="B241" s="218"/>
      <c r="C241" s="219"/>
      <c r="D241" s="208" t="s">
        <v>227</v>
      </c>
      <c r="E241" s="220" t="s">
        <v>1</v>
      </c>
      <c r="F241" s="221" t="s">
        <v>1902</v>
      </c>
      <c r="G241" s="219"/>
      <c r="H241" s="220" t="s">
        <v>1</v>
      </c>
      <c r="I241" s="222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227</v>
      </c>
      <c r="AU241" s="227" t="s">
        <v>85</v>
      </c>
      <c r="AV241" s="14" t="s">
        <v>83</v>
      </c>
      <c r="AW241" s="14" t="s">
        <v>32</v>
      </c>
      <c r="AX241" s="14" t="s">
        <v>76</v>
      </c>
      <c r="AY241" s="227" t="s">
        <v>207</v>
      </c>
    </row>
    <row r="242" spans="1:65" s="13" customFormat="1" ht="11.25">
      <c r="B242" s="206"/>
      <c r="C242" s="207"/>
      <c r="D242" s="208" t="s">
        <v>227</v>
      </c>
      <c r="E242" s="209" t="s">
        <v>1</v>
      </c>
      <c r="F242" s="210" t="s">
        <v>1903</v>
      </c>
      <c r="G242" s="207"/>
      <c r="H242" s="211">
        <v>3.12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227</v>
      </c>
      <c r="AU242" s="217" t="s">
        <v>85</v>
      </c>
      <c r="AV242" s="13" t="s">
        <v>85</v>
      </c>
      <c r="AW242" s="13" t="s">
        <v>32</v>
      </c>
      <c r="AX242" s="13" t="s">
        <v>76</v>
      </c>
      <c r="AY242" s="217" t="s">
        <v>207</v>
      </c>
    </row>
    <row r="243" spans="1:65" s="13" customFormat="1" ht="11.25">
      <c r="B243" s="206"/>
      <c r="C243" s="207"/>
      <c r="D243" s="208" t="s">
        <v>227</v>
      </c>
      <c r="E243" s="209" t="s">
        <v>1</v>
      </c>
      <c r="F243" s="210" t="s">
        <v>1904</v>
      </c>
      <c r="G243" s="207"/>
      <c r="H243" s="211">
        <v>4.8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227</v>
      </c>
      <c r="AU243" s="217" t="s">
        <v>85</v>
      </c>
      <c r="AV243" s="13" t="s">
        <v>85</v>
      </c>
      <c r="AW243" s="13" t="s">
        <v>32</v>
      </c>
      <c r="AX243" s="13" t="s">
        <v>76</v>
      </c>
      <c r="AY243" s="217" t="s">
        <v>207</v>
      </c>
    </row>
    <row r="244" spans="1:65" s="15" customFormat="1" ht="11.25">
      <c r="B244" s="228"/>
      <c r="C244" s="229"/>
      <c r="D244" s="208" t="s">
        <v>227</v>
      </c>
      <c r="E244" s="230" t="s">
        <v>1</v>
      </c>
      <c r="F244" s="231" t="s">
        <v>291</v>
      </c>
      <c r="G244" s="229"/>
      <c r="H244" s="232">
        <v>128.92000000000002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227</v>
      </c>
      <c r="AU244" s="238" t="s">
        <v>85</v>
      </c>
      <c r="AV244" s="15" t="s">
        <v>97</v>
      </c>
      <c r="AW244" s="15" t="s">
        <v>32</v>
      </c>
      <c r="AX244" s="15" t="s">
        <v>83</v>
      </c>
      <c r="AY244" s="238" t="s">
        <v>207</v>
      </c>
    </row>
    <row r="245" spans="1:65" s="2" customFormat="1" ht="24.2" customHeight="1">
      <c r="A245" s="35"/>
      <c r="B245" s="36"/>
      <c r="C245" s="193" t="s">
        <v>384</v>
      </c>
      <c r="D245" s="193" t="s">
        <v>209</v>
      </c>
      <c r="E245" s="194" t="s">
        <v>738</v>
      </c>
      <c r="F245" s="195" t="s">
        <v>739</v>
      </c>
      <c r="G245" s="196" t="s">
        <v>212</v>
      </c>
      <c r="H245" s="197">
        <v>128.91999999999999</v>
      </c>
      <c r="I245" s="198"/>
      <c r="J245" s="199">
        <f>ROUND(I245*H245,2)</f>
        <v>0</v>
      </c>
      <c r="K245" s="195" t="s">
        <v>213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97</v>
      </c>
      <c r="AT245" s="204" t="s">
        <v>209</v>
      </c>
      <c r="AU245" s="204" t="s">
        <v>85</v>
      </c>
      <c r="AY245" s="18" t="s">
        <v>207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97</v>
      </c>
      <c r="BM245" s="204" t="s">
        <v>1905</v>
      </c>
    </row>
    <row r="246" spans="1:65" s="2" customFormat="1" ht="24.2" customHeight="1">
      <c r="A246" s="35"/>
      <c r="B246" s="36"/>
      <c r="C246" s="193" t="s">
        <v>388</v>
      </c>
      <c r="D246" s="193" t="s">
        <v>209</v>
      </c>
      <c r="E246" s="194" t="s">
        <v>1906</v>
      </c>
      <c r="F246" s="195" t="s">
        <v>1907</v>
      </c>
      <c r="G246" s="196" t="s">
        <v>445</v>
      </c>
      <c r="H246" s="197">
        <v>3.359</v>
      </c>
      <c r="I246" s="198"/>
      <c r="J246" s="199">
        <f>ROUND(I246*H246,2)</f>
        <v>0</v>
      </c>
      <c r="K246" s="195" t="s">
        <v>213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1.04359</v>
      </c>
      <c r="R246" s="202">
        <f>Q246*H246</f>
        <v>3.5054188100000001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97</v>
      </c>
      <c r="AT246" s="204" t="s">
        <v>209</v>
      </c>
      <c r="AU246" s="204" t="s">
        <v>85</v>
      </c>
      <c r="AY246" s="18" t="s">
        <v>207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97</v>
      </c>
      <c r="BM246" s="204" t="s">
        <v>1908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1909</v>
      </c>
      <c r="G247" s="207"/>
      <c r="H247" s="211">
        <v>3.359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83</v>
      </c>
      <c r="AY247" s="217" t="s">
        <v>207</v>
      </c>
    </row>
    <row r="248" spans="1:65" s="12" customFormat="1" ht="22.9" customHeight="1">
      <c r="B248" s="177"/>
      <c r="C248" s="178"/>
      <c r="D248" s="179" t="s">
        <v>75</v>
      </c>
      <c r="E248" s="191" t="s">
        <v>97</v>
      </c>
      <c r="F248" s="191" t="s">
        <v>749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SUM(P249:P258)</f>
        <v>0</v>
      </c>
      <c r="Q248" s="185"/>
      <c r="R248" s="186">
        <f>SUM(R249:R258)</f>
        <v>7.5685500000000001</v>
      </c>
      <c r="S248" s="185"/>
      <c r="T248" s="187">
        <f>SUM(T249:T258)</f>
        <v>0</v>
      </c>
      <c r="AR248" s="188" t="s">
        <v>83</v>
      </c>
      <c r="AT248" s="189" t="s">
        <v>75</v>
      </c>
      <c r="AU248" s="189" t="s">
        <v>83</v>
      </c>
      <c r="AY248" s="188" t="s">
        <v>207</v>
      </c>
      <c r="BK248" s="190">
        <f>SUM(BK249:BK258)</f>
        <v>0</v>
      </c>
    </row>
    <row r="249" spans="1:65" s="2" customFormat="1" ht="24.2" customHeight="1">
      <c r="A249" s="35"/>
      <c r="B249" s="36"/>
      <c r="C249" s="193" t="s">
        <v>392</v>
      </c>
      <c r="D249" s="193" t="s">
        <v>209</v>
      </c>
      <c r="E249" s="194" t="s">
        <v>1910</v>
      </c>
      <c r="F249" s="195" t="s">
        <v>1911</v>
      </c>
      <c r="G249" s="196" t="s">
        <v>275</v>
      </c>
      <c r="H249" s="197">
        <v>47</v>
      </c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3.465E-2</v>
      </c>
      <c r="R249" s="202">
        <f>Q249*H249</f>
        <v>1.6285499999999999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97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97</v>
      </c>
      <c r="BM249" s="204" t="s">
        <v>1912</v>
      </c>
    </row>
    <row r="250" spans="1:65" s="14" customFormat="1" ht="11.25">
      <c r="B250" s="218"/>
      <c r="C250" s="219"/>
      <c r="D250" s="208" t="s">
        <v>227</v>
      </c>
      <c r="E250" s="220" t="s">
        <v>1</v>
      </c>
      <c r="F250" s="221" t="s">
        <v>1913</v>
      </c>
      <c r="G250" s="219"/>
      <c r="H250" s="220" t="s">
        <v>1</v>
      </c>
      <c r="I250" s="222"/>
      <c r="J250" s="219"/>
      <c r="K250" s="219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227</v>
      </c>
      <c r="AU250" s="227" t="s">
        <v>85</v>
      </c>
      <c r="AV250" s="14" t="s">
        <v>83</v>
      </c>
      <c r="AW250" s="14" t="s">
        <v>32</v>
      </c>
      <c r="AX250" s="14" t="s">
        <v>76</v>
      </c>
      <c r="AY250" s="227" t="s">
        <v>207</v>
      </c>
    </row>
    <row r="251" spans="1:65" s="13" customFormat="1" ht="11.25">
      <c r="B251" s="206"/>
      <c r="C251" s="207"/>
      <c r="D251" s="208" t="s">
        <v>227</v>
      </c>
      <c r="E251" s="209" t="s">
        <v>1</v>
      </c>
      <c r="F251" s="210" t="s">
        <v>1914</v>
      </c>
      <c r="G251" s="207"/>
      <c r="H251" s="211">
        <v>24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227</v>
      </c>
      <c r="AU251" s="217" t="s">
        <v>85</v>
      </c>
      <c r="AV251" s="13" t="s">
        <v>85</v>
      </c>
      <c r="AW251" s="13" t="s">
        <v>32</v>
      </c>
      <c r="AX251" s="13" t="s">
        <v>76</v>
      </c>
      <c r="AY251" s="217" t="s">
        <v>207</v>
      </c>
    </row>
    <row r="252" spans="1:65" s="14" customFormat="1" ht="11.25">
      <c r="B252" s="218"/>
      <c r="C252" s="219"/>
      <c r="D252" s="208" t="s">
        <v>227</v>
      </c>
      <c r="E252" s="220" t="s">
        <v>1</v>
      </c>
      <c r="F252" s="221" t="s">
        <v>1915</v>
      </c>
      <c r="G252" s="219"/>
      <c r="H252" s="220" t="s">
        <v>1</v>
      </c>
      <c r="I252" s="222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227</v>
      </c>
      <c r="AU252" s="227" t="s">
        <v>85</v>
      </c>
      <c r="AV252" s="14" t="s">
        <v>83</v>
      </c>
      <c r="AW252" s="14" t="s">
        <v>32</v>
      </c>
      <c r="AX252" s="14" t="s">
        <v>76</v>
      </c>
      <c r="AY252" s="227" t="s">
        <v>207</v>
      </c>
    </row>
    <row r="253" spans="1:65" s="13" customFormat="1" ht="11.25">
      <c r="B253" s="206"/>
      <c r="C253" s="207"/>
      <c r="D253" s="208" t="s">
        <v>227</v>
      </c>
      <c r="E253" s="209" t="s">
        <v>1</v>
      </c>
      <c r="F253" s="210" t="s">
        <v>1916</v>
      </c>
      <c r="G253" s="207"/>
      <c r="H253" s="211">
        <v>23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227</v>
      </c>
      <c r="AU253" s="217" t="s">
        <v>85</v>
      </c>
      <c r="AV253" s="13" t="s">
        <v>85</v>
      </c>
      <c r="AW253" s="13" t="s">
        <v>32</v>
      </c>
      <c r="AX253" s="13" t="s">
        <v>76</v>
      </c>
      <c r="AY253" s="217" t="s">
        <v>207</v>
      </c>
    </row>
    <row r="254" spans="1:65" s="15" customFormat="1" ht="11.25">
      <c r="B254" s="228"/>
      <c r="C254" s="229"/>
      <c r="D254" s="208" t="s">
        <v>227</v>
      </c>
      <c r="E254" s="230" t="s">
        <v>1</v>
      </c>
      <c r="F254" s="231" t="s">
        <v>291</v>
      </c>
      <c r="G254" s="229"/>
      <c r="H254" s="232">
        <v>47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227</v>
      </c>
      <c r="AU254" s="238" t="s">
        <v>85</v>
      </c>
      <c r="AV254" s="15" t="s">
        <v>97</v>
      </c>
      <c r="AW254" s="15" t="s">
        <v>32</v>
      </c>
      <c r="AX254" s="15" t="s">
        <v>83</v>
      </c>
      <c r="AY254" s="238" t="s">
        <v>207</v>
      </c>
    </row>
    <row r="255" spans="1:65" s="2" customFormat="1" ht="62.65" customHeight="1">
      <c r="A255" s="35"/>
      <c r="B255" s="36"/>
      <c r="C255" s="255" t="s">
        <v>396</v>
      </c>
      <c r="D255" s="255" t="s">
        <v>636</v>
      </c>
      <c r="E255" s="256" t="s">
        <v>1036</v>
      </c>
      <c r="F255" s="257" t="s">
        <v>1917</v>
      </c>
      <c r="G255" s="258" t="s">
        <v>311</v>
      </c>
      <c r="H255" s="259">
        <v>11</v>
      </c>
      <c r="I255" s="260"/>
      <c r="J255" s="261">
        <f>ROUND(I255*H255,2)</f>
        <v>0</v>
      </c>
      <c r="K255" s="257" t="s">
        <v>1</v>
      </c>
      <c r="L255" s="262"/>
      <c r="M255" s="263" t="s">
        <v>1</v>
      </c>
      <c r="N255" s="264" t="s">
        <v>41</v>
      </c>
      <c r="O255" s="72"/>
      <c r="P255" s="202">
        <f>O255*H255</f>
        <v>0</v>
      </c>
      <c r="Q255" s="202">
        <v>0.28799999999999998</v>
      </c>
      <c r="R255" s="202">
        <f>Q255*H255</f>
        <v>3.1679999999999997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237</v>
      </c>
      <c r="AT255" s="204" t="s">
        <v>636</v>
      </c>
      <c r="AU255" s="204" t="s">
        <v>85</v>
      </c>
      <c r="AY255" s="18" t="s">
        <v>207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97</v>
      </c>
      <c r="BM255" s="204" t="s">
        <v>1918</v>
      </c>
    </row>
    <row r="256" spans="1:65" s="2" customFormat="1" ht="62.65" customHeight="1">
      <c r="A256" s="35"/>
      <c r="B256" s="36"/>
      <c r="C256" s="255" t="s">
        <v>402</v>
      </c>
      <c r="D256" s="255" t="s">
        <v>636</v>
      </c>
      <c r="E256" s="256" t="s">
        <v>1020</v>
      </c>
      <c r="F256" s="257" t="s">
        <v>1919</v>
      </c>
      <c r="G256" s="258" t="s">
        <v>311</v>
      </c>
      <c r="H256" s="259">
        <v>2</v>
      </c>
      <c r="I256" s="260"/>
      <c r="J256" s="261">
        <f>ROUND(I256*H256,2)</f>
        <v>0</v>
      </c>
      <c r="K256" s="257" t="s">
        <v>1</v>
      </c>
      <c r="L256" s="262"/>
      <c r="M256" s="263" t="s">
        <v>1</v>
      </c>
      <c r="N256" s="264" t="s">
        <v>41</v>
      </c>
      <c r="O256" s="72"/>
      <c r="P256" s="202">
        <f>O256*H256</f>
        <v>0</v>
      </c>
      <c r="Q256" s="202">
        <v>0.14399999999999999</v>
      </c>
      <c r="R256" s="202">
        <f>Q256*H256</f>
        <v>0.28799999999999998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237</v>
      </c>
      <c r="AT256" s="204" t="s">
        <v>636</v>
      </c>
      <c r="AU256" s="204" t="s">
        <v>85</v>
      </c>
      <c r="AY256" s="18" t="s">
        <v>207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97</v>
      </c>
      <c r="BM256" s="204" t="s">
        <v>1920</v>
      </c>
    </row>
    <row r="257" spans="1:65" s="2" customFormat="1" ht="62.65" customHeight="1">
      <c r="A257" s="35"/>
      <c r="B257" s="36"/>
      <c r="C257" s="255" t="s">
        <v>407</v>
      </c>
      <c r="D257" s="255" t="s">
        <v>636</v>
      </c>
      <c r="E257" s="256" t="s">
        <v>1025</v>
      </c>
      <c r="F257" s="257" t="s">
        <v>1921</v>
      </c>
      <c r="G257" s="258" t="s">
        <v>311</v>
      </c>
      <c r="H257" s="259">
        <v>10</v>
      </c>
      <c r="I257" s="260"/>
      <c r="J257" s="261">
        <f>ROUND(I257*H257,2)</f>
        <v>0</v>
      </c>
      <c r="K257" s="257" t="s">
        <v>1</v>
      </c>
      <c r="L257" s="262"/>
      <c r="M257" s="263" t="s">
        <v>1</v>
      </c>
      <c r="N257" s="264" t="s">
        <v>41</v>
      </c>
      <c r="O257" s="72"/>
      <c r="P257" s="202">
        <f>O257*H257</f>
        <v>0</v>
      </c>
      <c r="Q257" s="202">
        <v>0.216</v>
      </c>
      <c r="R257" s="202">
        <f>Q257*H257</f>
        <v>2.16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237</v>
      </c>
      <c r="AT257" s="204" t="s">
        <v>636</v>
      </c>
      <c r="AU257" s="204" t="s">
        <v>85</v>
      </c>
      <c r="AY257" s="18" t="s">
        <v>207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97</v>
      </c>
      <c r="BM257" s="204" t="s">
        <v>1922</v>
      </c>
    </row>
    <row r="258" spans="1:65" s="2" customFormat="1" ht="62.65" customHeight="1">
      <c r="A258" s="35"/>
      <c r="B258" s="36"/>
      <c r="C258" s="255" t="s">
        <v>411</v>
      </c>
      <c r="D258" s="255" t="s">
        <v>636</v>
      </c>
      <c r="E258" s="256" t="s">
        <v>1069</v>
      </c>
      <c r="F258" s="257" t="s">
        <v>1923</v>
      </c>
      <c r="G258" s="258" t="s">
        <v>311</v>
      </c>
      <c r="H258" s="259">
        <v>2</v>
      </c>
      <c r="I258" s="260"/>
      <c r="J258" s="261">
        <f>ROUND(I258*H258,2)</f>
        <v>0</v>
      </c>
      <c r="K258" s="257" t="s">
        <v>1</v>
      </c>
      <c r="L258" s="262"/>
      <c r="M258" s="263" t="s">
        <v>1</v>
      </c>
      <c r="N258" s="264" t="s">
        <v>41</v>
      </c>
      <c r="O258" s="72"/>
      <c r="P258" s="202">
        <f>O258*H258</f>
        <v>0</v>
      </c>
      <c r="Q258" s="202">
        <v>0.16200000000000001</v>
      </c>
      <c r="R258" s="202">
        <f>Q258*H258</f>
        <v>0.32400000000000001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237</v>
      </c>
      <c r="AT258" s="204" t="s">
        <v>636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1924</v>
      </c>
    </row>
    <row r="259" spans="1:65" s="12" customFormat="1" ht="22.9" customHeight="1">
      <c r="B259" s="177"/>
      <c r="C259" s="178"/>
      <c r="D259" s="179" t="s">
        <v>75</v>
      </c>
      <c r="E259" s="191" t="s">
        <v>243</v>
      </c>
      <c r="F259" s="191" t="s">
        <v>332</v>
      </c>
      <c r="G259" s="178"/>
      <c r="H259" s="178"/>
      <c r="I259" s="181"/>
      <c r="J259" s="192">
        <f>BK259</f>
        <v>0</v>
      </c>
      <c r="K259" s="178"/>
      <c r="L259" s="183"/>
      <c r="M259" s="184"/>
      <c r="N259" s="185"/>
      <c r="O259" s="185"/>
      <c r="P259" s="186">
        <f>SUM(P260:P268)</f>
        <v>0</v>
      </c>
      <c r="Q259" s="185"/>
      <c r="R259" s="186">
        <f>SUM(R260:R268)</f>
        <v>0.13926158</v>
      </c>
      <c r="S259" s="185"/>
      <c r="T259" s="187">
        <f>SUM(T260:T268)</f>
        <v>0</v>
      </c>
      <c r="AR259" s="188" t="s">
        <v>83</v>
      </c>
      <c r="AT259" s="189" t="s">
        <v>75</v>
      </c>
      <c r="AU259" s="189" t="s">
        <v>83</v>
      </c>
      <c r="AY259" s="188" t="s">
        <v>207</v>
      </c>
      <c r="BK259" s="190">
        <f>SUM(BK260:BK268)</f>
        <v>0</v>
      </c>
    </row>
    <row r="260" spans="1:65" s="2" customFormat="1" ht="24.2" customHeight="1">
      <c r="A260" s="35"/>
      <c r="B260" s="36"/>
      <c r="C260" s="193" t="s">
        <v>420</v>
      </c>
      <c r="D260" s="193" t="s">
        <v>209</v>
      </c>
      <c r="E260" s="194" t="s">
        <v>1925</v>
      </c>
      <c r="F260" s="195" t="s">
        <v>835</v>
      </c>
      <c r="G260" s="196" t="s">
        <v>275</v>
      </c>
      <c r="H260" s="197">
        <v>28.231000000000002</v>
      </c>
      <c r="I260" s="198"/>
      <c r="J260" s="199">
        <f>ROUND(I260*H260,2)</f>
        <v>0</v>
      </c>
      <c r="K260" s="195" t="s">
        <v>213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1.8000000000000001E-4</v>
      </c>
      <c r="R260" s="202">
        <f>Q260*H260</f>
        <v>5.0815800000000005E-3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97</v>
      </c>
      <c r="AT260" s="204" t="s">
        <v>209</v>
      </c>
      <c r="AU260" s="204" t="s">
        <v>85</v>
      </c>
      <c r="AY260" s="18" t="s">
        <v>207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97</v>
      </c>
      <c r="BM260" s="204" t="s">
        <v>1926</v>
      </c>
    </row>
    <row r="261" spans="1:65" s="2" customFormat="1" ht="37.9" customHeight="1">
      <c r="A261" s="35"/>
      <c r="B261" s="36"/>
      <c r="C261" s="193" t="s">
        <v>424</v>
      </c>
      <c r="D261" s="193" t="s">
        <v>209</v>
      </c>
      <c r="E261" s="194" t="s">
        <v>1927</v>
      </c>
      <c r="F261" s="195" t="s">
        <v>1928</v>
      </c>
      <c r="G261" s="196" t="s">
        <v>311</v>
      </c>
      <c r="H261" s="197">
        <v>1</v>
      </c>
      <c r="I261" s="198"/>
      <c r="J261" s="199">
        <f>ROUND(I261*H261,2)</f>
        <v>0</v>
      </c>
      <c r="K261" s="195" t="s">
        <v>1</v>
      </c>
      <c r="L261" s="40"/>
      <c r="M261" s="200" t="s">
        <v>1</v>
      </c>
      <c r="N261" s="201" t="s">
        <v>41</v>
      </c>
      <c r="O261" s="72"/>
      <c r="P261" s="202">
        <f>O261*H261</f>
        <v>0</v>
      </c>
      <c r="Q261" s="202">
        <v>0.10116</v>
      </c>
      <c r="R261" s="202">
        <f>Q261*H261</f>
        <v>0.10116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97</v>
      </c>
      <c r="AT261" s="204" t="s">
        <v>209</v>
      </c>
      <c r="AU261" s="204" t="s">
        <v>85</v>
      </c>
      <c r="AY261" s="18" t="s">
        <v>207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83</v>
      </c>
      <c r="BK261" s="205">
        <f>ROUND(I261*H261,2)</f>
        <v>0</v>
      </c>
      <c r="BL261" s="18" t="s">
        <v>97</v>
      </c>
      <c r="BM261" s="204" t="s">
        <v>1929</v>
      </c>
    </row>
    <row r="262" spans="1:65" s="2" customFormat="1" ht="33" customHeight="1">
      <c r="A262" s="35"/>
      <c r="B262" s="36"/>
      <c r="C262" s="193" t="s">
        <v>428</v>
      </c>
      <c r="D262" s="193" t="s">
        <v>209</v>
      </c>
      <c r="E262" s="194" t="s">
        <v>864</v>
      </c>
      <c r="F262" s="195" t="s">
        <v>865</v>
      </c>
      <c r="G262" s="196" t="s">
        <v>212</v>
      </c>
      <c r="H262" s="197">
        <v>9.1999999999999993</v>
      </c>
      <c r="I262" s="198"/>
      <c r="J262" s="199">
        <f>ROUND(I262*H262,2)</f>
        <v>0</v>
      </c>
      <c r="K262" s="195" t="s">
        <v>213</v>
      </c>
      <c r="L262" s="40"/>
      <c r="M262" s="200" t="s">
        <v>1</v>
      </c>
      <c r="N262" s="201" t="s">
        <v>41</v>
      </c>
      <c r="O262" s="72"/>
      <c r="P262" s="202">
        <f>O262*H262</f>
        <v>0</v>
      </c>
      <c r="Q262" s="202">
        <v>6.3000000000000003E-4</v>
      </c>
      <c r="R262" s="202">
        <f>Q262*H262</f>
        <v>5.7959999999999999E-3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97</v>
      </c>
      <c r="AT262" s="204" t="s">
        <v>209</v>
      </c>
      <c r="AU262" s="204" t="s">
        <v>85</v>
      </c>
      <c r="AY262" s="18" t="s">
        <v>207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83</v>
      </c>
      <c r="BK262" s="205">
        <f>ROUND(I262*H262,2)</f>
        <v>0</v>
      </c>
      <c r="BL262" s="18" t="s">
        <v>97</v>
      </c>
      <c r="BM262" s="204" t="s">
        <v>1930</v>
      </c>
    </row>
    <row r="263" spans="1:65" s="14" customFormat="1" ht="11.25">
      <c r="B263" s="218"/>
      <c r="C263" s="219"/>
      <c r="D263" s="208" t="s">
        <v>227</v>
      </c>
      <c r="E263" s="220" t="s">
        <v>1</v>
      </c>
      <c r="F263" s="221" t="s">
        <v>1931</v>
      </c>
      <c r="G263" s="219"/>
      <c r="H263" s="220" t="s">
        <v>1</v>
      </c>
      <c r="I263" s="222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227</v>
      </c>
      <c r="AU263" s="227" t="s">
        <v>85</v>
      </c>
      <c r="AV263" s="14" t="s">
        <v>83</v>
      </c>
      <c r="AW263" s="14" t="s">
        <v>32</v>
      </c>
      <c r="AX263" s="14" t="s">
        <v>76</v>
      </c>
      <c r="AY263" s="22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1932</v>
      </c>
      <c r="G264" s="207"/>
      <c r="H264" s="211">
        <v>9.1999999999999993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83</v>
      </c>
      <c r="AY264" s="217" t="s">
        <v>207</v>
      </c>
    </row>
    <row r="265" spans="1:65" s="2" customFormat="1" ht="16.5" customHeight="1">
      <c r="A265" s="35"/>
      <c r="B265" s="36"/>
      <c r="C265" s="193" t="s">
        <v>432</v>
      </c>
      <c r="D265" s="193" t="s">
        <v>209</v>
      </c>
      <c r="E265" s="194" t="s">
        <v>878</v>
      </c>
      <c r="F265" s="195" t="s">
        <v>879</v>
      </c>
      <c r="G265" s="196" t="s">
        <v>275</v>
      </c>
      <c r="H265" s="197">
        <v>8.1999999999999993</v>
      </c>
      <c r="I265" s="198"/>
      <c r="J265" s="199">
        <f>ROUND(I265*H265,2)</f>
        <v>0</v>
      </c>
      <c r="K265" s="195" t="s">
        <v>213</v>
      </c>
      <c r="L265" s="40"/>
      <c r="M265" s="200" t="s">
        <v>1</v>
      </c>
      <c r="N265" s="201" t="s">
        <v>41</v>
      </c>
      <c r="O265" s="72"/>
      <c r="P265" s="202">
        <f>O265*H265</f>
        <v>0</v>
      </c>
      <c r="Q265" s="202">
        <v>3.32E-3</v>
      </c>
      <c r="R265" s="202">
        <f>Q265*H265</f>
        <v>2.7223999999999998E-2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97</v>
      </c>
      <c r="AT265" s="204" t="s">
        <v>209</v>
      </c>
      <c r="AU265" s="204" t="s">
        <v>85</v>
      </c>
      <c r="AY265" s="18" t="s">
        <v>207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83</v>
      </c>
      <c r="BK265" s="205">
        <f>ROUND(I265*H265,2)</f>
        <v>0</v>
      </c>
      <c r="BL265" s="18" t="s">
        <v>97</v>
      </c>
      <c r="BM265" s="204" t="s">
        <v>1933</v>
      </c>
    </row>
    <row r="266" spans="1:65" s="14" customFormat="1" ht="11.25">
      <c r="B266" s="218"/>
      <c r="C266" s="219"/>
      <c r="D266" s="208" t="s">
        <v>227</v>
      </c>
      <c r="E266" s="220" t="s">
        <v>1</v>
      </c>
      <c r="F266" s="221" t="s">
        <v>1931</v>
      </c>
      <c r="G266" s="219"/>
      <c r="H266" s="220" t="s">
        <v>1</v>
      </c>
      <c r="I266" s="222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227</v>
      </c>
      <c r="AU266" s="227" t="s">
        <v>85</v>
      </c>
      <c r="AV266" s="14" t="s">
        <v>83</v>
      </c>
      <c r="AW266" s="14" t="s">
        <v>32</v>
      </c>
      <c r="AX266" s="14" t="s">
        <v>76</v>
      </c>
      <c r="AY266" s="227" t="s">
        <v>207</v>
      </c>
    </row>
    <row r="267" spans="1:65" s="13" customFormat="1" ht="11.25">
      <c r="B267" s="206"/>
      <c r="C267" s="207"/>
      <c r="D267" s="208" t="s">
        <v>227</v>
      </c>
      <c r="E267" s="209" t="s">
        <v>1</v>
      </c>
      <c r="F267" s="210" t="s">
        <v>1934</v>
      </c>
      <c r="G267" s="207"/>
      <c r="H267" s="211">
        <v>8.1549999999999994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227</v>
      </c>
      <c r="AU267" s="217" t="s">
        <v>85</v>
      </c>
      <c r="AV267" s="13" t="s">
        <v>85</v>
      </c>
      <c r="AW267" s="13" t="s">
        <v>32</v>
      </c>
      <c r="AX267" s="13" t="s">
        <v>76</v>
      </c>
      <c r="AY267" s="217" t="s">
        <v>207</v>
      </c>
    </row>
    <row r="268" spans="1:65" s="13" customFormat="1" ht="11.25">
      <c r="B268" s="206"/>
      <c r="C268" s="207"/>
      <c r="D268" s="208" t="s">
        <v>227</v>
      </c>
      <c r="E268" s="209" t="s">
        <v>1</v>
      </c>
      <c r="F268" s="210" t="s">
        <v>1935</v>
      </c>
      <c r="G268" s="207"/>
      <c r="H268" s="211">
        <v>8.1999999999999993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227</v>
      </c>
      <c r="AU268" s="217" t="s">
        <v>85</v>
      </c>
      <c r="AV268" s="13" t="s">
        <v>85</v>
      </c>
      <c r="AW268" s="13" t="s">
        <v>32</v>
      </c>
      <c r="AX268" s="13" t="s">
        <v>83</v>
      </c>
      <c r="AY268" s="217" t="s">
        <v>207</v>
      </c>
    </row>
    <row r="269" spans="1:65" s="12" customFormat="1" ht="22.9" customHeight="1">
      <c r="B269" s="177"/>
      <c r="C269" s="178"/>
      <c r="D269" s="179" t="s">
        <v>75</v>
      </c>
      <c r="E269" s="191" t="s">
        <v>945</v>
      </c>
      <c r="F269" s="191" t="s">
        <v>946</v>
      </c>
      <c r="G269" s="178"/>
      <c r="H269" s="178"/>
      <c r="I269" s="181"/>
      <c r="J269" s="192">
        <f>BK269</f>
        <v>0</v>
      </c>
      <c r="K269" s="178"/>
      <c r="L269" s="183"/>
      <c r="M269" s="184"/>
      <c r="N269" s="185"/>
      <c r="O269" s="185"/>
      <c r="P269" s="186">
        <f>P270</f>
        <v>0</v>
      </c>
      <c r="Q269" s="185"/>
      <c r="R269" s="186">
        <f>R270</f>
        <v>0</v>
      </c>
      <c r="S269" s="185"/>
      <c r="T269" s="187">
        <f>T270</f>
        <v>0</v>
      </c>
      <c r="AR269" s="188" t="s">
        <v>83</v>
      </c>
      <c r="AT269" s="189" t="s">
        <v>75</v>
      </c>
      <c r="AU269" s="189" t="s">
        <v>83</v>
      </c>
      <c r="AY269" s="188" t="s">
        <v>207</v>
      </c>
      <c r="BK269" s="190">
        <f>BK270</f>
        <v>0</v>
      </c>
    </row>
    <row r="270" spans="1:65" s="2" customFormat="1" ht="33" customHeight="1">
      <c r="A270" s="35"/>
      <c r="B270" s="36"/>
      <c r="C270" s="193" t="s">
        <v>436</v>
      </c>
      <c r="D270" s="193" t="s">
        <v>209</v>
      </c>
      <c r="E270" s="194" t="s">
        <v>948</v>
      </c>
      <c r="F270" s="195" t="s">
        <v>949</v>
      </c>
      <c r="G270" s="196" t="s">
        <v>445</v>
      </c>
      <c r="H270" s="197">
        <v>136.99700000000001</v>
      </c>
      <c r="I270" s="198"/>
      <c r="J270" s="199">
        <f>ROUND(I270*H270,2)</f>
        <v>0</v>
      </c>
      <c r="K270" s="195" t="s">
        <v>213</v>
      </c>
      <c r="L270" s="40"/>
      <c r="M270" s="200" t="s">
        <v>1</v>
      </c>
      <c r="N270" s="201" t="s">
        <v>41</v>
      </c>
      <c r="O270" s="7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97</v>
      </c>
      <c r="AT270" s="204" t="s">
        <v>209</v>
      </c>
      <c r="AU270" s="204" t="s">
        <v>85</v>
      </c>
      <c r="AY270" s="18" t="s">
        <v>207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97</v>
      </c>
      <c r="BM270" s="204" t="s">
        <v>1936</v>
      </c>
    </row>
    <row r="271" spans="1:65" s="12" customFormat="1" ht="25.9" customHeight="1">
      <c r="B271" s="177"/>
      <c r="C271" s="178"/>
      <c r="D271" s="179" t="s">
        <v>75</v>
      </c>
      <c r="E271" s="180" t="s">
        <v>479</v>
      </c>
      <c r="F271" s="180" t="s">
        <v>480</v>
      </c>
      <c r="G271" s="178"/>
      <c r="H271" s="178"/>
      <c r="I271" s="181"/>
      <c r="J271" s="182">
        <f>BK271</f>
        <v>0</v>
      </c>
      <c r="K271" s="178"/>
      <c r="L271" s="183"/>
      <c r="M271" s="184"/>
      <c r="N271" s="185"/>
      <c r="O271" s="185"/>
      <c r="P271" s="186">
        <f>P272+P286+P291+P297</f>
        <v>0</v>
      </c>
      <c r="Q271" s="185"/>
      <c r="R271" s="186">
        <f>R272+R286+R291+R297</f>
        <v>1.2697320000000001</v>
      </c>
      <c r="S271" s="185"/>
      <c r="T271" s="187">
        <f>T272+T286+T291+T297</f>
        <v>0</v>
      </c>
      <c r="AR271" s="188" t="s">
        <v>85</v>
      </c>
      <c r="AT271" s="189" t="s">
        <v>75</v>
      </c>
      <c r="AU271" s="189" t="s">
        <v>76</v>
      </c>
      <c r="AY271" s="188" t="s">
        <v>207</v>
      </c>
      <c r="BK271" s="190">
        <f>BK272+BK286+BK291+BK297</f>
        <v>0</v>
      </c>
    </row>
    <row r="272" spans="1:65" s="12" customFormat="1" ht="22.9" customHeight="1">
      <c r="B272" s="177"/>
      <c r="C272" s="178"/>
      <c r="D272" s="179" t="s">
        <v>75</v>
      </c>
      <c r="E272" s="191" t="s">
        <v>951</v>
      </c>
      <c r="F272" s="191" t="s">
        <v>952</v>
      </c>
      <c r="G272" s="178"/>
      <c r="H272" s="178"/>
      <c r="I272" s="181"/>
      <c r="J272" s="192">
        <f>BK272</f>
        <v>0</v>
      </c>
      <c r="K272" s="178"/>
      <c r="L272" s="183"/>
      <c r="M272" s="184"/>
      <c r="N272" s="185"/>
      <c r="O272" s="185"/>
      <c r="P272" s="186">
        <f>SUM(P273:P285)</f>
        <v>0</v>
      </c>
      <c r="Q272" s="185"/>
      <c r="R272" s="186">
        <f>SUM(R273:R285)</f>
        <v>0.58046000000000009</v>
      </c>
      <c r="S272" s="185"/>
      <c r="T272" s="187">
        <f>SUM(T273:T285)</f>
        <v>0</v>
      </c>
      <c r="AR272" s="188" t="s">
        <v>85</v>
      </c>
      <c r="AT272" s="189" t="s">
        <v>75</v>
      </c>
      <c r="AU272" s="189" t="s">
        <v>83</v>
      </c>
      <c r="AY272" s="188" t="s">
        <v>207</v>
      </c>
      <c r="BK272" s="190">
        <f>SUM(BK273:BK285)</f>
        <v>0</v>
      </c>
    </row>
    <row r="273" spans="1:65" s="2" customFormat="1" ht="24.2" customHeight="1">
      <c r="A273" s="35"/>
      <c r="B273" s="36"/>
      <c r="C273" s="193" t="s">
        <v>442</v>
      </c>
      <c r="D273" s="193" t="s">
        <v>209</v>
      </c>
      <c r="E273" s="194" t="s">
        <v>954</v>
      </c>
      <c r="F273" s="195" t="s">
        <v>955</v>
      </c>
      <c r="G273" s="196" t="s">
        <v>212</v>
      </c>
      <c r="H273" s="197">
        <v>121</v>
      </c>
      <c r="I273" s="198"/>
      <c r="J273" s="199">
        <f>ROUND(I273*H273,2)</f>
        <v>0</v>
      </c>
      <c r="K273" s="195" t="s">
        <v>213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270</v>
      </c>
      <c r="AT273" s="204" t="s">
        <v>209</v>
      </c>
      <c r="AU273" s="204" t="s">
        <v>85</v>
      </c>
      <c r="AY273" s="18" t="s">
        <v>207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270</v>
      </c>
      <c r="BM273" s="204" t="s">
        <v>1937</v>
      </c>
    </row>
    <row r="274" spans="1:65" s="14" customFormat="1" ht="11.25">
      <c r="B274" s="218"/>
      <c r="C274" s="219"/>
      <c r="D274" s="208" t="s">
        <v>227</v>
      </c>
      <c r="E274" s="220" t="s">
        <v>1</v>
      </c>
      <c r="F274" s="221" t="s">
        <v>1856</v>
      </c>
      <c r="G274" s="219"/>
      <c r="H274" s="220" t="s">
        <v>1</v>
      </c>
      <c r="I274" s="222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227</v>
      </c>
      <c r="AU274" s="227" t="s">
        <v>85</v>
      </c>
      <c r="AV274" s="14" t="s">
        <v>83</v>
      </c>
      <c r="AW274" s="14" t="s">
        <v>32</v>
      </c>
      <c r="AX274" s="14" t="s">
        <v>76</v>
      </c>
      <c r="AY274" s="227" t="s">
        <v>207</v>
      </c>
    </row>
    <row r="275" spans="1:65" s="13" customFormat="1" ht="11.25">
      <c r="B275" s="206"/>
      <c r="C275" s="207"/>
      <c r="D275" s="208" t="s">
        <v>227</v>
      </c>
      <c r="E275" s="209" t="s">
        <v>1</v>
      </c>
      <c r="F275" s="210" t="s">
        <v>1110</v>
      </c>
      <c r="G275" s="207"/>
      <c r="H275" s="211">
        <v>121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227</v>
      </c>
      <c r="AU275" s="217" t="s">
        <v>85</v>
      </c>
      <c r="AV275" s="13" t="s">
        <v>85</v>
      </c>
      <c r="AW275" s="13" t="s">
        <v>32</v>
      </c>
      <c r="AX275" s="13" t="s">
        <v>83</v>
      </c>
      <c r="AY275" s="217" t="s">
        <v>207</v>
      </c>
    </row>
    <row r="276" spans="1:65" s="2" customFormat="1" ht="16.5" customHeight="1">
      <c r="A276" s="35"/>
      <c r="B276" s="36"/>
      <c r="C276" s="255" t="s">
        <v>447</v>
      </c>
      <c r="D276" s="255" t="s">
        <v>636</v>
      </c>
      <c r="E276" s="256" t="s">
        <v>962</v>
      </c>
      <c r="F276" s="257" t="s">
        <v>963</v>
      </c>
      <c r="G276" s="258" t="s">
        <v>445</v>
      </c>
      <c r="H276" s="259">
        <v>4.1000000000000002E-2</v>
      </c>
      <c r="I276" s="260"/>
      <c r="J276" s="261">
        <f>ROUND(I276*H276,2)</f>
        <v>0</v>
      </c>
      <c r="K276" s="257" t="s">
        <v>213</v>
      </c>
      <c r="L276" s="262"/>
      <c r="M276" s="263" t="s">
        <v>1</v>
      </c>
      <c r="N276" s="264" t="s">
        <v>41</v>
      </c>
      <c r="O276" s="72"/>
      <c r="P276" s="202">
        <f>O276*H276</f>
        <v>0</v>
      </c>
      <c r="Q276" s="202">
        <v>1</v>
      </c>
      <c r="R276" s="202">
        <f>Q276*H276</f>
        <v>4.1000000000000002E-2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369</v>
      </c>
      <c r="AT276" s="204" t="s">
        <v>636</v>
      </c>
      <c r="AU276" s="204" t="s">
        <v>85</v>
      </c>
      <c r="AY276" s="18" t="s">
        <v>207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270</v>
      </c>
      <c r="BM276" s="204" t="s">
        <v>1938</v>
      </c>
    </row>
    <row r="277" spans="1:65" s="13" customFormat="1" ht="11.25">
      <c r="B277" s="206"/>
      <c r="C277" s="207"/>
      <c r="D277" s="208" t="s">
        <v>227</v>
      </c>
      <c r="E277" s="207"/>
      <c r="F277" s="210" t="s">
        <v>1939</v>
      </c>
      <c r="G277" s="207"/>
      <c r="H277" s="211">
        <v>4.1000000000000002E-2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227</v>
      </c>
      <c r="AU277" s="217" t="s">
        <v>85</v>
      </c>
      <c r="AV277" s="13" t="s">
        <v>85</v>
      </c>
      <c r="AW277" s="13" t="s">
        <v>4</v>
      </c>
      <c r="AX277" s="13" t="s">
        <v>83</v>
      </c>
      <c r="AY277" s="217" t="s">
        <v>207</v>
      </c>
    </row>
    <row r="278" spans="1:65" s="2" customFormat="1" ht="24.2" customHeight="1">
      <c r="A278" s="35"/>
      <c r="B278" s="36"/>
      <c r="C278" s="193" t="s">
        <v>452</v>
      </c>
      <c r="D278" s="193" t="s">
        <v>209</v>
      </c>
      <c r="E278" s="194" t="s">
        <v>967</v>
      </c>
      <c r="F278" s="195" t="s">
        <v>968</v>
      </c>
      <c r="G278" s="196" t="s">
        <v>212</v>
      </c>
      <c r="H278" s="197">
        <v>242</v>
      </c>
      <c r="I278" s="198"/>
      <c r="J278" s="199">
        <f>ROUND(I278*H278,2)</f>
        <v>0</v>
      </c>
      <c r="K278" s="195" t="s">
        <v>213</v>
      </c>
      <c r="L278" s="40"/>
      <c r="M278" s="200" t="s">
        <v>1</v>
      </c>
      <c r="N278" s="201" t="s">
        <v>41</v>
      </c>
      <c r="O278" s="72"/>
      <c r="P278" s="202">
        <f>O278*H278</f>
        <v>0</v>
      </c>
      <c r="Q278" s="202">
        <v>3.0000000000000001E-5</v>
      </c>
      <c r="R278" s="202">
        <f>Q278*H278</f>
        <v>7.26E-3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270</v>
      </c>
      <c r="AT278" s="204" t="s">
        <v>209</v>
      </c>
      <c r="AU278" s="204" t="s">
        <v>85</v>
      </c>
      <c r="AY278" s="18" t="s">
        <v>207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83</v>
      </c>
      <c r="BK278" s="205">
        <f>ROUND(I278*H278,2)</f>
        <v>0</v>
      </c>
      <c r="BL278" s="18" t="s">
        <v>270</v>
      </c>
      <c r="BM278" s="204" t="s">
        <v>1940</v>
      </c>
    </row>
    <row r="279" spans="1:65" s="13" customFormat="1" ht="11.25">
      <c r="B279" s="206"/>
      <c r="C279" s="207"/>
      <c r="D279" s="208" t="s">
        <v>227</v>
      </c>
      <c r="E279" s="209" t="s">
        <v>1</v>
      </c>
      <c r="F279" s="210" t="s">
        <v>1941</v>
      </c>
      <c r="G279" s="207"/>
      <c r="H279" s="211">
        <v>242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227</v>
      </c>
      <c r="AU279" s="217" t="s">
        <v>85</v>
      </c>
      <c r="AV279" s="13" t="s">
        <v>85</v>
      </c>
      <c r="AW279" s="13" t="s">
        <v>32</v>
      </c>
      <c r="AX279" s="13" t="s">
        <v>83</v>
      </c>
      <c r="AY279" s="217" t="s">
        <v>207</v>
      </c>
    </row>
    <row r="280" spans="1:65" s="2" customFormat="1" ht="16.5" customHeight="1">
      <c r="A280" s="35"/>
      <c r="B280" s="36"/>
      <c r="C280" s="255" t="s">
        <v>457</v>
      </c>
      <c r="D280" s="255" t="s">
        <v>636</v>
      </c>
      <c r="E280" s="256" t="s">
        <v>972</v>
      </c>
      <c r="F280" s="257" t="s">
        <v>973</v>
      </c>
      <c r="G280" s="258" t="s">
        <v>445</v>
      </c>
      <c r="H280" s="259">
        <v>0.45300000000000001</v>
      </c>
      <c r="I280" s="260"/>
      <c r="J280" s="261">
        <f>ROUND(I280*H280,2)</f>
        <v>0</v>
      </c>
      <c r="K280" s="257" t="s">
        <v>213</v>
      </c>
      <c r="L280" s="262"/>
      <c r="M280" s="263" t="s">
        <v>1</v>
      </c>
      <c r="N280" s="264" t="s">
        <v>41</v>
      </c>
      <c r="O280" s="72"/>
      <c r="P280" s="202">
        <f>O280*H280</f>
        <v>0</v>
      </c>
      <c r="Q280" s="202">
        <v>1</v>
      </c>
      <c r="R280" s="202">
        <f>Q280*H280</f>
        <v>0.45300000000000001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369</v>
      </c>
      <c r="AT280" s="204" t="s">
        <v>636</v>
      </c>
      <c r="AU280" s="204" t="s">
        <v>85</v>
      </c>
      <c r="AY280" s="18" t="s">
        <v>207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83</v>
      </c>
      <c r="BK280" s="205">
        <f>ROUND(I280*H280,2)</f>
        <v>0</v>
      </c>
      <c r="BL280" s="18" t="s">
        <v>270</v>
      </c>
      <c r="BM280" s="204" t="s">
        <v>1942</v>
      </c>
    </row>
    <row r="281" spans="1:65" s="13" customFormat="1" ht="11.25">
      <c r="B281" s="206"/>
      <c r="C281" s="207"/>
      <c r="D281" s="208" t="s">
        <v>227</v>
      </c>
      <c r="E281" s="207"/>
      <c r="F281" s="210" t="s">
        <v>1943</v>
      </c>
      <c r="G281" s="207"/>
      <c r="H281" s="211">
        <v>0.45300000000000001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4</v>
      </c>
      <c r="AX281" s="13" t="s">
        <v>83</v>
      </c>
      <c r="AY281" s="217" t="s">
        <v>207</v>
      </c>
    </row>
    <row r="282" spans="1:65" s="2" customFormat="1" ht="24.2" customHeight="1">
      <c r="A282" s="35"/>
      <c r="B282" s="36"/>
      <c r="C282" s="193" t="s">
        <v>462</v>
      </c>
      <c r="D282" s="193" t="s">
        <v>209</v>
      </c>
      <c r="E282" s="194" t="s">
        <v>987</v>
      </c>
      <c r="F282" s="195" t="s">
        <v>988</v>
      </c>
      <c r="G282" s="196" t="s">
        <v>212</v>
      </c>
      <c r="H282" s="197">
        <v>132</v>
      </c>
      <c r="I282" s="198"/>
      <c r="J282" s="199">
        <f>ROUND(I282*H282,2)</f>
        <v>0</v>
      </c>
      <c r="K282" s="195" t="s">
        <v>213</v>
      </c>
      <c r="L282" s="40"/>
      <c r="M282" s="200" t="s">
        <v>1</v>
      </c>
      <c r="N282" s="201" t="s">
        <v>41</v>
      </c>
      <c r="O282" s="7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270</v>
      </c>
      <c r="AT282" s="204" t="s">
        <v>209</v>
      </c>
      <c r="AU282" s="204" t="s">
        <v>85</v>
      </c>
      <c r="AY282" s="18" t="s">
        <v>207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270</v>
      </c>
      <c r="BM282" s="204" t="s">
        <v>1944</v>
      </c>
    </row>
    <row r="283" spans="1:65" s="2" customFormat="1" ht="24.2" customHeight="1">
      <c r="A283" s="35"/>
      <c r="B283" s="36"/>
      <c r="C283" s="255" t="s">
        <v>466</v>
      </c>
      <c r="D283" s="255" t="s">
        <v>636</v>
      </c>
      <c r="E283" s="256" t="s">
        <v>995</v>
      </c>
      <c r="F283" s="257" t="s">
        <v>996</v>
      </c>
      <c r="G283" s="258" t="s">
        <v>212</v>
      </c>
      <c r="H283" s="259">
        <v>158.4</v>
      </c>
      <c r="I283" s="260"/>
      <c r="J283" s="261">
        <f>ROUND(I283*H283,2)</f>
        <v>0</v>
      </c>
      <c r="K283" s="257" t="s">
        <v>213</v>
      </c>
      <c r="L283" s="262"/>
      <c r="M283" s="263" t="s">
        <v>1</v>
      </c>
      <c r="N283" s="264" t="s">
        <v>41</v>
      </c>
      <c r="O283" s="72"/>
      <c r="P283" s="202">
        <f>O283*H283</f>
        <v>0</v>
      </c>
      <c r="Q283" s="202">
        <v>5.0000000000000001E-4</v>
      </c>
      <c r="R283" s="202">
        <f>Q283*H283</f>
        <v>7.9200000000000007E-2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369</v>
      </c>
      <c r="AT283" s="204" t="s">
        <v>636</v>
      </c>
      <c r="AU283" s="204" t="s">
        <v>85</v>
      </c>
      <c r="AY283" s="18" t="s">
        <v>207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270</v>
      </c>
      <c r="BM283" s="204" t="s">
        <v>1945</v>
      </c>
    </row>
    <row r="284" spans="1:65" s="13" customFormat="1" ht="11.25">
      <c r="B284" s="206"/>
      <c r="C284" s="207"/>
      <c r="D284" s="208" t="s">
        <v>227</v>
      </c>
      <c r="E284" s="207"/>
      <c r="F284" s="210" t="s">
        <v>1946</v>
      </c>
      <c r="G284" s="207"/>
      <c r="H284" s="211">
        <v>158.4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227</v>
      </c>
      <c r="AU284" s="217" t="s">
        <v>85</v>
      </c>
      <c r="AV284" s="13" t="s">
        <v>85</v>
      </c>
      <c r="AW284" s="13" t="s">
        <v>4</v>
      </c>
      <c r="AX284" s="13" t="s">
        <v>83</v>
      </c>
      <c r="AY284" s="217" t="s">
        <v>207</v>
      </c>
    </row>
    <row r="285" spans="1:65" s="2" customFormat="1" ht="24.2" customHeight="1">
      <c r="A285" s="35"/>
      <c r="B285" s="36"/>
      <c r="C285" s="193" t="s">
        <v>470</v>
      </c>
      <c r="D285" s="193" t="s">
        <v>209</v>
      </c>
      <c r="E285" s="194" t="s">
        <v>1000</v>
      </c>
      <c r="F285" s="195" t="s">
        <v>1001</v>
      </c>
      <c r="G285" s="196" t="s">
        <v>1002</v>
      </c>
      <c r="H285" s="265"/>
      <c r="I285" s="198"/>
      <c r="J285" s="199">
        <f>ROUND(I285*H285,2)</f>
        <v>0</v>
      </c>
      <c r="K285" s="195" t="s">
        <v>213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270</v>
      </c>
      <c r="AT285" s="204" t="s">
        <v>209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270</v>
      </c>
      <c r="BM285" s="204" t="s">
        <v>1947</v>
      </c>
    </row>
    <row r="286" spans="1:65" s="12" customFormat="1" ht="22.9" customHeight="1">
      <c r="B286" s="177"/>
      <c r="C286" s="178"/>
      <c r="D286" s="179" t="s">
        <v>75</v>
      </c>
      <c r="E286" s="191" t="s">
        <v>1004</v>
      </c>
      <c r="F286" s="191" t="s">
        <v>1005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SUM(P287:P290)</f>
        <v>0</v>
      </c>
      <c r="Q286" s="185"/>
      <c r="R286" s="186">
        <f>SUM(R287:R290)</f>
        <v>0</v>
      </c>
      <c r="S286" s="185"/>
      <c r="T286" s="187">
        <f>SUM(T287:T290)</f>
        <v>0</v>
      </c>
      <c r="AR286" s="188" t="s">
        <v>85</v>
      </c>
      <c r="AT286" s="189" t="s">
        <v>75</v>
      </c>
      <c r="AU286" s="189" t="s">
        <v>83</v>
      </c>
      <c r="AY286" s="188" t="s">
        <v>207</v>
      </c>
      <c r="BK286" s="190">
        <f>SUM(BK287:BK290)</f>
        <v>0</v>
      </c>
    </row>
    <row r="287" spans="1:65" s="2" customFormat="1" ht="24.2" customHeight="1">
      <c r="A287" s="35"/>
      <c r="B287" s="36"/>
      <c r="C287" s="193" t="s">
        <v>475</v>
      </c>
      <c r="D287" s="193" t="s">
        <v>209</v>
      </c>
      <c r="E287" s="194" t="s">
        <v>1948</v>
      </c>
      <c r="F287" s="195" t="s">
        <v>1949</v>
      </c>
      <c r="G287" s="196" t="s">
        <v>285</v>
      </c>
      <c r="H287" s="197">
        <v>9.6000000000000002E-2</v>
      </c>
      <c r="I287" s="198"/>
      <c r="J287" s="199">
        <f>ROUND(I287*H287,2)</f>
        <v>0</v>
      </c>
      <c r="K287" s="195" t="s">
        <v>1</v>
      </c>
      <c r="L287" s="40"/>
      <c r="M287" s="200" t="s">
        <v>1</v>
      </c>
      <c r="N287" s="201" t="s">
        <v>41</v>
      </c>
      <c r="O287" s="72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270</v>
      </c>
      <c r="AT287" s="204" t="s">
        <v>209</v>
      </c>
      <c r="AU287" s="204" t="s">
        <v>85</v>
      </c>
      <c r="AY287" s="18" t="s">
        <v>207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270</v>
      </c>
      <c r="BM287" s="204" t="s">
        <v>1950</v>
      </c>
    </row>
    <row r="288" spans="1:65" s="14" customFormat="1" ht="11.25">
      <c r="B288" s="218"/>
      <c r="C288" s="219"/>
      <c r="D288" s="208" t="s">
        <v>227</v>
      </c>
      <c r="E288" s="220" t="s">
        <v>1</v>
      </c>
      <c r="F288" s="221" t="s">
        <v>1951</v>
      </c>
      <c r="G288" s="219"/>
      <c r="H288" s="220" t="s">
        <v>1</v>
      </c>
      <c r="I288" s="222"/>
      <c r="J288" s="219"/>
      <c r="K288" s="219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227</v>
      </c>
      <c r="AU288" s="227" t="s">
        <v>85</v>
      </c>
      <c r="AV288" s="14" t="s">
        <v>83</v>
      </c>
      <c r="AW288" s="14" t="s">
        <v>32</v>
      </c>
      <c r="AX288" s="14" t="s">
        <v>76</v>
      </c>
      <c r="AY288" s="227" t="s">
        <v>207</v>
      </c>
    </row>
    <row r="289" spans="1:65" s="13" customFormat="1" ht="11.25">
      <c r="B289" s="206"/>
      <c r="C289" s="207"/>
      <c r="D289" s="208" t="s">
        <v>227</v>
      </c>
      <c r="E289" s="209" t="s">
        <v>1</v>
      </c>
      <c r="F289" s="210" t="s">
        <v>1952</v>
      </c>
      <c r="G289" s="207"/>
      <c r="H289" s="211">
        <v>9.6000000000000002E-2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227</v>
      </c>
      <c r="AU289" s="217" t="s">
        <v>85</v>
      </c>
      <c r="AV289" s="13" t="s">
        <v>85</v>
      </c>
      <c r="AW289" s="13" t="s">
        <v>32</v>
      </c>
      <c r="AX289" s="13" t="s">
        <v>83</v>
      </c>
      <c r="AY289" s="217" t="s">
        <v>207</v>
      </c>
    </row>
    <row r="290" spans="1:65" s="2" customFormat="1" ht="24.2" customHeight="1">
      <c r="A290" s="35"/>
      <c r="B290" s="36"/>
      <c r="C290" s="193" t="s">
        <v>483</v>
      </c>
      <c r="D290" s="193" t="s">
        <v>209</v>
      </c>
      <c r="E290" s="194" t="s">
        <v>1953</v>
      </c>
      <c r="F290" s="195" t="s">
        <v>1954</v>
      </c>
      <c r="G290" s="196" t="s">
        <v>1002</v>
      </c>
      <c r="H290" s="265"/>
      <c r="I290" s="198"/>
      <c r="J290" s="199">
        <f>ROUND(I290*H290,2)</f>
        <v>0</v>
      </c>
      <c r="K290" s="195" t="s">
        <v>213</v>
      </c>
      <c r="L290" s="40"/>
      <c r="M290" s="200" t="s">
        <v>1</v>
      </c>
      <c r="N290" s="201" t="s">
        <v>41</v>
      </c>
      <c r="O290" s="7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270</v>
      </c>
      <c r="AT290" s="204" t="s">
        <v>209</v>
      </c>
      <c r="AU290" s="204" t="s">
        <v>85</v>
      </c>
      <c r="AY290" s="18" t="s">
        <v>207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270</v>
      </c>
      <c r="BM290" s="204" t="s">
        <v>1955</v>
      </c>
    </row>
    <row r="291" spans="1:65" s="12" customFormat="1" ht="22.9" customHeight="1">
      <c r="B291" s="177"/>
      <c r="C291" s="178"/>
      <c r="D291" s="179" t="s">
        <v>75</v>
      </c>
      <c r="E291" s="191" t="s">
        <v>481</v>
      </c>
      <c r="F291" s="191" t="s">
        <v>482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SUM(P292:P296)</f>
        <v>0</v>
      </c>
      <c r="Q291" s="185"/>
      <c r="R291" s="186">
        <f>SUM(R292:R296)</f>
        <v>0.189</v>
      </c>
      <c r="S291" s="185"/>
      <c r="T291" s="187">
        <f>SUM(T292:T296)</f>
        <v>0</v>
      </c>
      <c r="AR291" s="188" t="s">
        <v>85</v>
      </c>
      <c r="AT291" s="189" t="s">
        <v>75</v>
      </c>
      <c r="AU291" s="189" t="s">
        <v>83</v>
      </c>
      <c r="AY291" s="188" t="s">
        <v>207</v>
      </c>
      <c r="BK291" s="190">
        <f>SUM(BK292:BK296)</f>
        <v>0</v>
      </c>
    </row>
    <row r="292" spans="1:65" s="2" customFormat="1" ht="24.2" customHeight="1">
      <c r="A292" s="35"/>
      <c r="B292" s="36"/>
      <c r="C292" s="193" t="s">
        <v>761</v>
      </c>
      <c r="D292" s="193" t="s">
        <v>209</v>
      </c>
      <c r="E292" s="194" t="s">
        <v>1050</v>
      </c>
      <c r="F292" s="195" t="s">
        <v>1051</v>
      </c>
      <c r="G292" s="196" t="s">
        <v>817</v>
      </c>
      <c r="H292" s="197">
        <v>180</v>
      </c>
      <c r="I292" s="198"/>
      <c r="J292" s="199">
        <f>ROUND(I292*H292,2)</f>
        <v>0</v>
      </c>
      <c r="K292" s="195" t="s">
        <v>213</v>
      </c>
      <c r="L292" s="40"/>
      <c r="M292" s="200" t="s">
        <v>1</v>
      </c>
      <c r="N292" s="201" t="s">
        <v>41</v>
      </c>
      <c r="O292" s="72"/>
      <c r="P292" s="202">
        <f>O292*H292</f>
        <v>0</v>
      </c>
      <c r="Q292" s="202">
        <v>5.0000000000000002E-5</v>
      </c>
      <c r="R292" s="202">
        <f>Q292*H292</f>
        <v>9.0000000000000011E-3</v>
      </c>
      <c r="S292" s="202">
        <v>0</v>
      </c>
      <c r="T292" s="20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270</v>
      </c>
      <c r="AT292" s="204" t="s">
        <v>209</v>
      </c>
      <c r="AU292" s="204" t="s">
        <v>85</v>
      </c>
      <c r="AY292" s="18" t="s">
        <v>207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83</v>
      </c>
      <c r="BK292" s="205">
        <f>ROUND(I292*H292,2)</f>
        <v>0</v>
      </c>
      <c r="BL292" s="18" t="s">
        <v>270</v>
      </c>
      <c r="BM292" s="204" t="s">
        <v>1956</v>
      </c>
    </row>
    <row r="293" spans="1:65" s="14" customFormat="1" ht="11.25">
      <c r="B293" s="218"/>
      <c r="C293" s="219"/>
      <c r="D293" s="208" t="s">
        <v>227</v>
      </c>
      <c r="E293" s="220" t="s">
        <v>1</v>
      </c>
      <c r="F293" s="221" t="s">
        <v>1957</v>
      </c>
      <c r="G293" s="219"/>
      <c r="H293" s="220" t="s">
        <v>1</v>
      </c>
      <c r="I293" s="222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227</v>
      </c>
      <c r="AU293" s="227" t="s">
        <v>85</v>
      </c>
      <c r="AV293" s="14" t="s">
        <v>83</v>
      </c>
      <c r="AW293" s="14" t="s">
        <v>32</v>
      </c>
      <c r="AX293" s="14" t="s">
        <v>76</v>
      </c>
      <c r="AY293" s="227" t="s">
        <v>207</v>
      </c>
    </row>
    <row r="294" spans="1:65" s="13" customFormat="1" ht="11.25">
      <c r="B294" s="206"/>
      <c r="C294" s="207"/>
      <c r="D294" s="208" t="s">
        <v>227</v>
      </c>
      <c r="E294" s="209" t="s">
        <v>1</v>
      </c>
      <c r="F294" s="210" t="s">
        <v>1958</v>
      </c>
      <c r="G294" s="207"/>
      <c r="H294" s="211">
        <v>180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227</v>
      </c>
      <c r="AU294" s="217" t="s">
        <v>85</v>
      </c>
      <c r="AV294" s="13" t="s">
        <v>85</v>
      </c>
      <c r="AW294" s="13" t="s">
        <v>32</v>
      </c>
      <c r="AX294" s="13" t="s">
        <v>83</v>
      </c>
      <c r="AY294" s="217" t="s">
        <v>207</v>
      </c>
    </row>
    <row r="295" spans="1:65" s="2" customFormat="1" ht="24.2" customHeight="1">
      <c r="A295" s="35"/>
      <c r="B295" s="36"/>
      <c r="C295" s="255" t="s">
        <v>765</v>
      </c>
      <c r="D295" s="255" t="s">
        <v>636</v>
      </c>
      <c r="E295" s="256" t="s">
        <v>1959</v>
      </c>
      <c r="F295" s="257" t="s">
        <v>1960</v>
      </c>
      <c r="G295" s="258" t="s">
        <v>817</v>
      </c>
      <c r="H295" s="259">
        <v>180</v>
      </c>
      <c r="I295" s="260"/>
      <c r="J295" s="261">
        <f>ROUND(I295*H295,2)</f>
        <v>0</v>
      </c>
      <c r="K295" s="257" t="s">
        <v>1</v>
      </c>
      <c r="L295" s="262"/>
      <c r="M295" s="263" t="s">
        <v>1</v>
      </c>
      <c r="N295" s="264" t="s">
        <v>41</v>
      </c>
      <c r="O295" s="72"/>
      <c r="P295" s="202">
        <f>O295*H295</f>
        <v>0</v>
      </c>
      <c r="Q295" s="202">
        <v>1E-3</v>
      </c>
      <c r="R295" s="202">
        <f>Q295*H295</f>
        <v>0.18</v>
      </c>
      <c r="S295" s="202">
        <v>0</v>
      </c>
      <c r="T295" s="20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4" t="s">
        <v>369</v>
      </c>
      <c r="AT295" s="204" t="s">
        <v>636</v>
      </c>
      <c r="AU295" s="204" t="s">
        <v>85</v>
      </c>
      <c r="AY295" s="18" t="s">
        <v>207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83</v>
      </c>
      <c r="BK295" s="205">
        <f>ROUND(I295*H295,2)</f>
        <v>0</v>
      </c>
      <c r="BL295" s="18" t="s">
        <v>270</v>
      </c>
      <c r="BM295" s="204" t="s">
        <v>1961</v>
      </c>
    </row>
    <row r="296" spans="1:65" s="2" customFormat="1" ht="24.2" customHeight="1">
      <c r="A296" s="35"/>
      <c r="B296" s="36"/>
      <c r="C296" s="193" t="s">
        <v>770</v>
      </c>
      <c r="D296" s="193" t="s">
        <v>209</v>
      </c>
      <c r="E296" s="194" t="s">
        <v>1962</v>
      </c>
      <c r="F296" s="195" t="s">
        <v>1963</v>
      </c>
      <c r="G296" s="196" t="s">
        <v>1002</v>
      </c>
      <c r="H296" s="265"/>
      <c r="I296" s="198"/>
      <c r="J296" s="199">
        <f>ROUND(I296*H296,2)</f>
        <v>0</v>
      </c>
      <c r="K296" s="195" t="s">
        <v>213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270</v>
      </c>
      <c r="AT296" s="204" t="s">
        <v>209</v>
      </c>
      <c r="AU296" s="204" t="s">
        <v>85</v>
      </c>
      <c r="AY296" s="18" t="s">
        <v>207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270</v>
      </c>
      <c r="BM296" s="204" t="s">
        <v>1964</v>
      </c>
    </row>
    <row r="297" spans="1:65" s="12" customFormat="1" ht="22.9" customHeight="1">
      <c r="B297" s="177"/>
      <c r="C297" s="178"/>
      <c r="D297" s="179" t="s">
        <v>75</v>
      </c>
      <c r="E297" s="191" t="s">
        <v>1965</v>
      </c>
      <c r="F297" s="191" t="s">
        <v>1966</v>
      </c>
      <c r="G297" s="178"/>
      <c r="H297" s="178"/>
      <c r="I297" s="181"/>
      <c r="J297" s="192">
        <f>BK297</f>
        <v>0</v>
      </c>
      <c r="K297" s="178"/>
      <c r="L297" s="183"/>
      <c r="M297" s="184"/>
      <c r="N297" s="185"/>
      <c r="O297" s="185"/>
      <c r="P297" s="186">
        <f>SUM(P298:P302)</f>
        <v>0</v>
      </c>
      <c r="Q297" s="185"/>
      <c r="R297" s="186">
        <f>SUM(R298:R302)</f>
        <v>0.50027200000000005</v>
      </c>
      <c r="S297" s="185"/>
      <c r="T297" s="187">
        <f>SUM(T298:T302)</f>
        <v>0</v>
      </c>
      <c r="AR297" s="188" t="s">
        <v>85</v>
      </c>
      <c r="AT297" s="189" t="s">
        <v>75</v>
      </c>
      <c r="AU297" s="189" t="s">
        <v>83</v>
      </c>
      <c r="AY297" s="188" t="s">
        <v>207</v>
      </c>
      <c r="BK297" s="190">
        <f>SUM(BK298:BK302)</f>
        <v>0</v>
      </c>
    </row>
    <row r="298" spans="1:65" s="2" customFormat="1" ht="21.75" customHeight="1">
      <c r="A298" s="35"/>
      <c r="B298" s="36"/>
      <c r="C298" s="193" t="s">
        <v>775</v>
      </c>
      <c r="D298" s="193" t="s">
        <v>209</v>
      </c>
      <c r="E298" s="194" t="s">
        <v>1967</v>
      </c>
      <c r="F298" s="195" t="s">
        <v>1968</v>
      </c>
      <c r="G298" s="196" t="s">
        <v>212</v>
      </c>
      <c r="H298" s="197">
        <v>1.1879999999999999</v>
      </c>
      <c r="I298" s="198"/>
      <c r="J298" s="199">
        <f>ROUND(I298*H298,2)</f>
        <v>0</v>
      </c>
      <c r="K298" s="195" t="s">
        <v>1</v>
      </c>
      <c r="L298" s="40"/>
      <c r="M298" s="200" t="s">
        <v>1</v>
      </c>
      <c r="N298" s="201" t="s">
        <v>41</v>
      </c>
      <c r="O298" s="72"/>
      <c r="P298" s="202">
        <f>O298*H298</f>
        <v>0</v>
      </c>
      <c r="Q298" s="202">
        <v>4.3999999999999997E-2</v>
      </c>
      <c r="R298" s="202">
        <f>Q298*H298</f>
        <v>5.2271999999999992E-2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270</v>
      </c>
      <c r="AT298" s="204" t="s">
        <v>209</v>
      </c>
      <c r="AU298" s="204" t="s">
        <v>85</v>
      </c>
      <c r="AY298" s="18" t="s">
        <v>207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83</v>
      </c>
      <c r="BK298" s="205">
        <f>ROUND(I298*H298,2)</f>
        <v>0</v>
      </c>
      <c r="BL298" s="18" t="s">
        <v>270</v>
      </c>
      <c r="BM298" s="204" t="s">
        <v>1969</v>
      </c>
    </row>
    <row r="299" spans="1:65" s="13" customFormat="1" ht="11.25">
      <c r="B299" s="206"/>
      <c r="C299" s="207"/>
      <c r="D299" s="208" t="s">
        <v>227</v>
      </c>
      <c r="E299" s="209" t="s">
        <v>1</v>
      </c>
      <c r="F299" s="210" t="s">
        <v>1970</v>
      </c>
      <c r="G299" s="207"/>
      <c r="H299" s="211">
        <v>1.1879999999999999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227</v>
      </c>
      <c r="AU299" s="217" t="s">
        <v>85</v>
      </c>
      <c r="AV299" s="13" t="s">
        <v>85</v>
      </c>
      <c r="AW299" s="13" t="s">
        <v>32</v>
      </c>
      <c r="AX299" s="13" t="s">
        <v>83</v>
      </c>
      <c r="AY299" s="217" t="s">
        <v>207</v>
      </c>
    </row>
    <row r="300" spans="1:65" s="2" customFormat="1" ht="21.75" customHeight="1">
      <c r="A300" s="35"/>
      <c r="B300" s="36"/>
      <c r="C300" s="255" t="s">
        <v>779</v>
      </c>
      <c r="D300" s="255" t="s">
        <v>636</v>
      </c>
      <c r="E300" s="256" t="s">
        <v>1971</v>
      </c>
      <c r="F300" s="257" t="s">
        <v>1972</v>
      </c>
      <c r="G300" s="258" t="s">
        <v>311</v>
      </c>
      <c r="H300" s="259">
        <v>2</v>
      </c>
      <c r="I300" s="260"/>
      <c r="J300" s="261">
        <f>ROUND(I300*H300,2)</f>
        <v>0</v>
      </c>
      <c r="K300" s="257" t="s">
        <v>1</v>
      </c>
      <c r="L300" s="262"/>
      <c r="M300" s="263" t="s">
        <v>1</v>
      </c>
      <c r="N300" s="264" t="s">
        <v>41</v>
      </c>
      <c r="O300" s="72"/>
      <c r="P300" s="202">
        <f>O300*H300</f>
        <v>0</v>
      </c>
      <c r="Q300" s="202">
        <v>0.112</v>
      </c>
      <c r="R300" s="202">
        <f>Q300*H300</f>
        <v>0.224</v>
      </c>
      <c r="S300" s="202">
        <v>0</v>
      </c>
      <c r="T300" s="20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4" t="s">
        <v>369</v>
      </c>
      <c r="AT300" s="204" t="s">
        <v>636</v>
      </c>
      <c r="AU300" s="204" t="s">
        <v>85</v>
      </c>
      <c r="AY300" s="18" t="s">
        <v>207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83</v>
      </c>
      <c r="BK300" s="205">
        <f>ROUND(I300*H300,2)</f>
        <v>0</v>
      </c>
      <c r="BL300" s="18" t="s">
        <v>270</v>
      </c>
      <c r="BM300" s="204" t="s">
        <v>1973</v>
      </c>
    </row>
    <row r="301" spans="1:65" s="2" customFormat="1" ht="24.2" customHeight="1">
      <c r="A301" s="35"/>
      <c r="B301" s="36"/>
      <c r="C301" s="255" t="s">
        <v>785</v>
      </c>
      <c r="D301" s="255" t="s">
        <v>636</v>
      </c>
      <c r="E301" s="256" t="s">
        <v>1974</v>
      </c>
      <c r="F301" s="257" t="s">
        <v>1975</v>
      </c>
      <c r="G301" s="258" t="s">
        <v>311</v>
      </c>
      <c r="H301" s="259">
        <v>2</v>
      </c>
      <c r="I301" s="260"/>
      <c r="J301" s="261">
        <f>ROUND(I301*H301,2)</f>
        <v>0</v>
      </c>
      <c r="K301" s="257" t="s">
        <v>1</v>
      </c>
      <c r="L301" s="262"/>
      <c r="M301" s="263" t="s">
        <v>1</v>
      </c>
      <c r="N301" s="264" t="s">
        <v>41</v>
      </c>
      <c r="O301" s="72"/>
      <c r="P301" s="202">
        <f>O301*H301</f>
        <v>0</v>
      </c>
      <c r="Q301" s="202">
        <v>0.112</v>
      </c>
      <c r="R301" s="202">
        <f>Q301*H301</f>
        <v>0.224</v>
      </c>
      <c r="S301" s="202">
        <v>0</v>
      </c>
      <c r="T301" s="20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369</v>
      </c>
      <c r="AT301" s="204" t="s">
        <v>636</v>
      </c>
      <c r="AU301" s="204" t="s">
        <v>85</v>
      </c>
      <c r="AY301" s="18" t="s">
        <v>207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83</v>
      </c>
      <c r="BK301" s="205">
        <f>ROUND(I301*H301,2)</f>
        <v>0</v>
      </c>
      <c r="BL301" s="18" t="s">
        <v>270</v>
      </c>
      <c r="BM301" s="204" t="s">
        <v>1976</v>
      </c>
    </row>
    <row r="302" spans="1:65" s="2" customFormat="1" ht="24.2" customHeight="1">
      <c r="A302" s="35"/>
      <c r="B302" s="36"/>
      <c r="C302" s="193" t="s">
        <v>793</v>
      </c>
      <c r="D302" s="193" t="s">
        <v>209</v>
      </c>
      <c r="E302" s="194" t="s">
        <v>1977</v>
      </c>
      <c r="F302" s="195" t="s">
        <v>1978</v>
      </c>
      <c r="G302" s="196" t="s">
        <v>1002</v>
      </c>
      <c r="H302" s="265"/>
      <c r="I302" s="198"/>
      <c r="J302" s="199">
        <f>ROUND(I302*H302,2)</f>
        <v>0</v>
      </c>
      <c r="K302" s="195" t="s">
        <v>213</v>
      </c>
      <c r="L302" s="40"/>
      <c r="M302" s="250" t="s">
        <v>1</v>
      </c>
      <c r="N302" s="251" t="s">
        <v>41</v>
      </c>
      <c r="O302" s="25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270</v>
      </c>
      <c r="AT302" s="204" t="s">
        <v>209</v>
      </c>
      <c r="AU302" s="204" t="s">
        <v>85</v>
      </c>
      <c r="AY302" s="18" t="s">
        <v>207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83</v>
      </c>
      <c r="BK302" s="205">
        <f>ROUND(I302*H302,2)</f>
        <v>0</v>
      </c>
      <c r="BL302" s="18" t="s">
        <v>270</v>
      </c>
      <c r="BM302" s="204" t="s">
        <v>1979</v>
      </c>
    </row>
    <row r="303" spans="1:65" s="2" customFormat="1" ht="6.95" customHeight="1">
      <c r="A303" s="35"/>
      <c r="B303" s="55"/>
      <c r="C303" s="56"/>
      <c r="D303" s="56"/>
      <c r="E303" s="56"/>
      <c r="F303" s="56"/>
      <c r="G303" s="56"/>
      <c r="H303" s="56"/>
      <c r="I303" s="56"/>
      <c r="J303" s="56"/>
      <c r="K303" s="56"/>
      <c r="L303" s="40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sheetProtection algorithmName="SHA-512" hashValue="VOlOKTFP/X5jiP9OTEntMFkYB7vtFzUJ/OH7e/2tDIl8m+LcaRqRHD50JNEgHlEqY7K3t1zcaPwg2JiZgXlQBA==" saltValue="01iDkA1y7CVvBS8VyWk3scVF0zeGaUSdFvG+CWevNdK7yNIU83sDB6+5YXqbLQiLj4soeRBHM5arDzu8GPkqhQ==" spinCount="100000" sheet="1" objects="1" scenarios="1" formatColumns="0" formatRows="0" autoFilter="0"/>
  <autoFilter ref="C135:K302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116</v>
      </c>
      <c r="AZ2" s="116" t="s">
        <v>490</v>
      </c>
      <c r="BA2" s="116" t="s">
        <v>1</v>
      </c>
      <c r="BB2" s="116" t="s">
        <v>1</v>
      </c>
      <c r="BC2" s="116" t="s">
        <v>1980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1981</v>
      </c>
      <c r="BA3" s="116" t="s">
        <v>1</v>
      </c>
      <c r="BB3" s="116" t="s">
        <v>1</v>
      </c>
      <c r="BC3" s="116" t="s">
        <v>1982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1983</v>
      </c>
      <c r="BA4" s="116" t="s">
        <v>1</v>
      </c>
      <c r="BB4" s="116" t="s">
        <v>1</v>
      </c>
      <c r="BC4" s="116" t="s">
        <v>1984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1985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1986</v>
      </c>
      <c r="BA6" s="116" t="s">
        <v>1</v>
      </c>
      <c r="BB6" s="116" t="s">
        <v>1</v>
      </c>
      <c r="BC6" s="116" t="s">
        <v>1987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1989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ROUND((SUM(BE130:BE257)),  2)</f>
        <v>0</v>
      </c>
      <c r="G37" s="35"/>
      <c r="H37" s="35"/>
      <c r="I37" s="132">
        <v>0.21</v>
      </c>
      <c r="J37" s="131">
        <f>ROUND(((SUM(BE130:BE257))*I37),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ROUND((SUM(BF130:BF257)),  2)</f>
        <v>0</v>
      </c>
      <c r="G38" s="35"/>
      <c r="H38" s="35"/>
      <c r="I38" s="132">
        <v>0.12</v>
      </c>
      <c r="J38" s="131">
        <f>ROUND(((SUM(BF130:BF257))*I38),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ROUND((SUM(BG130:BG257)),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ROUND((SUM(BH130:BH257)),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ROUND((SUM(BI130:BI257)),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01 - Kanalizační větev 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J207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J211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J222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J256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1988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01 - Kanalizační větev D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285.49930295999997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P132+P207+P211+P222+P256</f>
        <v>0</v>
      </c>
      <c r="Q131" s="185"/>
      <c r="R131" s="186">
        <f>R132+R207+R211+R222+R256</f>
        <v>285.49930295999997</v>
      </c>
      <c r="S131" s="185"/>
      <c r="T131" s="187">
        <f>T132+T207+T211+T222+T256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BK132+BK207+BK211+BK222+BK256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SUM(P133:P206)</f>
        <v>0</v>
      </c>
      <c r="Q132" s="185"/>
      <c r="R132" s="186">
        <f>SUM(R133:R206)</f>
        <v>260.62932253999998</v>
      </c>
      <c r="S132" s="185"/>
      <c r="T132" s="187">
        <f>SUM(T133:T206)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SUM(BK133:BK206)</f>
        <v>0</v>
      </c>
    </row>
    <row r="133" spans="1:65" s="2" customFormat="1" ht="16.5" customHeight="1">
      <c r="A133" s="35"/>
      <c r="B133" s="36"/>
      <c r="C133" s="193" t="s">
        <v>83</v>
      </c>
      <c r="D133" s="193" t="s">
        <v>209</v>
      </c>
      <c r="E133" s="194" t="s">
        <v>1990</v>
      </c>
      <c r="F133" s="195" t="s">
        <v>1991</v>
      </c>
      <c r="G133" s="196" t="s">
        <v>275</v>
      </c>
      <c r="H133" s="197">
        <v>4.5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3.6900000000000002E-2</v>
      </c>
      <c r="R133" s="202">
        <f>Q133*H133</f>
        <v>0.16605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1992</v>
      </c>
    </row>
    <row r="134" spans="1:65" s="13" customFormat="1" ht="11.25">
      <c r="B134" s="206"/>
      <c r="C134" s="207"/>
      <c r="D134" s="208" t="s">
        <v>227</v>
      </c>
      <c r="E134" s="209" t="s">
        <v>1</v>
      </c>
      <c r="F134" s="210" t="s">
        <v>1993</v>
      </c>
      <c r="G134" s="207"/>
      <c r="H134" s="211">
        <v>4.5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227</v>
      </c>
      <c r="AU134" s="217" t="s">
        <v>85</v>
      </c>
      <c r="AV134" s="13" t="s">
        <v>85</v>
      </c>
      <c r="AW134" s="13" t="s">
        <v>32</v>
      </c>
      <c r="AX134" s="13" t="s">
        <v>83</v>
      </c>
      <c r="AY134" s="217" t="s">
        <v>207</v>
      </c>
    </row>
    <row r="135" spans="1:65" s="2" customFormat="1" ht="24.2" customHeight="1">
      <c r="A135" s="35"/>
      <c r="B135" s="36"/>
      <c r="C135" s="193" t="s">
        <v>85</v>
      </c>
      <c r="D135" s="193" t="s">
        <v>209</v>
      </c>
      <c r="E135" s="194" t="s">
        <v>1994</v>
      </c>
      <c r="F135" s="195" t="s">
        <v>1995</v>
      </c>
      <c r="G135" s="196" t="s">
        <v>275</v>
      </c>
      <c r="H135" s="197">
        <v>1.5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1.269E-2</v>
      </c>
      <c r="R135" s="202">
        <f>Q135*H135</f>
        <v>1.9035E-2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1996</v>
      </c>
    </row>
    <row r="136" spans="1:65" s="2" customFormat="1" ht="24.2" customHeight="1">
      <c r="A136" s="35"/>
      <c r="B136" s="36"/>
      <c r="C136" s="193" t="s">
        <v>92</v>
      </c>
      <c r="D136" s="193" t="s">
        <v>209</v>
      </c>
      <c r="E136" s="194" t="s">
        <v>1997</v>
      </c>
      <c r="F136" s="195" t="s">
        <v>1998</v>
      </c>
      <c r="G136" s="196" t="s">
        <v>275</v>
      </c>
      <c r="H136" s="197">
        <v>3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3.6900000000000002E-2</v>
      </c>
      <c r="R136" s="202">
        <f>Q136*H136</f>
        <v>0.11070000000000001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1999</v>
      </c>
    </row>
    <row r="137" spans="1:65" s="13" customFormat="1" ht="11.25">
      <c r="B137" s="206"/>
      <c r="C137" s="207"/>
      <c r="D137" s="208" t="s">
        <v>227</v>
      </c>
      <c r="E137" s="209" t="s">
        <v>1</v>
      </c>
      <c r="F137" s="210" t="s">
        <v>2000</v>
      </c>
      <c r="G137" s="207"/>
      <c r="H137" s="211">
        <v>3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83</v>
      </c>
      <c r="AY137" s="217" t="s">
        <v>207</v>
      </c>
    </row>
    <row r="138" spans="1:65" s="2" customFormat="1" ht="24.2" customHeight="1">
      <c r="A138" s="35"/>
      <c r="B138" s="36"/>
      <c r="C138" s="193" t="s">
        <v>97</v>
      </c>
      <c r="D138" s="193" t="s">
        <v>209</v>
      </c>
      <c r="E138" s="194" t="s">
        <v>2001</v>
      </c>
      <c r="F138" s="195" t="s">
        <v>2002</v>
      </c>
      <c r="G138" s="196" t="s">
        <v>275</v>
      </c>
      <c r="H138" s="197">
        <v>90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1.3999999999999999E-4</v>
      </c>
      <c r="R138" s="202">
        <f>Q138*H138</f>
        <v>1.2599999999999998E-2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2003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2004</v>
      </c>
      <c r="G139" s="207"/>
      <c r="H139" s="211">
        <v>90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83</v>
      </c>
      <c r="AY139" s="217" t="s">
        <v>207</v>
      </c>
    </row>
    <row r="140" spans="1:65" s="2" customFormat="1" ht="24.2" customHeight="1">
      <c r="A140" s="35"/>
      <c r="B140" s="36"/>
      <c r="C140" s="193" t="s">
        <v>115</v>
      </c>
      <c r="D140" s="193" t="s">
        <v>209</v>
      </c>
      <c r="E140" s="194" t="s">
        <v>2005</v>
      </c>
      <c r="F140" s="195" t="s">
        <v>2006</v>
      </c>
      <c r="G140" s="196" t="s">
        <v>275</v>
      </c>
      <c r="H140" s="197">
        <v>90</v>
      </c>
      <c r="I140" s="198"/>
      <c r="J140" s="199">
        <f>ROUND(I140*H140,2)</f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97</v>
      </c>
      <c r="AT140" s="204" t="s">
        <v>209</v>
      </c>
      <c r="AU140" s="204" t="s">
        <v>85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97</v>
      </c>
      <c r="BM140" s="204" t="s">
        <v>2007</v>
      </c>
    </row>
    <row r="141" spans="1:65" s="2" customFormat="1" ht="33" customHeight="1">
      <c r="A141" s="35"/>
      <c r="B141" s="36"/>
      <c r="C141" s="193" t="s">
        <v>229</v>
      </c>
      <c r="D141" s="193" t="s">
        <v>209</v>
      </c>
      <c r="E141" s="194" t="s">
        <v>2008</v>
      </c>
      <c r="F141" s="195" t="s">
        <v>2009</v>
      </c>
      <c r="G141" s="196" t="s">
        <v>285</v>
      </c>
      <c r="H141" s="197">
        <v>54.924999999999997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2010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2011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2012</v>
      </c>
      <c r="G143" s="207"/>
      <c r="H143" s="211">
        <v>32.433999999999997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2013</v>
      </c>
      <c r="G144" s="207"/>
      <c r="H144" s="211">
        <v>53.039000000000001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76</v>
      </c>
      <c r="AY144" s="21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2014</v>
      </c>
      <c r="G145" s="207"/>
      <c r="H145" s="211">
        <v>24.376000000000001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76</v>
      </c>
      <c r="AY145" s="217" t="s">
        <v>207</v>
      </c>
    </row>
    <row r="146" spans="1:65" s="15" customFormat="1" ht="11.25">
      <c r="B146" s="228"/>
      <c r="C146" s="229"/>
      <c r="D146" s="208" t="s">
        <v>227</v>
      </c>
      <c r="E146" s="230" t="s">
        <v>1143</v>
      </c>
      <c r="F146" s="231" t="s">
        <v>291</v>
      </c>
      <c r="G146" s="229"/>
      <c r="H146" s="232">
        <v>109.849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227</v>
      </c>
      <c r="AU146" s="238" t="s">
        <v>85</v>
      </c>
      <c r="AV146" s="15" t="s">
        <v>97</v>
      </c>
      <c r="AW146" s="15" t="s">
        <v>32</v>
      </c>
      <c r="AX146" s="15" t="s">
        <v>76</v>
      </c>
      <c r="AY146" s="238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2015</v>
      </c>
      <c r="G147" s="207"/>
      <c r="H147" s="211">
        <v>54.924999999999997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3" customHeight="1">
      <c r="A148" s="35"/>
      <c r="B148" s="36"/>
      <c r="C148" s="193" t="s">
        <v>233</v>
      </c>
      <c r="D148" s="193" t="s">
        <v>209</v>
      </c>
      <c r="E148" s="194" t="s">
        <v>2016</v>
      </c>
      <c r="F148" s="195" t="s">
        <v>2017</v>
      </c>
      <c r="G148" s="196" t="s">
        <v>285</v>
      </c>
      <c r="H148" s="197">
        <v>54.924999999999997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2018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2015</v>
      </c>
      <c r="G149" s="207"/>
      <c r="H149" s="211">
        <v>54.924999999999997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2" customFormat="1" ht="24.2" customHeight="1">
      <c r="A150" s="35"/>
      <c r="B150" s="36"/>
      <c r="C150" s="193" t="s">
        <v>237</v>
      </c>
      <c r="D150" s="193" t="s">
        <v>209</v>
      </c>
      <c r="E150" s="194" t="s">
        <v>2019</v>
      </c>
      <c r="F150" s="195" t="s">
        <v>2020</v>
      </c>
      <c r="G150" s="196" t="s">
        <v>285</v>
      </c>
      <c r="H150" s="197">
        <v>18.692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2021</v>
      </c>
    </row>
    <row r="151" spans="1:65" s="14" customFormat="1" ht="11.25">
      <c r="B151" s="218"/>
      <c r="C151" s="219"/>
      <c r="D151" s="208" t="s">
        <v>227</v>
      </c>
      <c r="E151" s="220" t="s">
        <v>1</v>
      </c>
      <c r="F151" s="221" t="s">
        <v>2022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227</v>
      </c>
      <c r="AU151" s="227" t="s">
        <v>85</v>
      </c>
      <c r="AV151" s="14" t="s">
        <v>83</v>
      </c>
      <c r="AW151" s="14" t="s">
        <v>32</v>
      </c>
      <c r="AX151" s="14" t="s">
        <v>76</v>
      </c>
      <c r="AY151" s="227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2023</v>
      </c>
      <c r="G152" s="207"/>
      <c r="H152" s="211">
        <v>14.515000000000001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76</v>
      </c>
      <c r="AY152" s="217" t="s">
        <v>207</v>
      </c>
    </row>
    <row r="153" spans="1:65" s="14" customFormat="1" ht="11.25">
      <c r="B153" s="218"/>
      <c r="C153" s="219"/>
      <c r="D153" s="208" t="s">
        <v>227</v>
      </c>
      <c r="E153" s="220" t="s">
        <v>1</v>
      </c>
      <c r="F153" s="221" t="s">
        <v>2024</v>
      </c>
      <c r="G153" s="219"/>
      <c r="H153" s="220" t="s">
        <v>1</v>
      </c>
      <c r="I153" s="222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227</v>
      </c>
      <c r="AU153" s="227" t="s">
        <v>85</v>
      </c>
      <c r="AV153" s="14" t="s">
        <v>83</v>
      </c>
      <c r="AW153" s="14" t="s">
        <v>32</v>
      </c>
      <c r="AX153" s="14" t="s">
        <v>76</v>
      </c>
      <c r="AY153" s="227" t="s">
        <v>207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2025</v>
      </c>
      <c r="G154" s="207"/>
      <c r="H154" s="211">
        <v>5.53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76</v>
      </c>
      <c r="AY154" s="217" t="s">
        <v>207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2026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2027</v>
      </c>
      <c r="G156" s="207"/>
      <c r="H156" s="211">
        <v>17.338000000000001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76</v>
      </c>
      <c r="AY156" s="217" t="s">
        <v>207</v>
      </c>
    </row>
    <row r="157" spans="1:65" s="15" customFormat="1" ht="11.25">
      <c r="B157" s="228"/>
      <c r="C157" s="229"/>
      <c r="D157" s="208" t="s">
        <v>227</v>
      </c>
      <c r="E157" s="230" t="s">
        <v>1986</v>
      </c>
      <c r="F157" s="231" t="s">
        <v>291</v>
      </c>
      <c r="G157" s="229"/>
      <c r="H157" s="232">
        <v>37.383000000000003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227</v>
      </c>
      <c r="AU157" s="238" t="s">
        <v>85</v>
      </c>
      <c r="AV157" s="15" t="s">
        <v>97</v>
      </c>
      <c r="AW157" s="15" t="s">
        <v>32</v>
      </c>
      <c r="AX157" s="15" t="s">
        <v>76</v>
      </c>
      <c r="AY157" s="238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2028</v>
      </c>
      <c r="G158" s="207"/>
      <c r="H158" s="211">
        <v>18.692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24.2" customHeight="1">
      <c r="A159" s="35"/>
      <c r="B159" s="36"/>
      <c r="C159" s="193" t="s">
        <v>243</v>
      </c>
      <c r="D159" s="193" t="s">
        <v>209</v>
      </c>
      <c r="E159" s="194" t="s">
        <v>2029</v>
      </c>
      <c r="F159" s="195" t="s">
        <v>2030</v>
      </c>
      <c r="G159" s="196" t="s">
        <v>285</v>
      </c>
      <c r="H159" s="197">
        <v>18.692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2031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2028</v>
      </c>
      <c r="G160" s="207"/>
      <c r="H160" s="211">
        <v>18.692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21.75" customHeight="1">
      <c r="A161" s="35"/>
      <c r="B161" s="36"/>
      <c r="C161" s="193" t="s">
        <v>247</v>
      </c>
      <c r="D161" s="193" t="s">
        <v>209</v>
      </c>
      <c r="E161" s="194" t="s">
        <v>2032</v>
      </c>
      <c r="F161" s="195" t="s">
        <v>2033</v>
      </c>
      <c r="G161" s="196" t="s">
        <v>212</v>
      </c>
      <c r="H161" s="197">
        <v>44.320999999999998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8.4000000000000003E-4</v>
      </c>
      <c r="R161" s="202">
        <f>Q161*H161</f>
        <v>3.7229640000000001E-2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2034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2011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2035</v>
      </c>
      <c r="G163" s="207"/>
      <c r="H163" s="211">
        <v>44.320999999999998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24.2" customHeight="1">
      <c r="A164" s="35"/>
      <c r="B164" s="36"/>
      <c r="C164" s="193" t="s">
        <v>86</v>
      </c>
      <c r="D164" s="193" t="s">
        <v>209</v>
      </c>
      <c r="E164" s="194" t="s">
        <v>2036</v>
      </c>
      <c r="F164" s="195" t="s">
        <v>2037</v>
      </c>
      <c r="G164" s="196" t="s">
        <v>212</v>
      </c>
      <c r="H164" s="197">
        <v>155.40600000000001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8.4999999999999995E-4</v>
      </c>
      <c r="R164" s="202">
        <f>Q164*H164</f>
        <v>0.13209509999999999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2038</v>
      </c>
    </row>
    <row r="165" spans="1:65" s="14" customFormat="1" ht="11.25">
      <c r="B165" s="218"/>
      <c r="C165" s="219"/>
      <c r="D165" s="208" t="s">
        <v>227</v>
      </c>
      <c r="E165" s="220" t="s">
        <v>1</v>
      </c>
      <c r="F165" s="221" t="s">
        <v>2011</v>
      </c>
      <c r="G165" s="219"/>
      <c r="H165" s="220" t="s">
        <v>1</v>
      </c>
      <c r="I165" s="222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227</v>
      </c>
      <c r="AU165" s="227" t="s">
        <v>85</v>
      </c>
      <c r="AV165" s="14" t="s">
        <v>83</v>
      </c>
      <c r="AW165" s="14" t="s">
        <v>32</v>
      </c>
      <c r="AX165" s="14" t="s">
        <v>76</v>
      </c>
      <c r="AY165" s="227" t="s">
        <v>207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2039</v>
      </c>
      <c r="G166" s="207"/>
      <c r="H166" s="211">
        <v>58.970999999999997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2040</v>
      </c>
      <c r="G167" s="207"/>
      <c r="H167" s="211">
        <v>96.435000000000002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5" customFormat="1" ht="11.25">
      <c r="B168" s="228"/>
      <c r="C168" s="229"/>
      <c r="D168" s="208" t="s">
        <v>227</v>
      </c>
      <c r="E168" s="230" t="s">
        <v>1</v>
      </c>
      <c r="F168" s="231" t="s">
        <v>291</v>
      </c>
      <c r="G168" s="229"/>
      <c r="H168" s="232">
        <v>155.40600000000001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227</v>
      </c>
      <c r="AU168" s="238" t="s">
        <v>85</v>
      </c>
      <c r="AV168" s="15" t="s">
        <v>97</v>
      </c>
      <c r="AW168" s="15" t="s">
        <v>32</v>
      </c>
      <c r="AX168" s="15" t="s">
        <v>83</v>
      </c>
      <c r="AY168" s="238" t="s">
        <v>207</v>
      </c>
    </row>
    <row r="169" spans="1:65" s="2" customFormat="1" ht="24.2" customHeight="1">
      <c r="A169" s="35"/>
      <c r="B169" s="36"/>
      <c r="C169" s="193" t="s">
        <v>8</v>
      </c>
      <c r="D169" s="193" t="s">
        <v>209</v>
      </c>
      <c r="E169" s="194" t="s">
        <v>2041</v>
      </c>
      <c r="F169" s="195" t="s">
        <v>2042</v>
      </c>
      <c r="G169" s="196" t="s">
        <v>212</v>
      </c>
      <c r="H169" s="197">
        <v>44.320999999999998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2043</v>
      </c>
    </row>
    <row r="170" spans="1:65" s="2" customFormat="1" ht="24.2" customHeight="1">
      <c r="A170" s="35"/>
      <c r="B170" s="36"/>
      <c r="C170" s="193" t="s">
        <v>257</v>
      </c>
      <c r="D170" s="193" t="s">
        <v>209</v>
      </c>
      <c r="E170" s="194" t="s">
        <v>2044</v>
      </c>
      <c r="F170" s="195" t="s">
        <v>2045</v>
      </c>
      <c r="G170" s="196" t="s">
        <v>212</v>
      </c>
      <c r="H170" s="197">
        <v>155.40600000000001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2046</v>
      </c>
    </row>
    <row r="171" spans="1:65" s="2" customFormat="1" ht="21.75" customHeight="1">
      <c r="A171" s="35"/>
      <c r="B171" s="36"/>
      <c r="C171" s="193" t="s">
        <v>261</v>
      </c>
      <c r="D171" s="193" t="s">
        <v>209</v>
      </c>
      <c r="E171" s="194" t="s">
        <v>526</v>
      </c>
      <c r="F171" s="195" t="s">
        <v>527</v>
      </c>
      <c r="G171" s="196" t="s">
        <v>212</v>
      </c>
      <c r="H171" s="197">
        <v>62.304000000000002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6.9999999999999999E-4</v>
      </c>
      <c r="R171" s="202">
        <f>Q171*H171</f>
        <v>4.36128E-2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2047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2022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2048</v>
      </c>
      <c r="G173" s="207"/>
      <c r="H173" s="211">
        <v>24.192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4" customFormat="1" ht="11.25">
      <c r="B174" s="218"/>
      <c r="C174" s="219"/>
      <c r="D174" s="208" t="s">
        <v>227</v>
      </c>
      <c r="E174" s="220" t="s">
        <v>1</v>
      </c>
      <c r="F174" s="221" t="s">
        <v>2024</v>
      </c>
      <c r="G174" s="219"/>
      <c r="H174" s="220" t="s">
        <v>1</v>
      </c>
      <c r="I174" s="222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227</v>
      </c>
      <c r="AU174" s="227" t="s">
        <v>85</v>
      </c>
      <c r="AV174" s="14" t="s">
        <v>83</v>
      </c>
      <c r="AW174" s="14" t="s">
        <v>32</v>
      </c>
      <c r="AX174" s="14" t="s">
        <v>76</v>
      </c>
      <c r="AY174" s="22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2049</v>
      </c>
      <c r="G175" s="207"/>
      <c r="H175" s="211">
        <v>9.2159999999999993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76</v>
      </c>
      <c r="AY175" s="217" t="s">
        <v>207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2026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2050</v>
      </c>
      <c r="G177" s="207"/>
      <c r="H177" s="211">
        <v>28.896000000000001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1</v>
      </c>
      <c r="F178" s="231" t="s">
        <v>291</v>
      </c>
      <c r="G178" s="229"/>
      <c r="H178" s="232">
        <v>62.304000000000002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83</v>
      </c>
      <c r="AY178" s="238" t="s">
        <v>207</v>
      </c>
    </row>
    <row r="179" spans="1:65" s="2" customFormat="1" ht="16.5" customHeight="1">
      <c r="A179" s="35"/>
      <c r="B179" s="36"/>
      <c r="C179" s="193" t="s">
        <v>266</v>
      </c>
      <c r="D179" s="193" t="s">
        <v>209</v>
      </c>
      <c r="E179" s="194" t="s">
        <v>530</v>
      </c>
      <c r="F179" s="195" t="s">
        <v>531</v>
      </c>
      <c r="G179" s="196" t="s">
        <v>212</v>
      </c>
      <c r="H179" s="197">
        <v>62.304000000000002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2051</v>
      </c>
    </row>
    <row r="180" spans="1:65" s="2" customFormat="1" ht="37.9" customHeight="1">
      <c r="A180" s="35"/>
      <c r="B180" s="36"/>
      <c r="C180" s="193" t="s">
        <v>270</v>
      </c>
      <c r="D180" s="193" t="s">
        <v>209</v>
      </c>
      <c r="E180" s="194" t="s">
        <v>547</v>
      </c>
      <c r="F180" s="195" t="s">
        <v>548</v>
      </c>
      <c r="G180" s="196" t="s">
        <v>285</v>
      </c>
      <c r="H180" s="197">
        <v>73.616</v>
      </c>
      <c r="I180" s="198"/>
      <c r="J180" s="199">
        <f>ROUND(I180*H180,2)</f>
        <v>0</v>
      </c>
      <c r="K180" s="195" t="s">
        <v>213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97</v>
      </c>
      <c r="AT180" s="204" t="s">
        <v>209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2052</v>
      </c>
    </row>
    <row r="181" spans="1:65" s="13" customFormat="1" ht="11.25">
      <c r="B181" s="206"/>
      <c r="C181" s="207"/>
      <c r="D181" s="208" t="s">
        <v>227</v>
      </c>
      <c r="E181" s="209" t="s">
        <v>490</v>
      </c>
      <c r="F181" s="210" t="s">
        <v>2053</v>
      </c>
      <c r="G181" s="207"/>
      <c r="H181" s="211">
        <v>147.232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2054</v>
      </c>
      <c r="G182" s="207"/>
      <c r="H182" s="211">
        <v>73.616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83</v>
      </c>
      <c r="AY182" s="217" t="s">
        <v>207</v>
      </c>
    </row>
    <row r="183" spans="1:65" s="2" customFormat="1" ht="37.9" customHeight="1">
      <c r="A183" s="35"/>
      <c r="B183" s="36"/>
      <c r="C183" s="193" t="s">
        <v>272</v>
      </c>
      <c r="D183" s="193" t="s">
        <v>209</v>
      </c>
      <c r="E183" s="194" t="s">
        <v>554</v>
      </c>
      <c r="F183" s="195" t="s">
        <v>555</v>
      </c>
      <c r="G183" s="196" t="s">
        <v>285</v>
      </c>
      <c r="H183" s="197">
        <v>736.16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2055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2056</v>
      </c>
      <c r="G184" s="207"/>
      <c r="H184" s="211">
        <v>736.16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83</v>
      </c>
      <c r="AY184" s="217" t="s">
        <v>207</v>
      </c>
    </row>
    <row r="185" spans="1:65" s="2" customFormat="1" ht="37.9" customHeight="1">
      <c r="A185" s="35"/>
      <c r="B185" s="36"/>
      <c r="C185" s="193" t="s">
        <v>278</v>
      </c>
      <c r="D185" s="193" t="s">
        <v>209</v>
      </c>
      <c r="E185" s="194" t="s">
        <v>2057</v>
      </c>
      <c r="F185" s="195" t="s">
        <v>2058</v>
      </c>
      <c r="G185" s="196" t="s">
        <v>285</v>
      </c>
      <c r="H185" s="197">
        <v>73.616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2059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2054</v>
      </c>
      <c r="G186" s="207"/>
      <c r="H186" s="211">
        <v>73.616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83</v>
      </c>
      <c r="AY186" s="217" t="s">
        <v>207</v>
      </c>
    </row>
    <row r="187" spans="1:65" s="2" customFormat="1" ht="37.9" customHeight="1">
      <c r="A187" s="35"/>
      <c r="B187" s="36"/>
      <c r="C187" s="193" t="s">
        <v>282</v>
      </c>
      <c r="D187" s="193" t="s">
        <v>209</v>
      </c>
      <c r="E187" s="194" t="s">
        <v>2060</v>
      </c>
      <c r="F187" s="195" t="s">
        <v>2061</v>
      </c>
      <c r="G187" s="196" t="s">
        <v>285</v>
      </c>
      <c r="H187" s="197">
        <v>736.16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2062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2056</v>
      </c>
      <c r="G188" s="207"/>
      <c r="H188" s="211">
        <v>736.16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83</v>
      </c>
      <c r="AY188" s="217" t="s">
        <v>207</v>
      </c>
    </row>
    <row r="189" spans="1:65" s="2" customFormat="1" ht="33" customHeight="1">
      <c r="A189" s="35"/>
      <c r="B189" s="36"/>
      <c r="C189" s="193" t="s">
        <v>292</v>
      </c>
      <c r="D189" s="193" t="s">
        <v>209</v>
      </c>
      <c r="E189" s="194" t="s">
        <v>569</v>
      </c>
      <c r="F189" s="195" t="s">
        <v>570</v>
      </c>
      <c r="G189" s="196" t="s">
        <v>445</v>
      </c>
      <c r="H189" s="197">
        <v>294.464</v>
      </c>
      <c r="I189" s="198"/>
      <c r="J189" s="199">
        <f>ROUND(I189*H189,2)</f>
        <v>0</v>
      </c>
      <c r="K189" s="195" t="s">
        <v>213</v>
      </c>
      <c r="L189" s="40"/>
      <c r="M189" s="200" t="s">
        <v>1</v>
      </c>
      <c r="N189" s="201" t="s">
        <v>41</v>
      </c>
      <c r="O189" s="72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97</v>
      </c>
      <c r="AT189" s="204" t="s">
        <v>209</v>
      </c>
      <c r="AU189" s="204" t="s">
        <v>85</v>
      </c>
      <c r="AY189" s="18" t="s">
        <v>207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83</v>
      </c>
      <c r="BK189" s="205">
        <f>ROUND(I189*H189,2)</f>
        <v>0</v>
      </c>
      <c r="BL189" s="18" t="s">
        <v>97</v>
      </c>
      <c r="BM189" s="204" t="s">
        <v>2063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572</v>
      </c>
      <c r="G190" s="207"/>
      <c r="H190" s="211">
        <v>294.464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83</v>
      </c>
      <c r="AY190" s="217" t="s">
        <v>207</v>
      </c>
    </row>
    <row r="191" spans="1:65" s="2" customFormat="1" ht="16.5" customHeight="1">
      <c r="A191" s="35"/>
      <c r="B191" s="36"/>
      <c r="C191" s="193" t="s">
        <v>7</v>
      </c>
      <c r="D191" s="193" t="s">
        <v>209</v>
      </c>
      <c r="E191" s="194" t="s">
        <v>573</v>
      </c>
      <c r="F191" s="195" t="s">
        <v>574</v>
      </c>
      <c r="G191" s="196" t="s">
        <v>285</v>
      </c>
      <c r="H191" s="197">
        <v>147.232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2064</v>
      </c>
    </row>
    <row r="192" spans="1:65" s="13" customFormat="1" ht="11.25">
      <c r="B192" s="206"/>
      <c r="C192" s="207"/>
      <c r="D192" s="208" t="s">
        <v>227</v>
      </c>
      <c r="E192" s="209" t="s">
        <v>1</v>
      </c>
      <c r="F192" s="210" t="s">
        <v>490</v>
      </c>
      <c r="G192" s="207"/>
      <c r="H192" s="211">
        <v>147.232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227</v>
      </c>
      <c r="AU192" s="217" t="s">
        <v>85</v>
      </c>
      <c r="AV192" s="13" t="s">
        <v>85</v>
      </c>
      <c r="AW192" s="13" t="s">
        <v>32</v>
      </c>
      <c r="AX192" s="13" t="s">
        <v>83</v>
      </c>
      <c r="AY192" s="217" t="s">
        <v>207</v>
      </c>
    </row>
    <row r="193" spans="1:65" s="2" customFormat="1" ht="24.2" customHeight="1">
      <c r="A193" s="35"/>
      <c r="B193" s="36"/>
      <c r="C193" s="193" t="s">
        <v>299</v>
      </c>
      <c r="D193" s="193" t="s">
        <v>209</v>
      </c>
      <c r="E193" s="194" t="s">
        <v>576</v>
      </c>
      <c r="F193" s="195" t="s">
        <v>577</v>
      </c>
      <c r="G193" s="196" t="s">
        <v>285</v>
      </c>
      <c r="H193" s="197">
        <v>98.869</v>
      </c>
      <c r="I193" s="198"/>
      <c r="J193" s="199">
        <f>ROUND(I193*H193,2)</f>
        <v>0</v>
      </c>
      <c r="K193" s="195" t="s">
        <v>213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97</v>
      </c>
      <c r="AT193" s="204" t="s">
        <v>209</v>
      </c>
      <c r="AU193" s="204" t="s">
        <v>85</v>
      </c>
      <c r="AY193" s="18" t="s">
        <v>207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97</v>
      </c>
      <c r="BM193" s="204" t="s">
        <v>2065</v>
      </c>
    </row>
    <row r="194" spans="1:65" s="14" customFormat="1" ht="11.25">
      <c r="B194" s="218"/>
      <c r="C194" s="219"/>
      <c r="D194" s="208" t="s">
        <v>227</v>
      </c>
      <c r="E194" s="220" t="s">
        <v>1</v>
      </c>
      <c r="F194" s="221" t="s">
        <v>2066</v>
      </c>
      <c r="G194" s="219"/>
      <c r="H194" s="220" t="s">
        <v>1</v>
      </c>
      <c r="I194" s="222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227</v>
      </c>
      <c r="AU194" s="227" t="s">
        <v>85</v>
      </c>
      <c r="AV194" s="14" t="s">
        <v>83</v>
      </c>
      <c r="AW194" s="14" t="s">
        <v>32</v>
      </c>
      <c r="AX194" s="14" t="s">
        <v>76</v>
      </c>
      <c r="AY194" s="22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2053</v>
      </c>
      <c r="G195" s="207"/>
      <c r="H195" s="211">
        <v>147.232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2067</v>
      </c>
      <c r="G196" s="207"/>
      <c r="H196" s="211">
        <v>-37.125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76</v>
      </c>
      <c r="AY196" s="217" t="s">
        <v>207</v>
      </c>
    </row>
    <row r="197" spans="1:65" s="13" customFormat="1" ht="11.25">
      <c r="B197" s="206"/>
      <c r="C197" s="207"/>
      <c r="D197" s="208" t="s">
        <v>227</v>
      </c>
      <c r="E197" s="209" t="s">
        <v>1</v>
      </c>
      <c r="F197" s="210" t="s">
        <v>2068</v>
      </c>
      <c r="G197" s="207"/>
      <c r="H197" s="211">
        <v>-5.0869999999999997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227</v>
      </c>
      <c r="AU197" s="217" t="s">
        <v>85</v>
      </c>
      <c r="AV197" s="13" t="s">
        <v>85</v>
      </c>
      <c r="AW197" s="13" t="s">
        <v>32</v>
      </c>
      <c r="AX197" s="13" t="s">
        <v>76</v>
      </c>
      <c r="AY197" s="217" t="s">
        <v>207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2069</v>
      </c>
      <c r="G198" s="207"/>
      <c r="H198" s="211">
        <v>-4.1909999999999998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2070</v>
      </c>
      <c r="G199" s="207"/>
      <c r="H199" s="211">
        <v>-1.96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76</v>
      </c>
      <c r="AY199" s="217" t="s">
        <v>207</v>
      </c>
    </row>
    <row r="200" spans="1:65" s="15" customFormat="1" ht="11.25">
      <c r="B200" s="228"/>
      <c r="C200" s="229"/>
      <c r="D200" s="208" t="s">
        <v>227</v>
      </c>
      <c r="E200" s="230" t="s">
        <v>1</v>
      </c>
      <c r="F200" s="231" t="s">
        <v>291</v>
      </c>
      <c r="G200" s="229"/>
      <c r="H200" s="232">
        <v>98.869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227</v>
      </c>
      <c r="AU200" s="238" t="s">
        <v>85</v>
      </c>
      <c r="AV200" s="15" t="s">
        <v>97</v>
      </c>
      <c r="AW200" s="15" t="s">
        <v>32</v>
      </c>
      <c r="AX200" s="15" t="s">
        <v>83</v>
      </c>
      <c r="AY200" s="238" t="s">
        <v>207</v>
      </c>
    </row>
    <row r="201" spans="1:65" s="2" customFormat="1" ht="16.5" customHeight="1">
      <c r="A201" s="35"/>
      <c r="B201" s="36"/>
      <c r="C201" s="255" t="s">
        <v>303</v>
      </c>
      <c r="D201" s="255" t="s">
        <v>636</v>
      </c>
      <c r="E201" s="256" t="s">
        <v>2071</v>
      </c>
      <c r="F201" s="257" t="s">
        <v>2072</v>
      </c>
      <c r="G201" s="258" t="s">
        <v>445</v>
      </c>
      <c r="H201" s="259">
        <v>197.738</v>
      </c>
      <c r="I201" s="260"/>
      <c r="J201" s="261">
        <f>ROUND(I201*H201,2)</f>
        <v>0</v>
      </c>
      <c r="K201" s="257" t="s">
        <v>213</v>
      </c>
      <c r="L201" s="262"/>
      <c r="M201" s="263" t="s">
        <v>1</v>
      </c>
      <c r="N201" s="264" t="s">
        <v>41</v>
      </c>
      <c r="O201" s="72"/>
      <c r="P201" s="202">
        <f>O201*H201</f>
        <v>0</v>
      </c>
      <c r="Q201" s="202">
        <v>1</v>
      </c>
      <c r="R201" s="202">
        <f>Q201*H201</f>
        <v>197.738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237</v>
      </c>
      <c r="AT201" s="204" t="s">
        <v>636</v>
      </c>
      <c r="AU201" s="204" t="s">
        <v>85</v>
      </c>
      <c r="AY201" s="18" t="s">
        <v>207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83</v>
      </c>
      <c r="BK201" s="205">
        <f>ROUND(I201*H201,2)</f>
        <v>0</v>
      </c>
      <c r="BL201" s="18" t="s">
        <v>97</v>
      </c>
      <c r="BM201" s="204" t="s">
        <v>2073</v>
      </c>
    </row>
    <row r="202" spans="1:65" s="13" customFormat="1" ht="11.25">
      <c r="B202" s="206"/>
      <c r="C202" s="207"/>
      <c r="D202" s="208" t="s">
        <v>227</v>
      </c>
      <c r="E202" s="207"/>
      <c r="F202" s="210" t="s">
        <v>2074</v>
      </c>
      <c r="G202" s="207"/>
      <c r="H202" s="211">
        <v>197.738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4</v>
      </c>
      <c r="AX202" s="13" t="s">
        <v>83</v>
      </c>
      <c r="AY202" s="217" t="s">
        <v>207</v>
      </c>
    </row>
    <row r="203" spans="1:65" s="2" customFormat="1" ht="24.2" customHeight="1">
      <c r="A203" s="35"/>
      <c r="B203" s="36"/>
      <c r="C203" s="193" t="s">
        <v>308</v>
      </c>
      <c r="D203" s="193" t="s">
        <v>209</v>
      </c>
      <c r="E203" s="194" t="s">
        <v>2075</v>
      </c>
      <c r="F203" s="195" t="s">
        <v>2076</v>
      </c>
      <c r="G203" s="196" t="s">
        <v>285</v>
      </c>
      <c r="H203" s="197">
        <v>31.184999999999999</v>
      </c>
      <c r="I203" s="198"/>
      <c r="J203" s="199">
        <f>ROUND(I203*H203,2)</f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2077</v>
      </c>
    </row>
    <row r="204" spans="1:65" s="13" customFormat="1" ht="11.25">
      <c r="B204" s="206"/>
      <c r="C204" s="207"/>
      <c r="D204" s="208" t="s">
        <v>227</v>
      </c>
      <c r="E204" s="209" t="s">
        <v>1981</v>
      </c>
      <c r="F204" s="210" t="s">
        <v>2078</v>
      </c>
      <c r="G204" s="207"/>
      <c r="H204" s="211">
        <v>31.184999999999999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83</v>
      </c>
      <c r="AY204" s="217" t="s">
        <v>207</v>
      </c>
    </row>
    <row r="205" spans="1:65" s="2" customFormat="1" ht="16.5" customHeight="1">
      <c r="A205" s="35"/>
      <c r="B205" s="36"/>
      <c r="C205" s="255" t="s">
        <v>314</v>
      </c>
      <c r="D205" s="255" t="s">
        <v>636</v>
      </c>
      <c r="E205" s="256" t="s">
        <v>2079</v>
      </c>
      <c r="F205" s="257" t="s">
        <v>2080</v>
      </c>
      <c r="G205" s="258" t="s">
        <v>445</v>
      </c>
      <c r="H205" s="259">
        <v>62.37</v>
      </c>
      <c r="I205" s="260"/>
      <c r="J205" s="261">
        <f>ROUND(I205*H205,2)</f>
        <v>0</v>
      </c>
      <c r="K205" s="257" t="s">
        <v>213</v>
      </c>
      <c r="L205" s="262"/>
      <c r="M205" s="263" t="s">
        <v>1</v>
      </c>
      <c r="N205" s="264" t="s">
        <v>41</v>
      </c>
      <c r="O205" s="72"/>
      <c r="P205" s="202">
        <f>O205*H205</f>
        <v>0</v>
      </c>
      <c r="Q205" s="202">
        <v>1</v>
      </c>
      <c r="R205" s="202">
        <f>Q205*H205</f>
        <v>62.37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237</v>
      </c>
      <c r="AT205" s="204" t="s">
        <v>636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2081</v>
      </c>
    </row>
    <row r="206" spans="1:65" s="13" customFormat="1" ht="11.25">
      <c r="B206" s="206"/>
      <c r="C206" s="207"/>
      <c r="D206" s="208" t="s">
        <v>227</v>
      </c>
      <c r="E206" s="207"/>
      <c r="F206" s="210" t="s">
        <v>2082</v>
      </c>
      <c r="G206" s="207"/>
      <c r="H206" s="211">
        <v>62.37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4</v>
      </c>
      <c r="AX206" s="13" t="s">
        <v>83</v>
      </c>
      <c r="AY206" s="217" t="s">
        <v>207</v>
      </c>
    </row>
    <row r="207" spans="1:65" s="12" customFormat="1" ht="22.9" customHeight="1">
      <c r="B207" s="177"/>
      <c r="C207" s="178"/>
      <c r="D207" s="179" t="s">
        <v>75</v>
      </c>
      <c r="E207" s="191" t="s">
        <v>92</v>
      </c>
      <c r="F207" s="191" t="s">
        <v>659</v>
      </c>
      <c r="G207" s="178"/>
      <c r="H207" s="178"/>
      <c r="I207" s="181"/>
      <c r="J207" s="192">
        <f>BK207</f>
        <v>0</v>
      </c>
      <c r="K207" s="178"/>
      <c r="L207" s="183"/>
      <c r="M207" s="184"/>
      <c r="N207" s="185"/>
      <c r="O207" s="185"/>
      <c r="P207" s="186">
        <f>SUM(P208:P210)</f>
        <v>0</v>
      </c>
      <c r="Q207" s="185"/>
      <c r="R207" s="186">
        <f>SUM(R208:R210)</f>
        <v>0.56999999999999995</v>
      </c>
      <c r="S207" s="185"/>
      <c r="T207" s="187">
        <f>SUM(T208:T210)</f>
        <v>0</v>
      </c>
      <c r="AR207" s="188" t="s">
        <v>83</v>
      </c>
      <c r="AT207" s="189" t="s">
        <v>75</v>
      </c>
      <c r="AU207" s="189" t="s">
        <v>83</v>
      </c>
      <c r="AY207" s="188" t="s">
        <v>207</v>
      </c>
      <c r="BK207" s="190">
        <f>SUM(BK208:BK210)</f>
        <v>0</v>
      </c>
    </row>
    <row r="208" spans="1:65" s="2" customFormat="1" ht="21.75" customHeight="1">
      <c r="A208" s="35"/>
      <c r="B208" s="36"/>
      <c r="C208" s="193" t="s">
        <v>321</v>
      </c>
      <c r="D208" s="193" t="s">
        <v>209</v>
      </c>
      <c r="E208" s="194" t="s">
        <v>2083</v>
      </c>
      <c r="F208" s="195" t="s">
        <v>2084</v>
      </c>
      <c r="G208" s="196" t="s">
        <v>275</v>
      </c>
      <c r="H208" s="197">
        <v>54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2085</v>
      </c>
    </row>
    <row r="209" spans="1:65" s="2" customFormat="1" ht="24.2" customHeight="1">
      <c r="A209" s="35"/>
      <c r="B209" s="36"/>
      <c r="C209" s="193" t="s">
        <v>327</v>
      </c>
      <c r="D209" s="193" t="s">
        <v>209</v>
      </c>
      <c r="E209" s="194" t="s">
        <v>2086</v>
      </c>
      <c r="F209" s="195" t="s">
        <v>2087</v>
      </c>
      <c r="G209" s="196" t="s">
        <v>311</v>
      </c>
      <c r="H209" s="197">
        <v>1</v>
      </c>
      <c r="I209" s="198"/>
      <c r="J209" s="199">
        <f>ROUND(I209*H209,2)</f>
        <v>0</v>
      </c>
      <c r="K209" s="195" t="s">
        <v>1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2088</v>
      </c>
    </row>
    <row r="210" spans="1:65" s="2" customFormat="1" ht="16.5" customHeight="1">
      <c r="A210" s="35"/>
      <c r="B210" s="36"/>
      <c r="C210" s="255" t="s">
        <v>333</v>
      </c>
      <c r="D210" s="255" t="s">
        <v>636</v>
      </c>
      <c r="E210" s="256" t="s">
        <v>2089</v>
      </c>
      <c r="F210" s="257" t="s">
        <v>2090</v>
      </c>
      <c r="G210" s="258" t="s">
        <v>311</v>
      </c>
      <c r="H210" s="259">
        <v>1</v>
      </c>
      <c r="I210" s="260"/>
      <c r="J210" s="261">
        <f>ROUND(I210*H210,2)</f>
        <v>0</v>
      </c>
      <c r="K210" s="257" t="s">
        <v>1</v>
      </c>
      <c r="L210" s="262"/>
      <c r="M210" s="263" t="s">
        <v>1</v>
      </c>
      <c r="N210" s="264" t="s">
        <v>41</v>
      </c>
      <c r="O210" s="72"/>
      <c r="P210" s="202">
        <f>O210*H210</f>
        <v>0</v>
      </c>
      <c r="Q210" s="202">
        <v>0.56999999999999995</v>
      </c>
      <c r="R210" s="202">
        <f>Q210*H210</f>
        <v>0.56999999999999995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237</v>
      </c>
      <c r="AT210" s="204" t="s">
        <v>636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2091</v>
      </c>
    </row>
    <row r="211" spans="1:65" s="12" customFormat="1" ht="22.9" customHeight="1">
      <c r="B211" s="177"/>
      <c r="C211" s="178"/>
      <c r="D211" s="179" t="s">
        <v>75</v>
      </c>
      <c r="E211" s="191" t="s">
        <v>97</v>
      </c>
      <c r="F211" s="191" t="s">
        <v>749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SUM(P212:P221)</f>
        <v>0</v>
      </c>
      <c r="Q211" s="185"/>
      <c r="R211" s="186">
        <f>SUM(R212:R221)</f>
        <v>11.908446319999999</v>
      </c>
      <c r="S211" s="185"/>
      <c r="T211" s="187">
        <f>SUM(T212:T221)</f>
        <v>0</v>
      </c>
      <c r="AR211" s="188" t="s">
        <v>83</v>
      </c>
      <c r="AT211" s="189" t="s">
        <v>75</v>
      </c>
      <c r="AU211" s="189" t="s">
        <v>83</v>
      </c>
      <c r="AY211" s="188" t="s">
        <v>207</v>
      </c>
      <c r="BK211" s="190">
        <f>SUM(BK212:BK221)</f>
        <v>0</v>
      </c>
    </row>
    <row r="212" spans="1:65" s="2" customFormat="1" ht="24.2" customHeight="1">
      <c r="A212" s="35"/>
      <c r="B212" s="36"/>
      <c r="C212" s="193" t="s">
        <v>349</v>
      </c>
      <c r="D212" s="193" t="s">
        <v>209</v>
      </c>
      <c r="E212" s="194" t="s">
        <v>2092</v>
      </c>
      <c r="F212" s="195" t="s">
        <v>2093</v>
      </c>
      <c r="G212" s="196" t="s">
        <v>285</v>
      </c>
      <c r="H212" s="197">
        <v>5.94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1.8907700000000001</v>
      </c>
      <c r="R212" s="202">
        <f>Q212*H212</f>
        <v>11.231173800000001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2094</v>
      </c>
    </row>
    <row r="213" spans="1:65" s="13" customFormat="1" ht="11.25">
      <c r="B213" s="206"/>
      <c r="C213" s="207"/>
      <c r="D213" s="208" t="s">
        <v>227</v>
      </c>
      <c r="E213" s="209" t="s">
        <v>1983</v>
      </c>
      <c r="F213" s="210" t="s">
        <v>2095</v>
      </c>
      <c r="G213" s="207"/>
      <c r="H213" s="211">
        <v>5.94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227</v>
      </c>
      <c r="AU213" s="217" t="s">
        <v>85</v>
      </c>
      <c r="AV213" s="13" t="s">
        <v>85</v>
      </c>
      <c r="AW213" s="13" t="s">
        <v>32</v>
      </c>
      <c r="AX213" s="13" t="s">
        <v>83</v>
      </c>
      <c r="AY213" s="217" t="s">
        <v>207</v>
      </c>
    </row>
    <row r="214" spans="1:65" s="2" customFormat="1" ht="16.5" customHeight="1">
      <c r="A214" s="35"/>
      <c r="B214" s="36"/>
      <c r="C214" s="193" t="s">
        <v>355</v>
      </c>
      <c r="D214" s="193" t="s">
        <v>209</v>
      </c>
      <c r="E214" s="194" t="s">
        <v>2096</v>
      </c>
      <c r="F214" s="195" t="s">
        <v>2097</v>
      </c>
      <c r="G214" s="196" t="s">
        <v>285</v>
      </c>
      <c r="H214" s="197">
        <v>0.27600000000000002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1.8907700000000001</v>
      </c>
      <c r="R214" s="202">
        <f>Q214*H214</f>
        <v>0.52185252000000004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2098</v>
      </c>
    </row>
    <row r="215" spans="1:65" s="14" customFormat="1" ht="11.25">
      <c r="B215" s="218"/>
      <c r="C215" s="219"/>
      <c r="D215" s="208" t="s">
        <v>227</v>
      </c>
      <c r="E215" s="220" t="s">
        <v>1</v>
      </c>
      <c r="F215" s="221" t="s">
        <v>2026</v>
      </c>
      <c r="G215" s="219"/>
      <c r="H215" s="220" t="s">
        <v>1</v>
      </c>
      <c r="I215" s="222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227</v>
      </c>
      <c r="AU215" s="227" t="s">
        <v>85</v>
      </c>
      <c r="AV215" s="14" t="s">
        <v>83</v>
      </c>
      <c r="AW215" s="14" t="s">
        <v>32</v>
      </c>
      <c r="AX215" s="14" t="s">
        <v>76</v>
      </c>
      <c r="AY215" s="22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2099</v>
      </c>
      <c r="G216" s="207"/>
      <c r="H216" s="211">
        <v>0.19900000000000001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4" customFormat="1" ht="11.25">
      <c r="B217" s="218"/>
      <c r="C217" s="219"/>
      <c r="D217" s="208" t="s">
        <v>227</v>
      </c>
      <c r="E217" s="220" t="s">
        <v>1</v>
      </c>
      <c r="F217" s="221" t="s">
        <v>2024</v>
      </c>
      <c r="G217" s="219"/>
      <c r="H217" s="220" t="s">
        <v>1</v>
      </c>
      <c r="I217" s="222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227</v>
      </c>
      <c r="AU217" s="227" t="s">
        <v>85</v>
      </c>
      <c r="AV217" s="14" t="s">
        <v>83</v>
      </c>
      <c r="AW217" s="14" t="s">
        <v>32</v>
      </c>
      <c r="AX217" s="14" t="s">
        <v>76</v>
      </c>
      <c r="AY217" s="22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2100</v>
      </c>
      <c r="G218" s="207"/>
      <c r="H218" s="211">
        <v>7.6999999999999999E-2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5" customFormat="1" ht="11.25">
      <c r="B219" s="228"/>
      <c r="C219" s="229"/>
      <c r="D219" s="208" t="s">
        <v>227</v>
      </c>
      <c r="E219" s="230" t="s">
        <v>1</v>
      </c>
      <c r="F219" s="231" t="s">
        <v>291</v>
      </c>
      <c r="G219" s="229"/>
      <c r="H219" s="232">
        <v>0.27600000000000002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227</v>
      </c>
      <c r="AU219" s="238" t="s">
        <v>85</v>
      </c>
      <c r="AV219" s="15" t="s">
        <v>97</v>
      </c>
      <c r="AW219" s="15" t="s">
        <v>32</v>
      </c>
      <c r="AX219" s="15" t="s">
        <v>83</v>
      </c>
      <c r="AY219" s="238" t="s">
        <v>207</v>
      </c>
    </row>
    <row r="220" spans="1:65" s="2" customFormat="1" ht="24.2" customHeight="1">
      <c r="A220" s="35"/>
      <c r="B220" s="36"/>
      <c r="C220" s="193" t="s">
        <v>361</v>
      </c>
      <c r="D220" s="193" t="s">
        <v>209</v>
      </c>
      <c r="E220" s="194" t="s">
        <v>2101</v>
      </c>
      <c r="F220" s="195" t="s">
        <v>2102</v>
      </c>
      <c r="G220" s="196" t="s">
        <v>311</v>
      </c>
      <c r="H220" s="197">
        <v>1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8.7419999999999998E-2</v>
      </c>
      <c r="R220" s="202">
        <f>Q220*H220</f>
        <v>8.7419999999999998E-2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2103</v>
      </c>
    </row>
    <row r="221" spans="1:65" s="2" customFormat="1" ht="24.2" customHeight="1">
      <c r="A221" s="35"/>
      <c r="B221" s="36"/>
      <c r="C221" s="255" t="s">
        <v>369</v>
      </c>
      <c r="D221" s="255" t="s">
        <v>636</v>
      </c>
      <c r="E221" s="256" t="s">
        <v>1311</v>
      </c>
      <c r="F221" s="257" t="s">
        <v>1312</v>
      </c>
      <c r="G221" s="258" t="s">
        <v>311</v>
      </c>
      <c r="H221" s="259">
        <v>1</v>
      </c>
      <c r="I221" s="260"/>
      <c r="J221" s="261">
        <f>ROUND(I221*H221,2)</f>
        <v>0</v>
      </c>
      <c r="K221" s="257" t="s">
        <v>213</v>
      </c>
      <c r="L221" s="262"/>
      <c r="M221" s="263" t="s">
        <v>1</v>
      </c>
      <c r="N221" s="264" t="s">
        <v>41</v>
      </c>
      <c r="O221" s="72"/>
      <c r="P221" s="202">
        <f>O221*H221</f>
        <v>0</v>
      </c>
      <c r="Q221" s="202">
        <v>6.8000000000000005E-2</v>
      </c>
      <c r="R221" s="202">
        <f>Q221*H221</f>
        <v>6.8000000000000005E-2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237</v>
      </c>
      <c r="AT221" s="204" t="s">
        <v>636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2104</v>
      </c>
    </row>
    <row r="222" spans="1:65" s="12" customFormat="1" ht="22.9" customHeight="1">
      <c r="B222" s="177"/>
      <c r="C222" s="178"/>
      <c r="D222" s="179" t="s">
        <v>75</v>
      </c>
      <c r="E222" s="191" t="s">
        <v>237</v>
      </c>
      <c r="F222" s="191" t="s">
        <v>320</v>
      </c>
      <c r="G222" s="178"/>
      <c r="H222" s="178"/>
      <c r="I222" s="181"/>
      <c r="J222" s="192">
        <f>BK222</f>
        <v>0</v>
      </c>
      <c r="K222" s="178"/>
      <c r="L222" s="183"/>
      <c r="M222" s="184"/>
      <c r="N222" s="185"/>
      <c r="O222" s="185"/>
      <c r="P222" s="186">
        <f>SUM(P223:P255)</f>
        <v>0</v>
      </c>
      <c r="Q222" s="185"/>
      <c r="R222" s="186">
        <f>SUM(R223:R255)</f>
        <v>12.391534100000001</v>
      </c>
      <c r="S222" s="185"/>
      <c r="T222" s="187">
        <f>SUM(T223:T255)</f>
        <v>0</v>
      </c>
      <c r="AR222" s="188" t="s">
        <v>83</v>
      </c>
      <c r="AT222" s="189" t="s">
        <v>75</v>
      </c>
      <c r="AU222" s="189" t="s">
        <v>83</v>
      </c>
      <c r="AY222" s="188" t="s">
        <v>207</v>
      </c>
      <c r="BK222" s="190">
        <f>SUM(BK223:BK255)</f>
        <v>0</v>
      </c>
    </row>
    <row r="223" spans="1:65" s="2" customFormat="1" ht="16.5" customHeight="1">
      <c r="A223" s="35"/>
      <c r="B223" s="36"/>
      <c r="C223" s="193" t="s">
        <v>378</v>
      </c>
      <c r="D223" s="193" t="s">
        <v>209</v>
      </c>
      <c r="E223" s="194" t="s">
        <v>2105</v>
      </c>
      <c r="F223" s="195" t="s">
        <v>2106</v>
      </c>
      <c r="G223" s="196" t="s">
        <v>311</v>
      </c>
      <c r="H223" s="197">
        <v>1</v>
      </c>
      <c r="I223" s="198"/>
      <c r="J223" s="199">
        <f>ROUND(I223*H223,2)</f>
        <v>0</v>
      </c>
      <c r="K223" s="195" t="s">
        <v>1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1.12181</v>
      </c>
      <c r="R223" s="202">
        <f>Q223*H223</f>
        <v>1.12181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2107</v>
      </c>
    </row>
    <row r="224" spans="1:65" s="2" customFormat="1" ht="24.2" customHeight="1">
      <c r="A224" s="35"/>
      <c r="B224" s="36"/>
      <c r="C224" s="193" t="s">
        <v>384</v>
      </c>
      <c r="D224" s="193" t="s">
        <v>209</v>
      </c>
      <c r="E224" s="194" t="s">
        <v>2108</v>
      </c>
      <c r="F224" s="195" t="s">
        <v>2109</v>
      </c>
      <c r="G224" s="196" t="s">
        <v>275</v>
      </c>
      <c r="H224" s="197">
        <v>54</v>
      </c>
      <c r="I224" s="198"/>
      <c r="J224" s="199">
        <f>ROUND(I224*H224,2)</f>
        <v>0</v>
      </c>
      <c r="K224" s="195" t="s">
        <v>213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1.0000000000000001E-5</v>
      </c>
      <c r="R224" s="202">
        <f>Q224*H224</f>
        <v>5.4000000000000001E-4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2110</v>
      </c>
    </row>
    <row r="225" spans="1:65" s="2" customFormat="1" ht="24.2" customHeight="1">
      <c r="A225" s="35"/>
      <c r="B225" s="36"/>
      <c r="C225" s="255" t="s">
        <v>388</v>
      </c>
      <c r="D225" s="255" t="s">
        <v>636</v>
      </c>
      <c r="E225" s="256" t="s">
        <v>2111</v>
      </c>
      <c r="F225" s="257" t="s">
        <v>2112</v>
      </c>
      <c r="G225" s="258" t="s">
        <v>275</v>
      </c>
      <c r="H225" s="259">
        <v>54.81</v>
      </c>
      <c r="I225" s="260"/>
      <c r="J225" s="261">
        <f>ROUND(I225*H225,2)</f>
        <v>0</v>
      </c>
      <c r="K225" s="257" t="s">
        <v>213</v>
      </c>
      <c r="L225" s="262"/>
      <c r="M225" s="263" t="s">
        <v>1</v>
      </c>
      <c r="N225" s="264" t="s">
        <v>41</v>
      </c>
      <c r="O225" s="72"/>
      <c r="P225" s="202">
        <f>O225*H225</f>
        <v>0</v>
      </c>
      <c r="Q225" s="202">
        <v>4.6100000000000004E-3</v>
      </c>
      <c r="R225" s="202">
        <f>Q225*H225</f>
        <v>0.25267410000000001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237</v>
      </c>
      <c r="AT225" s="204" t="s">
        <v>636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2113</v>
      </c>
    </row>
    <row r="226" spans="1:65" s="13" customFormat="1" ht="11.25">
      <c r="B226" s="206"/>
      <c r="C226" s="207"/>
      <c r="D226" s="208" t="s">
        <v>227</v>
      </c>
      <c r="E226" s="207"/>
      <c r="F226" s="210" t="s">
        <v>2114</v>
      </c>
      <c r="G226" s="207"/>
      <c r="H226" s="211">
        <v>54.81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4</v>
      </c>
      <c r="AX226" s="13" t="s">
        <v>83</v>
      </c>
      <c r="AY226" s="217" t="s">
        <v>207</v>
      </c>
    </row>
    <row r="227" spans="1:65" s="2" customFormat="1" ht="24.2" customHeight="1">
      <c r="A227" s="35"/>
      <c r="B227" s="36"/>
      <c r="C227" s="193" t="s">
        <v>392</v>
      </c>
      <c r="D227" s="193" t="s">
        <v>209</v>
      </c>
      <c r="E227" s="194" t="s">
        <v>2115</v>
      </c>
      <c r="F227" s="195" t="s">
        <v>2116</v>
      </c>
      <c r="G227" s="196" t="s">
        <v>311</v>
      </c>
      <c r="H227" s="197">
        <v>2</v>
      </c>
      <c r="I227" s="198"/>
      <c r="J227" s="199">
        <f t="shared" ref="J227:J234" si="0">ROUND(I227*H227,2)</f>
        <v>0</v>
      </c>
      <c r="K227" s="195" t="s">
        <v>1</v>
      </c>
      <c r="L227" s="40"/>
      <c r="M227" s="200" t="s">
        <v>1</v>
      </c>
      <c r="N227" s="201" t="s">
        <v>41</v>
      </c>
      <c r="O227" s="72"/>
      <c r="P227" s="202">
        <f t="shared" ref="P227:P234" si="1">O227*H227</f>
        <v>0</v>
      </c>
      <c r="Q227" s="202">
        <v>8.0000000000000007E-5</v>
      </c>
      <c r="R227" s="202">
        <f t="shared" ref="R227:R234" si="2">Q227*H227</f>
        <v>1.6000000000000001E-4</v>
      </c>
      <c r="S227" s="202">
        <v>0</v>
      </c>
      <c r="T227" s="203">
        <f t="shared" ref="T227:T234" si="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97</v>
      </c>
      <c r="AT227" s="204" t="s">
        <v>209</v>
      </c>
      <c r="AU227" s="204" t="s">
        <v>85</v>
      </c>
      <c r="AY227" s="18" t="s">
        <v>207</v>
      </c>
      <c r="BE227" s="205">
        <f t="shared" ref="BE227:BE234" si="4">IF(N227="základní",J227,0)</f>
        <v>0</v>
      </c>
      <c r="BF227" s="205">
        <f t="shared" ref="BF227:BF234" si="5">IF(N227="snížená",J227,0)</f>
        <v>0</v>
      </c>
      <c r="BG227" s="205">
        <f t="shared" ref="BG227:BG234" si="6">IF(N227="zákl. přenesená",J227,0)</f>
        <v>0</v>
      </c>
      <c r="BH227" s="205">
        <f t="shared" ref="BH227:BH234" si="7">IF(N227="sníž. přenesená",J227,0)</f>
        <v>0</v>
      </c>
      <c r="BI227" s="205">
        <f t="shared" ref="BI227:BI234" si="8">IF(N227="nulová",J227,0)</f>
        <v>0</v>
      </c>
      <c r="BJ227" s="18" t="s">
        <v>83</v>
      </c>
      <c r="BK227" s="205">
        <f t="shared" ref="BK227:BK234" si="9">ROUND(I227*H227,2)</f>
        <v>0</v>
      </c>
      <c r="BL227" s="18" t="s">
        <v>97</v>
      </c>
      <c r="BM227" s="204" t="s">
        <v>2117</v>
      </c>
    </row>
    <row r="228" spans="1:65" s="2" customFormat="1" ht="16.5" customHeight="1">
      <c r="A228" s="35"/>
      <c r="B228" s="36"/>
      <c r="C228" s="255" t="s">
        <v>396</v>
      </c>
      <c r="D228" s="255" t="s">
        <v>636</v>
      </c>
      <c r="E228" s="256" t="s">
        <v>2118</v>
      </c>
      <c r="F228" s="257" t="s">
        <v>2119</v>
      </c>
      <c r="G228" s="258" t="s">
        <v>311</v>
      </c>
      <c r="H228" s="259">
        <v>2</v>
      </c>
      <c r="I228" s="260"/>
      <c r="J228" s="261">
        <f t="shared" si="0"/>
        <v>0</v>
      </c>
      <c r="K228" s="257" t="s">
        <v>1</v>
      </c>
      <c r="L228" s="262"/>
      <c r="M228" s="263" t="s">
        <v>1</v>
      </c>
      <c r="N228" s="264" t="s">
        <v>41</v>
      </c>
      <c r="O228" s="72"/>
      <c r="P228" s="202">
        <f t="shared" si="1"/>
        <v>0</v>
      </c>
      <c r="Q228" s="202">
        <v>8.9999999999999998E-4</v>
      </c>
      <c r="R228" s="202">
        <f t="shared" si="2"/>
        <v>1.8E-3</v>
      </c>
      <c r="S228" s="202">
        <v>0</v>
      </c>
      <c r="T228" s="203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237</v>
      </c>
      <c r="AT228" s="204" t="s">
        <v>636</v>
      </c>
      <c r="AU228" s="204" t="s">
        <v>85</v>
      </c>
      <c r="AY228" s="18" t="s">
        <v>207</v>
      </c>
      <c r="BE228" s="205">
        <f t="shared" si="4"/>
        <v>0</v>
      </c>
      <c r="BF228" s="205">
        <f t="shared" si="5"/>
        <v>0</v>
      </c>
      <c r="BG228" s="205">
        <f t="shared" si="6"/>
        <v>0</v>
      </c>
      <c r="BH228" s="205">
        <f t="shared" si="7"/>
        <v>0</v>
      </c>
      <c r="BI228" s="205">
        <f t="shared" si="8"/>
        <v>0</v>
      </c>
      <c r="BJ228" s="18" t="s">
        <v>83</v>
      </c>
      <c r="BK228" s="205">
        <f t="shared" si="9"/>
        <v>0</v>
      </c>
      <c r="BL228" s="18" t="s">
        <v>97</v>
      </c>
      <c r="BM228" s="204" t="s">
        <v>2120</v>
      </c>
    </row>
    <row r="229" spans="1:65" s="2" customFormat="1" ht="33" customHeight="1">
      <c r="A229" s="35"/>
      <c r="B229" s="36"/>
      <c r="C229" s="193" t="s">
        <v>402</v>
      </c>
      <c r="D229" s="193" t="s">
        <v>209</v>
      </c>
      <c r="E229" s="194" t="s">
        <v>2121</v>
      </c>
      <c r="F229" s="195" t="s">
        <v>2122</v>
      </c>
      <c r="G229" s="196" t="s">
        <v>311</v>
      </c>
      <c r="H229" s="197">
        <v>1</v>
      </c>
      <c r="I229" s="198"/>
      <c r="J229" s="199">
        <f t="shared" si="0"/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 t="shared" si="1"/>
        <v>0</v>
      </c>
      <c r="Q229" s="202">
        <v>0</v>
      </c>
      <c r="R229" s="202">
        <f t="shared" si="2"/>
        <v>0</v>
      </c>
      <c r="S229" s="202">
        <v>0</v>
      </c>
      <c r="T229" s="203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97</v>
      </c>
      <c r="AT229" s="204" t="s">
        <v>209</v>
      </c>
      <c r="AU229" s="204" t="s">
        <v>85</v>
      </c>
      <c r="AY229" s="18" t="s">
        <v>207</v>
      </c>
      <c r="BE229" s="205">
        <f t="shared" si="4"/>
        <v>0</v>
      </c>
      <c r="BF229" s="205">
        <f t="shared" si="5"/>
        <v>0</v>
      </c>
      <c r="BG229" s="205">
        <f t="shared" si="6"/>
        <v>0</v>
      </c>
      <c r="BH229" s="205">
        <f t="shared" si="7"/>
        <v>0</v>
      </c>
      <c r="BI229" s="205">
        <f t="shared" si="8"/>
        <v>0</v>
      </c>
      <c r="BJ229" s="18" t="s">
        <v>83</v>
      </c>
      <c r="BK229" s="205">
        <f t="shared" si="9"/>
        <v>0</v>
      </c>
      <c r="BL229" s="18" t="s">
        <v>97</v>
      </c>
      <c r="BM229" s="204" t="s">
        <v>2123</v>
      </c>
    </row>
    <row r="230" spans="1:65" s="2" customFormat="1" ht="16.5" customHeight="1">
      <c r="A230" s="35"/>
      <c r="B230" s="36"/>
      <c r="C230" s="255" t="s">
        <v>407</v>
      </c>
      <c r="D230" s="255" t="s">
        <v>636</v>
      </c>
      <c r="E230" s="256" t="s">
        <v>2124</v>
      </c>
      <c r="F230" s="257" t="s">
        <v>2125</v>
      </c>
      <c r="G230" s="258" t="s">
        <v>311</v>
      </c>
      <c r="H230" s="259">
        <v>1</v>
      </c>
      <c r="I230" s="260"/>
      <c r="J230" s="261">
        <f t="shared" si="0"/>
        <v>0</v>
      </c>
      <c r="K230" s="257" t="s">
        <v>213</v>
      </c>
      <c r="L230" s="262"/>
      <c r="M230" s="263" t="s">
        <v>1</v>
      </c>
      <c r="N230" s="264" t="s">
        <v>41</v>
      </c>
      <c r="O230" s="72"/>
      <c r="P230" s="202">
        <f t="shared" si="1"/>
        <v>0</v>
      </c>
      <c r="Q230" s="202">
        <v>2.0999999999999999E-3</v>
      </c>
      <c r="R230" s="202">
        <f t="shared" si="2"/>
        <v>2.0999999999999999E-3</v>
      </c>
      <c r="S230" s="202">
        <v>0</v>
      </c>
      <c r="T230" s="203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237</v>
      </c>
      <c r="AT230" s="204" t="s">
        <v>636</v>
      </c>
      <c r="AU230" s="204" t="s">
        <v>85</v>
      </c>
      <c r="AY230" s="18" t="s">
        <v>207</v>
      </c>
      <c r="BE230" s="205">
        <f t="shared" si="4"/>
        <v>0</v>
      </c>
      <c r="BF230" s="205">
        <f t="shared" si="5"/>
        <v>0</v>
      </c>
      <c r="BG230" s="205">
        <f t="shared" si="6"/>
        <v>0</v>
      </c>
      <c r="BH230" s="205">
        <f t="shared" si="7"/>
        <v>0</v>
      </c>
      <c r="BI230" s="205">
        <f t="shared" si="8"/>
        <v>0</v>
      </c>
      <c r="BJ230" s="18" t="s">
        <v>83</v>
      </c>
      <c r="BK230" s="205">
        <f t="shared" si="9"/>
        <v>0</v>
      </c>
      <c r="BL230" s="18" t="s">
        <v>97</v>
      </c>
      <c r="BM230" s="204" t="s">
        <v>2126</v>
      </c>
    </row>
    <row r="231" spans="1:65" s="2" customFormat="1" ht="24.2" customHeight="1">
      <c r="A231" s="35"/>
      <c r="B231" s="36"/>
      <c r="C231" s="193" t="s">
        <v>411</v>
      </c>
      <c r="D231" s="193" t="s">
        <v>209</v>
      </c>
      <c r="E231" s="194" t="s">
        <v>2127</v>
      </c>
      <c r="F231" s="195" t="s">
        <v>2128</v>
      </c>
      <c r="G231" s="196" t="s">
        <v>311</v>
      </c>
      <c r="H231" s="197">
        <v>5</v>
      </c>
      <c r="I231" s="198"/>
      <c r="J231" s="199">
        <f t="shared" si="0"/>
        <v>0</v>
      </c>
      <c r="K231" s="195" t="s">
        <v>1</v>
      </c>
      <c r="L231" s="40"/>
      <c r="M231" s="200" t="s">
        <v>1</v>
      </c>
      <c r="N231" s="201" t="s">
        <v>41</v>
      </c>
      <c r="O231" s="72"/>
      <c r="P231" s="202">
        <f t="shared" si="1"/>
        <v>0</v>
      </c>
      <c r="Q231" s="202">
        <v>1E-4</v>
      </c>
      <c r="R231" s="202">
        <f t="shared" si="2"/>
        <v>5.0000000000000001E-4</v>
      </c>
      <c r="S231" s="202">
        <v>0</v>
      </c>
      <c r="T231" s="203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97</v>
      </c>
      <c r="AT231" s="204" t="s">
        <v>209</v>
      </c>
      <c r="AU231" s="204" t="s">
        <v>85</v>
      </c>
      <c r="AY231" s="18" t="s">
        <v>207</v>
      </c>
      <c r="BE231" s="205">
        <f t="shared" si="4"/>
        <v>0</v>
      </c>
      <c r="BF231" s="205">
        <f t="shared" si="5"/>
        <v>0</v>
      </c>
      <c r="BG231" s="205">
        <f t="shared" si="6"/>
        <v>0</v>
      </c>
      <c r="BH231" s="205">
        <f t="shared" si="7"/>
        <v>0</v>
      </c>
      <c r="BI231" s="205">
        <f t="shared" si="8"/>
        <v>0</v>
      </c>
      <c r="BJ231" s="18" t="s">
        <v>83</v>
      </c>
      <c r="BK231" s="205">
        <f t="shared" si="9"/>
        <v>0</v>
      </c>
      <c r="BL231" s="18" t="s">
        <v>97</v>
      </c>
      <c r="BM231" s="204" t="s">
        <v>2129</v>
      </c>
    </row>
    <row r="232" spans="1:65" s="2" customFormat="1" ht="16.5" customHeight="1">
      <c r="A232" s="35"/>
      <c r="B232" s="36"/>
      <c r="C232" s="255" t="s">
        <v>420</v>
      </c>
      <c r="D232" s="255" t="s">
        <v>636</v>
      </c>
      <c r="E232" s="256" t="s">
        <v>2130</v>
      </c>
      <c r="F232" s="257" t="s">
        <v>2131</v>
      </c>
      <c r="G232" s="258" t="s">
        <v>311</v>
      </c>
      <c r="H232" s="259">
        <v>5</v>
      </c>
      <c r="I232" s="260"/>
      <c r="J232" s="261">
        <f t="shared" si="0"/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 t="shared" si="1"/>
        <v>0</v>
      </c>
      <c r="Q232" s="202">
        <v>1.2999999999999999E-3</v>
      </c>
      <c r="R232" s="202">
        <f t="shared" si="2"/>
        <v>6.4999999999999997E-3</v>
      </c>
      <c r="S232" s="202">
        <v>0</v>
      </c>
      <c r="T232" s="203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 t="shared" si="4"/>
        <v>0</v>
      </c>
      <c r="BF232" s="205">
        <f t="shared" si="5"/>
        <v>0</v>
      </c>
      <c r="BG232" s="205">
        <f t="shared" si="6"/>
        <v>0</v>
      </c>
      <c r="BH232" s="205">
        <f t="shared" si="7"/>
        <v>0</v>
      </c>
      <c r="BI232" s="205">
        <f t="shared" si="8"/>
        <v>0</v>
      </c>
      <c r="BJ232" s="18" t="s">
        <v>83</v>
      </c>
      <c r="BK232" s="205">
        <f t="shared" si="9"/>
        <v>0</v>
      </c>
      <c r="BL232" s="18" t="s">
        <v>97</v>
      </c>
      <c r="BM232" s="204" t="s">
        <v>2132</v>
      </c>
    </row>
    <row r="233" spans="1:65" s="2" customFormat="1" ht="21.75" customHeight="1">
      <c r="A233" s="35"/>
      <c r="B233" s="36"/>
      <c r="C233" s="193" t="s">
        <v>424</v>
      </c>
      <c r="D233" s="193" t="s">
        <v>209</v>
      </c>
      <c r="E233" s="194" t="s">
        <v>2133</v>
      </c>
      <c r="F233" s="195" t="s">
        <v>2134</v>
      </c>
      <c r="G233" s="196" t="s">
        <v>275</v>
      </c>
      <c r="H233" s="197">
        <v>54</v>
      </c>
      <c r="I233" s="198"/>
      <c r="J233" s="199">
        <f t="shared" si="0"/>
        <v>0</v>
      </c>
      <c r="K233" s="195" t="s">
        <v>213</v>
      </c>
      <c r="L233" s="40"/>
      <c r="M233" s="200" t="s">
        <v>1</v>
      </c>
      <c r="N233" s="201" t="s">
        <v>41</v>
      </c>
      <c r="O233" s="72"/>
      <c r="P233" s="202">
        <f t="shared" si="1"/>
        <v>0</v>
      </c>
      <c r="Q233" s="202">
        <v>0</v>
      </c>
      <c r="R233" s="202">
        <f t="shared" si="2"/>
        <v>0</v>
      </c>
      <c r="S233" s="202">
        <v>0</v>
      </c>
      <c r="T233" s="203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97</v>
      </c>
      <c r="AT233" s="204" t="s">
        <v>209</v>
      </c>
      <c r="AU233" s="204" t="s">
        <v>85</v>
      </c>
      <c r="AY233" s="18" t="s">
        <v>207</v>
      </c>
      <c r="BE233" s="205">
        <f t="shared" si="4"/>
        <v>0</v>
      </c>
      <c r="BF233" s="205">
        <f t="shared" si="5"/>
        <v>0</v>
      </c>
      <c r="BG233" s="205">
        <f t="shared" si="6"/>
        <v>0</v>
      </c>
      <c r="BH233" s="205">
        <f t="shared" si="7"/>
        <v>0</v>
      </c>
      <c r="BI233" s="205">
        <f t="shared" si="8"/>
        <v>0</v>
      </c>
      <c r="BJ233" s="18" t="s">
        <v>83</v>
      </c>
      <c r="BK233" s="205">
        <f t="shared" si="9"/>
        <v>0</v>
      </c>
      <c r="BL233" s="18" t="s">
        <v>97</v>
      </c>
      <c r="BM233" s="204" t="s">
        <v>2135</v>
      </c>
    </row>
    <row r="234" spans="1:65" s="2" customFormat="1" ht="24.2" customHeight="1">
      <c r="A234" s="35"/>
      <c r="B234" s="36"/>
      <c r="C234" s="193" t="s">
        <v>428</v>
      </c>
      <c r="D234" s="193" t="s">
        <v>209</v>
      </c>
      <c r="E234" s="194" t="s">
        <v>2136</v>
      </c>
      <c r="F234" s="195" t="s">
        <v>2137</v>
      </c>
      <c r="G234" s="196" t="s">
        <v>311</v>
      </c>
      <c r="H234" s="197">
        <v>1</v>
      </c>
      <c r="I234" s="198"/>
      <c r="J234" s="199">
        <f t="shared" si="0"/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 t="shared" si="1"/>
        <v>0</v>
      </c>
      <c r="Q234" s="202">
        <v>1.4212199999999999</v>
      </c>
      <c r="R234" s="202">
        <f t="shared" si="2"/>
        <v>1.4212199999999999</v>
      </c>
      <c r="S234" s="202">
        <v>0</v>
      </c>
      <c r="T234" s="203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 t="shared" si="4"/>
        <v>0</v>
      </c>
      <c r="BF234" s="205">
        <f t="shared" si="5"/>
        <v>0</v>
      </c>
      <c r="BG234" s="205">
        <f t="shared" si="6"/>
        <v>0</v>
      </c>
      <c r="BH234" s="205">
        <f t="shared" si="7"/>
        <v>0</v>
      </c>
      <c r="BI234" s="205">
        <f t="shared" si="8"/>
        <v>0</v>
      </c>
      <c r="BJ234" s="18" t="s">
        <v>83</v>
      </c>
      <c r="BK234" s="205">
        <f t="shared" si="9"/>
        <v>0</v>
      </c>
      <c r="BL234" s="18" t="s">
        <v>97</v>
      </c>
      <c r="BM234" s="204" t="s">
        <v>2138</v>
      </c>
    </row>
    <row r="235" spans="1:65" s="13" customFormat="1" ht="11.25">
      <c r="B235" s="206"/>
      <c r="C235" s="207"/>
      <c r="D235" s="208" t="s">
        <v>227</v>
      </c>
      <c r="E235" s="209" t="s">
        <v>1</v>
      </c>
      <c r="F235" s="210" t="s">
        <v>2139</v>
      </c>
      <c r="G235" s="207"/>
      <c r="H235" s="211">
        <v>1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227</v>
      </c>
      <c r="AU235" s="217" t="s">
        <v>85</v>
      </c>
      <c r="AV235" s="13" t="s">
        <v>85</v>
      </c>
      <c r="AW235" s="13" t="s">
        <v>32</v>
      </c>
      <c r="AX235" s="13" t="s">
        <v>83</v>
      </c>
      <c r="AY235" s="217" t="s">
        <v>207</v>
      </c>
    </row>
    <row r="236" spans="1:65" s="2" customFormat="1" ht="24.2" customHeight="1">
      <c r="A236" s="35"/>
      <c r="B236" s="36"/>
      <c r="C236" s="193" t="s">
        <v>432</v>
      </c>
      <c r="D236" s="193" t="s">
        <v>209</v>
      </c>
      <c r="E236" s="194" t="s">
        <v>2140</v>
      </c>
      <c r="F236" s="195" t="s">
        <v>2141</v>
      </c>
      <c r="G236" s="196" t="s">
        <v>311</v>
      </c>
      <c r="H236" s="197">
        <v>1</v>
      </c>
      <c r="I236" s="198"/>
      <c r="J236" s="199">
        <f>ROUND(I236*H236,2)</f>
        <v>0</v>
      </c>
      <c r="K236" s="195" t="s">
        <v>213</v>
      </c>
      <c r="L236" s="40"/>
      <c r="M236" s="200" t="s">
        <v>1</v>
      </c>
      <c r="N236" s="201" t="s">
        <v>41</v>
      </c>
      <c r="O236" s="72"/>
      <c r="P236" s="202">
        <f>O236*H236</f>
        <v>0</v>
      </c>
      <c r="Q236" s="202">
        <v>0.41488999999999998</v>
      </c>
      <c r="R236" s="202">
        <f>Q236*H236</f>
        <v>0.41488999999999998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97</v>
      </c>
      <c r="AT236" s="204" t="s">
        <v>209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97</v>
      </c>
      <c r="BM236" s="204" t="s">
        <v>2142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2143</v>
      </c>
      <c r="G237" s="207"/>
      <c r="H237" s="211">
        <v>1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83</v>
      </c>
      <c r="AY237" s="217" t="s">
        <v>207</v>
      </c>
    </row>
    <row r="238" spans="1:65" s="2" customFormat="1" ht="55.5" customHeight="1">
      <c r="A238" s="35"/>
      <c r="B238" s="36"/>
      <c r="C238" s="255" t="s">
        <v>436</v>
      </c>
      <c r="D238" s="255" t="s">
        <v>636</v>
      </c>
      <c r="E238" s="256" t="s">
        <v>2144</v>
      </c>
      <c r="F238" s="257" t="s">
        <v>2145</v>
      </c>
      <c r="G238" s="258" t="s">
        <v>311</v>
      </c>
      <c r="H238" s="259">
        <v>1</v>
      </c>
      <c r="I238" s="260"/>
      <c r="J238" s="261">
        <f>ROUND(I238*H238,2)</f>
        <v>0</v>
      </c>
      <c r="K238" s="257" t="s">
        <v>1</v>
      </c>
      <c r="L238" s="262"/>
      <c r="M238" s="263" t="s">
        <v>1</v>
      </c>
      <c r="N238" s="264" t="s">
        <v>41</v>
      </c>
      <c r="O238" s="72"/>
      <c r="P238" s="202">
        <f>O238*H238</f>
        <v>0</v>
      </c>
      <c r="Q238" s="202">
        <v>1.49</v>
      </c>
      <c r="R238" s="202">
        <f>Q238*H238</f>
        <v>1.49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237</v>
      </c>
      <c r="AT238" s="204" t="s">
        <v>636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2146</v>
      </c>
    </row>
    <row r="239" spans="1:65" s="2" customFormat="1" ht="24.2" customHeight="1">
      <c r="A239" s="35"/>
      <c r="B239" s="36"/>
      <c r="C239" s="255" t="s">
        <v>442</v>
      </c>
      <c r="D239" s="255" t="s">
        <v>636</v>
      </c>
      <c r="E239" s="256" t="s">
        <v>2147</v>
      </c>
      <c r="F239" s="257" t="s">
        <v>2148</v>
      </c>
      <c r="G239" s="258" t="s">
        <v>311</v>
      </c>
      <c r="H239" s="259">
        <v>3</v>
      </c>
      <c r="I239" s="260"/>
      <c r="J239" s="261">
        <f>ROUND(I239*H239,2)</f>
        <v>0</v>
      </c>
      <c r="K239" s="257" t="s">
        <v>213</v>
      </c>
      <c r="L239" s="262"/>
      <c r="M239" s="263" t="s">
        <v>1</v>
      </c>
      <c r="N239" s="264" t="s">
        <v>41</v>
      </c>
      <c r="O239" s="72"/>
      <c r="P239" s="202">
        <f>O239*H239</f>
        <v>0</v>
      </c>
      <c r="Q239" s="202">
        <v>2E-3</v>
      </c>
      <c r="R239" s="202">
        <f>Q239*H239</f>
        <v>6.0000000000000001E-3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237</v>
      </c>
      <c r="AT239" s="204" t="s">
        <v>636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2149</v>
      </c>
    </row>
    <row r="240" spans="1:65" s="2" customFormat="1" ht="33" customHeight="1">
      <c r="A240" s="35"/>
      <c r="B240" s="36"/>
      <c r="C240" s="193" t="s">
        <v>447</v>
      </c>
      <c r="D240" s="193" t="s">
        <v>209</v>
      </c>
      <c r="E240" s="194" t="s">
        <v>2150</v>
      </c>
      <c r="F240" s="195" t="s">
        <v>2151</v>
      </c>
      <c r="G240" s="196" t="s">
        <v>311</v>
      </c>
      <c r="H240" s="197">
        <v>1</v>
      </c>
      <c r="I240" s="198"/>
      <c r="J240" s="199">
        <f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2.1158700000000001</v>
      </c>
      <c r="R240" s="202">
        <f>Q240*H240</f>
        <v>2.1158700000000001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2152</v>
      </c>
    </row>
    <row r="241" spans="1:65" s="13" customFormat="1" ht="11.25">
      <c r="B241" s="206"/>
      <c r="C241" s="207"/>
      <c r="D241" s="208" t="s">
        <v>227</v>
      </c>
      <c r="E241" s="209" t="s">
        <v>1</v>
      </c>
      <c r="F241" s="210" t="s">
        <v>2153</v>
      </c>
      <c r="G241" s="207"/>
      <c r="H241" s="211">
        <v>1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227</v>
      </c>
      <c r="AU241" s="217" t="s">
        <v>85</v>
      </c>
      <c r="AV241" s="13" t="s">
        <v>85</v>
      </c>
      <c r="AW241" s="13" t="s">
        <v>32</v>
      </c>
      <c r="AX241" s="13" t="s">
        <v>83</v>
      </c>
      <c r="AY241" s="217" t="s">
        <v>207</v>
      </c>
    </row>
    <row r="242" spans="1:65" s="2" customFormat="1" ht="21.75" customHeight="1">
      <c r="A242" s="35"/>
      <c r="B242" s="36"/>
      <c r="C242" s="255" t="s">
        <v>452</v>
      </c>
      <c r="D242" s="255" t="s">
        <v>636</v>
      </c>
      <c r="E242" s="256" t="s">
        <v>2154</v>
      </c>
      <c r="F242" s="257" t="s">
        <v>2155</v>
      </c>
      <c r="G242" s="258" t="s">
        <v>311</v>
      </c>
      <c r="H242" s="259">
        <v>1</v>
      </c>
      <c r="I242" s="260"/>
      <c r="J242" s="261">
        <f t="shared" ref="J242:J255" si="10">ROUND(I242*H242,2)</f>
        <v>0</v>
      </c>
      <c r="K242" s="257" t="s">
        <v>213</v>
      </c>
      <c r="L242" s="262"/>
      <c r="M242" s="263" t="s">
        <v>1</v>
      </c>
      <c r="N242" s="264" t="s">
        <v>41</v>
      </c>
      <c r="O242" s="72"/>
      <c r="P242" s="202">
        <f t="shared" ref="P242:P255" si="11">O242*H242</f>
        <v>0</v>
      </c>
      <c r="Q242" s="202">
        <v>2.1</v>
      </c>
      <c r="R242" s="202">
        <f t="shared" ref="R242:R255" si="12">Q242*H242</f>
        <v>2.1</v>
      </c>
      <c r="S242" s="202">
        <v>0</v>
      </c>
      <c r="T242" s="203">
        <f t="shared" ref="T242:T255" si="13"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237</v>
      </c>
      <c r="AT242" s="204" t="s">
        <v>636</v>
      </c>
      <c r="AU242" s="204" t="s">
        <v>85</v>
      </c>
      <c r="AY242" s="18" t="s">
        <v>207</v>
      </c>
      <c r="BE242" s="205">
        <f t="shared" ref="BE242:BE255" si="14">IF(N242="základní",J242,0)</f>
        <v>0</v>
      </c>
      <c r="BF242" s="205">
        <f t="shared" ref="BF242:BF255" si="15">IF(N242="snížená",J242,0)</f>
        <v>0</v>
      </c>
      <c r="BG242" s="205">
        <f t="shared" ref="BG242:BG255" si="16">IF(N242="zákl. přenesená",J242,0)</f>
        <v>0</v>
      </c>
      <c r="BH242" s="205">
        <f t="shared" ref="BH242:BH255" si="17">IF(N242="sníž. přenesená",J242,0)</f>
        <v>0</v>
      </c>
      <c r="BI242" s="205">
        <f t="shared" ref="BI242:BI255" si="18">IF(N242="nulová",J242,0)</f>
        <v>0</v>
      </c>
      <c r="BJ242" s="18" t="s">
        <v>83</v>
      </c>
      <c r="BK242" s="205">
        <f t="shared" ref="BK242:BK255" si="19">ROUND(I242*H242,2)</f>
        <v>0</v>
      </c>
      <c r="BL242" s="18" t="s">
        <v>97</v>
      </c>
      <c r="BM242" s="204" t="s">
        <v>2156</v>
      </c>
    </row>
    <row r="243" spans="1:65" s="2" customFormat="1" ht="16.5" customHeight="1">
      <c r="A243" s="35"/>
      <c r="B243" s="36"/>
      <c r="C243" s="255" t="s">
        <v>457</v>
      </c>
      <c r="D243" s="255" t="s">
        <v>636</v>
      </c>
      <c r="E243" s="256" t="s">
        <v>2157</v>
      </c>
      <c r="F243" s="257" t="s">
        <v>2158</v>
      </c>
      <c r="G243" s="258" t="s">
        <v>311</v>
      </c>
      <c r="H243" s="259">
        <v>1</v>
      </c>
      <c r="I243" s="260"/>
      <c r="J243" s="261">
        <f t="shared" si="10"/>
        <v>0</v>
      </c>
      <c r="K243" s="257" t="s">
        <v>213</v>
      </c>
      <c r="L243" s="262"/>
      <c r="M243" s="263" t="s">
        <v>1</v>
      </c>
      <c r="N243" s="264" t="s">
        <v>41</v>
      </c>
      <c r="O243" s="72"/>
      <c r="P243" s="202">
        <f t="shared" si="11"/>
        <v>0</v>
      </c>
      <c r="Q243" s="202">
        <v>0.52600000000000002</v>
      </c>
      <c r="R243" s="202">
        <f t="shared" si="12"/>
        <v>0.52600000000000002</v>
      </c>
      <c r="S243" s="202">
        <v>0</v>
      </c>
      <c r="T243" s="203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237</v>
      </c>
      <c r="AT243" s="204" t="s">
        <v>636</v>
      </c>
      <c r="AU243" s="204" t="s">
        <v>85</v>
      </c>
      <c r="AY243" s="18" t="s">
        <v>207</v>
      </c>
      <c r="BE243" s="205">
        <f t="shared" si="14"/>
        <v>0</v>
      </c>
      <c r="BF243" s="205">
        <f t="shared" si="15"/>
        <v>0</v>
      </c>
      <c r="BG243" s="205">
        <f t="shared" si="16"/>
        <v>0</v>
      </c>
      <c r="BH243" s="205">
        <f t="shared" si="17"/>
        <v>0</v>
      </c>
      <c r="BI243" s="205">
        <f t="shared" si="18"/>
        <v>0</v>
      </c>
      <c r="BJ243" s="18" t="s">
        <v>83</v>
      </c>
      <c r="BK243" s="205">
        <f t="shared" si="19"/>
        <v>0</v>
      </c>
      <c r="BL243" s="18" t="s">
        <v>97</v>
      </c>
      <c r="BM243" s="204" t="s">
        <v>2159</v>
      </c>
    </row>
    <row r="244" spans="1:65" s="2" customFormat="1" ht="24.2" customHeight="1">
      <c r="A244" s="35"/>
      <c r="B244" s="36"/>
      <c r="C244" s="255" t="s">
        <v>462</v>
      </c>
      <c r="D244" s="255" t="s">
        <v>636</v>
      </c>
      <c r="E244" s="256" t="s">
        <v>2160</v>
      </c>
      <c r="F244" s="257" t="s">
        <v>2161</v>
      </c>
      <c r="G244" s="258" t="s">
        <v>311</v>
      </c>
      <c r="H244" s="259">
        <v>1</v>
      </c>
      <c r="I244" s="260"/>
      <c r="J244" s="261">
        <f t="shared" si="10"/>
        <v>0</v>
      </c>
      <c r="K244" s="257" t="s">
        <v>213</v>
      </c>
      <c r="L244" s="262"/>
      <c r="M244" s="263" t="s">
        <v>1</v>
      </c>
      <c r="N244" s="264" t="s">
        <v>41</v>
      </c>
      <c r="O244" s="72"/>
      <c r="P244" s="202">
        <f t="shared" si="11"/>
        <v>0</v>
      </c>
      <c r="Q244" s="202">
        <v>0.58499999999999996</v>
      </c>
      <c r="R244" s="202">
        <f t="shared" si="12"/>
        <v>0.58499999999999996</v>
      </c>
      <c r="S244" s="202">
        <v>0</v>
      </c>
      <c r="T244" s="203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237</v>
      </c>
      <c r="AT244" s="204" t="s">
        <v>636</v>
      </c>
      <c r="AU244" s="204" t="s">
        <v>85</v>
      </c>
      <c r="AY244" s="18" t="s">
        <v>207</v>
      </c>
      <c r="BE244" s="205">
        <f t="shared" si="14"/>
        <v>0</v>
      </c>
      <c r="BF244" s="205">
        <f t="shared" si="15"/>
        <v>0</v>
      </c>
      <c r="BG244" s="205">
        <f t="shared" si="16"/>
        <v>0</v>
      </c>
      <c r="BH244" s="205">
        <f t="shared" si="17"/>
        <v>0</v>
      </c>
      <c r="BI244" s="205">
        <f t="shared" si="18"/>
        <v>0</v>
      </c>
      <c r="BJ244" s="18" t="s">
        <v>83</v>
      </c>
      <c r="BK244" s="205">
        <f t="shared" si="19"/>
        <v>0</v>
      </c>
      <c r="BL244" s="18" t="s">
        <v>97</v>
      </c>
      <c r="BM244" s="204" t="s">
        <v>2162</v>
      </c>
    </row>
    <row r="245" spans="1:65" s="2" customFormat="1" ht="24.2" customHeight="1">
      <c r="A245" s="35"/>
      <c r="B245" s="36"/>
      <c r="C245" s="255" t="s">
        <v>466</v>
      </c>
      <c r="D245" s="255" t="s">
        <v>636</v>
      </c>
      <c r="E245" s="256" t="s">
        <v>1311</v>
      </c>
      <c r="F245" s="257" t="s">
        <v>1312</v>
      </c>
      <c r="G245" s="258" t="s">
        <v>311</v>
      </c>
      <c r="H245" s="259">
        <v>1</v>
      </c>
      <c r="I245" s="260"/>
      <c r="J245" s="261">
        <f t="shared" si="10"/>
        <v>0</v>
      </c>
      <c r="K245" s="257" t="s">
        <v>213</v>
      </c>
      <c r="L245" s="262"/>
      <c r="M245" s="263" t="s">
        <v>1</v>
      </c>
      <c r="N245" s="264" t="s">
        <v>41</v>
      </c>
      <c r="O245" s="72"/>
      <c r="P245" s="202">
        <f t="shared" si="11"/>
        <v>0</v>
      </c>
      <c r="Q245" s="202">
        <v>6.8000000000000005E-2</v>
      </c>
      <c r="R245" s="202">
        <f t="shared" si="12"/>
        <v>6.8000000000000005E-2</v>
      </c>
      <c r="S245" s="202">
        <v>0</v>
      </c>
      <c r="T245" s="203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237</v>
      </c>
      <c r="AT245" s="204" t="s">
        <v>636</v>
      </c>
      <c r="AU245" s="204" t="s">
        <v>85</v>
      </c>
      <c r="AY245" s="18" t="s">
        <v>207</v>
      </c>
      <c r="BE245" s="205">
        <f t="shared" si="14"/>
        <v>0</v>
      </c>
      <c r="BF245" s="205">
        <f t="shared" si="15"/>
        <v>0</v>
      </c>
      <c r="BG245" s="205">
        <f t="shared" si="16"/>
        <v>0</v>
      </c>
      <c r="BH245" s="205">
        <f t="shared" si="17"/>
        <v>0</v>
      </c>
      <c r="BI245" s="205">
        <f t="shared" si="18"/>
        <v>0</v>
      </c>
      <c r="BJ245" s="18" t="s">
        <v>83</v>
      </c>
      <c r="BK245" s="205">
        <f t="shared" si="19"/>
        <v>0</v>
      </c>
      <c r="BL245" s="18" t="s">
        <v>97</v>
      </c>
      <c r="BM245" s="204" t="s">
        <v>2163</v>
      </c>
    </row>
    <row r="246" spans="1:65" s="2" customFormat="1" ht="24.2" customHeight="1">
      <c r="A246" s="35"/>
      <c r="B246" s="36"/>
      <c r="C246" s="255" t="s">
        <v>470</v>
      </c>
      <c r="D246" s="255" t="s">
        <v>636</v>
      </c>
      <c r="E246" s="256" t="s">
        <v>2164</v>
      </c>
      <c r="F246" s="257" t="s">
        <v>2165</v>
      </c>
      <c r="G246" s="258" t="s">
        <v>311</v>
      </c>
      <c r="H246" s="259">
        <v>1</v>
      </c>
      <c r="I246" s="260"/>
      <c r="J246" s="261">
        <f t="shared" si="10"/>
        <v>0</v>
      </c>
      <c r="K246" s="257" t="s">
        <v>213</v>
      </c>
      <c r="L246" s="262"/>
      <c r="M246" s="263" t="s">
        <v>1</v>
      </c>
      <c r="N246" s="264" t="s">
        <v>41</v>
      </c>
      <c r="O246" s="72"/>
      <c r="P246" s="202">
        <f t="shared" si="11"/>
        <v>0</v>
      </c>
      <c r="Q246" s="202">
        <v>0.04</v>
      </c>
      <c r="R246" s="202">
        <f t="shared" si="12"/>
        <v>0.04</v>
      </c>
      <c r="S246" s="202">
        <v>0</v>
      </c>
      <c r="T246" s="203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237</v>
      </c>
      <c r="AT246" s="204" t="s">
        <v>636</v>
      </c>
      <c r="AU246" s="204" t="s">
        <v>85</v>
      </c>
      <c r="AY246" s="18" t="s">
        <v>207</v>
      </c>
      <c r="BE246" s="205">
        <f t="shared" si="14"/>
        <v>0</v>
      </c>
      <c r="BF246" s="205">
        <f t="shared" si="15"/>
        <v>0</v>
      </c>
      <c r="BG246" s="205">
        <f t="shared" si="16"/>
        <v>0</v>
      </c>
      <c r="BH246" s="205">
        <f t="shared" si="17"/>
        <v>0</v>
      </c>
      <c r="BI246" s="205">
        <f t="shared" si="18"/>
        <v>0</v>
      </c>
      <c r="BJ246" s="18" t="s">
        <v>83</v>
      </c>
      <c r="BK246" s="205">
        <f t="shared" si="19"/>
        <v>0</v>
      </c>
      <c r="BL246" s="18" t="s">
        <v>97</v>
      </c>
      <c r="BM246" s="204" t="s">
        <v>2166</v>
      </c>
    </row>
    <row r="247" spans="1:65" s="2" customFormat="1" ht="24.2" customHeight="1">
      <c r="A247" s="35"/>
      <c r="B247" s="36"/>
      <c r="C247" s="255" t="s">
        <v>475</v>
      </c>
      <c r="D247" s="255" t="s">
        <v>636</v>
      </c>
      <c r="E247" s="256" t="s">
        <v>2147</v>
      </c>
      <c r="F247" s="257" t="s">
        <v>2148</v>
      </c>
      <c r="G247" s="258" t="s">
        <v>311</v>
      </c>
      <c r="H247" s="259">
        <v>5</v>
      </c>
      <c r="I247" s="260"/>
      <c r="J247" s="261">
        <f t="shared" si="10"/>
        <v>0</v>
      </c>
      <c r="K247" s="257" t="s">
        <v>213</v>
      </c>
      <c r="L247" s="262"/>
      <c r="M247" s="263" t="s">
        <v>1</v>
      </c>
      <c r="N247" s="264" t="s">
        <v>41</v>
      </c>
      <c r="O247" s="72"/>
      <c r="P247" s="202">
        <f t="shared" si="11"/>
        <v>0</v>
      </c>
      <c r="Q247" s="202">
        <v>2E-3</v>
      </c>
      <c r="R247" s="202">
        <f t="shared" si="12"/>
        <v>0.01</v>
      </c>
      <c r="S247" s="202">
        <v>0</v>
      </c>
      <c r="T247" s="203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237</v>
      </c>
      <c r="AT247" s="204" t="s">
        <v>636</v>
      </c>
      <c r="AU247" s="204" t="s">
        <v>85</v>
      </c>
      <c r="AY247" s="18" t="s">
        <v>207</v>
      </c>
      <c r="BE247" s="205">
        <f t="shared" si="14"/>
        <v>0</v>
      </c>
      <c r="BF247" s="205">
        <f t="shared" si="15"/>
        <v>0</v>
      </c>
      <c r="BG247" s="205">
        <f t="shared" si="16"/>
        <v>0</v>
      </c>
      <c r="BH247" s="205">
        <f t="shared" si="17"/>
        <v>0</v>
      </c>
      <c r="BI247" s="205">
        <f t="shared" si="18"/>
        <v>0</v>
      </c>
      <c r="BJ247" s="18" t="s">
        <v>83</v>
      </c>
      <c r="BK247" s="205">
        <f t="shared" si="19"/>
        <v>0</v>
      </c>
      <c r="BL247" s="18" t="s">
        <v>97</v>
      </c>
      <c r="BM247" s="204" t="s">
        <v>2167</v>
      </c>
    </row>
    <row r="248" spans="1:65" s="2" customFormat="1" ht="24.2" customHeight="1">
      <c r="A248" s="35"/>
      <c r="B248" s="36"/>
      <c r="C248" s="193" t="s">
        <v>483</v>
      </c>
      <c r="D248" s="193" t="s">
        <v>209</v>
      </c>
      <c r="E248" s="194" t="s">
        <v>2168</v>
      </c>
      <c r="F248" s="195" t="s">
        <v>2169</v>
      </c>
      <c r="G248" s="196" t="s">
        <v>311</v>
      </c>
      <c r="H248" s="197">
        <v>1</v>
      </c>
      <c r="I248" s="198"/>
      <c r="J248" s="199">
        <f t="shared" si="10"/>
        <v>0</v>
      </c>
      <c r="K248" s="195" t="s">
        <v>213</v>
      </c>
      <c r="L248" s="40"/>
      <c r="M248" s="200" t="s">
        <v>1</v>
      </c>
      <c r="N248" s="201" t="s">
        <v>41</v>
      </c>
      <c r="O248" s="72"/>
      <c r="P248" s="202">
        <f t="shared" si="11"/>
        <v>0</v>
      </c>
      <c r="Q248" s="202">
        <v>9.8899999999999995E-3</v>
      </c>
      <c r="R248" s="202">
        <f t="shared" si="12"/>
        <v>9.8899999999999995E-3</v>
      </c>
      <c r="S248" s="202">
        <v>0</v>
      </c>
      <c r="T248" s="203">
        <f t="shared" si="1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97</v>
      </c>
      <c r="AT248" s="204" t="s">
        <v>209</v>
      </c>
      <c r="AU248" s="204" t="s">
        <v>85</v>
      </c>
      <c r="AY248" s="18" t="s">
        <v>207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83</v>
      </c>
      <c r="BK248" s="205">
        <f t="shared" si="19"/>
        <v>0</v>
      </c>
      <c r="BL248" s="18" t="s">
        <v>97</v>
      </c>
      <c r="BM248" s="204" t="s">
        <v>2170</v>
      </c>
    </row>
    <row r="249" spans="1:65" s="2" customFormat="1" ht="16.5" customHeight="1">
      <c r="A249" s="35"/>
      <c r="B249" s="36"/>
      <c r="C249" s="255" t="s">
        <v>761</v>
      </c>
      <c r="D249" s="255" t="s">
        <v>636</v>
      </c>
      <c r="E249" s="256" t="s">
        <v>2171</v>
      </c>
      <c r="F249" s="257" t="s">
        <v>2172</v>
      </c>
      <c r="G249" s="258" t="s">
        <v>311</v>
      </c>
      <c r="H249" s="259">
        <v>1</v>
      </c>
      <c r="I249" s="260"/>
      <c r="J249" s="261">
        <f t="shared" si="10"/>
        <v>0</v>
      </c>
      <c r="K249" s="257" t="s">
        <v>213</v>
      </c>
      <c r="L249" s="262"/>
      <c r="M249" s="263" t="s">
        <v>1</v>
      </c>
      <c r="N249" s="264" t="s">
        <v>41</v>
      </c>
      <c r="O249" s="72"/>
      <c r="P249" s="202">
        <f t="shared" si="11"/>
        <v>0</v>
      </c>
      <c r="Q249" s="202">
        <v>0.26200000000000001</v>
      </c>
      <c r="R249" s="202">
        <f t="shared" si="12"/>
        <v>0.26200000000000001</v>
      </c>
      <c r="S249" s="202">
        <v>0</v>
      </c>
      <c r="T249" s="203">
        <f t="shared" si="1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237</v>
      </c>
      <c r="AT249" s="204" t="s">
        <v>636</v>
      </c>
      <c r="AU249" s="204" t="s">
        <v>85</v>
      </c>
      <c r="AY249" s="18" t="s">
        <v>207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83</v>
      </c>
      <c r="BK249" s="205">
        <f t="shared" si="19"/>
        <v>0</v>
      </c>
      <c r="BL249" s="18" t="s">
        <v>97</v>
      </c>
      <c r="BM249" s="204" t="s">
        <v>2173</v>
      </c>
    </row>
    <row r="250" spans="1:65" s="2" customFormat="1" ht="24.2" customHeight="1">
      <c r="A250" s="35"/>
      <c r="B250" s="36"/>
      <c r="C250" s="193" t="s">
        <v>765</v>
      </c>
      <c r="D250" s="193" t="s">
        <v>209</v>
      </c>
      <c r="E250" s="194" t="s">
        <v>2174</v>
      </c>
      <c r="F250" s="195" t="s">
        <v>2175</v>
      </c>
      <c r="G250" s="196" t="s">
        <v>311</v>
      </c>
      <c r="H250" s="197">
        <v>1</v>
      </c>
      <c r="I250" s="198"/>
      <c r="J250" s="199">
        <f t="shared" si="10"/>
        <v>0</v>
      </c>
      <c r="K250" s="195" t="s">
        <v>213</v>
      </c>
      <c r="L250" s="40"/>
      <c r="M250" s="200" t="s">
        <v>1</v>
      </c>
      <c r="N250" s="201" t="s">
        <v>41</v>
      </c>
      <c r="O250" s="72"/>
      <c r="P250" s="202">
        <f t="shared" si="11"/>
        <v>0</v>
      </c>
      <c r="Q250" s="202">
        <v>9.8899999999999995E-3</v>
      </c>
      <c r="R250" s="202">
        <f t="shared" si="12"/>
        <v>9.8899999999999995E-3</v>
      </c>
      <c r="S250" s="202">
        <v>0</v>
      </c>
      <c r="T250" s="203">
        <f t="shared" si="1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97</v>
      </c>
      <c r="AT250" s="204" t="s">
        <v>209</v>
      </c>
      <c r="AU250" s="204" t="s">
        <v>85</v>
      </c>
      <c r="AY250" s="18" t="s">
        <v>207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83</v>
      </c>
      <c r="BK250" s="205">
        <f t="shared" si="19"/>
        <v>0</v>
      </c>
      <c r="BL250" s="18" t="s">
        <v>97</v>
      </c>
      <c r="BM250" s="204" t="s">
        <v>2176</v>
      </c>
    </row>
    <row r="251" spans="1:65" s="2" customFormat="1" ht="16.5" customHeight="1">
      <c r="A251" s="35"/>
      <c r="B251" s="36"/>
      <c r="C251" s="255" t="s">
        <v>770</v>
      </c>
      <c r="D251" s="255" t="s">
        <v>636</v>
      </c>
      <c r="E251" s="256" t="s">
        <v>2177</v>
      </c>
      <c r="F251" s="257" t="s">
        <v>2178</v>
      </c>
      <c r="G251" s="258" t="s">
        <v>311</v>
      </c>
      <c r="H251" s="259">
        <v>1</v>
      </c>
      <c r="I251" s="260"/>
      <c r="J251" s="261">
        <f t="shared" si="10"/>
        <v>0</v>
      </c>
      <c r="K251" s="257" t="s">
        <v>213</v>
      </c>
      <c r="L251" s="262"/>
      <c r="M251" s="263" t="s">
        <v>1</v>
      </c>
      <c r="N251" s="264" t="s">
        <v>41</v>
      </c>
      <c r="O251" s="72"/>
      <c r="P251" s="202">
        <f t="shared" si="11"/>
        <v>0</v>
      </c>
      <c r="Q251" s="202">
        <v>1.054</v>
      </c>
      <c r="R251" s="202">
        <f t="shared" si="12"/>
        <v>1.054</v>
      </c>
      <c r="S251" s="202">
        <v>0</v>
      </c>
      <c r="T251" s="203">
        <f t="shared" si="1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237</v>
      </c>
      <c r="AT251" s="204" t="s">
        <v>636</v>
      </c>
      <c r="AU251" s="204" t="s">
        <v>85</v>
      </c>
      <c r="AY251" s="18" t="s">
        <v>207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83</v>
      </c>
      <c r="BK251" s="205">
        <f t="shared" si="19"/>
        <v>0</v>
      </c>
      <c r="BL251" s="18" t="s">
        <v>97</v>
      </c>
      <c r="BM251" s="204" t="s">
        <v>2179</v>
      </c>
    </row>
    <row r="252" spans="1:65" s="2" customFormat="1" ht="24.2" customHeight="1">
      <c r="A252" s="35"/>
      <c r="B252" s="36"/>
      <c r="C252" s="193" t="s">
        <v>775</v>
      </c>
      <c r="D252" s="193" t="s">
        <v>209</v>
      </c>
      <c r="E252" s="194" t="s">
        <v>2180</v>
      </c>
      <c r="F252" s="195" t="s">
        <v>2181</v>
      </c>
      <c r="G252" s="196" t="s">
        <v>311</v>
      </c>
      <c r="H252" s="197">
        <v>1</v>
      </c>
      <c r="I252" s="198"/>
      <c r="J252" s="199">
        <f t="shared" si="10"/>
        <v>0</v>
      </c>
      <c r="K252" s="195" t="s">
        <v>213</v>
      </c>
      <c r="L252" s="40"/>
      <c r="M252" s="200" t="s">
        <v>1</v>
      </c>
      <c r="N252" s="201" t="s">
        <v>41</v>
      </c>
      <c r="O252" s="72"/>
      <c r="P252" s="202">
        <f t="shared" si="11"/>
        <v>0</v>
      </c>
      <c r="Q252" s="202">
        <v>9.8899999999999995E-3</v>
      </c>
      <c r="R252" s="202">
        <f t="shared" si="12"/>
        <v>9.8899999999999995E-3</v>
      </c>
      <c r="S252" s="202">
        <v>0</v>
      </c>
      <c r="T252" s="203">
        <f t="shared" si="1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97</v>
      </c>
      <c r="AT252" s="204" t="s">
        <v>209</v>
      </c>
      <c r="AU252" s="204" t="s">
        <v>85</v>
      </c>
      <c r="AY252" s="18" t="s">
        <v>207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83</v>
      </c>
      <c r="BK252" s="205">
        <f t="shared" si="19"/>
        <v>0</v>
      </c>
      <c r="BL252" s="18" t="s">
        <v>97</v>
      </c>
      <c r="BM252" s="204" t="s">
        <v>2182</v>
      </c>
    </row>
    <row r="253" spans="1:65" s="2" customFormat="1" ht="24.2" customHeight="1">
      <c r="A253" s="35"/>
      <c r="B253" s="36"/>
      <c r="C253" s="255" t="s">
        <v>779</v>
      </c>
      <c r="D253" s="255" t="s">
        <v>636</v>
      </c>
      <c r="E253" s="256" t="s">
        <v>2183</v>
      </c>
      <c r="F253" s="257" t="s">
        <v>2184</v>
      </c>
      <c r="G253" s="258" t="s">
        <v>311</v>
      </c>
      <c r="H253" s="259">
        <v>1</v>
      </c>
      <c r="I253" s="260"/>
      <c r="J253" s="261">
        <f t="shared" si="10"/>
        <v>0</v>
      </c>
      <c r="K253" s="257" t="s">
        <v>213</v>
      </c>
      <c r="L253" s="262"/>
      <c r="M253" s="263" t="s">
        <v>1</v>
      </c>
      <c r="N253" s="264" t="s">
        <v>41</v>
      </c>
      <c r="O253" s="72"/>
      <c r="P253" s="202">
        <f t="shared" si="11"/>
        <v>0</v>
      </c>
      <c r="Q253" s="202">
        <v>0.44900000000000001</v>
      </c>
      <c r="R253" s="202">
        <f t="shared" si="12"/>
        <v>0.44900000000000001</v>
      </c>
      <c r="S253" s="202">
        <v>0</v>
      </c>
      <c r="T253" s="203">
        <f t="shared" si="1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237</v>
      </c>
      <c r="AT253" s="204" t="s">
        <v>636</v>
      </c>
      <c r="AU253" s="204" t="s">
        <v>85</v>
      </c>
      <c r="AY253" s="18" t="s">
        <v>207</v>
      </c>
      <c r="BE253" s="205">
        <f t="shared" si="14"/>
        <v>0</v>
      </c>
      <c r="BF253" s="205">
        <f t="shared" si="15"/>
        <v>0</v>
      </c>
      <c r="BG253" s="205">
        <f t="shared" si="16"/>
        <v>0</v>
      </c>
      <c r="BH253" s="205">
        <f t="shared" si="17"/>
        <v>0</v>
      </c>
      <c r="BI253" s="205">
        <f t="shared" si="18"/>
        <v>0</v>
      </c>
      <c r="BJ253" s="18" t="s">
        <v>83</v>
      </c>
      <c r="BK253" s="205">
        <f t="shared" si="19"/>
        <v>0</v>
      </c>
      <c r="BL253" s="18" t="s">
        <v>97</v>
      </c>
      <c r="BM253" s="204" t="s">
        <v>2185</v>
      </c>
    </row>
    <row r="254" spans="1:65" s="2" customFormat="1" ht="24.2" customHeight="1">
      <c r="A254" s="35"/>
      <c r="B254" s="36"/>
      <c r="C254" s="193" t="s">
        <v>785</v>
      </c>
      <c r="D254" s="193" t="s">
        <v>209</v>
      </c>
      <c r="E254" s="194" t="s">
        <v>811</v>
      </c>
      <c r="F254" s="195" t="s">
        <v>2186</v>
      </c>
      <c r="G254" s="196" t="s">
        <v>311</v>
      </c>
      <c r="H254" s="197">
        <v>3</v>
      </c>
      <c r="I254" s="198"/>
      <c r="J254" s="199">
        <f t="shared" si="10"/>
        <v>0</v>
      </c>
      <c r="K254" s="195" t="s">
        <v>213</v>
      </c>
      <c r="L254" s="40"/>
      <c r="M254" s="200" t="s">
        <v>1</v>
      </c>
      <c r="N254" s="201" t="s">
        <v>41</v>
      </c>
      <c r="O254" s="72"/>
      <c r="P254" s="202">
        <f t="shared" si="11"/>
        <v>0</v>
      </c>
      <c r="Q254" s="202">
        <v>0.09</v>
      </c>
      <c r="R254" s="202">
        <f t="shared" si="12"/>
        <v>0.27</v>
      </c>
      <c r="S254" s="202">
        <v>0</v>
      </c>
      <c r="T254" s="203">
        <f t="shared" si="1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97</v>
      </c>
      <c r="AT254" s="204" t="s">
        <v>209</v>
      </c>
      <c r="AU254" s="204" t="s">
        <v>85</v>
      </c>
      <c r="AY254" s="18" t="s">
        <v>207</v>
      </c>
      <c r="BE254" s="205">
        <f t="shared" si="14"/>
        <v>0</v>
      </c>
      <c r="BF254" s="205">
        <f t="shared" si="15"/>
        <v>0</v>
      </c>
      <c r="BG254" s="205">
        <f t="shared" si="16"/>
        <v>0</v>
      </c>
      <c r="BH254" s="205">
        <f t="shared" si="17"/>
        <v>0</v>
      </c>
      <c r="BI254" s="205">
        <f t="shared" si="18"/>
        <v>0</v>
      </c>
      <c r="BJ254" s="18" t="s">
        <v>83</v>
      </c>
      <c r="BK254" s="205">
        <f t="shared" si="19"/>
        <v>0</v>
      </c>
      <c r="BL254" s="18" t="s">
        <v>97</v>
      </c>
      <c r="BM254" s="204" t="s">
        <v>2187</v>
      </c>
    </row>
    <row r="255" spans="1:65" s="2" customFormat="1" ht="24.2" customHeight="1">
      <c r="A255" s="35"/>
      <c r="B255" s="36"/>
      <c r="C255" s="255" t="s">
        <v>793</v>
      </c>
      <c r="D255" s="255" t="s">
        <v>636</v>
      </c>
      <c r="E255" s="256" t="s">
        <v>1299</v>
      </c>
      <c r="F255" s="257" t="s">
        <v>1300</v>
      </c>
      <c r="G255" s="258" t="s">
        <v>311</v>
      </c>
      <c r="H255" s="259">
        <v>3</v>
      </c>
      <c r="I255" s="260"/>
      <c r="J255" s="261">
        <f t="shared" si="10"/>
        <v>0</v>
      </c>
      <c r="K255" s="257" t="s">
        <v>213</v>
      </c>
      <c r="L255" s="262"/>
      <c r="M255" s="263" t="s">
        <v>1</v>
      </c>
      <c r="N255" s="264" t="s">
        <v>41</v>
      </c>
      <c r="O255" s="72"/>
      <c r="P255" s="202">
        <f t="shared" si="11"/>
        <v>0</v>
      </c>
      <c r="Q255" s="202">
        <v>5.4600000000000003E-2</v>
      </c>
      <c r="R255" s="202">
        <f t="shared" si="12"/>
        <v>0.1638</v>
      </c>
      <c r="S255" s="202">
        <v>0</v>
      </c>
      <c r="T255" s="203">
        <f t="shared" si="1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237</v>
      </c>
      <c r="AT255" s="204" t="s">
        <v>636</v>
      </c>
      <c r="AU255" s="204" t="s">
        <v>85</v>
      </c>
      <c r="AY255" s="18" t="s">
        <v>207</v>
      </c>
      <c r="BE255" s="205">
        <f t="shared" si="14"/>
        <v>0</v>
      </c>
      <c r="BF255" s="205">
        <f t="shared" si="15"/>
        <v>0</v>
      </c>
      <c r="BG255" s="205">
        <f t="shared" si="16"/>
        <v>0</v>
      </c>
      <c r="BH255" s="205">
        <f t="shared" si="17"/>
        <v>0</v>
      </c>
      <c r="BI255" s="205">
        <f t="shared" si="18"/>
        <v>0</v>
      </c>
      <c r="BJ255" s="18" t="s">
        <v>83</v>
      </c>
      <c r="BK255" s="205">
        <f t="shared" si="19"/>
        <v>0</v>
      </c>
      <c r="BL255" s="18" t="s">
        <v>97</v>
      </c>
      <c r="BM255" s="204" t="s">
        <v>2188</v>
      </c>
    </row>
    <row r="256" spans="1:65" s="12" customFormat="1" ht="22.9" customHeight="1">
      <c r="B256" s="177"/>
      <c r="C256" s="178"/>
      <c r="D256" s="179" t="s">
        <v>75</v>
      </c>
      <c r="E256" s="191" t="s">
        <v>945</v>
      </c>
      <c r="F256" s="191" t="s">
        <v>946</v>
      </c>
      <c r="G256" s="178"/>
      <c r="H256" s="178"/>
      <c r="I256" s="181"/>
      <c r="J256" s="192">
        <f>BK256</f>
        <v>0</v>
      </c>
      <c r="K256" s="178"/>
      <c r="L256" s="183"/>
      <c r="M256" s="184"/>
      <c r="N256" s="185"/>
      <c r="O256" s="185"/>
      <c r="P256" s="186">
        <f>P257</f>
        <v>0</v>
      </c>
      <c r="Q256" s="185"/>
      <c r="R256" s="186">
        <f>R257</f>
        <v>0</v>
      </c>
      <c r="S256" s="185"/>
      <c r="T256" s="187">
        <f>T257</f>
        <v>0</v>
      </c>
      <c r="AR256" s="188" t="s">
        <v>83</v>
      </c>
      <c r="AT256" s="189" t="s">
        <v>75</v>
      </c>
      <c r="AU256" s="189" t="s">
        <v>83</v>
      </c>
      <c r="AY256" s="188" t="s">
        <v>207</v>
      </c>
      <c r="BK256" s="190">
        <f>BK257</f>
        <v>0</v>
      </c>
    </row>
    <row r="257" spans="1:65" s="2" customFormat="1" ht="24.2" customHeight="1">
      <c r="A257" s="35"/>
      <c r="B257" s="36"/>
      <c r="C257" s="193" t="s">
        <v>798</v>
      </c>
      <c r="D257" s="193" t="s">
        <v>209</v>
      </c>
      <c r="E257" s="194" t="s">
        <v>2189</v>
      </c>
      <c r="F257" s="195" t="s">
        <v>2190</v>
      </c>
      <c r="G257" s="196" t="s">
        <v>445</v>
      </c>
      <c r="H257" s="197">
        <v>285.49900000000002</v>
      </c>
      <c r="I257" s="198"/>
      <c r="J257" s="199">
        <f>ROUND(I257*H257,2)</f>
        <v>0</v>
      </c>
      <c r="K257" s="195" t="s">
        <v>213</v>
      </c>
      <c r="L257" s="40"/>
      <c r="M257" s="250" t="s">
        <v>1</v>
      </c>
      <c r="N257" s="251" t="s">
        <v>41</v>
      </c>
      <c r="O257" s="25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97</v>
      </c>
      <c r="AT257" s="204" t="s">
        <v>209</v>
      </c>
      <c r="AU257" s="204" t="s">
        <v>85</v>
      </c>
      <c r="AY257" s="18" t="s">
        <v>207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97</v>
      </c>
      <c r="BM257" s="204" t="s">
        <v>2191</v>
      </c>
    </row>
    <row r="258" spans="1:65" s="2" customFormat="1" ht="6.95" customHeight="1">
      <c r="A258" s="3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0"/>
      <c r="M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</sheetData>
  <sheetProtection algorithmName="SHA-512" hashValue="pB7kS2MYx2MnJrQIZQzvIZWejNKefgccqb7sg1yNM21gHOSm6tK9AYN7YoOyhjFfpjJqU0TjbkwD1GfeqSowLQ==" saltValue="jMywsEVFzwZCFyS1FmZBUq8zVYFt1EkHcpmiesvrqYP77TsWHYU+i1mWaoOeVa2S/YREG1/rDjTsRuZw6/9gdg==" spinCount="100000" sheet="1" objects="1" scenarios="1" formatColumns="0" formatRows="0" autoFilter="0"/>
  <autoFilter ref="C129:K257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119</v>
      </c>
      <c r="AZ2" s="116" t="s">
        <v>490</v>
      </c>
      <c r="BA2" s="116" t="s">
        <v>1</v>
      </c>
      <c r="BB2" s="116" t="s">
        <v>1</v>
      </c>
      <c r="BC2" s="116" t="s">
        <v>2192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1981</v>
      </c>
      <c r="BA3" s="116" t="s">
        <v>1</v>
      </c>
      <c r="BB3" s="116" t="s">
        <v>1</v>
      </c>
      <c r="BC3" s="116" t="s">
        <v>2193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1983</v>
      </c>
      <c r="BA4" s="116" t="s">
        <v>1</v>
      </c>
      <c r="BB4" s="116" t="s">
        <v>1</v>
      </c>
      <c r="BC4" s="116" t="s">
        <v>2194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2192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2195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ROUND((SUM(BE130:BE178)),  2)</f>
        <v>0</v>
      </c>
      <c r="G37" s="35"/>
      <c r="H37" s="35"/>
      <c r="I37" s="132">
        <v>0.21</v>
      </c>
      <c r="J37" s="131">
        <f>ROUND(((SUM(BE130:BE178))*I37),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ROUND((SUM(BF130:BF178)),  2)</f>
        <v>0</v>
      </c>
      <c r="G38" s="35"/>
      <c r="H38" s="35"/>
      <c r="I38" s="132">
        <v>0.12</v>
      </c>
      <c r="J38" s="131">
        <f>ROUND(((SUM(BF130:BF178))*I38),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ROUND((SUM(BG130:BG178)),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ROUND((SUM(BH130:BH178)),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ROUND((SUM(BI130:BI178)),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02 - Kanalizační odbočky k větvi 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J165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J167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J170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J177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1988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02 - Kanalizační odbočky k větvi D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25.187642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P132+P165+P167+P170+P177</f>
        <v>0</v>
      </c>
      <c r="Q131" s="185"/>
      <c r="R131" s="186">
        <f>R132+R165+R167+R170+R177</f>
        <v>25.187642</v>
      </c>
      <c r="S131" s="185"/>
      <c r="T131" s="187">
        <f>T132+T165+T167+T170+T177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BK132+BK165+BK167+BK170+BK177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SUM(P133:P164)</f>
        <v>0</v>
      </c>
      <c r="Q132" s="185"/>
      <c r="R132" s="186">
        <f>SUM(R133:R164)</f>
        <v>22.59</v>
      </c>
      <c r="S132" s="185"/>
      <c r="T132" s="187">
        <f>SUM(T133:T164)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SUM(BK133:BK164)</f>
        <v>0</v>
      </c>
    </row>
    <row r="133" spans="1:65" s="2" customFormat="1" ht="33" customHeight="1">
      <c r="A133" s="35"/>
      <c r="B133" s="36"/>
      <c r="C133" s="193" t="s">
        <v>83</v>
      </c>
      <c r="D133" s="193" t="s">
        <v>209</v>
      </c>
      <c r="E133" s="194" t="s">
        <v>2196</v>
      </c>
      <c r="F133" s="195" t="s">
        <v>2197</v>
      </c>
      <c r="G133" s="196" t="s">
        <v>285</v>
      </c>
      <c r="H133" s="197">
        <v>6.3230000000000004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2198</v>
      </c>
    </row>
    <row r="134" spans="1:65" s="14" customFormat="1" ht="11.25">
      <c r="B134" s="218"/>
      <c r="C134" s="219"/>
      <c r="D134" s="208" t="s">
        <v>227</v>
      </c>
      <c r="E134" s="220" t="s">
        <v>1</v>
      </c>
      <c r="F134" s="221" t="s">
        <v>2011</v>
      </c>
      <c r="G134" s="219"/>
      <c r="H134" s="220" t="s">
        <v>1</v>
      </c>
      <c r="I134" s="222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227</v>
      </c>
      <c r="AU134" s="227" t="s">
        <v>85</v>
      </c>
      <c r="AV134" s="14" t="s">
        <v>83</v>
      </c>
      <c r="AW134" s="14" t="s">
        <v>32</v>
      </c>
      <c r="AX134" s="14" t="s">
        <v>76</v>
      </c>
      <c r="AY134" s="227" t="s">
        <v>207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2199</v>
      </c>
      <c r="G135" s="207"/>
      <c r="H135" s="211">
        <v>9.4949999999999992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76</v>
      </c>
      <c r="AY135" s="21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2200</v>
      </c>
      <c r="G136" s="207"/>
      <c r="H136" s="211">
        <v>3.15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5" customFormat="1" ht="11.25">
      <c r="B137" s="228"/>
      <c r="C137" s="229"/>
      <c r="D137" s="208" t="s">
        <v>227</v>
      </c>
      <c r="E137" s="230" t="s">
        <v>1143</v>
      </c>
      <c r="F137" s="231" t="s">
        <v>291</v>
      </c>
      <c r="G137" s="229"/>
      <c r="H137" s="232">
        <v>12.645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227</v>
      </c>
      <c r="AU137" s="238" t="s">
        <v>85</v>
      </c>
      <c r="AV137" s="15" t="s">
        <v>97</v>
      </c>
      <c r="AW137" s="15" t="s">
        <v>32</v>
      </c>
      <c r="AX137" s="15" t="s">
        <v>76</v>
      </c>
      <c r="AY137" s="238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2015</v>
      </c>
      <c r="G138" s="207"/>
      <c r="H138" s="211">
        <v>6.3230000000000004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83</v>
      </c>
      <c r="AY138" s="217" t="s">
        <v>207</v>
      </c>
    </row>
    <row r="139" spans="1:65" s="2" customFormat="1" ht="33" customHeight="1">
      <c r="A139" s="35"/>
      <c r="B139" s="36"/>
      <c r="C139" s="193" t="s">
        <v>85</v>
      </c>
      <c r="D139" s="193" t="s">
        <v>209</v>
      </c>
      <c r="E139" s="194" t="s">
        <v>2201</v>
      </c>
      <c r="F139" s="195" t="s">
        <v>2202</v>
      </c>
      <c r="G139" s="196" t="s">
        <v>285</v>
      </c>
      <c r="H139" s="197">
        <v>6.3230000000000004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2203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2015</v>
      </c>
      <c r="G140" s="207"/>
      <c r="H140" s="211">
        <v>6.3230000000000004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37.9" customHeight="1">
      <c r="A141" s="35"/>
      <c r="B141" s="36"/>
      <c r="C141" s="193" t="s">
        <v>92</v>
      </c>
      <c r="D141" s="193" t="s">
        <v>209</v>
      </c>
      <c r="E141" s="194" t="s">
        <v>547</v>
      </c>
      <c r="F141" s="195" t="s">
        <v>548</v>
      </c>
      <c r="G141" s="196" t="s">
        <v>285</v>
      </c>
      <c r="H141" s="197">
        <v>6.3230000000000004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2204</v>
      </c>
    </row>
    <row r="142" spans="1:65" s="13" customFormat="1" ht="11.25">
      <c r="B142" s="206"/>
      <c r="C142" s="207"/>
      <c r="D142" s="208" t="s">
        <v>227</v>
      </c>
      <c r="E142" s="209" t="s">
        <v>490</v>
      </c>
      <c r="F142" s="210" t="s">
        <v>1143</v>
      </c>
      <c r="G142" s="207"/>
      <c r="H142" s="211">
        <v>12.645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227</v>
      </c>
      <c r="AU142" s="217" t="s">
        <v>85</v>
      </c>
      <c r="AV142" s="13" t="s">
        <v>85</v>
      </c>
      <c r="AW142" s="13" t="s">
        <v>32</v>
      </c>
      <c r="AX142" s="13" t="s">
        <v>76</v>
      </c>
      <c r="AY142" s="21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2054</v>
      </c>
      <c r="G143" s="207"/>
      <c r="H143" s="211">
        <v>6.3230000000000004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37.9" customHeight="1">
      <c r="A144" s="35"/>
      <c r="B144" s="36"/>
      <c r="C144" s="193" t="s">
        <v>97</v>
      </c>
      <c r="D144" s="193" t="s">
        <v>209</v>
      </c>
      <c r="E144" s="194" t="s">
        <v>554</v>
      </c>
      <c r="F144" s="195" t="s">
        <v>555</v>
      </c>
      <c r="G144" s="196" t="s">
        <v>285</v>
      </c>
      <c r="H144" s="197">
        <v>63.225000000000001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2205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2056</v>
      </c>
      <c r="G145" s="207"/>
      <c r="H145" s="211">
        <v>63.225000000000001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37.9" customHeight="1">
      <c r="A146" s="35"/>
      <c r="B146" s="36"/>
      <c r="C146" s="193" t="s">
        <v>115</v>
      </c>
      <c r="D146" s="193" t="s">
        <v>209</v>
      </c>
      <c r="E146" s="194" t="s">
        <v>2057</v>
      </c>
      <c r="F146" s="195" t="s">
        <v>2058</v>
      </c>
      <c r="G146" s="196" t="s">
        <v>285</v>
      </c>
      <c r="H146" s="197">
        <v>6.3230000000000004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2206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2054</v>
      </c>
      <c r="G147" s="207"/>
      <c r="H147" s="211">
        <v>6.3230000000000004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7.9" customHeight="1">
      <c r="A148" s="35"/>
      <c r="B148" s="36"/>
      <c r="C148" s="193" t="s">
        <v>229</v>
      </c>
      <c r="D148" s="193" t="s">
        <v>209</v>
      </c>
      <c r="E148" s="194" t="s">
        <v>2060</v>
      </c>
      <c r="F148" s="195" t="s">
        <v>2061</v>
      </c>
      <c r="G148" s="196" t="s">
        <v>285</v>
      </c>
      <c r="H148" s="197">
        <v>63.225000000000001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2207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2056</v>
      </c>
      <c r="G149" s="207"/>
      <c r="H149" s="211">
        <v>63.225000000000001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2" customFormat="1" ht="33" customHeight="1">
      <c r="A150" s="35"/>
      <c r="B150" s="36"/>
      <c r="C150" s="193" t="s">
        <v>233</v>
      </c>
      <c r="D150" s="193" t="s">
        <v>209</v>
      </c>
      <c r="E150" s="194" t="s">
        <v>569</v>
      </c>
      <c r="F150" s="195" t="s">
        <v>570</v>
      </c>
      <c r="G150" s="196" t="s">
        <v>445</v>
      </c>
      <c r="H150" s="197">
        <v>25.29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2208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572</v>
      </c>
      <c r="G151" s="207"/>
      <c r="H151" s="211">
        <v>25.29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16.5" customHeight="1">
      <c r="A152" s="35"/>
      <c r="B152" s="36"/>
      <c r="C152" s="193" t="s">
        <v>237</v>
      </c>
      <c r="D152" s="193" t="s">
        <v>209</v>
      </c>
      <c r="E152" s="194" t="s">
        <v>573</v>
      </c>
      <c r="F152" s="195" t="s">
        <v>574</v>
      </c>
      <c r="G152" s="196" t="s">
        <v>285</v>
      </c>
      <c r="H152" s="197">
        <v>12.645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2209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490</v>
      </c>
      <c r="G153" s="207"/>
      <c r="H153" s="211">
        <v>12.645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24.2" customHeight="1">
      <c r="A154" s="35"/>
      <c r="B154" s="36"/>
      <c r="C154" s="193" t="s">
        <v>243</v>
      </c>
      <c r="D154" s="193" t="s">
        <v>209</v>
      </c>
      <c r="E154" s="194" t="s">
        <v>576</v>
      </c>
      <c r="F154" s="195" t="s">
        <v>577</v>
      </c>
      <c r="G154" s="196" t="s">
        <v>285</v>
      </c>
      <c r="H154" s="197">
        <v>4.95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2210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2066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1143</v>
      </c>
      <c r="G156" s="207"/>
      <c r="H156" s="211">
        <v>12.645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76</v>
      </c>
      <c r="AY156" s="217" t="s">
        <v>207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2067</v>
      </c>
      <c r="G157" s="207"/>
      <c r="H157" s="211">
        <v>-7.6950000000000003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76</v>
      </c>
      <c r="AY157" s="217" t="s">
        <v>207</v>
      </c>
    </row>
    <row r="158" spans="1:65" s="15" customFormat="1" ht="11.25">
      <c r="B158" s="228"/>
      <c r="C158" s="229"/>
      <c r="D158" s="208" t="s">
        <v>227</v>
      </c>
      <c r="E158" s="230" t="s">
        <v>1</v>
      </c>
      <c r="F158" s="231" t="s">
        <v>291</v>
      </c>
      <c r="G158" s="229"/>
      <c r="H158" s="232">
        <v>4.95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227</v>
      </c>
      <c r="AU158" s="238" t="s">
        <v>85</v>
      </c>
      <c r="AV158" s="15" t="s">
        <v>97</v>
      </c>
      <c r="AW158" s="15" t="s">
        <v>32</v>
      </c>
      <c r="AX158" s="15" t="s">
        <v>83</v>
      </c>
      <c r="AY158" s="238" t="s">
        <v>207</v>
      </c>
    </row>
    <row r="159" spans="1:65" s="2" customFormat="1" ht="16.5" customHeight="1">
      <c r="A159" s="35"/>
      <c r="B159" s="36"/>
      <c r="C159" s="255" t="s">
        <v>247</v>
      </c>
      <c r="D159" s="255" t="s">
        <v>636</v>
      </c>
      <c r="E159" s="256" t="s">
        <v>2071</v>
      </c>
      <c r="F159" s="257" t="s">
        <v>2072</v>
      </c>
      <c r="G159" s="258" t="s">
        <v>445</v>
      </c>
      <c r="H159" s="259">
        <v>9.9</v>
      </c>
      <c r="I159" s="260"/>
      <c r="J159" s="261">
        <f>ROUND(I159*H159,2)</f>
        <v>0</v>
      </c>
      <c r="K159" s="257" t="s">
        <v>213</v>
      </c>
      <c r="L159" s="262"/>
      <c r="M159" s="263" t="s">
        <v>1</v>
      </c>
      <c r="N159" s="264" t="s">
        <v>41</v>
      </c>
      <c r="O159" s="72"/>
      <c r="P159" s="202">
        <f>O159*H159</f>
        <v>0</v>
      </c>
      <c r="Q159" s="202">
        <v>1</v>
      </c>
      <c r="R159" s="202">
        <f>Q159*H159</f>
        <v>9.9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237</v>
      </c>
      <c r="AT159" s="204" t="s">
        <v>636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2211</v>
      </c>
    </row>
    <row r="160" spans="1:65" s="13" customFormat="1" ht="11.25">
      <c r="B160" s="206"/>
      <c r="C160" s="207"/>
      <c r="D160" s="208" t="s">
        <v>227</v>
      </c>
      <c r="E160" s="207"/>
      <c r="F160" s="210" t="s">
        <v>2212</v>
      </c>
      <c r="G160" s="207"/>
      <c r="H160" s="211">
        <v>9.9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4</v>
      </c>
      <c r="AX160" s="13" t="s">
        <v>83</v>
      </c>
      <c r="AY160" s="217" t="s">
        <v>207</v>
      </c>
    </row>
    <row r="161" spans="1:65" s="2" customFormat="1" ht="24.2" customHeight="1">
      <c r="A161" s="35"/>
      <c r="B161" s="36"/>
      <c r="C161" s="193" t="s">
        <v>86</v>
      </c>
      <c r="D161" s="193" t="s">
        <v>209</v>
      </c>
      <c r="E161" s="194" t="s">
        <v>2075</v>
      </c>
      <c r="F161" s="195" t="s">
        <v>2076</v>
      </c>
      <c r="G161" s="196" t="s">
        <v>285</v>
      </c>
      <c r="H161" s="197">
        <v>6.3449999999999998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2213</v>
      </c>
    </row>
    <row r="162" spans="1:65" s="13" customFormat="1" ht="11.25">
      <c r="B162" s="206"/>
      <c r="C162" s="207"/>
      <c r="D162" s="208" t="s">
        <v>227</v>
      </c>
      <c r="E162" s="209" t="s">
        <v>1981</v>
      </c>
      <c r="F162" s="210" t="s">
        <v>2214</v>
      </c>
      <c r="G162" s="207"/>
      <c r="H162" s="211">
        <v>6.3449999999999998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16.5" customHeight="1">
      <c r="A163" s="35"/>
      <c r="B163" s="36"/>
      <c r="C163" s="255" t="s">
        <v>8</v>
      </c>
      <c r="D163" s="255" t="s">
        <v>636</v>
      </c>
      <c r="E163" s="256" t="s">
        <v>2079</v>
      </c>
      <c r="F163" s="257" t="s">
        <v>2080</v>
      </c>
      <c r="G163" s="258" t="s">
        <v>445</v>
      </c>
      <c r="H163" s="259">
        <v>12.69</v>
      </c>
      <c r="I163" s="260"/>
      <c r="J163" s="261">
        <f>ROUND(I163*H163,2)</f>
        <v>0</v>
      </c>
      <c r="K163" s="257" t="s">
        <v>213</v>
      </c>
      <c r="L163" s="262"/>
      <c r="M163" s="263" t="s">
        <v>1</v>
      </c>
      <c r="N163" s="264" t="s">
        <v>41</v>
      </c>
      <c r="O163" s="72"/>
      <c r="P163" s="202">
        <f>O163*H163</f>
        <v>0</v>
      </c>
      <c r="Q163" s="202">
        <v>1</v>
      </c>
      <c r="R163" s="202">
        <f>Q163*H163</f>
        <v>12.69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237</v>
      </c>
      <c r="AT163" s="204" t="s">
        <v>636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2215</v>
      </c>
    </row>
    <row r="164" spans="1:65" s="13" customFormat="1" ht="11.25">
      <c r="B164" s="206"/>
      <c r="C164" s="207"/>
      <c r="D164" s="208" t="s">
        <v>227</v>
      </c>
      <c r="E164" s="207"/>
      <c r="F164" s="210" t="s">
        <v>2216</v>
      </c>
      <c r="G164" s="207"/>
      <c r="H164" s="211">
        <v>12.69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4</v>
      </c>
      <c r="AX164" s="13" t="s">
        <v>83</v>
      </c>
      <c r="AY164" s="217" t="s">
        <v>207</v>
      </c>
    </row>
    <row r="165" spans="1:65" s="12" customFormat="1" ht="22.9" customHeight="1">
      <c r="B165" s="177"/>
      <c r="C165" s="178"/>
      <c r="D165" s="179" t="s">
        <v>75</v>
      </c>
      <c r="E165" s="191" t="s">
        <v>92</v>
      </c>
      <c r="F165" s="191" t="s">
        <v>659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207</v>
      </c>
      <c r="BK165" s="190">
        <f>BK166</f>
        <v>0</v>
      </c>
    </row>
    <row r="166" spans="1:65" s="2" customFormat="1" ht="21.75" customHeight="1">
      <c r="A166" s="35"/>
      <c r="B166" s="36"/>
      <c r="C166" s="193" t="s">
        <v>257</v>
      </c>
      <c r="D166" s="193" t="s">
        <v>209</v>
      </c>
      <c r="E166" s="194" t="s">
        <v>2083</v>
      </c>
      <c r="F166" s="195" t="s">
        <v>2084</v>
      </c>
      <c r="G166" s="196" t="s">
        <v>275</v>
      </c>
      <c r="H166" s="197">
        <v>15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2217</v>
      </c>
    </row>
    <row r="167" spans="1:65" s="12" customFormat="1" ht="22.9" customHeight="1">
      <c r="B167" s="177"/>
      <c r="C167" s="178"/>
      <c r="D167" s="179" t="s">
        <v>75</v>
      </c>
      <c r="E167" s="191" t="s">
        <v>97</v>
      </c>
      <c r="F167" s="191" t="s">
        <v>749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2.5525395000000004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207</v>
      </c>
      <c r="BK167" s="190">
        <f>SUM(BK168:BK169)</f>
        <v>0</v>
      </c>
    </row>
    <row r="168" spans="1:65" s="2" customFormat="1" ht="24.2" customHeight="1">
      <c r="A168" s="35"/>
      <c r="B168" s="36"/>
      <c r="C168" s="193" t="s">
        <v>261</v>
      </c>
      <c r="D168" s="193" t="s">
        <v>209</v>
      </c>
      <c r="E168" s="194" t="s">
        <v>2092</v>
      </c>
      <c r="F168" s="195" t="s">
        <v>2093</v>
      </c>
      <c r="G168" s="196" t="s">
        <v>285</v>
      </c>
      <c r="H168" s="197">
        <v>1.35</v>
      </c>
      <c r="I168" s="198"/>
      <c r="J168" s="199">
        <f>ROUND(I168*H168,2)</f>
        <v>0</v>
      </c>
      <c r="K168" s="195" t="s">
        <v>213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1.8907700000000001</v>
      </c>
      <c r="R168" s="202">
        <f>Q168*H168</f>
        <v>2.5525395000000004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97</v>
      </c>
      <c r="AT168" s="204" t="s">
        <v>209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2218</v>
      </c>
    </row>
    <row r="169" spans="1:65" s="13" customFormat="1" ht="11.25">
      <c r="B169" s="206"/>
      <c r="C169" s="207"/>
      <c r="D169" s="208" t="s">
        <v>227</v>
      </c>
      <c r="E169" s="209" t="s">
        <v>1983</v>
      </c>
      <c r="F169" s="210" t="s">
        <v>2219</v>
      </c>
      <c r="G169" s="207"/>
      <c r="H169" s="211">
        <v>1.35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83</v>
      </c>
      <c r="AY169" s="217" t="s">
        <v>207</v>
      </c>
    </row>
    <row r="170" spans="1:65" s="12" customFormat="1" ht="22.9" customHeight="1">
      <c r="B170" s="177"/>
      <c r="C170" s="178"/>
      <c r="D170" s="179" t="s">
        <v>75</v>
      </c>
      <c r="E170" s="191" t="s">
        <v>237</v>
      </c>
      <c r="F170" s="191" t="s">
        <v>320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SUM(P171:P176)</f>
        <v>0</v>
      </c>
      <c r="Q170" s="185"/>
      <c r="R170" s="186">
        <f>SUM(R171:R176)</f>
        <v>4.5102499999999997E-2</v>
      </c>
      <c r="S170" s="185"/>
      <c r="T170" s="187">
        <f>SUM(T171:T176)</f>
        <v>0</v>
      </c>
      <c r="AR170" s="188" t="s">
        <v>83</v>
      </c>
      <c r="AT170" s="189" t="s">
        <v>75</v>
      </c>
      <c r="AU170" s="189" t="s">
        <v>83</v>
      </c>
      <c r="AY170" s="188" t="s">
        <v>207</v>
      </c>
      <c r="BK170" s="190">
        <f>SUM(BK171:BK176)</f>
        <v>0</v>
      </c>
    </row>
    <row r="171" spans="1:65" s="2" customFormat="1" ht="24.2" customHeight="1">
      <c r="A171" s="35"/>
      <c r="B171" s="36"/>
      <c r="C171" s="193" t="s">
        <v>266</v>
      </c>
      <c r="D171" s="193" t="s">
        <v>209</v>
      </c>
      <c r="E171" s="194" t="s">
        <v>2220</v>
      </c>
      <c r="F171" s="195" t="s">
        <v>2221</v>
      </c>
      <c r="G171" s="196" t="s">
        <v>275</v>
      </c>
      <c r="H171" s="197">
        <v>15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1.0000000000000001E-5</v>
      </c>
      <c r="R171" s="202">
        <f>Q171*H171</f>
        <v>1.5000000000000001E-4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2222</v>
      </c>
    </row>
    <row r="172" spans="1:65" s="2" customFormat="1" ht="24.2" customHeight="1">
      <c r="A172" s="35"/>
      <c r="B172" s="36"/>
      <c r="C172" s="255" t="s">
        <v>270</v>
      </c>
      <c r="D172" s="255" t="s">
        <v>636</v>
      </c>
      <c r="E172" s="256" t="s">
        <v>2223</v>
      </c>
      <c r="F172" s="257" t="s">
        <v>2224</v>
      </c>
      <c r="G172" s="258" t="s">
        <v>275</v>
      </c>
      <c r="H172" s="259">
        <v>15.225</v>
      </c>
      <c r="I172" s="260"/>
      <c r="J172" s="261">
        <f>ROUND(I172*H172,2)</f>
        <v>0</v>
      </c>
      <c r="K172" s="257" t="s">
        <v>213</v>
      </c>
      <c r="L172" s="262"/>
      <c r="M172" s="263" t="s">
        <v>1</v>
      </c>
      <c r="N172" s="264" t="s">
        <v>41</v>
      </c>
      <c r="O172" s="72"/>
      <c r="P172" s="202">
        <f>O172*H172</f>
        <v>0</v>
      </c>
      <c r="Q172" s="202">
        <v>2.8999999999999998E-3</v>
      </c>
      <c r="R172" s="202">
        <f>Q172*H172</f>
        <v>4.4152499999999997E-2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237</v>
      </c>
      <c r="AT172" s="204" t="s">
        <v>636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2225</v>
      </c>
    </row>
    <row r="173" spans="1:65" s="13" customFormat="1" ht="11.25">
      <c r="B173" s="206"/>
      <c r="C173" s="207"/>
      <c r="D173" s="208" t="s">
        <v>227</v>
      </c>
      <c r="E173" s="207"/>
      <c r="F173" s="210" t="s">
        <v>2226</v>
      </c>
      <c r="G173" s="207"/>
      <c r="H173" s="211">
        <v>15.225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4</v>
      </c>
      <c r="AX173" s="13" t="s">
        <v>83</v>
      </c>
      <c r="AY173" s="217" t="s">
        <v>207</v>
      </c>
    </row>
    <row r="174" spans="1:65" s="2" customFormat="1" ht="33" customHeight="1">
      <c r="A174" s="35"/>
      <c r="B174" s="36"/>
      <c r="C174" s="193" t="s">
        <v>272</v>
      </c>
      <c r="D174" s="193" t="s">
        <v>209</v>
      </c>
      <c r="E174" s="194" t="s">
        <v>2227</v>
      </c>
      <c r="F174" s="195" t="s">
        <v>2228</v>
      </c>
      <c r="G174" s="196" t="s">
        <v>311</v>
      </c>
      <c r="H174" s="197">
        <v>1</v>
      </c>
      <c r="I174" s="198"/>
      <c r="J174" s="199">
        <f>ROUND(I174*H174,2)</f>
        <v>0</v>
      </c>
      <c r="K174" s="195" t="s">
        <v>213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97</v>
      </c>
      <c r="AT174" s="204" t="s">
        <v>209</v>
      </c>
      <c r="AU174" s="204" t="s">
        <v>85</v>
      </c>
      <c r="AY174" s="18" t="s">
        <v>207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97</v>
      </c>
      <c r="BM174" s="204" t="s">
        <v>2229</v>
      </c>
    </row>
    <row r="175" spans="1:65" s="2" customFormat="1" ht="16.5" customHeight="1">
      <c r="A175" s="35"/>
      <c r="B175" s="36"/>
      <c r="C175" s="255" t="s">
        <v>278</v>
      </c>
      <c r="D175" s="255" t="s">
        <v>636</v>
      </c>
      <c r="E175" s="256" t="s">
        <v>2230</v>
      </c>
      <c r="F175" s="257" t="s">
        <v>2231</v>
      </c>
      <c r="G175" s="258" t="s">
        <v>311</v>
      </c>
      <c r="H175" s="259">
        <v>1</v>
      </c>
      <c r="I175" s="260"/>
      <c r="J175" s="261">
        <f>ROUND(I175*H175,2)</f>
        <v>0</v>
      </c>
      <c r="K175" s="257" t="s">
        <v>213</v>
      </c>
      <c r="L175" s="262"/>
      <c r="M175" s="263" t="s">
        <v>1</v>
      </c>
      <c r="N175" s="264" t="s">
        <v>41</v>
      </c>
      <c r="O175" s="72"/>
      <c r="P175" s="202">
        <f>O175*H175</f>
        <v>0</v>
      </c>
      <c r="Q175" s="202">
        <v>8.0000000000000004E-4</v>
      </c>
      <c r="R175" s="202">
        <f>Q175*H175</f>
        <v>8.0000000000000004E-4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237</v>
      </c>
      <c r="AT175" s="204" t="s">
        <v>636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2232</v>
      </c>
    </row>
    <row r="176" spans="1:65" s="2" customFormat="1" ht="21.75" customHeight="1">
      <c r="A176" s="35"/>
      <c r="B176" s="36"/>
      <c r="C176" s="193" t="s">
        <v>282</v>
      </c>
      <c r="D176" s="193" t="s">
        <v>209</v>
      </c>
      <c r="E176" s="194" t="s">
        <v>2133</v>
      </c>
      <c r="F176" s="195" t="s">
        <v>2134</v>
      </c>
      <c r="G176" s="196" t="s">
        <v>275</v>
      </c>
      <c r="H176" s="197">
        <v>15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2233</v>
      </c>
    </row>
    <row r="177" spans="1:65" s="12" customFormat="1" ht="22.9" customHeight="1">
      <c r="B177" s="177"/>
      <c r="C177" s="178"/>
      <c r="D177" s="179" t="s">
        <v>75</v>
      </c>
      <c r="E177" s="191" t="s">
        <v>945</v>
      </c>
      <c r="F177" s="191" t="s">
        <v>946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P178</f>
        <v>0</v>
      </c>
      <c r="Q177" s="185"/>
      <c r="R177" s="186">
        <f>R178</f>
        <v>0</v>
      </c>
      <c r="S177" s="185"/>
      <c r="T177" s="187">
        <f>T178</f>
        <v>0</v>
      </c>
      <c r="AR177" s="188" t="s">
        <v>83</v>
      </c>
      <c r="AT177" s="189" t="s">
        <v>75</v>
      </c>
      <c r="AU177" s="189" t="s">
        <v>83</v>
      </c>
      <c r="AY177" s="188" t="s">
        <v>207</v>
      </c>
      <c r="BK177" s="190">
        <f>BK178</f>
        <v>0</v>
      </c>
    </row>
    <row r="178" spans="1:65" s="2" customFormat="1" ht="24.2" customHeight="1">
      <c r="A178" s="35"/>
      <c r="B178" s="36"/>
      <c r="C178" s="193" t="s">
        <v>292</v>
      </c>
      <c r="D178" s="193" t="s">
        <v>209</v>
      </c>
      <c r="E178" s="194" t="s">
        <v>2189</v>
      </c>
      <c r="F178" s="195" t="s">
        <v>2190</v>
      </c>
      <c r="G178" s="196" t="s">
        <v>445</v>
      </c>
      <c r="H178" s="197">
        <v>25.187999999999999</v>
      </c>
      <c r="I178" s="198"/>
      <c r="J178" s="199">
        <f>ROUND(I178*H178,2)</f>
        <v>0</v>
      </c>
      <c r="K178" s="195" t="s">
        <v>213</v>
      </c>
      <c r="L178" s="40"/>
      <c r="M178" s="250" t="s">
        <v>1</v>
      </c>
      <c r="N178" s="251" t="s">
        <v>41</v>
      </c>
      <c r="O178" s="25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2234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udm88cyl/0RgP9AfOOzPkhewd6xoL4SNExiXcF7cCVxipAv9PUotwS23AcZXH1Fu3T10aGSm2wNp/25Pxa/e4A==" saltValue="ozckbnFY+oDhY+C6LZrSl4VgDcgGueNN0thjY8XGdt2UkRD8wfQw8Exes8XDW+UVxYIsSg00Wg9Va7g2/uSDoQ==" spinCount="100000" sheet="1" objects="1" scenarios="1" formatColumns="0" formatRows="0" autoFilter="0"/>
  <autoFilter ref="C129:K178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122</v>
      </c>
      <c r="AZ2" s="116" t="s">
        <v>488</v>
      </c>
      <c r="BA2" s="116" t="s">
        <v>1</v>
      </c>
      <c r="BB2" s="116" t="s">
        <v>1</v>
      </c>
      <c r="BC2" s="116" t="s">
        <v>2235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490</v>
      </c>
      <c r="BA3" s="116" t="s">
        <v>1</v>
      </c>
      <c r="BB3" s="116" t="s">
        <v>1</v>
      </c>
      <c r="BC3" s="116" t="s">
        <v>2236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2237</v>
      </c>
      <c r="BA4" s="116" t="s">
        <v>1</v>
      </c>
      <c r="BB4" s="116" t="s">
        <v>1</v>
      </c>
      <c r="BC4" s="116" t="s">
        <v>2238</v>
      </c>
      <c r="BD4" s="116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2239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ROUND((SUM(BE129:BE197)),  2)</f>
        <v>0</v>
      </c>
      <c r="G37" s="35"/>
      <c r="H37" s="35"/>
      <c r="I37" s="132">
        <v>0.21</v>
      </c>
      <c r="J37" s="131">
        <f>ROUND(((SUM(BE129:BE197))*I37),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ROUND((SUM(BF129:BF197)),  2)</f>
        <v>0</v>
      </c>
      <c r="G38" s="35"/>
      <c r="H38" s="35"/>
      <c r="I38" s="132">
        <v>0.12</v>
      </c>
      <c r="J38" s="131">
        <f>ROUND(((SUM(BF129:BF197))*I38),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ROUND((SUM(BG129:BG197)),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ROUND((SUM(BH129:BH197)),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ROUND((SUM(BI129:BI197)),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03 - Zasakovací objekt ZO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J130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J131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497</v>
      </c>
      <c r="E103" s="163"/>
      <c r="F103" s="163"/>
      <c r="G103" s="163"/>
      <c r="H103" s="163"/>
      <c r="I103" s="163"/>
      <c r="J103" s="164">
        <f>J180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J184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J196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4" t="str">
        <f>E7</f>
        <v>Revitalizace Tržnice I.etapa - Krásenský břeh</v>
      </c>
      <c r="F115" s="335"/>
      <c r="G115" s="335"/>
      <c r="H115" s="33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173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4" t="s">
        <v>174</v>
      </c>
      <c r="F117" s="310"/>
      <c r="G117" s="310"/>
      <c r="H117" s="310"/>
      <c r="I117" s="23"/>
      <c r="J117" s="23"/>
      <c r="K117" s="23"/>
      <c r="L117" s="21"/>
    </row>
    <row r="118" spans="1:31" s="1" customFormat="1" ht="12" customHeight="1">
      <c r="B118" s="22"/>
      <c r="C118" s="30" t="s">
        <v>175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6" t="s">
        <v>176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1988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8" t="str">
        <f>E13</f>
        <v>03 - Zasakovací objekt ZO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Valašské Meziříčí</v>
      </c>
      <c r="G123" s="37"/>
      <c r="H123" s="37"/>
      <c r="I123" s="30" t="s">
        <v>22</v>
      </c>
      <c r="J123" s="67" t="str">
        <f>IF(J16="","",J16)</f>
        <v>25. 10. 2023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Město Valašské Meziříčí</v>
      </c>
      <c r="G125" s="37"/>
      <c r="H125" s="37"/>
      <c r="I125" s="30" t="s">
        <v>30</v>
      </c>
      <c r="J125" s="33" t="str">
        <f>E25</f>
        <v>Kubla&amp;Architects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193</v>
      </c>
      <c r="D128" s="169" t="s">
        <v>61</v>
      </c>
      <c r="E128" s="169" t="s">
        <v>57</v>
      </c>
      <c r="F128" s="169" t="s">
        <v>58</v>
      </c>
      <c r="G128" s="169" t="s">
        <v>194</v>
      </c>
      <c r="H128" s="169" t="s">
        <v>195</v>
      </c>
      <c r="I128" s="169" t="s">
        <v>196</v>
      </c>
      <c r="J128" s="169" t="s">
        <v>181</v>
      </c>
      <c r="K128" s="170" t="s">
        <v>197</v>
      </c>
      <c r="L128" s="171"/>
      <c r="M128" s="76" t="s">
        <v>1</v>
      </c>
      <c r="N128" s="77" t="s">
        <v>40</v>
      </c>
      <c r="O128" s="77" t="s">
        <v>198</v>
      </c>
      <c r="P128" s="77" t="s">
        <v>199</v>
      </c>
      <c r="Q128" s="77" t="s">
        <v>200</v>
      </c>
      <c r="R128" s="77" t="s">
        <v>201</v>
      </c>
      <c r="S128" s="77" t="s">
        <v>202</v>
      </c>
      <c r="T128" s="78" t="s">
        <v>203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204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</f>
        <v>0</v>
      </c>
      <c r="Q129" s="80"/>
      <c r="R129" s="174">
        <f>R130</f>
        <v>103.98948304</v>
      </c>
      <c r="S129" s="80"/>
      <c r="T129" s="175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183</v>
      </c>
      <c r="BK129" s="176">
        <f>BK130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205</v>
      </c>
      <c r="F130" s="180" t="s">
        <v>206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P131+P180+P184+P196</f>
        <v>0</v>
      </c>
      <c r="Q130" s="185"/>
      <c r="R130" s="186">
        <f>R131+R180+R184+R196</f>
        <v>103.98948304</v>
      </c>
      <c r="S130" s="185"/>
      <c r="T130" s="187">
        <f>T131+T180+T184+T196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BK131+BK180+BK184+BK196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208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SUM(P132:P179)</f>
        <v>0</v>
      </c>
      <c r="Q131" s="185"/>
      <c r="R131" s="186">
        <f>SUM(R132:R179)</f>
        <v>69.103167999999997</v>
      </c>
      <c r="S131" s="185"/>
      <c r="T131" s="187">
        <f>SUM(T132:T179)</f>
        <v>0</v>
      </c>
      <c r="AR131" s="188" t="s">
        <v>83</v>
      </c>
      <c r="AT131" s="189" t="s">
        <v>75</v>
      </c>
      <c r="AU131" s="189" t="s">
        <v>83</v>
      </c>
      <c r="AY131" s="188" t="s">
        <v>207</v>
      </c>
      <c r="BK131" s="190">
        <f>SUM(BK132:BK179)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209</v>
      </c>
      <c r="E132" s="194" t="s">
        <v>2001</v>
      </c>
      <c r="F132" s="195" t="s">
        <v>2002</v>
      </c>
      <c r="G132" s="196" t="s">
        <v>275</v>
      </c>
      <c r="H132" s="197">
        <v>51.2</v>
      </c>
      <c r="I132" s="198"/>
      <c r="J132" s="199">
        <f>ROUND(I132*H132,2)</f>
        <v>0</v>
      </c>
      <c r="K132" s="195" t="s">
        <v>213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1.3999999999999999E-4</v>
      </c>
      <c r="R132" s="202">
        <f>Q132*H132</f>
        <v>7.1679999999999999E-3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97</v>
      </c>
      <c r="AT132" s="204" t="s">
        <v>209</v>
      </c>
      <c r="AU132" s="204" t="s">
        <v>85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97</v>
      </c>
      <c r="BM132" s="204" t="s">
        <v>2240</v>
      </c>
    </row>
    <row r="133" spans="1:65" s="13" customFormat="1" ht="11.25">
      <c r="B133" s="206"/>
      <c r="C133" s="207"/>
      <c r="D133" s="208" t="s">
        <v>227</v>
      </c>
      <c r="E133" s="209" t="s">
        <v>1</v>
      </c>
      <c r="F133" s="210" t="s">
        <v>2241</v>
      </c>
      <c r="G133" s="207"/>
      <c r="H133" s="211">
        <v>51.2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227</v>
      </c>
      <c r="AU133" s="217" t="s">
        <v>85</v>
      </c>
      <c r="AV133" s="13" t="s">
        <v>85</v>
      </c>
      <c r="AW133" s="13" t="s">
        <v>32</v>
      </c>
      <c r="AX133" s="13" t="s">
        <v>83</v>
      </c>
      <c r="AY133" s="217" t="s">
        <v>207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2005</v>
      </c>
      <c r="F134" s="195" t="s">
        <v>2006</v>
      </c>
      <c r="G134" s="196" t="s">
        <v>275</v>
      </c>
      <c r="H134" s="197">
        <v>51.2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2242</v>
      </c>
    </row>
    <row r="135" spans="1:65" s="2" customFormat="1" ht="33" customHeight="1">
      <c r="A135" s="35"/>
      <c r="B135" s="36"/>
      <c r="C135" s="193" t="s">
        <v>92</v>
      </c>
      <c r="D135" s="193" t="s">
        <v>209</v>
      </c>
      <c r="E135" s="194" t="s">
        <v>2243</v>
      </c>
      <c r="F135" s="195" t="s">
        <v>2244</v>
      </c>
      <c r="G135" s="196" t="s">
        <v>285</v>
      </c>
      <c r="H135" s="197">
        <v>99.512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2245</v>
      </c>
    </row>
    <row r="136" spans="1:65" s="14" customFormat="1" ht="11.25">
      <c r="B136" s="218"/>
      <c r="C136" s="219"/>
      <c r="D136" s="208" t="s">
        <v>227</v>
      </c>
      <c r="E136" s="220" t="s">
        <v>1</v>
      </c>
      <c r="F136" s="221" t="s">
        <v>2246</v>
      </c>
      <c r="G136" s="219"/>
      <c r="H136" s="220" t="s">
        <v>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227</v>
      </c>
      <c r="AU136" s="227" t="s">
        <v>85</v>
      </c>
      <c r="AV136" s="14" t="s">
        <v>83</v>
      </c>
      <c r="AW136" s="14" t="s">
        <v>32</v>
      </c>
      <c r="AX136" s="14" t="s">
        <v>76</v>
      </c>
      <c r="AY136" s="227" t="s">
        <v>207</v>
      </c>
    </row>
    <row r="137" spans="1:65" s="13" customFormat="1" ht="22.5">
      <c r="B137" s="206"/>
      <c r="C137" s="207"/>
      <c r="D137" s="208" t="s">
        <v>227</v>
      </c>
      <c r="E137" s="209" t="s">
        <v>1</v>
      </c>
      <c r="F137" s="210" t="s">
        <v>2247</v>
      </c>
      <c r="G137" s="207"/>
      <c r="H137" s="211">
        <v>199.024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76</v>
      </c>
      <c r="AY137" s="217" t="s">
        <v>207</v>
      </c>
    </row>
    <row r="138" spans="1:65" s="16" customFormat="1" ht="11.25">
      <c r="B138" s="239"/>
      <c r="C138" s="240"/>
      <c r="D138" s="208" t="s">
        <v>227</v>
      </c>
      <c r="E138" s="241" t="s">
        <v>488</v>
      </c>
      <c r="F138" s="242" t="s">
        <v>345</v>
      </c>
      <c r="G138" s="240"/>
      <c r="H138" s="243">
        <v>199.024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227</v>
      </c>
      <c r="AU138" s="249" t="s">
        <v>85</v>
      </c>
      <c r="AV138" s="16" t="s">
        <v>92</v>
      </c>
      <c r="AW138" s="16" t="s">
        <v>32</v>
      </c>
      <c r="AX138" s="16" t="s">
        <v>76</v>
      </c>
      <c r="AY138" s="249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2248</v>
      </c>
      <c r="G139" s="207"/>
      <c r="H139" s="211">
        <v>99.512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83</v>
      </c>
      <c r="AY139" s="217" t="s">
        <v>207</v>
      </c>
    </row>
    <row r="140" spans="1:65" s="2" customFormat="1" ht="33" customHeight="1">
      <c r="A140" s="35"/>
      <c r="B140" s="36"/>
      <c r="C140" s="193" t="s">
        <v>97</v>
      </c>
      <c r="D140" s="193" t="s">
        <v>209</v>
      </c>
      <c r="E140" s="194" t="s">
        <v>2249</v>
      </c>
      <c r="F140" s="195" t="s">
        <v>2250</v>
      </c>
      <c r="G140" s="196" t="s">
        <v>285</v>
      </c>
      <c r="H140" s="197">
        <v>99.512</v>
      </c>
      <c r="I140" s="198"/>
      <c r="J140" s="199">
        <f>ROUND(I140*H140,2)</f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97</v>
      </c>
      <c r="AT140" s="204" t="s">
        <v>209</v>
      </c>
      <c r="AU140" s="204" t="s">
        <v>85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97</v>
      </c>
      <c r="BM140" s="204" t="s">
        <v>2251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2248</v>
      </c>
      <c r="G141" s="207"/>
      <c r="H141" s="211">
        <v>99.512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7.9" customHeight="1">
      <c r="A142" s="35"/>
      <c r="B142" s="36"/>
      <c r="C142" s="193" t="s">
        <v>115</v>
      </c>
      <c r="D142" s="193" t="s">
        <v>209</v>
      </c>
      <c r="E142" s="194" t="s">
        <v>2252</v>
      </c>
      <c r="F142" s="195" t="s">
        <v>2253</v>
      </c>
      <c r="G142" s="196" t="s">
        <v>285</v>
      </c>
      <c r="H142" s="197">
        <v>60.351999999999997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2254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2255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2256</v>
      </c>
      <c r="G144" s="207"/>
      <c r="H144" s="211">
        <v>60.351999999999997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37.9" customHeight="1">
      <c r="A145" s="35"/>
      <c r="B145" s="36"/>
      <c r="C145" s="193" t="s">
        <v>229</v>
      </c>
      <c r="D145" s="193" t="s">
        <v>209</v>
      </c>
      <c r="E145" s="194" t="s">
        <v>2257</v>
      </c>
      <c r="F145" s="195" t="s">
        <v>2258</v>
      </c>
      <c r="G145" s="196" t="s">
        <v>285</v>
      </c>
      <c r="H145" s="197">
        <v>60.351999999999997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2259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2255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2256</v>
      </c>
      <c r="G147" s="207"/>
      <c r="H147" s="211">
        <v>60.351999999999997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7.9" customHeight="1">
      <c r="A148" s="35"/>
      <c r="B148" s="36"/>
      <c r="C148" s="193" t="s">
        <v>233</v>
      </c>
      <c r="D148" s="193" t="s">
        <v>209</v>
      </c>
      <c r="E148" s="194" t="s">
        <v>547</v>
      </c>
      <c r="F148" s="195" t="s">
        <v>548</v>
      </c>
      <c r="G148" s="196" t="s">
        <v>285</v>
      </c>
      <c r="H148" s="197">
        <v>39.159999999999997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2260</v>
      </c>
    </row>
    <row r="149" spans="1:65" s="14" customFormat="1" ht="11.25">
      <c r="B149" s="218"/>
      <c r="C149" s="219"/>
      <c r="D149" s="208" t="s">
        <v>227</v>
      </c>
      <c r="E149" s="220" t="s">
        <v>1</v>
      </c>
      <c r="F149" s="221" t="s">
        <v>550</v>
      </c>
      <c r="G149" s="219"/>
      <c r="H149" s="220" t="s">
        <v>1</v>
      </c>
      <c r="I149" s="222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227</v>
      </c>
      <c r="AU149" s="227" t="s">
        <v>85</v>
      </c>
      <c r="AV149" s="14" t="s">
        <v>83</v>
      </c>
      <c r="AW149" s="14" t="s">
        <v>32</v>
      </c>
      <c r="AX149" s="14" t="s">
        <v>76</v>
      </c>
      <c r="AY149" s="227" t="s">
        <v>207</v>
      </c>
    </row>
    <row r="150" spans="1:65" s="13" customFormat="1" ht="11.25">
      <c r="B150" s="206"/>
      <c r="C150" s="207"/>
      <c r="D150" s="208" t="s">
        <v>227</v>
      </c>
      <c r="E150" s="209" t="s">
        <v>490</v>
      </c>
      <c r="F150" s="210" t="s">
        <v>2261</v>
      </c>
      <c r="G150" s="207"/>
      <c r="H150" s="211">
        <v>78.319999999999993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76</v>
      </c>
      <c r="AY150" s="217" t="s">
        <v>207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2054</v>
      </c>
      <c r="G151" s="207"/>
      <c r="H151" s="211">
        <v>39.159999999999997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37.9" customHeight="1">
      <c r="A152" s="35"/>
      <c r="B152" s="36"/>
      <c r="C152" s="193" t="s">
        <v>237</v>
      </c>
      <c r="D152" s="193" t="s">
        <v>209</v>
      </c>
      <c r="E152" s="194" t="s">
        <v>554</v>
      </c>
      <c r="F152" s="195" t="s">
        <v>555</v>
      </c>
      <c r="G152" s="196" t="s">
        <v>285</v>
      </c>
      <c r="H152" s="197">
        <v>391.6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2262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2056</v>
      </c>
      <c r="G153" s="207"/>
      <c r="H153" s="211">
        <v>391.6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7.9" customHeight="1">
      <c r="A154" s="35"/>
      <c r="B154" s="36"/>
      <c r="C154" s="193" t="s">
        <v>243</v>
      </c>
      <c r="D154" s="193" t="s">
        <v>209</v>
      </c>
      <c r="E154" s="194" t="s">
        <v>2057</v>
      </c>
      <c r="F154" s="195" t="s">
        <v>2058</v>
      </c>
      <c r="G154" s="196" t="s">
        <v>285</v>
      </c>
      <c r="H154" s="197">
        <v>39.159999999999997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2263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2054</v>
      </c>
      <c r="G155" s="207"/>
      <c r="H155" s="211">
        <v>39.159999999999997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37.9" customHeight="1">
      <c r="A156" s="35"/>
      <c r="B156" s="36"/>
      <c r="C156" s="193" t="s">
        <v>247</v>
      </c>
      <c r="D156" s="193" t="s">
        <v>209</v>
      </c>
      <c r="E156" s="194" t="s">
        <v>2060</v>
      </c>
      <c r="F156" s="195" t="s">
        <v>2061</v>
      </c>
      <c r="G156" s="196" t="s">
        <v>285</v>
      </c>
      <c r="H156" s="197">
        <v>391.6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2264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2056</v>
      </c>
      <c r="G157" s="207"/>
      <c r="H157" s="211">
        <v>391.6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83</v>
      </c>
      <c r="AY157" s="217" t="s">
        <v>207</v>
      </c>
    </row>
    <row r="158" spans="1:65" s="2" customFormat="1" ht="24.2" customHeight="1">
      <c r="A158" s="35"/>
      <c r="B158" s="36"/>
      <c r="C158" s="193" t="s">
        <v>86</v>
      </c>
      <c r="D158" s="193" t="s">
        <v>209</v>
      </c>
      <c r="E158" s="194" t="s">
        <v>562</v>
      </c>
      <c r="F158" s="195" t="s">
        <v>563</v>
      </c>
      <c r="G158" s="196" t="s">
        <v>285</v>
      </c>
      <c r="H158" s="197">
        <v>60.351999999999997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2265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2266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2256</v>
      </c>
      <c r="G160" s="207"/>
      <c r="H160" s="211">
        <v>60.351999999999997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24.2" customHeight="1">
      <c r="A161" s="35"/>
      <c r="B161" s="36"/>
      <c r="C161" s="193" t="s">
        <v>8</v>
      </c>
      <c r="D161" s="193" t="s">
        <v>209</v>
      </c>
      <c r="E161" s="194" t="s">
        <v>2267</v>
      </c>
      <c r="F161" s="195" t="s">
        <v>2268</v>
      </c>
      <c r="G161" s="196" t="s">
        <v>285</v>
      </c>
      <c r="H161" s="197">
        <v>60.351999999999997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2269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2266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2256</v>
      </c>
      <c r="G163" s="207"/>
      <c r="H163" s="211">
        <v>60.351999999999997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33" customHeight="1">
      <c r="A164" s="35"/>
      <c r="B164" s="36"/>
      <c r="C164" s="193" t="s">
        <v>257</v>
      </c>
      <c r="D164" s="193" t="s">
        <v>209</v>
      </c>
      <c r="E164" s="194" t="s">
        <v>569</v>
      </c>
      <c r="F164" s="195" t="s">
        <v>570</v>
      </c>
      <c r="G164" s="196" t="s">
        <v>445</v>
      </c>
      <c r="H164" s="197">
        <v>156.63999999999999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2270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572</v>
      </c>
      <c r="G165" s="207"/>
      <c r="H165" s="211">
        <v>156.63999999999999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16.5" customHeight="1">
      <c r="A166" s="35"/>
      <c r="B166" s="36"/>
      <c r="C166" s="193" t="s">
        <v>261</v>
      </c>
      <c r="D166" s="193" t="s">
        <v>209</v>
      </c>
      <c r="E166" s="194" t="s">
        <v>573</v>
      </c>
      <c r="F166" s="195" t="s">
        <v>574</v>
      </c>
      <c r="G166" s="196" t="s">
        <v>285</v>
      </c>
      <c r="H166" s="197">
        <v>78.319999999999993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2271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490</v>
      </c>
      <c r="G167" s="207"/>
      <c r="H167" s="211">
        <v>78.319999999999993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83</v>
      </c>
      <c r="AY167" s="217" t="s">
        <v>207</v>
      </c>
    </row>
    <row r="168" spans="1:65" s="2" customFormat="1" ht="24.2" customHeight="1">
      <c r="A168" s="35"/>
      <c r="B168" s="36"/>
      <c r="C168" s="193" t="s">
        <v>266</v>
      </c>
      <c r="D168" s="193" t="s">
        <v>209</v>
      </c>
      <c r="E168" s="194" t="s">
        <v>2272</v>
      </c>
      <c r="F168" s="195" t="s">
        <v>2273</v>
      </c>
      <c r="G168" s="196" t="s">
        <v>285</v>
      </c>
      <c r="H168" s="197">
        <v>34.548000000000002</v>
      </c>
      <c r="I168" s="198"/>
      <c r="J168" s="199">
        <f>ROUND(I168*H168,2)</f>
        <v>0</v>
      </c>
      <c r="K168" s="195" t="s">
        <v>213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97</v>
      </c>
      <c r="AT168" s="204" t="s">
        <v>209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2274</v>
      </c>
    </row>
    <row r="169" spans="1:65" s="14" customFormat="1" ht="11.25">
      <c r="B169" s="218"/>
      <c r="C169" s="219"/>
      <c r="D169" s="208" t="s">
        <v>227</v>
      </c>
      <c r="E169" s="220" t="s">
        <v>1</v>
      </c>
      <c r="F169" s="221" t="s">
        <v>2275</v>
      </c>
      <c r="G169" s="219"/>
      <c r="H169" s="220" t="s">
        <v>1</v>
      </c>
      <c r="I169" s="222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227</v>
      </c>
      <c r="AU169" s="227" t="s">
        <v>85</v>
      </c>
      <c r="AV169" s="14" t="s">
        <v>83</v>
      </c>
      <c r="AW169" s="14" t="s">
        <v>32</v>
      </c>
      <c r="AX169" s="14" t="s">
        <v>76</v>
      </c>
      <c r="AY169" s="227" t="s">
        <v>207</v>
      </c>
    </row>
    <row r="170" spans="1:65" s="13" customFormat="1" ht="11.25">
      <c r="B170" s="206"/>
      <c r="C170" s="207"/>
      <c r="D170" s="208" t="s">
        <v>227</v>
      </c>
      <c r="E170" s="209" t="s">
        <v>1</v>
      </c>
      <c r="F170" s="210" t="s">
        <v>2276</v>
      </c>
      <c r="G170" s="207"/>
      <c r="H170" s="211">
        <v>58.74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227</v>
      </c>
      <c r="AU170" s="217" t="s">
        <v>85</v>
      </c>
      <c r="AV170" s="13" t="s">
        <v>85</v>
      </c>
      <c r="AW170" s="13" t="s">
        <v>32</v>
      </c>
      <c r="AX170" s="13" t="s">
        <v>76</v>
      </c>
      <c r="AY170" s="217" t="s">
        <v>207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2277</v>
      </c>
      <c r="G171" s="207"/>
      <c r="H171" s="211">
        <v>-24.192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76</v>
      </c>
      <c r="AY171" s="217" t="s">
        <v>207</v>
      </c>
    </row>
    <row r="172" spans="1:65" s="15" customFormat="1" ht="11.25">
      <c r="B172" s="228"/>
      <c r="C172" s="229"/>
      <c r="D172" s="208" t="s">
        <v>227</v>
      </c>
      <c r="E172" s="230" t="s">
        <v>1</v>
      </c>
      <c r="F172" s="231" t="s">
        <v>291</v>
      </c>
      <c r="G172" s="229"/>
      <c r="H172" s="232">
        <v>34.548000000000002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227</v>
      </c>
      <c r="AU172" s="238" t="s">
        <v>85</v>
      </c>
      <c r="AV172" s="15" t="s">
        <v>97</v>
      </c>
      <c r="AW172" s="15" t="s">
        <v>32</v>
      </c>
      <c r="AX172" s="15" t="s">
        <v>83</v>
      </c>
      <c r="AY172" s="238" t="s">
        <v>207</v>
      </c>
    </row>
    <row r="173" spans="1:65" s="2" customFormat="1" ht="16.5" customHeight="1">
      <c r="A173" s="35"/>
      <c r="B173" s="36"/>
      <c r="C173" s="255" t="s">
        <v>270</v>
      </c>
      <c r="D173" s="255" t="s">
        <v>636</v>
      </c>
      <c r="E173" s="256" t="s">
        <v>1717</v>
      </c>
      <c r="F173" s="257" t="s">
        <v>2278</v>
      </c>
      <c r="G173" s="258" t="s">
        <v>445</v>
      </c>
      <c r="H173" s="259">
        <v>69.096000000000004</v>
      </c>
      <c r="I173" s="260"/>
      <c r="J173" s="261">
        <f>ROUND(I173*H173,2)</f>
        <v>0</v>
      </c>
      <c r="K173" s="257" t="s">
        <v>213</v>
      </c>
      <c r="L173" s="262"/>
      <c r="M173" s="263" t="s">
        <v>1</v>
      </c>
      <c r="N173" s="264" t="s">
        <v>41</v>
      </c>
      <c r="O173" s="72"/>
      <c r="P173" s="202">
        <f>O173*H173</f>
        <v>0</v>
      </c>
      <c r="Q173" s="202">
        <v>1</v>
      </c>
      <c r="R173" s="202">
        <f>Q173*H173</f>
        <v>69.096000000000004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237</v>
      </c>
      <c r="AT173" s="204" t="s">
        <v>636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2279</v>
      </c>
    </row>
    <row r="174" spans="1:65" s="13" customFormat="1" ht="11.25">
      <c r="B174" s="206"/>
      <c r="C174" s="207"/>
      <c r="D174" s="208" t="s">
        <v>227</v>
      </c>
      <c r="E174" s="207"/>
      <c r="F174" s="210" t="s">
        <v>2280</v>
      </c>
      <c r="G174" s="207"/>
      <c r="H174" s="211">
        <v>69.096000000000004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4</v>
      </c>
      <c r="AX174" s="13" t="s">
        <v>83</v>
      </c>
      <c r="AY174" s="217" t="s">
        <v>207</v>
      </c>
    </row>
    <row r="175" spans="1:65" s="2" customFormat="1" ht="24.2" customHeight="1">
      <c r="A175" s="35"/>
      <c r="B175" s="36"/>
      <c r="C175" s="193" t="s">
        <v>272</v>
      </c>
      <c r="D175" s="193" t="s">
        <v>209</v>
      </c>
      <c r="E175" s="194" t="s">
        <v>576</v>
      </c>
      <c r="F175" s="195" t="s">
        <v>577</v>
      </c>
      <c r="G175" s="196" t="s">
        <v>285</v>
      </c>
      <c r="H175" s="197">
        <v>120.70399999999999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2281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2275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488</v>
      </c>
      <c r="G177" s="207"/>
      <c r="H177" s="211">
        <v>199.024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2282</v>
      </c>
      <c r="G178" s="207"/>
      <c r="H178" s="211">
        <v>-78.319999999999993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5" customFormat="1" ht="11.25">
      <c r="B179" s="228"/>
      <c r="C179" s="229"/>
      <c r="D179" s="208" t="s">
        <v>227</v>
      </c>
      <c r="E179" s="230" t="s">
        <v>2237</v>
      </c>
      <c r="F179" s="231" t="s">
        <v>291</v>
      </c>
      <c r="G179" s="229"/>
      <c r="H179" s="232">
        <v>120.70399999999999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227</v>
      </c>
      <c r="AU179" s="238" t="s">
        <v>85</v>
      </c>
      <c r="AV179" s="15" t="s">
        <v>97</v>
      </c>
      <c r="AW179" s="15" t="s">
        <v>32</v>
      </c>
      <c r="AX179" s="15" t="s">
        <v>83</v>
      </c>
      <c r="AY179" s="238" t="s">
        <v>207</v>
      </c>
    </row>
    <row r="180" spans="1:65" s="12" customFormat="1" ht="22.9" customHeight="1">
      <c r="B180" s="177"/>
      <c r="C180" s="178"/>
      <c r="D180" s="179" t="s">
        <v>75</v>
      </c>
      <c r="E180" s="191" t="s">
        <v>97</v>
      </c>
      <c r="F180" s="191" t="s">
        <v>749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SUM(P181:P183)</f>
        <v>0</v>
      </c>
      <c r="Q180" s="185"/>
      <c r="R180" s="186">
        <f>SUM(R181:R183)</f>
        <v>33.352571999999995</v>
      </c>
      <c r="S180" s="185"/>
      <c r="T180" s="187">
        <f>SUM(T181:T183)</f>
        <v>0</v>
      </c>
      <c r="AR180" s="188" t="s">
        <v>83</v>
      </c>
      <c r="AT180" s="189" t="s">
        <v>75</v>
      </c>
      <c r="AU180" s="189" t="s">
        <v>83</v>
      </c>
      <c r="AY180" s="188" t="s">
        <v>207</v>
      </c>
      <c r="BK180" s="190">
        <f>SUM(BK181:BK183)</f>
        <v>0</v>
      </c>
    </row>
    <row r="181" spans="1:65" s="2" customFormat="1" ht="21.75" customHeight="1">
      <c r="A181" s="35"/>
      <c r="B181" s="36"/>
      <c r="C181" s="193" t="s">
        <v>278</v>
      </c>
      <c r="D181" s="193" t="s">
        <v>209</v>
      </c>
      <c r="E181" s="194" t="s">
        <v>2283</v>
      </c>
      <c r="F181" s="195" t="s">
        <v>2284</v>
      </c>
      <c r="G181" s="196" t="s">
        <v>285</v>
      </c>
      <c r="H181" s="197">
        <v>19.579999999999998</v>
      </c>
      <c r="I181" s="198"/>
      <c r="J181" s="199">
        <f>ROUND(I181*H181,2)</f>
        <v>0</v>
      </c>
      <c r="K181" s="195" t="s">
        <v>213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1.7034</v>
      </c>
      <c r="R181" s="202">
        <f>Q181*H181</f>
        <v>33.352571999999995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97</v>
      </c>
      <c r="AT181" s="204" t="s">
        <v>209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2285</v>
      </c>
    </row>
    <row r="182" spans="1:65" s="14" customFormat="1" ht="11.25">
      <c r="B182" s="218"/>
      <c r="C182" s="219"/>
      <c r="D182" s="208" t="s">
        <v>227</v>
      </c>
      <c r="E182" s="220" t="s">
        <v>1</v>
      </c>
      <c r="F182" s="221" t="s">
        <v>2275</v>
      </c>
      <c r="G182" s="219"/>
      <c r="H182" s="220" t="s">
        <v>1</v>
      </c>
      <c r="I182" s="222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227</v>
      </c>
      <c r="AU182" s="227" t="s">
        <v>85</v>
      </c>
      <c r="AV182" s="14" t="s">
        <v>83</v>
      </c>
      <c r="AW182" s="14" t="s">
        <v>32</v>
      </c>
      <c r="AX182" s="14" t="s">
        <v>76</v>
      </c>
      <c r="AY182" s="22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2286</v>
      </c>
      <c r="G183" s="207"/>
      <c r="H183" s="211">
        <v>19.579999999999998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83</v>
      </c>
      <c r="AY183" s="217" t="s">
        <v>207</v>
      </c>
    </row>
    <row r="184" spans="1:65" s="12" customFormat="1" ht="22.9" customHeight="1">
      <c r="B184" s="177"/>
      <c r="C184" s="178"/>
      <c r="D184" s="179" t="s">
        <v>75</v>
      </c>
      <c r="E184" s="191" t="s">
        <v>237</v>
      </c>
      <c r="F184" s="191" t="s">
        <v>320</v>
      </c>
      <c r="G184" s="178"/>
      <c r="H184" s="178"/>
      <c r="I184" s="181"/>
      <c r="J184" s="192">
        <f>BK184</f>
        <v>0</v>
      </c>
      <c r="K184" s="178"/>
      <c r="L184" s="183"/>
      <c r="M184" s="184"/>
      <c r="N184" s="185"/>
      <c r="O184" s="185"/>
      <c r="P184" s="186">
        <f>SUM(P185:P195)</f>
        <v>0</v>
      </c>
      <c r="Q184" s="185"/>
      <c r="R184" s="186">
        <f>SUM(R185:R195)</f>
        <v>1.5337430399999998</v>
      </c>
      <c r="S184" s="185"/>
      <c r="T184" s="187">
        <f>SUM(T185:T195)</f>
        <v>0</v>
      </c>
      <c r="AR184" s="188" t="s">
        <v>83</v>
      </c>
      <c r="AT184" s="189" t="s">
        <v>75</v>
      </c>
      <c r="AU184" s="189" t="s">
        <v>83</v>
      </c>
      <c r="AY184" s="188" t="s">
        <v>207</v>
      </c>
      <c r="BK184" s="190">
        <f>SUM(BK185:BK195)</f>
        <v>0</v>
      </c>
    </row>
    <row r="185" spans="1:65" s="2" customFormat="1" ht="44.25" customHeight="1">
      <c r="A185" s="35"/>
      <c r="B185" s="36"/>
      <c r="C185" s="193" t="s">
        <v>282</v>
      </c>
      <c r="D185" s="193" t="s">
        <v>209</v>
      </c>
      <c r="E185" s="194" t="s">
        <v>2287</v>
      </c>
      <c r="F185" s="195" t="s">
        <v>2288</v>
      </c>
      <c r="G185" s="196" t="s">
        <v>285</v>
      </c>
      <c r="H185" s="197">
        <v>24.192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4.512E-2</v>
      </c>
      <c r="R185" s="202">
        <f>Q185*H185</f>
        <v>1.0915430399999999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2289</v>
      </c>
    </row>
    <row r="186" spans="1:65" s="14" customFormat="1" ht="11.25">
      <c r="B186" s="218"/>
      <c r="C186" s="219"/>
      <c r="D186" s="208" t="s">
        <v>227</v>
      </c>
      <c r="E186" s="220" t="s">
        <v>1</v>
      </c>
      <c r="F186" s="221" t="s">
        <v>2290</v>
      </c>
      <c r="G186" s="219"/>
      <c r="H186" s="220" t="s">
        <v>1</v>
      </c>
      <c r="I186" s="222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227</v>
      </c>
      <c r="AU186" s="227" t="s">
        <v>85</v>
      </c>
      <c r="AV186" s="14" t="s">
        <v>83</v>
      </c>
      <c r="AW186" s="14" t="s">
        <v>32</v>
      </c>
      <c r="AX186" s="14" t="s">
        <v>76</v>
      </c>
      <c r="AY186" s="227" t="s">
        <v>207</v>
      </c>
    </row>
    <row r="187" spans="1:65" s="14" customFormat="1" ht="11.25">
      <c r="B187" s="218"/>
      <c r="C187" s="219"/>
      <c r="D187" s="208" t="s">
        <v>227</v>
      </c>
      <c r="E187" s="220" t="s">
        <v>1</v>
      </c>
      <c r="F187" s="221" t="s">
        <v>2291</v>
      </c>
      <c r="G187" s="219"/>
      <c r="H187" s="220" t="s">
        <v>1</v>
      </c>
      <c r="I187" s="222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227</v>
      </c>
      <c r="AU187" s="227" t="s">
        <v>85</v>
      </c>
      <c r="AV187" s="14" t="s">
        <v>83</v>
      </c>
      <c r="AW187" s="14" t="s">
        <v>32</v>
      </c>
      <c r="AX187" s="14" t="s">
        <v>76</v>
      </c>
      <c r="AY187" s="227" t="s">
        <v>207</v>
      </c>
    </row>
    <row r="188" spans="1:65" s="14" customFormat="1" ht="11.25">
      <c r="B188" s="218"/>
      <c r="C188" s="219"/>
      <c r="D188" s="208" t="s">
        <v>227</v>
      </c>
      <c r="E188" s="220" t="s">
        <v>1</v>
      </c>
      <c r="F188" s="221" t="s">
        <v>2292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227</v>
      </c>
      <c r="AU188" s="227" t="s">
        <v>85</v>
      </c>
      <c r="AV188" s="14" t="s">
        <v>83</v>
      </c>
      <c r="AW188" s="14" t="s">
        <v>32</v>
      </c>
      <c r="AX188" s="14" t="s">
        <v>76</v>
      </c>
      <c r="AY188" s="227" t="s">
        <v>207</v>
      </c>
    </row>
    <row r="189" spans="1:65" s="14" customFormat="1" ht="11.25">
      <c r="B189" s="218"/>
      <c r="C189" s="219"/>
      <c r="D189" s="208" t="s">
        <v>227</v>
      </c>
      <c r="E189" s="220" t="s">
        <v>1</v>
      </c>
      <c r="F189" s="221" t="s">
        <v>2293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2294</v>
      </c>
      <c r="G190" s="207"/>
      <c r="H190" s="211">
        <v>24.192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83</v>
      </c>
      <c r="AY190" s="217" t="s">
        <v>207</v>
      </c>
    </row>
    <row r="191" spans="1:65" s="2" customFormat="1" ht="37.9" customHeight="1">
      <c r="A191" s="35"/>
      <c r="B191" s="36"/>
      <c r="C191" s="193" t="s">
        <v>292</v>
      </c>
      <c r="D191" s="193" t="s">
        <v>209</v>
      </c>
      <c r="E191" s="194" t="s">
        <v>2295</v>
      </c>
      <c r="F191" s="195" t="s">
        <v>2296</v>
      </c>
      <c r="G191" s="196" t="s">
        <v>311</v>
      </c>
      <c r="H191" s="197">
        <v>2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7.6499999999999999E-2</v>
      </c>
      <c r="R191" s="202">
        <f>Q191*H191</f>
        <v>0.153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2297</v>
      </c>
    </row>
    <row r="192" spans="1:65" s="14" customFormat="1" ht="33.75">
      <c r="B192" s="218"/>
      <c r="C192" s="219"/>
      <c r="D192" s="208" t="s">
        <v>227</v>
      </c>
      <c r="E192" s="220" t="s">
        <v>1</v>
      </c>
      <c r="F192" s="221" t="s">
        <v>2298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85</v>
      </c>
      <c r="G193" s="207"/>
      <c r="H193" s="211">
        <v>2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83</v>
      </c>
      <c r="AY193" s="217" t="s">
        <v>207</v>
      </c>
    </row>
    <row r="194" spans="1:65" s="2" customFormat="1" ht="24.2" customHeight="1">
      <c r="A194" s="35"/>
      <c r="B194" s="36"/>
      <c r="C194" s="193" t="s">
        <v>7</v>
      </c>
      <c r="D194" s="193" t="s">
        <v>209</v>
      </c>
      <c r="E194" s="194" t="s">
        <v>811</v>
      </c>
      <c r="F194" s="195" t="s">
        <v>2186</v>
      </c>
      <c r="G194" s="196" t="s">
        <v>311</v>
      </c>
      <c r="H194" s="197">
        <v>2</v>
      </c>
      <c r="I194" s="198"/>
      <c r="J194" s="199">
        <f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0.09</v>
      </c>
      <c r="R194" s="202">
        <f>Q194*H194</f>
        <v>0.18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2299</v>
      </c>
    </row>
    <row r="195" spans="1:65" s="2" customFormat="1" ht="24.2" customHeight="1">
      <c r="A195" s="35"/>
      <c r="B195" s="36"/>
      <c r="C195" s="255" t="s">
        <v>299</v>
      </c>
      <c r="D195" s="255" t="s">
        <v>636</v>
      </c>
      <c r="E195" s="256" t="s">
        <v>1299</v>
      </c>
      <c r="F195" s="257" t="s">
        <v>1300</v>
      </c>
      <c r="G195" s="258" t="s">
        <v>311</v>
      </c>
      <c r="H195" s="259">
        <v>2</v>
      </c>
      <c r="I195" s="260"/>
      <c r="J195" s="261">
        <f>ROUND(I195*H195,2)</f>
        <v>0</v>
      </c>
      <c r="K195" s="257" t="s">
        <v>213</v>
      </c>
      <c r="L195" s="262"/>
      <c r="M195" s="263" t="s">
        <v>1</v>
      </c>
      <c r="N195" s="264" t="s">
        <v>41</v>
      </c>
      <c r="O195" s="72"/>
      <c r="P195" s="202">
        <f>O195*H195</f>
        <v>0</v>
      </c>
      <c r="Q195" s="202">
        <v>5.4600000000000003E-2</v>
      </c>
      <c r="R195" s="202">
        <f>Q195*H195</f>
        <v>0.10920000000000001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237</v>
      </c>
      <c r="AT195" s="204" t="s">
        <v>636</v>
      </c>
      <c r="AU195" s="204" t="s">
        <v>85</v>
      </c>
      <c r="AY195" s="18" t="s">
        <v>207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83</v>
      </c>
      <c r="BK195" s="205">
        <f>ROUND(I195*H195,2)</f>
        <v>0</v>
      </c>
      <c r="BL195" s="18" t="s">
        <v>97</v>
      </c>
      <c r="BM195" s="204" t="s">
        <v>2300</v>
      </c>
    </row>
    <row r="196" spans="1:65" s="12" customFormat="1" ht="22.9" customHeight="1">
      <c r="B196" s="177"/>
      <c r="C196" s="178"/>
      <c r="D196" s="179" t="s">
        <v>75</v>
      </c>
      <c r="E196" s="191" t="s">
        <v>945</v>
      </c>
      <c r="F196" s="191" t="s">
        <v>946</v>
      </c>
      <c r="G196" s="178"/>
      <c r="H196" s="178"/>
      <c r="I196" s="181"/>
      <c r="J196" s="192">
        <f>BK196</f>
        <v>0</v>
      </c>
      <c r="K196" s="178"/>
      <c r="L196" s="183"/>
      <c r="M196" s="184"/>
      <c r="N196" s="185"/>
      <c r="O196" s="185"/>
      <c r="P196" s="186">
        <f>P197</f>
        <v>0</v>
      </c>
      <c r="Q196" s="185"/>
      <c r="R196" s="186">
        <f>R197</f>
        <v>0</v>
      </c>
      <c r="S196" s="185"/>
      <c r="T196" s="187">
        <f>T197</f>
        <v>0</v>
      </c>
      <c r="AR196" s="188" t="s">
        <v>83</v>
      </c>
      <c r="AT196" s="189" t="s">
        <v>75</v>
      </c>
      <c r="AU196" s="189" t="s">
        <v>83</v>
      </c>
      <c r="AY196" s="188" t="s">
        <v>207</v>
      </c>
      <c r="BK196" s="190">
        <f>BK197</f>
        <v>0</v>
      </c>
    </row>
    <row r="197" spans="1:65" s="2" customFormat="1" ht="24.2" customHeight="1">
      <c r="A197" s="35"/>
      <c r="B197" s="36"/>
      <c r="C197" s="193" t="s">
        <v>303</v>
      </c>
      <c r="D197" s="193" t="s">
        <v>209</v>
      </c>
      <c r="E197" s="194" t="s">
        <v>2189</v>
      </c>
      <c r="F197" s="195" t="s">
        <v>2190</v>
      </c>
      <c r="G197" s="196" t="s">
        <v>445</v>
      </c>
      <c r="H197" s="197">
        <v>103.989</v>
      </c>
      <c r="I197" s="198"/>
      <c r="J197" s="199">
        <f>ROUND(I197*H197,2)</f>
        <v>0</v>
      </c>
      <c r="K197" s="195" t="s">
        <v>213</v>
      </c>
      <c r="L197" s="40"/>
      <c r="M197" s="250" t="s">
        <v>1</v>
      </c>
      <c r="N197" s="251" t="s">
        <v>41</v>
      </c>
      <c r="O197" s="25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2301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ZRkDnaMuhyoFWPX0MIHHA9d3KbAsWKH5PwjQWPyKglULIM8wcWpRwGW1H7bYHzjIeO0FHS7bNkCBrOgHx1CUZA==" saltValue="IdW1ayAYIjP5ICZ42QZX5EQ4ZsM+BIZfkxWXGwZrrijykk181WNpLLKYboNGoZZzvCZ5cArRoAs3UA1DXVzYCQ==" spinCount="100000" sheet="1" objects="1" scenarios="1" formatColumns="0" formatRows="0" autoFilter="0"/>
  <autoFilter ref="C128:K197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125</v>
      </c>
      <c r="AZ2" s="116" t="s">
        <v>490</v>
      </c>
      <c r="BA2" s="116" t="s">
        <v>1</v>
      </c>
      <c r="BB2" s="116" t="s">
        <v>1</v>
      </c>
      <c r="BC2" s="116" t="s">
        <v>2302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1981</v>
      </c>
      <c r="BA3" s="116" t="s">
        <v>1</v>
      </c>
      <c r="BB3" s="116" t="s">
        <v>1</v>
      </c>
      <c r="BC3" s="116" t="s">
        <v>2303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1983</v>
      </c>
      <c r="BA4" s="116" t="s">
        <v>1</v>
      </c>
      <c r="BB4" s="116" t="s">
        <v>1</v>
      </c>
      <c r="BC4" s="116" t="s">
        <v>2304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2305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1986</v>
      </c>
      <c r="BA6" s="116" t="s">
        <v>1</v>
      </c>
      <c r="BB6" s="116" t="s">
        <v>1</v>
      </c>
      <c r="BC6" s="116" t="s">
        <v>2306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2307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ROUND((SUM(BE130:BE228)),  2)</f>
        <v>0</v>
      </c>
      <c r="G37" s="35"/>
      <c r="H37" s="35"/>
      <c r="I37" s="132">
        <v>0.21</v>
      </c>
      <c r="J37" s="131">
        <f>ROUND(((SUM(BE130:BE228))*I37),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ROUND((SUM(BF130:BF228)),  2)</f>
        <v>0</v>
      </c>
      <c r="G38" s="35"/>
      <c r="H38" s="35"/>
      <c r="I38" s="132">
        <v>0.12</v>
      </c>
      <c r="J38" s="131">
        <f>ROUND(((SUM(BF130:BF228))*I38),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ROUND((SUM(BG130:BG228)),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ROUND((SUM(BH130:BH228)),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ROUND((SUM(BI130:BI228)),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04 - Kanalizační větev D1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J189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J193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J204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J227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1988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04 - Kanalizační větev D1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90.425901769999996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P132+P189+P193+P204+P227</f>
        <v>0</v>
      </c>
      <c r="Q131" s="185"/>
      <c r="R131" s="186">
        <f>R132+R189+R193+R204+R227</f>
        <v>90.425901769999996</v>
      </c>
      <c r="S131" s="185"/>
      <c r="T131" s="187">
        <f>T132+T189+T193+T204+T227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BK132+BK189+BK193+BK204+BK227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SUM(P133:P188)</f>
        <v>0</v>
      </c>
      <c r="Q132" s="185"/>
      <c r="R132" s="186">
        <f>SUM(R133:R188)</f>
        <v>79.9596138</v>
      </c>
      <c r="S132" s="185"/>
      <c r="T132" s="187">
        <f>SUM(T133:T188)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SUM(BK133:BK188)</f>
        <v>0</v>
      </c>
    </row>
    <row r="133" spans="1:65" s="2" customFormat="1" ht="24.2" customHeight="1">
      <c r="A133" s="35"/>
      <c r="B133" s="36"/>
      <c r="C133" s="193" t="s">
        <v>83</v>
      </c>
      <c r="D133" s="193" t="s">
        <v>209</v>
      </c>
      <c r="E133" s="194" t="s">
        <v>1997</v>
      </c>
      <c r="F133" s="195" t="s">
        <v>1998</v>
      </c>
      <c r="G133" s="196" t="s">
        <v>275</v>
      </c>
      <c r="H133" s="197">
        <v>1.5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3.6900000000000002E-2</v>
      </c>
      <c r="R133" s="202">
        <f>Q133*H133</f>
        <v>5.5350000000000003E-2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2308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2001</v>
      </c>
      <c r="F134" s="195" t="s">
        <v>2002</v>
      </c>
      <c r="G134" s="196" t="s">
        <v>275</v>
      </c>
      <c r="H134" s="197">
        <v>41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1.3999999999999999E-4</v>
      </c>
      <c r="R134" s="202">
        <f>Q134*H134</f>
        <v>5.7399999999999994E-3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2003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2309</v>
      </c>
      <c r="G135" s="207"/>
      <c r="H135" s="211">
        <v>41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24.2" customHeight="1">
      <c r="A136" s="35"/>
      <c r="B136" s="36"/>
      <c r="C136" s="193" t="s">
        <v>92</v>
      </c>
      <c r="D136" s="193" t="s">
        <v>209</v>
      </c>
      <c r="E136" s="194" t="s">
        <v>2005</v>
      </c>
      <c r="F136" s="195" t="s">
        <v>2006</v>
      </c>
      <c r="G136" s="196" t="s">
        <v>275</v>
      </c>
      <c r="H136" s="197">
        <v>41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2007</v>
      </c>
    </row>
    <row r="137" spans="1:65" s="2" customFormat="1" ht="33" customHeight="1">
      <c r="A137" s="35"/>
      <c r="B137" s="36"/>
      <c r="C137" s="193" t="s">
        <v>97</v>
      </c>
      <c r="D137" s="193" t="s">
        <v>209</v>
      </c>
      <c r="E137" s="194" t="s">
        <v>2310</v>
      </c>
      <c r="F137" s="195" t="s">
        <v>2311</v>
      </c>
      <c r="G137" s="196" t="s">
        <v>285</v>
      </c>
      <c r="H137" s="197">
        <v>12.340999999999999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2010</v>
      </c>
    </row>
    <row r="138" spans="1:65" s="14" customFormat="1" ht="11.25">
      <c r="B138" s="218"/>
      <c r="C138" s="219"/>
      <c r="D138" s="208" t="s">
        <v>227</v>
      </c>
      <c r="E138" s="220" t="s">
        <v>1</v>
      </c>
      <c r="F138" s="221" t="s">
        <v>2312</v>
      </c>
      <c r="G138" s="219"/>
      <c r="H138" s="220" t="s">
        <v>1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227</v>
      </c>
      <c r="AU138" s="227" t="s">
        <v>85</v>
      </c>
      <c r="AV138" s="14" t="s">
        <v>83</v>
      </c>
      <c r="AW138" s="14" t="s">
        <v>32</v>
      </c>
      <c r="AX138" s="14" t="s">
        <v>76</v>
      </c>
      <c r="AY138" s="227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2313</v>
      </c>
      <c r="G139" s="207"/>
      <c r="H139" s="211">
        <v>24.681000000000001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76</v>
      </c>
      <c r="AY139" s="217" t="s">
        <v>207</v>
      </c>
    </row>
    <row r="140" spans="1:65" s="15" customFormat="1" ht="11.25">
      <c r="B140" s="228"/>
      <c r="C140" s="229"/>
      <c r="D140" s="208" t="s">
        <v>227</v>
      </c>
      <c r="E140" s="230" t="s">
        <v>1143</v>
      </c>
      <c r="F140" s="231" t="s">
        <v>291</v>
      </c>
      <c r="G140" s="229"/>
      <c r="H140" s="232">
        <v>24.681000000000001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227</v>
      </c>
      <c r="AU140" s="238" t="s">
        <v>85</v>
      </c>
      <c r="AV140" s="15" t="s">
        <v>97</v>
      </c>
      <c r="AW140" s="15" t="s">
        <v>32</v>
      </c>
      <c r="AX140" s="15" t="s">
        <v>76</v>
      </c>
      <c r="AY140" s="238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2015</v>
      </c>
      <c r="G141" s="207"/>
      <c r="H141" s="211">
        <v>12.340999999999999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3" customHeight="1">
      <c r="A142" s="35"/>
      <c r="B142" s="36"/>
      <c r="C142" s="193" t="s">
        <v>115</v>
      </c>
      <c r="D142" s="193" t="s">
        <v>209</v>
      </c>
      <c r="E142" s="194" t="s">
        <v>2314</v>
      </c>
      <c r="F142" s="195" t="s">
        <v>2315</v>
      </c>
      <c r="G142" s="196" t="s">
        <v>285</v>
      </c>
      <c r="H142" s="197">
        <v>12.340999999999999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2018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2015</v>
      </c>
      <c r="G143" s="207"/>
      <c r="H143" s="211">
        <v>12.340999999999999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24.2" customHeight="1">
      <c r="A144" s="35"/>
      <c r="B144" s="36"/>
      <c r="C144" s="193" t="s">
        <v>229</v>
      </c>
      <c r="D144" s="193" t="s">
        <v>209</v>
      </c>
      <c r="E144" s="194" t="s">
        <v>2019</v>
      </c>
      <c r="F144" s="195" t="s">
        <v>2020</v>
      </c>
      <c r="G144" s="196" t="s">
        <v>285</v>
      </c>
      <c r="H144" s="197">
        <v>12.355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2021</v>
      </c>
    </row>
    <row r="145" spans="1:65" s="14" customFormat="1" ht="11.25">
      <c r="B145" s="218"/>
      <c r="C145" s="219"/>
      <c r="D145" s="208" t="s">
        <v>227</v>
      </c>
      <c r="E145" s="220" t="s">
        <v>1</v>
      </c>
      <c r="F145" s="221" t="s">
        <v>2316</v>
      </c>
      <c r="G145" s="219"/>
      <c r="H145" s="220" t="s">
        <v>1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227</v>
      </c>
      <c r="AU145" s="227" t="s">
        <v>85</v>
      </c>
      <c r="AV145" s="14" t="s">
        <v>83</v>
      </c>
      <c r="AW145" s="14" t="s">
        <v>32</v>
      </c>
      <c r="AX145" s="14" t="s">
        <v>76</v>
      </c>
      <c r="AY145" s="22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2317</v>
      </c>
      <c r="G146" s="207"/>
      <c r="H146" s="211">
        <v>7.1420000000000003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4" customFormat="1" ht="11.25">
      <c r="B147" s="218"/>
      <c r="C147" s="219"/>
      <c r="D147" s="208" t="s">
        <v>227</v>
      </c>
      <c r="E147" s="220" t="s">
        <v>1</v>
      </c>
      <c r="F147" s="221" t="s">
        <v>2318</v>
      </c>
      <c r="G147" s="219"/>
      <c r="H147" s="220" t="s">
        <v>1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227</v>
      </c>
      <c r="AU147" s="227" t="s">
        <v>85</v>
      </c>
      <c r="AV147" s="14" t="s">
        <v>83</v>
      </c>
      <c r="AW147" s="14" t="s">
        <v>32</v>
      </c>
      <c r="AX147" s="14" t="s">
        <v>76</v>
      </c>
      <c r="AY147" s="22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2319</v>
      </c>
      <c r="G148" s="207"/>
      <c r="H148" s="211">
        <v>17.568000000000001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76</v>
      </c>
      <c r="AY148" s="217" t="s">
        <v>207</v>
      </c>
    </row>
    <row r="149" spans="1:65" s="15" customFormat="1" ht="11.25">
      <c r="B149" s="228"/>
      <c r="C149" s="229"/>
      <c r="D149" s="208" t="s">
        <v>227</v>
      </c>
      <c r="E149" s="230" t="s">
        <v>1986</v>
      </c>
      <c r="F149" s="231" t="s">
        <v>291</v>
      </c>
      <c r="G149" s="229"/>
      <c r="H149" s="232">
        <v>24.71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227</v>
      </c>
      <c r="AU149" s="238" t="s">
        <v>85</v>
      </c>
      <c r="AV149" s="15" t="s">
        <v>97</v>
      </c>
      <c r="AW149" s="15" t="s">
        <v>32</v>
      </c>
      <c r="AX149" s="15" t="s">
        <v>76</v>
      </c>
      <c r="AY149" s="238" t="s">
        <v>207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2028</v>
      </c>
      <c r="G150" s="207"/>
      <c r="H150" s="211">
        <v>12.355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24.2" customHeight="1">
      <c r="A151" s="35"/>
      <c r="B151" s="36"/>
      <c r="C151" s="193" t="s">
        <v>233</v>
      </c>
      <c r="D151" s="193" t="s">
        <v>209</v>
      </c>
      <c r="E151" s="194" t="s">
        <v>2029</v>
      </c>
      <c r="F151" s="195" t="s">
        <v>2030</v>
      </c>
      <c r="G151" s="196" t="s">
        <v>285</v>
      </c>
      <c r="H151" s="197">
        <v>12.355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2031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2028</v>
      </c>
      <c r="G152" s="207"/>
      <c r="H152" s="211">
        <v>12.355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1.75" customHeight="1">
      <c r="A153" s="35"/>
      <c r="B153" s="36"/>
      <c r="C153" s="193" t="s">
        <v>237</v>
      </c>
      <c r="D153" s="193" t="s">
        <v>209</v>
      </c>
      <c r="E153" s="194" t="s">
        <v>2032</v>
      </c>
      <c r="F153" s="195" t="s">
        <v>2033</v>
      </c>
      <c r="G153" s="196" t="s">
        <v>212</v>
      </c>
      <c r="H153" s="197">
        <v>44.875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8.4000000000000003E-4</v>
      </c>
      <c r="R153" s="202">
        <f>Q153*H153</f>
        <v>3.7694999999999999E-2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2034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2320</v>
      </c>
      <c r="G154" s="207"/>
      <c r="H154" s="211">
        <v>44.875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24.2" customHeight="1">
      <c r="A155" s="35"/>
      <c r="B155" s="36"/>
      <c r="C155" s="193" t="s">
        <v>243</v>
      </c>
      <c r="D155" s="193" t="s">
        <v>209</v>
      </c>
      <c r="E155" s="194" t="s">
        <v>2041</v>
      </c>
      <c r="F155" s="195" t="s">
        <v>2042</v>
      </c>
      <c r="G155" s="196" t="s">
        <v>212</v>
      </c>
      <c r="H155" s="197">
        <v>44.875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2043</v>
      </c>
    </row>
    <row r="156" spans="1:65" s="2" customFormat="1" ht="21.75" customHeight="1">
      <c r="A156" s="35"/>
      <c r="B156" s="36"/>
      <c r="C156" s="193" t="s">
        <v>247</v>
      </c>
      <c r="D156" s="193" t="s">
        <v>209</v>
      </c>
      <c r="E156" s="194" t="s">
        <v>526</v>
      </c>
      <c r="F156" s="195" t="s">
        <v>527</v>
      </c>
      <c r="G156" s="196" t="s">
        <v>212</v>
      </c>
      <c r="H156" s="197">
        <v>41.183999999999997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6.9999999999999999E-4</v>
      </c>
      <c r="R156" s="202">
        <f>Q156*H156</f>
        <v>2.8828799999999998E-2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2047</v>
      </c>
    </row>
    <row r="157" spans="1:65" s="14" customFormat="1" ht="11.25">
      <c r="B157" s="218"/>
      <c r="C157" s="219"/>
      <c r="D157" s="208" t="s">
        <v>227</v>
      </c>
      <c r="E157" s="220" t="s">
        <v>1</v>
      </c>
      <c r="F157" s="221" t="s">
        <v>2316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2321</v>
      </c>
      <c r="G158" s="207"/>
      <c r="H158" s="211">
        <v>11.904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76</v>
      </c>
      <c r="AY158" s="217" t="s">
        <v>207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2318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2322</v>
      </c>
      <c r="G160" s="207"/>
      <c r="H160" s="211">
        <v>29.28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76</v>
      </c>
      <c r="AY160" s="217" t="s">
        <v>207</v>
      </c>
    </row>
    <row r="161" spans="1:65" s="15" customFormat="1" ht="11.25">
      <c r="B161" s="228"/>
      <c r="C161" s="229"/>
      <c r="D161" s="208" t="s">
        <v>227</v>
      </c>
      <c r="E161" s="230" t="s">
        <v>1</v>
      </c>
      <c r="F161" s="231" t="s">
        <v>291</v>
      </c>
      <c r="G161" s="229"/>
      <c r="H161" s="232">
        <v>41.183999999999997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227</v>
      </c>
      <c r="AU161" s="238" t="s">
        <v>85</v>
      </c>
      <c r="AV161" s="15" t="s">
        <v>97</v>
      </c>
      <c r="AW161" s="15" t="s">
        <v>32</v>
      </c>
      <c r="AX161" s="15" t="s">
        <v>83</v>
      </c>
      <c r="AY161" s="238" t="s">
        <v>207</v>
      </c>
    </row>
    <row r="162" spans="1:65" s="2" customFormat="1" ht="16.5" customHeight="1">
      <c r="A162" s="35"/>
      <c r="B162" s="36"/>
      <c r="C162" s="193" t="s">
        <v>86</v>
      </c>
      <c r="D162" s="193" t="s">
        <v>209</v>
      </c>
      <c r="E162" s="194" t="s">
        <v>530</v>
      </c>
      <c r="F162" s="195" t="s">
        <v>531</v>
      </c>
      <c r="G162" s="196" t="s">
        <v>212</v>
      </c>
      <c r="H162" s="197">
        <v>41.183999999999997</v>
      </c>
      <c r="I162" s="198"/>
      <c r="J162" s="199">
        <f>ROUND(I162*H162,2)</f>
        <v>0</v>
      </c>
      <c r="K162" s="195" t="s">
        <v>213</v>
      </c>
      <c r="L162" s="40"/>
      <c r="M162" s="200" t="s">
        <v>1</v>
      </c>
      <c r="N162" s="201" t="s">
        <v>41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97</v>
      </c>
      <c r="AT162" s="204" t="s">
        <v>209</v>
      </c>
      <c r="AU162" s="204" t="s">
        <v>85</v>
      </c>
      <c r="AY162" s="18" t="s">
        <v>207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97</v>
      </c>
      <c r="BM162" s="204" t="s">
        <v>2051</v>
      </c>
    </row>
    <row r="163" spans="1:65" s="2" customFormat="1" ht="37.9" customHeight="1">
      <c r="A163" s="35"/>
      <c r="B163" s="36"/>
      <c r="C163" s="193" t="s">
        <v>8</v>
      </c>
      <c r="D163" s="193" t="s">
        <v>209</v>
      </c>
      <c r="E163" s="194" t="s">
        <v>547</v>
      </c>
      <c r="F163" s="195" t="s">
        <v>548</v>
      </c>
      <c r="G163" s="196" t="s">
        <v>285</v>
      </c>
      <c r="H163" s="197">
        <v>24.696000000000002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2052</v>
      </c>
    </row>
    <row r="164" spans="1:65" s="13" customFormat="1" ht="11.25">
      <c r="B164" s="206"/>
      <c r="C164" s="207"/>
      <c r="D164" s="208" t="s">
        <v>227</v>
      </c>
      <c r="E164" s="209" t="s">
        <v>490</v>
      </c>
      <c r="F164" s="210" t="s">
        <v>2053</v>
      </c>
      <c r="G164" s="207"/>
      <c r="H164" s="211">
        <v>49.390999999999998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76</v>
      </c>
      <c r="AY164" s="21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2054</v>
      </c>
      <c r="G165" s="207"/>
      <c r="H165" s="211">
        <v>24.696000000000002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37.9" customHeight="1">
      <c r="A166" s="35"/>
      <c r="B166" s="36"/>
      <c r="C166" s="193" t="s">
        <v>257</v>
      </c>
      <c r="D166" s="193" t="s">
        <v>209</v>
      </c>
      <c r="E166" s="194" t="s">
        <v>554</v>
      </c>
      <c r="F166" s="195" t="s">
        <v>555</v>
      </c>
      <c r="G166" s="196" t="s">
        <v>285</v>
      </c>
      <c r="H166" s="197">
        <v>246.95500000000001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2055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2056</v>
      </c>
      <c r="G167" s="207"/>
      <c r="H167" s="211">
        <v>246.95500000000001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83</v>
      </c>
      <c r="AY167" s="217" t="s">
        <v>207</v>
      </c>
    </row>
    <row r="168" spans="1:65" s="2" customFormat="1" ht="37.9" customHeight="1">
      <c r="A168" s="35"/>
      <c r="B168" s="36"/>
      <c r="C168" s="193" t="s">
        <v>261</v>
      </c>
      <c r="D168" s="193" t="s">
        <v>209</v>
      </c>
      <c r="E168" s="194" t="s">
        <v>2057</v>
      </c>
      <c r="F168" s="195" t="s">
        <v>2058</v>
      </c>
      <c r="G168" s="196" t="s">
        <v>285</v>
      </c>
      <c r="H168" s="197">
        <v>24.696000000000002</v>
      </c>
      <c r="I168" s="198"/>
      <c r="J168" s="199">
        <f>ROUND(I168*H168,2)</f>
        <v>0</v>
      </c>
      <c r="K168" s="195" t="s">
        <v>213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97</v>
      </c>
      <c r="AT168" s="204" t="s">
        <v>209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2059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2054</v>
      </c>
      <c r="G169" s="207"/>
      <c r="H169" s="211">
        <v>24.696000000000002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83</v>
      </c>
      <c r="AY169" s="217" t="s">
        <v>207</v>
      </c>
    </row>
    <row r="170" spans="1:65" s="2" customFormat="1" ht="37.9" customHeight="1">
      <c r="A170" s="35"/>
      <c r="B170" s="36"/>
      <c r="C170" s="193" t="s">
        <v>266</v>
      </c>
      <c r="D170" s="193" t="s">
        <v>209</v>
      </c>
      <c r="E170" s="194" t="s">
        <v>2060</v>
      </c>
      <c r="F170" s="195" t="s">
        <v>2061</v>
      </c>
      <c r="G170" s="196" t="s">
        <v>285</v>
      </c>
      <c r="H170" s="197">
        <v>246.95500000000001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2062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2056</v>
      </c>
      <c r="G171" s="207"/>
      <c r="H171" s="211">
        <v>246.95500000000001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2" customFormat="1" ht="33" customHeight="1">
      <c r="A172" s="35"/>
      <c r="B172" s="36"/>
      <c r="C172" s="193" t="s">
        <v>270</v>
      </c>
      <c r="D172" s="193" t="s">
        <v>209</v>
      </c>
      <c r="E172" s="194" t="s">
        <v>569</v>
      </c>
      <c r="F172" s="195" t="s">
        <v>570</v>
      </c>
      <c r="G172" s="196" t="s">
        <v>445</v>
      </c>
      <c r="H172" s="197">
        <v>98.781999999999996</v>
      </c>
      <c r="I172" s="198"/>
      <c r="J172" s="199">
        <f>ROUND(I172*H172,2)</f>
        <v>0</v>
      </c>
      <c r="K172" s="195" t="s">
        <v>213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97</v>
      </c>
      <c r="AT172" s="204" t="s">
        <v>209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2063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572</v>
      </c>
      <c r="G173" s="207"/>
      <c r="H173" s="211">
        <v>98.781999999999996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83</v>
      </c>
      <c r="AY173" s="217" t="s">
        <v>207</v>
      </c>
    </row>
    <row r="174" spans="1:65" s="2" customFormat="1" ht="16.5" customHeight="1">
      <c r="A174" s="35"/>
      <c r="B174" s="36"/>
      <c r="C174" s="193" t="s">
        <v>272</v>
      </c>
      <c r="D174" s="193" t="s">
        <v>209</v>
      </c>
      <c r="E174" s="194" t="s">
        <v>573</v>
      </c>
      <c r="F174" s="195" t="s">
        <v>574</v>
      </c>
      <c r="G174" s="196" t="s">
        <v>285</v>
      </c>
      <c r="H174" s="197">
        <v>49.390999999999998</v>
      </c>
      <c r="I174" s="198"/>
      <c r="J174" s="199">
        <f>ROUND(I174*H174,2)</f>
        <v>0</v>
      </c>
      <c r="K174" s="195" t="s">
        <v>213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97</v>
      </c>
      <c r="AT174" s="204" t="s">
        <v>209</v>
      </c>
      <c r="AU174" s="204" t="s">
        <v>85</v>
      </c>
      <c r="AY174" s="18" t="s">
        <v>207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97</v>
      </c>
      <c r="BM174" s="204" t="s">
        <v>2064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490</v>
      </c>
      <c r="G175" s="207"/>
      <c r="H175" s="211">
        <v>49.390999999999998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83</v>
      </c>
      <c r="AY175" s="217" t="s">
        <v>207</v>
      </c>
    </row>
    <row r="176" spans="1:65" s="2" customFormat="1" ht="24.2" customHeight="1">
      <c r="A176" s="35"/>
      <c r="B176" s="36"/>
      <c r="C176" s="193" t="s">
        <v>278</v>
      </c>
      <c r="D176" s="193" t="s">
        <v>209</v>
      </c>
      <c r="E176" s="194" t="s">
        <v>576</v>
      </c>
      <c r="F176" s="195" t="s">
        <v>577</v>
      </c>
      <c r="G176" s="196" t="s">
        <v>285</v>
      </c>
      <c r="H176" s="197">
        <v>30.097999999999999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2065</v>
      </c>
    </row>
    <row r="177" spans="1:65" s="14" customFormat="1" ht="11.25">
      <c r="B177" s="218"/>
      <c r="C177" s="219"/>
      <c r="D177" s="208" t="s">
        <v>227</v>
      </c>
      <c r="E177" s="220" t="s">
        <v>1</v>
      </c>
      <c r="F177" s="221" t="s">
        <v>2066</v>
      </c>
      <c r="G177" s="219"/>
      <c r="H177" s="220" t="s">
        <v>1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227</v>
      </c>
      <c r="AU177" s="227" t="s">
        <v>85</v>
      </c>
      <c r="AV177" s="14" t="s">
        <v>83</v>
      </c>
      <c r="AW177" s="14" t="s">
        <v>32</v>
      </c>
      <c r="AX177" s="14" t="s">
        <v>76</v>
      </c>
      <c r="AY177" s="227" t="s">
        <v>207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2053</v>
      </c>
      <c r="G178" s="207"/>
      <c r="H178" s="211">
        <v>49.390999999999998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2067</v>
      </c>
      <c r="G179" s="207"/>
      <c r="H179" s="211">
        <v>-11.688000000000001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2323</v>
      </c>
      <c r="G180" s="207"/>
      <c r="H180" s="211">
        <v>-5.1550000000000002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76</v>
      </c>
      <c r="AY180" s="21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2324</v>
      </c>
      <c r="G181" s="207"/>
      <c r="H181" s="211">
        <v>-2.4500000000000002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5" customFormat="1" ht="11.25">
      <c r="B182" s="228"/>
      <c r="C182" s="229"/>
      <c r="D182" s="208" t="s">
        <v>227</v>
      </c>
      <c r="E182" s="230" t="s">
        <v>1</v>
      </c>
      <c r="F182" s="231" t="s">
        <v>291</v>
      </c>
      <c r="G182" s="229"/>
      <c r="H182" s="232">
        <v>30.097999999999995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227</v>
      </c>
      <c r="AU182" s="238" t="s">
        <v>85</v>
      </c>
      <c r="AV182" s="15" t="s">
        <v>97</v>
      </c>
      <c r="AW182" s="15" t="s">
        <v>32</v>
      </c>
      <c r="AX182" s="15" t="s">
        <v>83</v>
      </c>
      <c r="AY182" s="238" t="s">
        <v>207</v>
      </c>
    </row>
    <row r="183" spans="1:65" s="2" customFormat="1" ht="16.5" customHeight="1">
      <c r="A183" s="35"/>
      <c r="B183" s="36"/>
      <c r="C183" s="255" t="s">
        <v>282</v>
      </c>
      <c r="D183" s="255" t="s">
        <v>636</v>
      </c>
      <c r="E183" s="256" t="s">
        <v>2071</v>
      </c>
      <c r="F183" s="257" t="s">
        <v>2072</v>
      </c>
      <c r="G183" s="258" t="s">
        <v>445</v>
      </c>
      <c r="H183" s="259">
        <v>60.195999999999998</v>
      </c>
      <c r="I183" s="260"/>
      <c r="J183" s="261">
        <f>ROUND(I183*H183,2)</f>
        <v>0</v>
      </c>
      <c r="K183" s="257" t="s">
        <v>213</v>
      </c>
      <c r="L183" s="262"/>
      <c r="M183" s="263" t="s">
        <v>1</v>
      </c>
      <c r="N183" s="264" t="s">
        <v>41</v>
      </c>
      <c r="O183" s="72"/>
      <c r="P183" s="202">
        <f>O183*H183</f>
        <v>0</v>
      </c>
      <c r="Q183" s="202">
        <v>1</v>
      </c>
      <c r="R183" s="202">
        <f>Q183*H183</f>
        <v>60.195999999999998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237</v>
      </c>
      <c r="AT183" s="204" t="s">
        <v>636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2073</v>
      </c>
    </row>
    <row r="184" spans="1:65" s="13" customFormat="1" ht="11.25">
      <c r="B184" s="206"/>
      <c r="C184" s="207"/>
      <c r="D184" s="208" t="s">
        <v>227</v>
      </c>
      <c r="E184" s="207"/>
      <c r="F184" s="210" t="s">
        <v>2325</v>
      </c>
      <c r="G184" s="207"/>
      <c r="H184" s="211">
        <v>60.195999999999998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4</v>
      </c>
      <c r="AX184" s="13" t="s">
        <v>83</v>
      </c>
      <c r="AY184" s="217" t="s">
        <v>207</v>
      </c>
    </row>
    <row r="185" spans="1:65" s="2" customFormat="1" ht="24.2" customHeight="1">
      <c r="A185" s="35"/>
      <c r="B185" s="36"/>
      <c r="C185" s="193" t="s">
        <v>292</v>
      </c>
      <c r="D185" s="193" t="s">
        <v>209</v>
      </c>
      <c r="E185" s="194" t="s">
        <v>2075</v>
      </c>
      <c r="F185" s="195" t="s">
        <v>2076</v>
      </c>
      <c r="G185" s="196" t="s">
        <v>285</v>
      </c>
      <c r="H185" s="197">
        <v>9.8179999999999996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2077</v>
      </c>
    </row>
    <row r="186" spans="1:65" s="13" customFormat="1" ht="11.25">
      <c r="B186" s="206"/>
      <c r="C186" s="207"/>
      <c r="D186" s="208" t="s">
        <v>227</v>
      </c>
      <c r="E186" s="209" t="s">
        <v>1981</v>
      </c>
      <c r="F186" s="210" t="s">
        <v>2326</v>
      </c>
      <c r="G186" s="207"/>
      <c r="H186" s="211">
        <v>9.8179999999999996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83</v>
      </c>
      <c r="AY186" s="217" t="s">
        <v>207</v>
      </c>
    </row>
    <row r="187" spans="1:65" s="2" customFormat="1" ht="16.5" customHeight="1">
      <c r="A187" s="35"/>
      <c r="B187" s="36"/>
      <c r="C187" s="255" t="s">
        <v>7</v>
      </c>
      <c r="D187" s="255" t="s">
        <v>636</v>
      </c>
      <c r="E187" s="256" t="s">
        <v>2079</v>
      </c>
      <c r="F187" s="257" t="s">
        <v>2080</v>
      </c>
      <c r="G187" s="258" t="s">
        <v>445</v>
      </c>
      <c r="H187" s="259">
        <v>19.635999999999999</v>
      </c>
      <c r="I187" s="260"/>
      <c r="J187" s="261">
        <f>ROUND(I187*H187,2)</f>
        <v>0</v>
      </c>
      <c r="K187" s="257" t="s">
        <v>213</v>
      </c>
      <c r="L187" s="262"/>
      <c r="M187" s="263" t="s">
        <v>1</v>
      </c>
      <c r="N187" s="264" t="s">
        <v>41</v>
      </c>
      <c r="O187" s="72"/>
      <c r="P187" s="202">
        <f>O187*H187</f>
        <v>0</v>
      </c>
      <c r="Q187" s="202">
        <v>1</v>
      </c>
      <c r="R187" s="202">
        <f>Q187*H187</f>
        <v>19.635999999999999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237</v>
      </c>
      <c r="AT187" s="204" t="s">
        <v>636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2081</v>
      </c>
    </row>
    <row r="188" spans="1:65" s="13" customFormat="1" ht="11.25">
      <c r="B188" s="206"/>
      <c r="C188" s="207"/>
      <c r="D188" s="208" t="s">
        <v>227</v>
      </c>
      <c r="E188" s="207"/>
      <c r="F188" s="210" t="s">
        <v>2327</v>
      </c>
      <c r="G188" s="207"/>
      <c r="H188" s="211">
        <v>19.635999999999999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4</v>
      </c>
      <c r="AX188" s="13" t="s">
        <v>83</v>
      </c>
      <c r="AY188" s="217" t="s">
        <v>207</v>
      </c>
    </row>
    <row r="189" spans="1:65" s="12" customFormat="1" ht="22.9" customHeight="1">
      <c r="B189" s="177"/>
      <c r="C189" s="178"/>
      <c r="D189" s="179" t="s">
        <v>75</v>
      </c>
      <c r="E189" s="191" t="s">
        <v>92</v>
      </c>
      <c r="F189" s="191" t="s">
        <v>659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0.56999999999999995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207</v>
      </c>
      <c r="BK189" s="190">
        <f>SUM(BK190:BK192)</f>
        <v>0</v>
      </c>
    </row>
    <row r="190" spans="1:65" s="2" customFormat="1" ht="21.75" customHeight="1">
      <c r="A190" s="35"/>
      <c r="B190" s="36"/>
      <c r="C190" s="193" t="s">
        <v>299</v>
      </c>
      <c r="D190" s="193" t="s">
        <v>209</v>
      </c>
      <c r="E190" s="194" t="s">
        <v>2083</v>
      </c>
      <c r="F190" s="195" t="s">
        <v>2084</v>
      </c>
      <c r="G190" s="196" t="s">
        <v>275</v>
      </c>
      <c r="H190" s="197">
        <v>17</v>
      </c>
      <c r="I190" s="198"/>
      <c r="J190" s="199">
        <f>ROUND(I190*H190,2)</f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97</v>
      </c>
      <c r="BM190" s="204" t="s">
        <v>2085</v>
      </c>
    </row>
    <row r="191" spans="1:65" s="2" customFormat="1" ht="24.2" customHeight="1">
      <c r="A191" s="35"/>
      <c r="B191" s="36"/>
      <c r="C191" s="193" t="s">
        <v>303</v>
      </c>
      <c r="D191" s="193" t="s">
        <v>209</v>
      </c>
      <c r="E191" s="194" t="s">
        <v>2086</v>
      </c>
      <c r="F191" s="195" t="s">
        <v>2087</v>
      </c>
      <c r="G191" s="196" t="s">
        <v>311</v>
      </c>
      <c r="H191" s="197">
        <v>1</v>
      </c>
      <c r="I191" s="198"/>
      <c r="J191" s="199">
        <f>ROUND(I191*H191,2)</f>
        <v>0</v>
      </c>
      <c r="K191" s="195" t="s">
        <v>1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2088</v>
      </c>
    </row>
    <row r="192" spans="1:65" s="2" customFormat="1" ht="16.5" customHeight="1">
      <c r="A192" s="35"/>
      <c r="B192" s="36"/>
      <c r="C192" s="255" t="s">
        <v>308</v>
      </c>
      <c r="D192" s="255" t="s">
        <v>636</v>
      </c>
      <c r="E192" s="256" t="s">
        <v>2089</v>
      </c>
      <c r="F192" s="257" t="s">
        <v>2090</v>
      </c>
      <c r="G192" s="258" t="s">
        <v>311</v>
      </c>
      <c r="H192" s="259">
        <v>1</v>
      </c>
      <c r="I192" s="260"/>
      <c r="J192" s="261">
        <f>ROUND(I192*H192,2)</f>
        <v>0</v>
      </c>
      <c r="K192" s="257" t="s">
        <v>1</v>
      </c>
      <c r="L192" s="262"/>
      <c r="M192" s="263" t="s">
        <v>1</v>
      </c>
      <c r="N192" s="264" t="s">
        <v>41</v>
      </c>
      <c r="O192" s="72"/>
      <c r="P192" s="202">
        <f>O192*H192</f>
        <v>0</v>
      </c>
      <c r="Q192" s="202">
        <v>0.56999999999999995</v>
      </c>
      <c r="R192" s="202">
        <f>Q192*H192</f>
        <v>0.56999999999999995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237</v>
      </c>
      <c r="AT192" s="204" t="s">
        <v>636</v>
      </c>
      <c r="AU192" s="204" t="s">
        <v>85</v>
      </c>
      <c r="AY192" s="18" t="s">
        <v>207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97</v>
      </c>
      <c r="BM192" s="204" t="s">
        <v>2091</v>
      </c>
    </row>
    <row r="193" spans="1:65" s="12" customFormat="1" ht="22.9" customHeight="1">
      <c r="B193" s="177"/>
      <c r="C193" s="178"/>
      <c r="D193" s="179" t="s">
        <v>75</v>
      </c>
      <c r="E193" s="191" t="s">
        <v>97</v>
      </c>
      <c r="F193" s="191" t="s">
        <v>749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SUM(P194:P203)</f>
        <v>0</v>
      </c>
      <c r="Q193" s="185"/>
      <c r="R193" s="186">
        <f>SUM(R194:R203)</f>
        <v>4.3944324200000002</v>
      </c>
      <c r="S193" s="185"/>
      <c r="T193" s="187">
        <f>SUM(T194:T203)</f>
        <v>0</v>
      </c>
      <c r="AR193" s="188" t="s">
        <v>83</v>
      </c>
      <c r="AT193" s="189" t="s">
        <v>75</v>
      </c>
      <c r="AU193" s="189" t="s">
        <v>83</v>
      </c>
      <c r="AY193" s="188" t="s">
        <v>207</v>
      </c>
      <c r="BK193" s="190">
        <f>SUM(BK194:BK203)</f>
        <v>0</v>
      </c>
    </row>
    <row r="194" spans="1:65" s="2" customFormat="1" ht="24.2" customHeight="1">
      <c r="A194" s="35"/>
      <c r="B194" s="36"/>
      <c r="C194" s="193" t="s">
        <v>314</v>
      </c>
      <c r="D194" s="193" t="s">
        <v>209</v>
      </c>
      <c r="E194" s="194" t="s">
        <v>2092</v>
      </c>
      <c r="F194" s="195" t="s">
        <v>2093</v>
      </c>
      <c r="G194" s="196" t="s">
        <v>285</v>
      </c>
      <c r="H194" s="197">
        <v>1.87</v>
      </c>
      <c r="I194" s="198"/>
      <c r="J194" s="199">
        <f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1.8907700000000001</v>
      </c>
      <c r="R194" s="202">
        <f>Q194*H194</f>
        <v>3.5357399000000003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2094</v>
      </c>
    </row>
    <row r="195" spans="1:65" s="13" customFormat="1" ht="11.25">
      <c r="B195" s="206"/>
      <c r="C195" s="207"/>
      <c r="D195" s="208" t="s">
        <v>227</v>
      </c>
      <c r="E195" s="209" t="s">
        <v>1983</v>
      </c>
      <c r="F195" s="210" t="s">
        <v>2328</v>
      </c>
      <c r="G195" s="207"/>
      <c r="H195" s="211">
        <v>1.87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83</v>
      </c>
      <c r="AY195" s="217" t="s">
        <v>207</v>
      </c>
    </row>
    <row r="196" spans="1:65" s="2" customFormat="1" ht="16.5" customHeight="1">
      <c r="A196" s="35"/>
      <c r="B196" s="36"/>
      <c r="C196" s="193" t="s">
        <v>321</v>
      </c>
      <c r="D196" s="193" t="s">
        <v>209</v>
      </c>
      <c r="E196" s="194" t="s">
        <v>2096</v>
      </c>
      <c r="F196" s="195" t="s">
        <v>2097</v>
      </c>
      <c r="G196" s="196" t="s">
        <v>285</v>
      </c>
      <c r="H196" s="197">
        <v>0.27600000000000002</v>
      </c>
      <c r="I196" s="198"/>
      <c r="J196" s="199">
        <f>ROUND(I196*H196,2)</f>
        <v>0</v>
      </c>
      <c r="K196" s="195" t="s">
        <v>213</v>
      </c>
      <c r="L196" s="40"/>
      <c r="M196" s="200" t="s">
        <v>1</v>
      </c>
      <c r="N196" s="201" t="s">
        <v>41</v>
      </c>
      <c r="O196" s="72"/>
      <c r="P196" s="202">
        <f>O196*H196</f>
        <v>0</v>
      </c>
      <c r="Q196" s="202">
        <v>1.8907700000000001</v>
      </c>
      <c r="R196" s="202">
        <f>Q196*H196</f>
        <v>0.52185252000000004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97</v>
      </c>
      <c r="AT196" s="204" t="s">
        <v>209</v>
      </c>
      <c r="AU196" s="204" t="s">
        <v>85</v>
      </c>
      <c r="AY196" s="18" t="s">
        <v>207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83</v>
      </c>
      <c r="BK196" s="205">
        <f>ROUND(I196*H196,2)</f>
        <v>0</v>
      </c>
      <c r="BL196" s="18" t="s">
        <v>97</v>
      </c>
      <c r="BM196" s="204" t="s">
        <v>2098</v>
      </c>
    </row>
    <row r="197" spans="1:65" s="14" customFormat="1" ht="11.25">
      <c r="B197" s="218"/>
      <c r="C197" s="219"/>
      <c r="D197" s="208" t="s">
        <v>227</v>
      </c>
      <c r="E197" s="220" t="s">
        <v>1</v>
      </c>
      <c r="F197" s="221" t="s">
        <v>2026</v>
      </c>
      <c r="G197" s="219"/>
      <c r="H197" s="220" t="s">
        <v>1</v>
      </c>
      <c r="I197" s="222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227</v>
      </c>
      <c r="AU197" s="227" t="s">
        <v>85</v>
      </c>
      <c r="AV197" s="14" t="s">
        <v>83</v>
      </c>
      <c r="AW197" s="14" t="s">
        <v>32</v>
      </c>
      <c r="AX197" s="14" t="s">
        <v>76</v>
      </c>
      <c r="AY197" s="227" t="s">
        <v>207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2099</v>
      </c>
      <c r="G198" s="207"/>
      <c r="H198" s="211">
        <v>0.19900000000000001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4" customFormat="1" ht="11.25">
      <c r="B199" s="218"/>
      <c r="C199" s="219"/>
      <c r="D199" s="208" t="s">
        <v>227</v>
      </c>
      <c r="E199" s="220" t="s">
        <v>1</v>
      </c>
      <c r="F199" s="221" t="s">
        <v>2024</v>
      </c>
      <c r="G199" s="219"/>
      <c r="H199" s="220" t="s">
        <v>1</v>
      </c>
      <c r="I199" s="222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227</v>
      </c>
      <c r="AU199" s="227" t="s">
        <v>85</v>
      </c>
      <c r="AV199" s="14" t="s">
        <v>83</v>
      </c>
      <c r="AW199" s="14" t="s">
        <v>32</v>
      </c>
      <c r="AX199" s="14" t="s">
        <v>76</v>
      </c>
      <c r="AY199" s="227" t="s">
        <v>207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2100</v>
      </c>
      <c r="G200" s="207"/>
      <c r="H200" s="211">
        <v>7.6999999999999999E-2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76</v>
      </c>
      <c r="AY200" s="217" t="s">
        <v>207</v>
      </c>
    </row>
    <row r="201" spans="1:65" s="15" customFormat="1" ht="11.25">
      <c r="B201" s="228"/>
      <c r="C201" s="229"/>
      <c r="D201" s="208" t="s">
        <v>227</v>
      </c>
      <c r="E201" s="230" t="s">
        <v>1</v>
      </c>
      <c r="F201" s="231" t="s">
        <v>291</v>
      </c>
      <c r="G201" s="229"/>
      <c r="H201" s="232">
        <v>0.27600000000000002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227</v>
      </c>
      <c r="AU201" s="238" t="s">
        <v>85</v>
      </c>
      <c r="AV201" s="15" t="s">
        <v>97</v>
      </c>
      <c r="AW201" s="15" t="s">
        <v>32</v>
      </c>
      <c r="AX201" s="15" t="s">
        <v>83</v>
      </c>
      <c r="AY201" s="238" t="s">
        <v>207</v>
      </c>
    </row>
    <row r="202" spans="1:65" s="2" customFormat="1" ht="24.2" customHeight="1">
      <c r="A202" s="35"/>
      <c r="B202" s="36"/>
      <c r="C202" s="193" t="s">
        <v>327</v>
      </c>
      <c r="D202" s="193" t="s">
        <v>209</v>
      </c>
      <c r="E202" s="194" t="s">
        <v>2329</v>
      </c>
      <c r="F202" s="195" t="s">
        <v>2330</v>
      </c>
      <c r="G202" s="196" t="s">
        <v>311</v>
      </c>
      <c r="H202" s="197">
        <v>2</v>
      </c>
      <c r="I202" s="198"/>
      <c r="J202" s="199">
        <f>ROUND(I202*H202,2)</f>
        <v>0</v>
      </c>
      <c r="K202" s="195" t="s">
        <v>213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8.7419999999999998E-2</v>
      </c>
      <c r="R202" s="202">
        <f>Q202*H202</f>
        <v>0.17484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97</v>
      </c>
      <c r="AT202" s="204" t="s">
        <v>209</v>
      </c>
      <c r="AU202" s="204" t="s">
        <v>85</v>
      </c>
      <c r="AY202" s="18" t="s">
        <v>207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97</v>
      </c>
      <c r="BM202" s="204" t="s">
        <v>2103</v>
      </c>
    </row>
    <row r="203" spans="1:65" s="2" customFormat="1" ht="24.2" customHeight="1">
      <c r="A203" s="35"/>
      <c r="B203" s="36"/>
      <c r="C203" s="255" t="s">
        <v>333</v>
      </c>
      <c r="D203" s="255" t="s">
        <v>636</v>
      </c>
      <c r="E203" s="256" t="s">
        <v>2331</v>
      </c>
      <c r="F203" s="257" t="s">
        <v>2332</v>
      </c>
      <c r="G203" s="258" t="s">
        <v>311</v>
      </c>
      <c r="H203" s="259">
        <v>2</v>
      </c>
      <c r="I203" s="260"/>
      <c r="J203" s="261">
        <f>ROUND(I203*H203,2)</f>
        <v>0</v>
      </c>
      <c r="K203" s="257" t="s">
        <v>213</v>
      </c>
      <c r="L203" s="262"/>
      <c r="M203" s="263" t="s">
        <v>1</v>
      </c>
      <c r="N203" s="264" t="s">
        <v>41</v>
      </c>
      <c r="O203" s="72"/>
      <c r="P203" s="202">
        <f>O203*H203</f>
        <v>0</v>
      </c>
      <c r="Q203" s="202">
        <v>8.1000000000000003E-2</v>
      </c>
      <c r="R203" s="202">
        <f>Q203*H203</f>
        <v>0.16200000000000001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237</v>
      </c>
      <c r="AT203" s="204" t="s">
        <v>636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2104</v>
      </c>
    </row>
    <row r="204" spans="1:65" s="12" customFormat="1" ht="22.9" customHeight="1">
      <c r="B204" s="177"/>
      <c r="C204" s="178"/>
      <c r="D204" s="179" t="s">
        <v>75</v>
      </c>
      <c r="E204" s="191" t="s">
        <v>237</v>
      </c>
      <c r="F204" s="191" t="s">
        <v>320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SUM(P205:P226)</f>
        <v>0</v>
      </c>
      <c r="Q204" s="185"/>
      <c r="R204" s="186">
        <f>SUM(R205:R226)</f>
        <v>5.5018555500000002</v>
      </c>
      <c r="S204" s="185"/>
      <c r="T204" s="187">
        <f>SUM(T205:T226)</f>
        <v>0</v>
      </c>
      <c r="AR204" s="188" t="s">
        <v>83</v>
      </c>
      <c r="AT204" s="189" t="s">
        <v>75</v>
      </c>
      <c r="AU204" s="189" t="s">
        <v>83</v>
      </c>
      <c r="AY204" s="188" t="s">
        <v>207</v>
      </c>
      <c r="BK204" s="190">
        <f>SUM(BK205:BK226)</f>
        <v>0</v>
      </c>
    </row>
    <row r="205" spans="1:65" s="2" customFormat="1" ht="24.2" customHeight="1">
      <c r="A205" s="35"/>
      <c r="B205" s="36"/>
      <c r="C205" s="193" t="s">
        <v>349</v>
      </c>
      <c r="D205" s="193" t="s">
        <v>209</v>
      </c>
      <c r="E205" s="194" t="s">
        <v>2108</v>
      </c>
      <c r="F205" s="195" t="s">
        <v>2109</v>
      </c>
      <c r="G205" s="196" t="s">
        <v>275</v>
      </c>
      <c r="H205" s="197">
        <v>17</v>
      </c>
      <c r="I205" s="198"/>
      <c r="J205" s="199">
        <f>ROUND(I205*H205,2)</f>
        <v>0</v>
      </c>
      <c r="K205" s="195" t="s">
        <v>213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1.0000000000000001E-5</v>
      </c>
      <c r="R205" s="202">
        <f>Q205*H205</f>
        <v>1.7000000000000001E-4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2110</v>
      </c>
    </row>
    <row r="206" spans="1:65" s="2" customFormat="1" ht="24.2" customHeight="1">
      <c r="A206" s="35"/>
      <c r="B206" s="36"/>
      <c r="C206" s="255" t="s">
        <v>355</v>
      </c>
      <c r="D206" s="255" t="s">
        <v>636</v>
      </c>
      <c r="E206" s="256" t="s">
        <v>2111</v>
      </c>
      <c r="F206" s="257" t="s">
        <v>2112</v>
      </c>
      <c r="G206" s="258" t="s">
        <v>275</v>
      </c>
      <c r="H206" s="259">
        <v>17.254999999999999</v>
      </c>
      <c r="I206" s="260"/>
      <c r="J206" s="261">
        <f>ROUND(I206*H206,2)</f>
        <v>0</v>
      </c>
      <c r="K206" s="257" t="s">
        <v>213</v>
      </c>
      <c r="L206" s="262"/>
      <c r="M206" s="263" t="s">
        <v>1</v>
      </c>
      <c r="N206" s="264" t="s">
        <v>41</v>
      </c>
      <c r="O206" s="72"/>
      <c r="P206" s="202">
        <f>O206*H206</f>
        <v>0</v>
      </c>
      <c r="Q206" s="202">
        <v>4.6100000000000004E-3</v>
      </c>
      <c r="R206" s="202">
        <f>Q206*H206</f>
        <v>7.9545550000000007E-2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2113</v>
      </c>
    </row>
    <row r="207" spans="1:65" s="13" customFormat="1" ht="11.25">
      <c r="B207" s="206"/>
      <c r="C207" s="207"/>
      <c r="D207" s="208" t="s">
        <v>227</v>
      </c>
      <c r="E207" s="207"/>
      <c r="F207" s="210" t="s">
        <v>2333</v>
      </c>
      <c r="G207" s="207"/>
      <c r="H207" s="211">
        <v>17.254999999999999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4</v>
      </c>
      <c r="AX207" s="13" t="s">
        <v>83</v>
      </c>
      <c r="AY207" s="217" t="s">
        <v>207</v>
      </c>
    </row>
    <row r="208" spans="1:65" s="2" customFormat="1" ht="24.2" customHeight="1">
      <c r="A208" s="35"/>
      <c r="B208" s="36"/>
      <c r="C208" s="193" t="s">
        <v>361</v>
      </c>
      <c r="D208" s="193" t="s">
        <v>209</v>
      </c>
      <c r="E208" s="194" t="s">
        <v>2115</v>
      </c>
      <c r="F208" s="195" t="s">
        <v>2116</v>
      </c>
      <c r="G208" s="196" t="s">
        <v>311</v>
      </c>
      <c r="H208" s="197">
        <v>2</v>
      </c>
      <c r="I208" s="198"/>
      <c r="J208" s="199">
        <f t="shared" ref="J208:J213" si="0">ROUND(I208*H208,2)</f>
        <v>0</v>
      </c>
      <c r="K208" s="195" t="s">
        <v>1</v>
      </c>
      <c r="L208" s="40"/>
      <c r="M208" s="200" t="s">
        <v>1</v>
      </c>
      <c r="N208" s="201" t="s">
        <v>41</v>
      </c>
      <c r="O208" s="72"/>
      <c r="P208" s="202">
        <f t="shared" ref="P208:P213" si="1">O208*H208</f>
        <v>0</v>
      </c>
      <c r="Q208" s="202">
        <v>8.0000000000000007E-5</v>
      </c>
      <c r="R208" s="202">
        <f t="shared" ref="R208:R213" si="2">Q208*H208</f>
        <v>1.6000000000000001E-4</v>
      </c>
      <c r="S208" s="202">
        <v>0</v>
      </c>
      <c r="T208" s="203">
        <f t="shared" ref="T208:T213" si="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 t="shared" ref="BE208:BE213" si="4">IF(N208="základní",J208,0)</f>
        <v>0</v>
      </c>
      <c r="BF208" s="205">
        <f t="shared" ref="BF208:BF213" si="5">IF(N208="snížená",J208,0)</f>
        <v>0</v>
      </c>
      <c r="BG208" s="205">
        <f t="shared" ref="BG208:BG213" si="6">IF(N208="zákl. přenesená",J208,0)</f>
        <v>0</v>
      </c>
      <c r="BH208" s="205">
        <f t="shared" ref="BH208:BH213" si="7">IF(N208="sníž. přenesená",J208,0)</f>
        <v>0</v>
      </c>
      <c r="BI208" s="205">
        <f t="shared" ref="BI208:BI213" si="8">IF(N208="nulová",J208,0)</f>
        <v>0</v>
      </c>
      <c r="BJ208" s="18" t="s">
        <v>83</v>
      </c>
      <c r="BK208" s="205">
        <f t="shared" ref="BK208:BK213" si="9">ROUND(I208*H208,2)</f>
        <v>0</v>
      </c>
      <c r="BL208" s="18" t="s">
        <v>97</v>
      </c>
      <c r="BM208" s="204" t="s">
        <v>2117</v>
      </c>
    </row>
    <row r="209" spans="1:65" s="2" customFormat="1" ht="16.5" customHeight="1">
      <c r="A209" s="35"/>
      <c r="B209" s="36"/>
      <c r="C209" s="255" t="s">
        <v>369</v>
      </c>
      <c r="D209" s="255" t="s">
        <v>636</v>
      </c>
      <c r="E209" s="256" t="s">
        <v>2118</v>
      </c>
      <c r="F209" s="257" t="s">
        <v>2119</v>
      </c>
      <c r="G209" s="258" t="s">
        <v>311</v>
      </c>
      <c r="H209" s="259">
        <v>2</v>
      </c>
      <c r="I209" s="260"/>
      <c r="J209" s="261">
        <f t="shared" si="0"/>
        <v>0</v>
      </c>
      <c r="K209" s="257" t="s">
        <v>1</v>
      </c>
      <c r="L209" s="262"/>
      <c r="M209" s="263" t="s">
        <v>1</v>
      </c>
      <c r="N209" s="264" t="s">
        <v>41</v>
      </c>
      <c r="O209" s="72"/>
      <c r="P209" s="202">
        <f t="shared" si="1"/>
        <v>0</v>
      </c>
      <c r="Q209" s="202">
        <v>8.9999999999999998E-4</v>
      </c>
      <c r="R209" s="202">
        <f t="shared" si="2"/>
        <v>1.8E-3</v>
      </c>
      <c r="S209" s="202">
        <v>0</v>
      </c>
      <c r="T209" s="203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237</v>
      </c>
      <c r="AT209" s="204" t="s">
        <v>636</v>
      </c>
      <c r="AU209" s="204" t="s">
        <v>85</v>
      </c>
      <c r="AY209" s="18" t="s">
        <v>207</v>
      </c>
      <c r="BE209" s="205">
        <f t="shared" si="4"/>
        <v>0</v>
      </c>
      <c r="BF209" s="205">
        <f t="shared" si="5"/>
        <v>0</v>
      </c>
      <c r="BG209" s="205">
        <f t="shared" si="6"/>
        <v>0</v>
      </c>
      <c r="BH209" s="205">
        <f t="shared" si="7"/>
        <v>0</v>
      </c>
      <c r="BI209" s="205">
        <f t="shared" si="8"/>
        <v>0</v>
      </c>
      <c r="BJ209" s="18" t="s">
        <v>83</v>
      </c>
      <c r="BK209" s="205">
        <f t="shared" si="9"/>
        <v>0</v>
      </c>
      <c r="BL209" s="18" t="s">
        <v>97</v>
      </c>
      <c r="BM209" s="204" t="s">
        <v>2120</v>
      </c>
    </row>
    <row r="210" spans="1:65" s="2" customFormat="1" ht="24.2" customHeight="1">
      <c r="A210" s="35"/>
      <c r="B210" s="36"/>
      <c r="C210" s="193" t="s">
        <v>378</v>
      </c>
      <c r="D210" s="193" t="s">
        <v>209</v>
      </c>
      <c r="E210" s="194" t="s">
        <v>2127</v>
      </c>
      <c r="F210" s="195" t="s">
        <v>2128</v>
      </c>
      <c r="G210" s="196" t="s">
        <v>311</v>
      </c>
      <c r="H210" s="197">
        <v>3</v>
      </c>
      <c r="I210" s="198"/>
      <c r="J210" s="199">
        <f t="shared" si="0"/>
        <v>0</v>
      </c>
      <c r="K210" s="195" t="s">
        <v>1</v>
      </c>
      <c r="L210" s="40"/>
      <c r="M210" s="200" t="s">
        <v>1</v>
      </c>
      <c r="N210" s="201" t="s">
        <v>41</v>
      </c>
      <c r="O210" s="72"/>
      <c r="P210" s="202">
        <f t="shared" si="1"/>
        <v>0</v>
      </c>
      <c r="Q210" s="202">
        <v>1E-4</v>
      </c>
      <c r="R210" s="202">
        <f t="shared" si="2"/>
        <v>3.0000000000000003E-4</v>
      </c>
      <c r="S210" s="202">
        <v>0</v>
      </c>
      <c r="T210" s="203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 t="shared" si="4"/>
        <v>0</v>
      </c>
      <c r="BF210" s="205">
        <f t="shared" si="5"/>
        <v>0</v>
      </c>
      <c r="BG210" s="205">
        <f t="shared" si="6"/>
        <v>0</v>
      </c>
      <c r="BH210" s="205">
        <f t="shared" si="7"/>
        <v>0</v>
      </c>
      <c r="BI210" s="205">
        <f t="shared" si="8"/>
        <v>0</v>
      </c>
      <c r="BJ210" s="18" t="s">
        <v>83</v>
      </c>
      <c r="BK210" s="205">
        <f t="shared" si="9"/>
        <v>0</v>
      </c>
      <c r="BL210" s="18" t="s">
        <v>97</v>
      </c>
      <c r="BM210" s="204" t="s">
        <v>2129</v>
      </c>
    </row>
    <row r="211" spans="1:65" s="2" customFormat="1" ht="16.5" customHeight="1">
      <c r="A211" s="35"/>
      <c r="B211" s="36"/>
      <c r="C211" s="255" t="s">
        <v>384</v>
      </c>
      <c r="D211" s="255" t="s">
        <v>636</v>
      </c>
      <c r="E211" s="256" t="s">
        <v>2130</v>
      </c>
      <c r="F211" s="257" t="s">
        <v>2131</v>
      </c>
      <c r="G211" s="258" t="s">
        <v>311</v>
      </c>
      <c r="H211" s="259">
        <v>3</v>
      </c>
      <c r="I211" s="260"/>
      <c r="J211" s="261">
        <f t="shared" si="0"/>
        <v>0</v>
      </c>
      <c r="K211" s="257" t="s">
        <v>1</v>
      </c>
      <c r="L211" s="262"/>
      <c r="M211" s="263" t="s">
        <v>1</v>
      </c>
      <c r="N211" s="264" t="s">
        <v>41</v>
      </c>
      <c r="O211" s="72"/>
      <c r="P211" s="202">
        <f t="shared" si="1"/>
        <v>0</v>
      </c>
      <c r="Q211" s="202">
        <v>1.2999999999999999E-3</v>
      </c>
      <c r="R211" s="202">
        <f t="shared" si="2"/>
        <v>3.8999999999999998E-3</v>
      </c>
      <c r="S211" s="202">
        <v>0</v>
      </c>
      <c r="T211" s="203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237</v>
      </c>
      <c r="AT211" s="204" t="s">
        <v>636</v>
      </c>
      <c r="AU211" s="204" t="s">
        <v>85</v>
      </c>
      <c r="AY211" s="18" t="s">
        <v>207</v>
      </c>
      <c r="BE211" s="205">
        <f t="shared" si="4"/>
        <v>0</v>
      </c>
      <c r="BF211" s="205">
        <f t="shared" si="5"/>
        <v>0</v>
      </c>
      <c r="BG211" s="205">
        <f t="shared" si="6"/>
        <v>0</v>
      </c>
      <c r="BH211" s="205">
        <f t="shared" si="7"/>
        <v>0</v>
      </c>
      <c r="BI211" s="205">
        <f t="shared" si="8"/>
        <v>0</v>
      </c>
      <c r="BJ211" s="18" t="s">
        <v>83</v>
      </c>
      <c r="BK211" s="205">
        <f t="shared" si="9"/>
        <v>0</v>
      </c>
      <c r="BL211" s="18" t="s">
        <v>97</v>
      </c>
      <c r="BM211" s="204" t="s">
        <v>2132</v>
      </c>
    </row>
    <row r="212" spans="1:65" s="2" customFormat="1" ht="21.75" customHeight="1">
      <c r="A212" s="35"/>
      <c r="B212" s="36"/>
      <c r="C212" s="193" t="s">
        <v>388</v>
      </c>
      <c r="D212" s="193" t="s">
        <v>209</v>
      </c>
      <c r="E212" s="194" t="s">
        <v>2133</v>
      </c>
      <c r="F212" s="195" t="s">
        <v>2134</v>
      </c>
      <c r="G212" s="196" t="s">
        <v>275</v>
      </c>
      <c r="H212" s="197">
        <v>17</v>
      </c>
      <c r="I212" s="198"/>
      <c r="J212" s="199">
        <f t="shared" si="0"/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 t="shared" si="1"/>
        <v>0</v>
      </c>
      <c r="Q212" s="202">
        <v>0</v>
      </c>
      <c r="R212" s="202">
        <f t="shared" si="2"/>
        <v>0</v>
      </c>
      <c r="S212" s="202">
        <v>0</v>
      </c>
      <c r="T212" s="203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 t="shared" si="4"/>
        <v>0</v>
      </c>
      <c r="BF212" s="205">
        <f t="shared" si="5"/>
        <v>0</v>
      </c>
      <c r="BG212" s="205">
        <f t="shared" si="6"/>
        <v>0</v>
      </c>
      <c r="BH212" s="205">
        <f t="shared" si="7"/>
        <v>0</v>
      </c>
      <c r="BI212" s="205">
        <f t="shared" si="8"/>
        <v>0</v>
      </c>
      <c r="BJ212" s="18" t="s">
        <v>83</v>
      </c>
      <c r="BK212" s="205">
        <f t="shared" si="9"/>
        <v>0</v>
      </c>
      <c r="BL212" s="18" t="s">
        <v>97</v>
      </c>
      <c r="BM212" s="204" t="s">
        <v>2135</v>
      </c>
    </row>
    <row r="213" spans="1:65" s="2" customFormat="1" ht="24.2" customHeight="1">
      <c r="A213" s="35"/>
      <c r="B213" s="36"/>
      <c r="C213" s="193" t="s">
        <v>392</v>
      </c>
      <c r="D213" s="193" t="s">
        <v>209</v>
      </c>
      <c r="E213" s="194" t="s">
        <v>2136</v>
      </c>
      <c r="F213" s="195" t="s">
        <v>2137</v>
      </c>
      <c r="G213" s="196" t="s">
        <v>311</v>
      </c>
      <c r="H213" s="197">
        <v>1</v>
      </c>
      <c r="I213" s="198"/>
      <c r="J213" s="199">
        <f t="shared" si="0"/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 t="shared" si="1"/>
        <v>0</v>
      </c>
      <c r="Q213" s="202">
        <v>1.4212199999999999</v>
      </c>
      <c r="R213" s="202">
        <f t="shared" si="2"/>
        <v>1.4212199999999999</v>
      </c>
      <c r="S213" s="202">
        <v>0</v>
      </c>
      <c r="T213" s="203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 t="shared" si="4"/>
        <v>0</v>
      </c>
      <c r="BF213" s="205">
        <f t="shared" si="5"/>
        <v>0</v>
      </c>
      <c r="BG213" s="205">
        <f t="shared" si="6"/>
        <v>0</v>
      </c>
      <c r="BH213" s="205">
        <f t="shared" si="7"/>
        <v>0</v>
      </c>
      <c r="BI213" s="205">
        <f t="shared" si="8"/>
        <v>0</v>
      </c>
      <c r="BJ213" s="18" t="s">
        <v>83</v>
      </c>
      <c r="BK213" s="205">
        <f t="shared" si="9"/>
        <v>0</v>
      </c>
      <c r="BL213" s="18" t="s">
        <v>97</v>
      </c>
      <c r="BM213" s="204" t="s">
        <v>2138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2139</v>
      </c>
      <c r="G214" s="207"/>
      <c r="H214" s="211">
        <v>1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83</v>
      </c>
      <c r="AY214" s="217" t="s">
        <v>207</v>
      </c>
    </row>
    <row r="215" spans="1:65" s="2" customFormat="1" ht="24.2" customHeight="1">
      <c r="A215" s="35"/>
      <c r="B215" s="36"/>
      <c r="C215" s="193" t="s">
        <v>396</v>
      </c>
      <c r="D215" s="193" t="s">
        <v>209</v>
      </c>
      <c r="E215" s="194" t="s">
        <v>2140</v>
      </c>
      <c r="F215" s="195" t="s">
        <v>2141</v>
      </c>
      <c r="G215" s="196" t="s">
        <v>311</v>
      </c>
      <c r="H215" s="197">
        <v>1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0.41488999999999998</v>
      </c>
      <c r="R215" s="202">
        <f>Q215*H215</f>
        <v>0.41488999999999998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2142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2334</v>
      </c>
      <c r="G216" s="207"/>
      <c r="H216" s="211">
        <v>1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83</v>
      </c>
      <c r="AY216" s="217" t="s">
        <v>207</v>
      </c>
    </row>
    <row r="217" spans="1:65" s="2" customFormat="1" ht="55.5" customHeight="1">
      <c r="A217" s="35"/>
      <c r="B217" s="36"/>
      <c r="C217" s="255" t="s">
        <v>402</v>
      </c>
      <c r="D217" s="255" t="s">
        <v>636</v>
      </c>
      <c r="E217" s="256" t="s">
        <v>2144</v>
      </c>
      <c r="F217" s="257" t="s">
        <v>2145</v>
      </c>
      <c r="G217" s="258" t="s">
        <v>311</v>
      </c>
      <c r="H217" s="259">
        <v>1</v>
      </c>
      <c r="I217" s="260"/>
      <c r="J217" s="261">
        <f t="shared" ref="J217:J226" si="10">ROUND(I217*H217,2)</f>
        <v>0</v>
      </c>
      <c r="K217" s="257" t="s">
        <v>1</v>
      </c>
      <c r="L217" s="262"/>
      <c r="M217" s="263" t="s">
        <v>1</v>
      </c>
      <c r="N217" s="264" t="s">
        <v>41</v>
      </c>
      <c r="O217" s="72"/>
      <c r="P217" s="202">
        <f t="shared" ref="P217:P226" si="11">O217*H217</f>
        <v>0</v>
      </c>
      <c r="Q217" s="202">
        <v>1.49</v>
      </c>
      <c r="R217" s="202">
        <f t="shared" ref="R217:R226" si="12">Q217*H217</f>
        <v>1.49</v>
      </c>
      <c r="S217" s="202">
        <v>0</v>
      </c>
      <c r="T217" s="203">
        <f t="shared" ref="T217:T226" si="13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237</v>
      </c>
      <c r="AT217" s="204" t="s">
        <v>636</v>
      </c>
      <c r="AU217" s="204" t="s">
        <v>85</v>
      </c>
      <c r="AY217" s="18" t="s">
        <v>207</v>
      </c>
      <c r="BE217" s="205">
        <f t="shared" ref="BE217:BE226" si="14">IF(N217="základní",J217,0)</f>
        <v>0</v>
      </c>
      <c r="BF217" s="205">
        <f t="shared" ref="BF217:BF226" si="15">IF(N217="snížená",J217,0)</f>
        <v>0</v>
      </c>
      <c r="BG217" s="205">
        <f t="shared" ref="BG217:BG226" si="16">IF(N217="zákl. přenesená",J217,0)</f>
        <v>0</v>
      </c>
      <c r="BH217" s="205">
        <f t="shared" ref="BH217:BH226" si="17">IF(N217="sníž. přenesená",J217,0)</f>
        <v>0</v>
      </c>
      <c r="BI217" s="205">
        <f t="shared" ref="BI217:BI226" si="18">IF(N217="nulová",J217,0)</f>
        <v>0</v>
      </c>
      <c r="BJ217" s="18" t="s">
        <v>83</v>
      </c>
      <c r="BK217" s="205">
        <f t="shared" ref="BK217:BK226" si="19">ROUND(I217*H217,2)</f>
        <v>0</v>
      </c>
      <c r="BL217" s="18" t="s">
        <v>97</v>
      </c>
      <c r="BM217" s="204" t="s">
        <v>2146</v>
      </c>
    </row>
    <row r="218" spans="1:65" s="2" customFormat="1" ht="24.2" customHeight="1">
      <c r="A218" s="35"/>
      <c r="B218" s="36"/>
      <c r="C218" s="255" t="s">
        <v>407</v>
      </c>
      <c r="D218" s="255" t="s">
        <v>636</v>
      </c>
      <c r="E218" s="256" t="s">
        <v>2147</v>
      </c>
      <c r="F218" s="257" t="s">
        <v>2148</v>
      </c>
      <c r="G218" s="258" t="s">
        <v>311</v>
      </c>
      <c r="H218" s="259">
        <v>3</v>
      </c>
      <c r="I218" s="260"/>
      <c r="J218" s="261">
        <f t="shared" si="10"/>
        <v>0</v>
      </c>
      <c r="K218" s="257" t="s">
        <v>213</v>
      </c>
      <c r="L218" s="262"/>
      <c r="M218" s="263" t="s">
        <v>1</v>
      </c>
      <c r="N218" s="264" t="s">
        <v>41</v>
      </c>
      <c r="O218" s="72"/>
      <c r="P218" s="202">
        <f t="shared" si="11"/>
        <v>0</v>
      </c>
      <c r="Q218" s="202">
        <v>2E-3</v>
      </c>
      <c r="R218" s="202">
        <f t="shared" si="12"/>
        <v>6.0000000000000001E-3</v>
      </c>
      <c r="S218" s="202">
        <v>0</v>
      </c>
      <c r="T218" s="203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237</v>
      </c>
      <c r="AT218" s="204" t="s">
        <v>636</v>
      </c>
      <c r="AU218" s="204" t="s">
        <v>85</v>
      </c>
      <c r="AY218" s="18" t="s">
        <v>207</v>
      </c>
      <c r="BE218" s="205">
        <f t="shared" si="14"/>
        <v>0</v>
      </c>
      <c r="BF218" s="205">
        <f t="shared" si="15"/>
        <v>0</v>
      </c>
      <c r="BG218" s="205">
        <f t="shared" si="16"/>
        <v>0</v>
      </c>
      <c r="BH218" s="205">
        <f t="shared" si="17"/>
        <v>0</v>
      </c>
      <c r="BI218" s="205">
        <f t="shared" si="18"/>
        <v>0</v>
      </c>
      <c r="BJ218" s="18" t="s">
        <v>83</v>
      </c>
      <c r="BK218" s="205">
        <f t="shared" si="19"/>
        <v>0</v>
      </c>
      <c r="BL218" s="18" t="s">
        <v>97</v>
      </c>
      <c r="BM218" s="204" t="s">
        <v>2149</v>
      </c>
    </row>
    <row r="219" spans="1:65" s="2" customFormat="1" ht="24.2" customHeight="1">
      <c r="A219" s="35"/>
      <c r="B219" s="36"/>
      <c r="C219" s="193" t="s">
        <v>411</v>
      </c>
      <c r="D219" s="193" t="s">
        <v>209</v>
      </c>
      <c r="E219" s="194" t="s">
        <v>2168</v>
      </c>
      <c r="F219" s="195" t="s">
        <v>2169</v>
      </c>
      <c r="G219" s="196" t="s">
        <v>311</v>
      </c>
      <c r="H219" s="197">
        <v>1</v>
      </c>
      <c r="I219" s="198"/>
      <c r="J219" s="199">
        <f t="shared" si="10"/>
        <v>0</v>
      </c>
      <c r="K219" s="195" t="s">
        <v>213</v>
      </c>
      <c r="L219" s="40"/>
      <c r="M219" s="200" t="s">
        <v>1</v>
      </c>
      <c r="N219" s="201" t="s">
        <v>41</v>
      </c>
      <c r="O219" s="72"/>
      <c r="P219" s="202">
        <f t="shared" si="11"/>
        <v>0</v>
      </c>
      <c r="Q219" s="202">
        <v>9.8899999999999995E-3</v>
      </c>
      <c r="R219" s="202">
        <f t="shared" si="12"/>
        <v>9.8899999999999995E-3</v>
      </c>
      <c r="S219" s="202">
        <v>0</v>
      </c>
      <c r="T219" s="203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 t="shared" si="14"/>
        <v>0</v>
      </c>
      <c r="BF219" s="205">
        <f t="shared" si="15"/>
        <v>0</v>
      </c>
      <c r="BG219" s="205">
        <f t="shared" si="16"/>
        <v>0</v>
      </c>
      <c r="BH219" s="205">
        <f t="shared" si="17"/>
        <v>0</v>
      </c>
      <c r="BI219" s="205">
        <f t="shared" si="18"/>
        <v>0</v>
      </c>
      <c r="BJ219" s="18" t="s">
        <v>83</v>
      </c>
      <c r="BK219" s="205">
        <f t="shared" si="19"/>
        <v>0</v>
      </c>
      <c r="BL219" s="18" t="s">
        <v>97</v>
      </c>
      <c r="BM219" s="204" t="s">
        <v>2170</v>
      </c>
    </row>
    <row r="220" spans="1:65" s="2" customFormat="1" ht="16.5" customHeight="1">
      <c r="A220" s="35"/>
      <c r="B220" s="36"/>
      <c r="C220" s="255" t="s">
        <v>420</v>
      </c>
      <c r="D220" s="255" t="s">
        <v>636</v>
      </c>
      <c r="E220" s="256" t="s">
        <v>2335</v>
      </c>
      <c r="F220" s="257" t="s">
        <v>2336</v>
      </c>
      <c r="G220" s="258" t="s">
        <v>311</v>
      </c>
      <c r="H220" s="259">
        <v>1</v>
      </c>
      <c r="I220" s="260"/>
      <c r="J220" s="261">
        <f t="shared" si="10"/>
        <v>0</v>
      </c>
      <c r="K220" s="257" t="s">
        <v>213</v>
      </c>
      <c r="L220" s="262"/>
      <c r="M220" s="263" t="s">
        <v>1</v>
      </c>
      <c r="N220" s="264" t="s">
        <v>41</v>
      </c>
      <c r="O220" s="72"/>
      <c r="P220" s="202">
        <f t="shared" si="11"/>
        <v>0</v>
      </c>
      <c r="Q220" s="202">
        <v>0.26200000000000001</v>
      </c>
      <c r="R220" s="202">
        <f t="shared" si="12"/>
        <v>0.26200000000000001</v>
      </c>
      <c r="S220" s="202">
        <v>0</v>
      </c>
      <c r="T220" s="203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237</v>
      </c>
      <c r="AT220" s="204" t="s">
        <v>636</v>
      </c>
      <c r="AU220" s="204" t="s">
        <v>85</v>
      </c>
      <c r="AY220" s="18" t="s">
        <v>207</v>
      </c>
      <c r="BE220" s="205">
        <f t="shared" si="14"/>
        <v>0</v>
      </c>
      <c r="BF220" s="205">
        <f t="shared" si="15"/>
        <v>0</v>
      </c>
      <c r="BG220" s="205">
        <f t="shared" si="16"/>
        <v>0</v>
      </c>
      <c r="BH220" s="205">
        <f t="shared" si="17"/>
        <v>0</v>
      </c>
      <c r="BI220" s="205">
        <f t="shared" si="18"/>
        <v>0</v>
      </c>
      <c r="BJ220" s="18" t="s">
        <v>83</v>
      </c>
      <c r="BK220" s="205">
        <f t="shared" si="19"/>
        <v>0</v>
      </c>
      <c r="BL220" s="18" t="s">
        <v>97</v>
      </c>
      <c r="BM220" s="204" t="s">
        <v>2173</v>
      </c>
    </row>
    <row r="221" spans="1:65" s="2" customFormat="1" ht="24.2" customHeight="1">
      <c r="A221" s="35"/>
      <c r="B221" s="36"/>
      <c r="C221" s="193" t="s">
        <v>424</v>
      </c>
      <c r="D221" s="193" t="s">
        <v>209</v>
      </c>
      <c r="E221" s="194" t="s">
        <v>2174</v>
      </c>
      <c r="F221" s="195" t="s">
        <v>2175</v>
      </c>
      <c r="G221" s="196" t="s">
        <v>311</v>
      </c>
      <c r="H221" s="197">
        <v>1</v>
      </c>
      <c r="I221" s="198"/>
      <c r="J221" s="199">
        <f t="shared" si="10"/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 t="shared" si="11"/>
        <v>0</v>
      </c>
      <c r="Q221" s="202">
        <v>9.8899999999999995E-3</v>
      </c>
      <c r="R221" s="202">
        <f t="shared" si="12"/>
        <v>9.8899999999999995E-3</v>
      </c>
      <c r="S221" s="202">
        <v>0</v>
      </c>
      <c r="T221" s="203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 t="shared" si="14"/>
        <v>0</v>
      </c>
      <c r="BF221" s="205">
        <f t="shared" si="15"/>
        <v>0</v>
      </c>
      <c r="BG221" s="205">
        <f t="shared" si="16"/>
        <v>0</v>
      </c>
      <c r="BH221" s="205">
        <f t="shared" si="17"/>
        <v>0</v>
      </c>
      <c r="BI221" s="205">
        <f t="shared" si="18"/>
        <v>0</v>
      </c>
      <c r="BJ221" s="18" t="s">
        <v>83</v>
      </c>
      <c r="BK221" s="205">
        <f t="shared" si="19"/>
        <v>0</v>
      </c>
      <c r="BL221" s="18" t="s">
        <v>97</v>
      </c>
      <c r="BM221" s="204" t="s">
        <v>2176</v>
      </c>
    </row>
    <row r="222" spans="1:65" s="2" customFormat="1" ht="16.5" customHeight="1">
      <c r="A222" s="35"/>
      <c r="B222" s="36"/>
      <c r="C222" s="255" t="s">
        <v>428</v>
      </c>
      <c r="D222" s="255" t="s">
        <v>636</v>
      </c>
      <c r="E222" s="256" t="s">
        <v>2177</v>
      </c>
      <c r="F222" s="257" t="s">
        <v>2178</v>
      </c>
      <c r="G222" s="258" t="s">
        <v>311</v>
      </c>
      <c r="H222" s="259">
        <v>1</v>
      </c>
      <c r="I222" s="260"/>
      <c r="J222" s="261">
        <f t="shared" si="10"/>
        <v>0</v>
      </c>
      <c r="K222" s="257" t="s">
        <v>213</v>
      </c>
      <c r="L222" s="262"/>
      <c r="M222" s="263" t="s">
        <v>1</v>
      </c>
      <c r="N222" s="264" t="s">
        <v>41</v>
      </c>
      <c r="O222" s="72"/>
      <c r="P222" s="202">
        <f t="shared" si="11"/>
        <v>0</v>
      </c>
      <c r="Q222" s="202">
        <v>1.054</v>
      </c>
      <c r="R222" s="202">
        <f t="shared" si="12"/>
        <v>1.054</v>
      </c>
      <c r="S222" s="202">
        <v>0</v>
      </c>
      <c r="T222" s="203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237</v>
      </c>
      <c r="AT222" s="204" t="s">
        <v>636</v>
      </c>
      <c r="AU222" s="204" t="s">
        <v>85</v>
      </c>
      <c r="AY222" s="18" t="s">
        <v>207</v>
      </c>
      <c r="BE222" s="205">
        <f t="shared" si="14"/>
        <v>0</v>
      </c>
      <c r="BF222" s="205">
        <f t="shared" si="15"/>
        <v>0</v>
      </c>
      <c r="BG222" s="205">
        <f t="shared" si="16"/>
        <v>0</v>
      </c>
      <c r="BH222" s="205">
        <f t="shared" si="17"/>
        <v>0</v>
      </c>
      <c r="BI222" s="205">
        <f t="shared" si="18"/>
        <v>0</v>
      </c>
      <c r="BJ222" s="18" t="s">
        <v>83</v>
      </c>
      <c r="BK222" s="205">
        <f t="shared" si="19"/>
        <v>0</v>
      </c>
      <c r="BL222" s="18" t="s">
        <v>97</v>
      </c>
      <c r="BM222" s="204" t="s">
        <v>2179</v>
      </c>
    </row>
    <row r="223" spans="1:65" s="2" customFormat="1" ht="24.2" customHeight="1">
      <c r="A223" s="35"/>
      <c r="B223" s="36"/>
      <c r="C223" s="193" t="s">
        <v>432</v>
      </c>
      <c r="D223" s="193" t="s">
        <v>209</v>
      </c>
      <c r="E223" s="194" t="s">
        <v>2180</v>
      </c>
      <c r="F223" s="195" t="s">
        <v>2181</v>
      </c>
      <c r="G223" s="196" t="s">
        <v>311</v>
      </c>
      <c r="H223" s="197">
        <v>1</v>
      </c>
      <c r="I223" s="198"/>
      <c r="J223" s="199">
        <f t="shared" si="10"/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 t="shared" si="11"/>
        <v>0</v>
      </c>
      <c r="Q223" s="202">
        <v>9.8899999999999995E-3</v>
      </c>
      <c r="R223" s="202">
        <f t="shared" si="12"/>
        <v>9.8899999999999995E-3</v>
      </c>
      <c r="S223" s="202">
        <v>0</v>
      </c>
      <c r="T223" s="203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 t="shared" si="14"/>
        <v>0</v>
      </c>
      <c r="BF223" s="205">
        <f t="shared" si="15"/>
        <v>0</v>
      </c>
      <c r="BG223" s="205">
        <f t="shared" si="16"/>
        <v>0</v>
      </c>
      <c r="BH223" s="205">
        <f t="shared" si="17"/>
        <v>0</v>
      </c>
      <c r="BI223" s="205">
        <f t="shared" si="18"/>
        <v>0</v>
      </c>
      <c r="BJ223" s="18" t="s">
        <v>83</v>
      </c>
      <c r="BK223" s="205">
        <f t="shared" si="19"/>
        <v>0</v>
      </c>
      <c r="BL223" s="18" t="s">
        <v>97</v>
      </c>
      <c r="BM223" s="204" t="s">
        <v>2182</v>
      </c>
    </row>
    <row r="224" spans="1:65" s="2" customFormat="1" ht="24.2" customHeight="1">
      <c r="A224" s="35"/>
      <c r="B224" s="36"/>
      <c r="C224" s="255" t="s">
        <v>436</v>
      </c>
      <c r="D224" s="255" t="s">
        <v>636</v>
      </c>
      <c r="E224" s="256" t="s">
        <v>2183</v>
      </c>
      <c r="F224" s="257" t="s">
        <v>2184</v>
      </c>
      <c r="G224" s="258" t="s">
        <v>311</v>
      </c>
      <c r="H224" s="259">
        <v>1</v>
      </c>
      <c r="I224" s="260"/>
      <c r="J224" s="261">
        <f t="shared" si="10"/>
        <v>0</v>
      </c>
      <c r="K224" s="257" t="s">
        <v>213</v>
      </c>
      <c r="L224" s="262"/>
      <c r="M224" s="263" t="s">
        <v>1</v>
      </c>
      <c r="N224" s="264" t="s">
        <v>41</v>
      </c>
      <c r="O224" s="72"/>
      <c r="P224" s="202">
        <f t="shared" si="11"/>
        <v>0</v>
      </c>
      <c r="Q224" s="202">
        <v>0.44900000000000001</v>
      </c>
      <c r="R224" s="202">
        <f t="shared" si="12"/>
        <v>0.44900000000000001</v>
      </c>
      <c r="S224" s="202">
        <v>0</v>
      </c>
      <c r="T224" s="203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237</v>
      </c>
      <c r="AT224" s="204" t="s">
        <v>636</v>
      </c>
      <c r="AU224" s="204" t="s">
        <v>85</v>
      </c>
      <c r="AY224" s="18" t="s">
        <v>207</v>
      </c>
      <c r="BE224" s="205">
        <f t="shared" si="14"/>
        <v>0</v>
      </c>
      <c r="BF224" s="205">
        <f t="shared" si="15"/>
        <v>0</v>
      </c>
      <c r="BG224" s="205">
        <f t="shared" si="16"/>
        <v>0</v>
      </c>
      <c r="BH224" s="205">
        <f t="shared" si="17"/>
        <v>0</v>
      </c>
      <c r="BI224" s="205">
        <f t="shared" si="18"/>
        <v>0</v>
      </c>
      <c r="BJ224" s="18" t="s">
        <v>83</v>
      </c>
      <c r="BK224" s="205">
        <f t="shared" si="19"/>
        <v>0</v>
      </c>
      <c r="BL224" s="18" t="s">
        <v>97</v>
      </c>
      <c r="BM224" s="204" t="s">
        <v>2185</v>
      </c>
    </row>
    <row r="225" spans="1:65" s="2" customFormat="1" ht="24.2" customHeight="1">
      <c r="A225" s="35"/>
      <c r="B225" s="36"/>
      <c r="C225" s="193" t="s">
        <v>442</v>
      </c>
      <c r="D225" s="193" t="s">
        <v>209</v>
      </c>
      <c r="E225" s="194" t="s">
        <v>811</v>
      </c>
      <c r="F225" s="195" t="s">
        <v>2186</v>
      </c>
      <c r="G225" s="196" t="s">
        <v>311</v>
      </c>
      <c r="H225" s="197">
        <v>2</v>
      </c>
      <c r="I225" s="198"/>
      <c r="J225" s="199">
        <f t="shared" si="10"/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 t="shared" si="11"/>
        <v>0</v>
      </c>
      <c r="Q225" s="202">
        <v>0.09</v>
      </c>
      <c r="R225" s="202">
        <f t="shared" si="12"/>
        <v>0.18</v>
      </c>
      <c r="S225" s="202">
        <v>0</v>
      </c>
      <c r="T225" s="203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 t="shared" si="14"/>
        <v>0</v>
      </c>
      <c r="BF225" s="205">
        <f t="shared" si="15"/>
        <v>0</v>
      </c>
      <c r="BG225" s="205">
        <f t="shared" si="16"/>
        <v>0</v>
      </c>
      <c r="BH225" s="205">
        <f t="shared" si="17"/>
        <v>0</v>
      </c>
      <c r="BI225" s="205">
        <f t="shared" si="18"/>
        <v>0</v>
      </c>
      <c r="BJ225" s="18" t="s">
        <v>83</v>
      </c>
      <c r="BK225" s="205">
        <f t="shared" si="19"/>
        <v>0</v>
      </c>
      <c r="BL225" s="18" t="s">
        <v>97</v>
      </c>
      <c r="BM225" s="204" t="s">
        <v>2187</v>
      </c>
    </row>
    <row r="226" spans="1:65" s="2" customFormat="1" ht="24.2" customHeight="1">
      <c r="A226" s="35"/>
      <c r="B226" s="36"/>
      <c r="C226" s="255" t="s">
        <v>447</v>
      </c>
      <c r="D226" s="255" t="s">
        <v>636</v>
      </c>
      <c r="E226" s="256" t="s">
        <v>1299</v>
      </c>
      <c r="F226" s="257" t="s">
        <v>1300</v>
      </c>
      <c r="G226" s="258" t="s">
        <v>311</v>
      </c>
      <c r="H226" s="259">
        <v>2</v>
      </c>
      <c r="I226" s="260"/>
      <c r="J226" s="261">
        <f t="shared" si="10"/>
        <v>0</v>
      </c>
      <c r="K226" s="257" t="s">
        <v>213</v>
      </c>
      <c r="L226" s="262"/>
      <c r="M226" s="263" t="s">
        <v>1</v>
      </c>
      <c r="N226" s="264" t="s">
        <v>41</v>
      </c>
      <c r="O226" s="72"/>
      <c r="P226" s="202">
        <f t="shared" si="11"/>
        <v>0</v>
      </c>
      <c r="Q226" s="202">
        <v>5.4600000000000003E-2</v>
      </c>
      <c r="R226" s="202">
        <f t="shared" si="12"/>
        <v>0.10920000000000001</v>
      </c>
      <c r="S226" s="202">
        <v>0</v>
      </c>
      <c r="T226" s="203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237</v>
      </c>
      <c r="AT226" s="204" t="s">
        <v>636</v>
      </c>
      <c r="AU226" s="204" t="s">
        <v>85</v>
      </c>
      <c r="AY226" s="18" t="s">
        <v>207</v>
      </c>
      <c r="BE226" s="205">
        <f t="shared" si="14"/>
        <v>0</v>
      </c>
      <c r="BF226" s="205">
        <f t="shared" si="15"/>
        <v>0</v>
      </c>
      <c r="BG226" s="205">
        <f t="shared" si="16"/>
        <v>0</v>
      </c>
      <c r="BH226" s="205">
        <f t="shared" si="17"/>
        <v>0</v>
      </c>
      <c r="BI226" s="205">
        <f t="shared" si="18"/>
        <v>0</v>
      </c>
      <c r="BJ226" s="18" t="s">
        <v>83</v>
      </c>
      <c r="BK226" s="205">
        <f t="shared" si="19"/>
        <v>0</v>
      </c>
      <c r="BL226" s="18" t="s">
        <v>97</v>
      </c>
      <c r="BM226" s="204" t="s">
        <v>2188</v>
      </c>
    </row>
    <row r="227" spans="1:65" s="12" customFormat="1" ht="22.9" customHeight="1">
      <c r="B227" s="177"/>
      <c r="C227" s="178"/>
      <c r="D227" s="179" t="s">
        <v>75</v>
      </c>
      <c r="E227" s="191" t="s">
        <v>945</v>
      </c>
      <c r="F227" s="191" t="s">
        <v>946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P228</f>
        <v>0</v>
      </c>
      <c r="Q227" s="185"/>
      <c r="R227" s="186">
        <f>R228</f>
        <v>0</v>
      </c>
      <c r="S227" s="185"/>
      <c r="T227" s="187">
        <f>T228</f>
        <v>0</v>
      </c>
      <c r="AR227" s="188" t="s">
        <v>83</v>
      </c>
      <c r="AT227" s="189" t="s">
        <v>75</v>
      </c>
      <c r="AU227" s="189" t="s">
        <v>83</v>
      </c>
      <c r="AY227" s="188" t="s">
        <v>207</v>
      </c>
      <c r="BK227" s="190">
        <f>BK228</f>
        <v>0</v>
      </c>
    </row>
    <row r="228" spans="1:65" s="2" customFormat="1" ht="24.2" customHeight="1">
      <c r="A228" s="35"/>
      <c r="B228" s="36"/>
      <c r="C228" s="193" t="s">
        <v>452</v>
      </c>
      <c r="D228" s="193" t="s">
        <v>209</v>
      </c>
      <c r="E228" s="194" t="s">
        <v>2189</v>
      </c>
      <c r="F228" s="195" t="s">
        <v>2190</v>
      </c>
      <c r="G228" s="196" t="s">
        <v>445</v>
      </c>
      <c r="H228" s="197">
        <v>90.426000000000002</v>
      </c>
      <c r="I228" s="198"/>
      <c r="J228" s="199">
        <f>ROUND(I228*H228,2)</f>
        <v>0</v>
      </c>
      <c r="K228" s="195" t="s">
        <v>213</v>
      </c>
      <c r="L228" s="40"/>
      <c r="M228" s="250" t="s">
        <v>1</v>
      </c>
      <c r="N228" s="251" t="s">
        <v>41</v>
      </c>
      <c r="O228" s="25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97</v>
      </c>
      <c r="AT228" s="204" t="s">
        <v>209</v>
      </c>
      <c r="AU228" s="204" t="s">
        <v>85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97</v>
      </c>
      <c r="BM228" s="204" t="s">
        <v>2191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b9lk/Z5B8Mv5e/BkiyuRphSLheGhsziQO46CwT1NxK/WFWjqa/RxpfI1iBxtFq7mOo+3/ebGnby7Q9MtEOI60A==" saltValue="CoUWL3VmFiOX2pUdkDDxatdu3XIs0A3LbWGSREsg7xPJBywvml7MQqh15FDDZ+5Msc9O2WTeKD5HYYjfkyK/xA==" spinCount="100000" sheet="1" objects="1" scenarios="1" formatColumns="0" formatRows="0" autoFilter="0"/>
  <autoFilter ref="C129:K228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128</v>
      </c>
      <c r="AZ2" s="116" t="s">
        <v>490</v>
      </c>
      <c r="BA2" s="116" t="s">
        <v>1</v>
      </c>
      <c r="BB2" s="116" t="s">
        <v>1</v>
      </c>
      <c r="BC2" s="116" t="s">
        <v>2337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1981</v>
      </c>
      <c r="BA3" s="116" t="s">
        <v>1</v>
      </c>
      <c r="BB3" s="116" t="s">
        <v>1</v>
      </c>
      <c r="BC3" s="116" t="s">
        <v>2338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1983</v>
      </c>
      <c r="BA4" s="116" t="s">
        <v>1</v>
      </c>
      <c r="BB4" s="116" t="s">
        <v>1</v>
      </c>
      <c r="BC4" s="116" t="s">
        <v>2339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2337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2340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ROUND((SUM(BE130:BE185)),  2)</f>
        <v>0</v>
      </c>
      <c r="G37" s="35"/>
      <c r="H37" s="35"/>
      <c r="I37" s="132">
        <v>0.21</v>
      </c>
      <c r="J37" s="131">
        <f>ROUND(((SUM(BE130:BE185))*I37),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ROUND((SUM(BF130:BF185)),  2)</f>
        <v>0</v>
      </c>
      <c r="G38" s="35"/>
      <c r="H38" s="35"/>
      <c r="I38" s="132">
        <v>0.12</v>
      </c>
      <c r="J38" s="131">
        <f>ROUND(((SUM(BF130:BF185))*I38),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ROUND((SUM(BG130:BG185)),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ROUND((SUM(BH130:BH185)),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ROUND((SUM(BI130:BI185)),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05 - Kanalizační odbočky k větvi D1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J174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J176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J179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J184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1988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05 - Kanalizační odbočky k větvi D1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16.297833799999999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P132+P174+P176+P179+P184</f>
        <v>0</v>
      </c>
      <c r="Q131" s="185"/>
      <c r="R131" s="186">
        <f>R132+R174+R176+R179+R184</f>
        <v>16.297833799999999</v>
      </c>
      <c r="S131" s="185"/>
      <c r="T131" s="187">
        <f>T132+T174+T176+T179+T184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BK132+BK174+BK176+BK179+BK184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SUM(P133:P173)</f>
        <v>0</v>
      </c>
      <c r="Q132" s="185"/>
      <c r="R132" s="186">
        <f>SUM(R133:R173)</f>
        <v>14.739728599999999</v>
      </c>
      <c r="S132" s="185"/>
      <c r="T132" s="187">
        <f>SUM(T133:T173)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SUM(BK133:BK173)</f>
        <v>0</v>
      </c>
    </row>
    <row r="133" spans="1:65" s="2" customFormat="1" ht="24.2" customHeight="1">
      <c r="A133" s="35"/>
      <c r="B133" s="36"/>
      <c r="C133" s="193" t="s">
        <v>83</v>
      </c>
      <c r="D133" s="193" t="s">
        <v>209</v>
      </c>
      <c r="E133" s="194" t="s">
        <v>2001</v>
      </c>
      <c r="F133" s="195" t="s">
        <v>2002</v>
      </c>
      <c r="G133" s="196" t="s">
        <v>275</v>
      </c>
      <c r="H133" s="197">
        <v>10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1.3999999999999999E-4</v>
      </c>
      <c r="R133" s="202">
        <f>Q133*H133</f>
        <v>1.3999999999999998E-3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2341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2005</v>
      </c>
      <c r="F134" s="195" t="s">
        <v>2006</v>
      </c>
      <c r="G134" s="196" t="s">
        <v>275</v>
      </c>
      <c r="H134" s="197">
        <v>10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2342</v>
      </c>
    </row>
    <row r="135" spans="1:65" s="2" customFormat="1" ht="33" customHeight="1">
      <c r="A135" s="35"/>
      <c r="B135" s="36"/>
      <c r="C135" s="193" t="s">
        <v>92</v>
      </c>
      <c r="D135" s="193" t="s">
        <v>209</v>
      </c>
      <c r="E135" s="194" t="s">
        <v>2343</v>
      </c>
      <c r="F135" s="195" t="s">
        <v>2344</v>
      </c>
      <c r="G135" s="196" t="s">
        <v>285</v>
      </c>
      <c r="H135" s="197">
        <v>4.0880000000000001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2198</v>
      </c>
    </row>
    <row r="136" spans="1:65" s="14" customFormat="1" ht="11.25">
      <c r="B136" s="218"/>
      <c r="C136" s="219"/>
      <c r="D136" s="208" t="s">
        <v>227</v>
      </c>
      <c r="E136" s="220" t="s">
        <v>1</v>
      </c>
      <c r="F136" s="221" t="s">
        <v>2312</v>
      </c>
      <c r="G136" s="219"/>
      <c r="H136" s="220" t="s">
        <v>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227</v>
      </c>
      <c r="AU136" s="227" t="s">
        <v>85</v>
      </c>
      <c r="AV136" s="14" t="s">
        <v>83</v>
      </c>
      <c r="AW136" s="14" t="s">
        <v>32</v>
      </c>
      <c r="AX136" s="14" t="s">
        <v>76</v>
      </c>
      <c r="AY136" s="227" t="s">
        <v>207</v>
      </c>
    </row>
    <row r="137" spans="1:65" s="13" customFormat="1" ht="11.25">
      <c r="B137" s="206"/>
      <c r="C137" s="207"/>
      <c r="D137" s="208" t="s">
        <v>227</v>
      </c>
      <c r="E137" s="209" t="s">
        <v>1</v>
      </c>
      <c r="F137" s="210" t="s">
        <v>2345</v>
      </c>
      <c r="G137" s="207"/>
      <c r="H137" s="211">
        <v>1.391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76</v>
      </c>
      <c r="AY137" s="217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2346</v>
      </c>
      <c r="G138" s="207"/>
      <c r="H138" s="211">
        <v>3.7130000000000001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76</v>
      </c>
      <c r="AY138" s="217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2347</v>
      </c>
      <c r="G139" s="207"/>
      <c r="H139" s="211">
        <v>3.0710000000000002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76</v>
      </c>
      <c r="AY139" s="217" t="s">
        <v>207</v>
      </c>
    </row>
    <row r="140" spans="1:65" s="15" customFormat="1" ht="11.25">
      <c r="B140" s="228"/>
      <c r="C140" s="229"/>
      <c r="D140" s="208" t="s">
        <v>227</v>
      </c>
      <c r="E140" s="230" t="s">
        <v>1143</v>
      </c>
      <c r="F140" s="231" t="s">
        <v>291</v>
      </c>
      <c r="G140" s="229"/>
      <c r="H140" s="232">
        <v>8.1750000000000007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227</v>
      </c>
      <c r="AU140" s="238" t="s">
        <v>85</v>
      </c>
      <c r="AV140" s="15" t="s">
        <v>97</v>
      </c>
      <c r="AW140" s="15" t="s">
        <v>32</v>
      </c>
      <c r="AX140" s="15" t="s">
        <v>76</v>
      </c>
      <c r="AY140" s="238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2015</v>
      </c>
      <c r="G141" s="207"/>
      <c r="H141" s="211">
        <v>4.0880000000000001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3" customHeight="1">
      <c r="A142" s="35"/>
      <c r="B142" s="36"/>
      <c r="C142" s="193" t="s">
        <v>97</v>
      </c>
      <c r="D142" s="193" t="s">
        <v>209</v>
      </c>
      <c r="E142" s="194" t="s">
        <v>2348</v>
      </c>
      <c r="F142" s="195" t="s">
        <v>2349</v>
      </c>
      <c r="G142" s="196" t="s">
        <v>285</v>
      </c>
      <c r="H142" s="197">
        <v>4.0880000000000001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2203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2015</v>
      </c>
      <c r="G143" s="207"/>
      <c r="H143" s="211">
        <v>4.0880000000000001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21.75" customHeight="1">
      <c r="A144" s="35"/>
      <c r="B144" s="36"/>
      <c r="C144" s="193" t="s">
        <v>115</v>
      </c>
      <c r="D144" s="193" t="s">
        <v>209</v>
      </c>
      <c r="E144" s="194" t="s">
        <v>2032</v>
      </c>
      <c r="F144" s="195" t="s">
        <v>2033</v>
      </c>
      <c r="G144" s="196" t="s">
        <v>212</v>
      </c>
      <c r="H144" s="197">
        <v>9.9149999999999991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8.4000000000000003E-4</v>
      </c>
      <c r="R144" s="202">
        <f>Q144*H144</f>
        <v>8.3286000000000002E-3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2350</v>
      </c>
    </row>
    <row r="145" spans="1:65" s="14" customFormat="1" ht="11.25">
      <c r="B145" s="218"/>
      <c r="C145" s="219"/>
      <c r="D145" s="208" t="s">
        <v>227</v>
      </c>
      <c r="E145" s="220" t="s">
        <v>1</v>
      </c>
      <c r="F145" s="221" t="s">
        <v>2312</v>
      </c>
      <c r="G145" s="219"/>
      <c r="H145" s="220" t="s">
        <v>1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227</v>
      </c>
      <c r="AU145" s="227" t="s">
        <v>85</v>
      </c>
      <c r="AV145" s="14" t="s">
        <v>83</v>
      </c>
      <c r="AW145" s="14" t="s">
        <v>32</v>
      </c>
      <c r="AX145" s="14" t="s">
        <v>76</v>
      </c>
      <c r="AY145" s="22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2351</v>
      </c>
      <c r="G146" s="207"/>
      <c r="H146" s="211">
        <v>3.09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2352</v>
      </c>
      <c r="G147" s="207"/>
      <c r="H147" s="211">
        <v>6.8250000000000002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5" customFormat="1" ht="11.25">
      <c r="B148" s="228"/>
      <c r="C148" s="229"/>
      <c r="D148" s="208" t="s">
        <v>227</v>
      </c>
      <c r="E148" s="230" t="s">
        <v>1</v>
      </c>
      <c r="F148" s="231" t="s">
        <v>291</v>
      </c>
      <c r="G148" s="229"/>
      <c r="H148" s="232">
        <v>9.9149999999999991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227</v>
      </c>
      <c r="AU148" s="238" t="s">
        <v>85</v>
      </c>
      <c r="AV148" s="15" t="s">
        <v>97</v>
      </c>
      <c r="AW148" s="15" t="s">
        <v>32</v>
      </c>
      <c r="AX148" s="15" t="s">
        <v>83</v>
      </c>
      <c r="AY148" s="238" t="s">
        <v>207</v>
      </c>
    </row>
    <row r="149" spans="1:65" s="2" customFormat="1" ht="24.2" customHeight="1">
      <c r="A149" s="35"/>
      <c r="B149" s="36"/>
      <c r="C149" s="193" t="s">
        <v>229</v>
      </c>
      <c r="D149" s="193" t="s">
        <v>209</v>
      </c>
      <c r="E149" s="194" t="s">
        <v>2041</v>
      </c>
      <c r="F149" s="195" t="s">
        <v>2042</v>
      </c>
      <c r="G149" s="196" t="s">
        <v>212</v>
      </c>
      <c r="H149" s="197">
        <v>9.9149999999999991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2353</v>
      </c>
    </row>
    <row r="150" spans="1:65" s="2" customFormat="1" ht="37.9" customHeight="1">
      <c r="A150" s="35"/>
      <c r="B150" s="36"/>
      <c r="C150" s="193" t="s">
        <v>233</v>
      </c>
      <c r="D150" s="193" t="s">
        <v>209</v>
      </c>
      <c r="E150" s="194" t="s">
        <v>547</v>
      </c>
      <c r="F150" s="195" t="s">
        <v>548</v>
      </c>
      <c r="G150" s="196" t="s">
        <v>285</v>
      </c>
      <c r="H150" s="197">
        <v>4.0880000000000001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2204</v>
      </c>
    </row>
    <row r="151" spans="1:65" s="13" customFormat="1" ht="11.25">
      <c r="B151" s="206"/>
      <c r="C151" s="207"/>
      <c r="D151" s="208" t="s">
        <v>227</v>
      </c>
      <c r="E151" s="209" t="s">
        <v>490</v>
      </c>
      <c r="F151" s="210" t="s">
        <v>1143</v>
      </c>
      <c r="G151" s="207"/>
      <c r="H151" s="211">
        <v>8.1750000000000007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76</v>
      </c>
      <c r="AY151" s="217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2054</v>
      </c>
      <c r="G152" s="207"/>
      <c r="H152" s="211">
        <v>4.0880000000000001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37.9" customHeight="1">
      <c r="A153" s="35"/>
      <c r="B153" s="36"/>
      <c r="C153" s="193" t="s">
        <v>237</v>
      </c>
      <c r="D153" s="193" t="s">
        <v>209</v>
      </c>
      <c r="E153" s="194" t="s">
        <v>554</v>
      </c>
      <c r="F153" s="195" t="s">
        <v>555</v>
      </c>
      <c r="G153" s="196" t="s">
        <v>285</v>
      </c>
      <c r="H153" s="197">
        <v>40.875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2205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2056</v>
      </c>
      <c r="G154" s="207"/>
      <c r="H154" s="211">
        <v>40.875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37.9" customHeight="1">
      <c r="A155" s="35"/>
      <c r="B155" s="36"/>
      <c r="C155" s="193" t="s">
        <v>243</v>
      </c>
      <c r="D155" s="193" t="s">
        <v>209</v>
      </c>
      <c r="E155" s="194" t="s">
        <v>2057</v>
      </c>
      <c r="F155" s="195" t="s">
        <v>2058</v>
      </c>
      <c r="G155" s="196" t="s">
        <v>285</v>
      </c>
      <c r="H155" s="197">
        <v>4.0880000000000001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2206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2054</v>
      </c>
      <c r="G156" s="207"/>
      <c r="H156" s="211">
        <v>4.0880000000000001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37.9" customHeight="1">
      <c r="A157" s="35"/>
      <c r="B157" s="36"/>
      <c r="C157" s="193" t="s">
        <v>247</v>
      </c>
      <c r="D157" s="193" t="s">
        <v>209</v>
      </c>
      <c r="E157" s="194" t="s">
        <v>2060</v>
      </c>
      <c r="F157" s="195" t="s">
        <v>2061</v>
      </c>
      <c r="G157" s="196" t="s">
        <v>285</v>
      </c>
      <c r="H157" s="197">
        <v>40.875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2207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2056</v>
      </c>
      <c r="G158" s="207"/>
      <c r="H158" s="211">
        <v>40.875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33" customHeight="1">
      <c r="A159" s="35"/>
      <c r="B159" s="36"/>
      <c r="C159" s="193" t="s">
        <v>86</v>
      </c>
      <c r="D159" s="193" t="s">
        <v>209</v>
      </c>
      <c r="E159" s="194" t="s">
        <v>569</v>
      </c>
      <c r="F159" s="195" t="s">
        <v>570</v>
      </c>
      <c r="G159" s="196" t="s">
        <v>445</v>
      </c>
      <c r="H159" s="197">
        <v>16.350000000000001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2208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572</v>
      </c>
      <c r="G160" s="207"/>
      <c r="H160" s="211">
        <v>16.350000000000001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16.5" customHeight="1">
      <c r="A161" s="35"/>
      <c r="B161" s="36"/>
      <c r="C161" s="193" t="s">
        <v>8</v>
      </c>
      <c r="D161" s="193" t="s">
        <v>209</v>
      </c>
      <c r="E161" s="194" t="s">
        <v>573</v>
      </c>
      <c r="F161" s="195" t="s">
        <v>574</v>
      </c>
      <c r="G161" s="196" t="s">
        <v>285</v>
      </c>
      <c r="H161" s="197">
        <v>8.1750000000000007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2209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490</v>
      </c>
      <c r="G162" s="207"/>
      <c r="H162" s="211">
        <v>8.1750000000000007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24.2" customHeight="1">
      <c r="A163" s="35"/>
      <c r="B163" s="36"/>
      <c r="C163" s="193" t="s">
        <v>257</v>
      </c>
      <c r="D163" s="193" t="s">
        <v>209</v>
      </c>
      <c r="E163" s="194" t="s">
        <v>576</v>
      </c>
      <c r="F163" s="195" t="s">
        <v>577</v>
      </c>
      <c r="G163" s="196" t="s">
        <v>285</v>
      </c>
      <c r="H163" s="197">
        <v>3.5579999999999998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2210</v>
      </c>
    </row>
    <row r="164" spans="1:65" s="14" customFormat="1" ht="11.25">
      <c r="B164" s="218"/>
      <c r="C164" s="219"/>
      <c r="D164" s="208" t="s">
        <v>227</v>
      </c>
      <c r="E164" s="220" t="s">
        <v>1</v>
      </c>
      <c r="F164" s="221" t="s">
        <v>2066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227</v>
      </c>
      <c r="AU164" s="227" t="s">
        <v>85</v>
      </c>
      <c r="AV164" s="14" t="s">
        <v>83</v>
      </c>
      <c r="AW164" s="14" t="s">
        <v>32</v>
      </c>
      <c r="AX164" s="14" t="s">
        <v>76</v>
      </c>
      <c r="AY164" s="22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1143</v>
      </c>
      <c r="G165" s="207"/>
      <c r="H165" s="211">
        <v>8.1750000000000007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76</v>
      </c>
      <c r="AY165" s="217" t="s">
        <v>207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2067</v>
      </c>
      <c r="G166" s="207"/>
      <c r="H166" s="211">
        <v>-4.617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5" customFormat="1" ht="11.25">
      <c r="B167" s="228"/>
      <c r="C167" s="229"/>
      <c r="D167" s="208" t="s">
        <v>227</v>
      </c>
      <c r="E167" s="230" t="s">
        <v>1</v>
      </c>
      <c r="F167" s="231" t="s">
        <v>291</v>
      </c>
      <c r="G167" s="229"/>
      <c r="H167" s="232">
        <v>3.5579999999999998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227</v>
      </c>
      <c r="AU167" s="238" t="s">
        <v>85</v>
      </c>
      <c r="AV167" s="15" t="s">
        <v>97</v>
      </c>
      <c r="AW167" s="15" t="s">
        <v>32</v>
      </c>
      <c r="AX167" s="15" t="s">
        <v>83</v>
      </c>
      <c r="AY167" s="238" t="s">
        <v>207</v>
      </c>
    </row>
    <row r="168" spans="1:65" s="2" customFormat="1" ht="16.5" customHeight="1">
      <c r="A168" s="35"/>
      <c r="B168" s="36"/>
      <c r="C168" s="255" t="s">
        <v>261</v>
      </c>
      <c r="D168" s="255" t="s">
        <v>636</v>
      </c>
      <c r="E168" s="256" t="s">
        <v>2071</v>
      </c>
      <c r="F168" s="257" t="s">
        <v>2072</v>
      </c>
      <c r="G168" s="258" t="s">
        <v>445</v>
      </c>
      <c r="H168" s="259">
        <v>7.1159999999999997</v>
      </c>
      <c r="I168" s="260"/>
      <c r="J168" s="261">
        <f>ROUND(I168*H168,2)</f>
        <v>0</v>
      </c>
      <c r="K168" s="257" t="s">
        <v>213</v>
      </c>
      <c r="L168" s="262"/>
      <c r="M168" s="263" t="s">
        <v>1</v>
      </c>
      <c r="N168" s="264" t="s">
        <v>41</v>
      </c>
      <c r="O168" s="72"/>
      <c r="P168" s="202">
        <f>O168*H168</f>
        <v>0</v>
      </c>
      <c r="Q168" s="202">
        <v>1</v>
      </c>
      <c r="R168" s="202">
        <f>Q168*H168</f>
        <v>7.1159999999999997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237</v>
      </c>
      <c r="AT168" s="204" t="s">
        <v>636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2211</v>
      </c>
    </row>
    <row r="169" spans="1:65" s="13" customFormat="1" ht="11.25">
      <c r="B169" s="206"/>
      <c r="C169" s="207"/>
      <c r="D169" s="208" t="s">
        <v>227</v>
      </c>
      <c r="E169" s="207"/>
      <c r="F169" s="210" t="s">
        <v>2354</v>
      </c>
      <c r="G169" s="207"/>
      <c r="H169" s="211">
        <v>7.1159999999999997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4</v>
      </c>
      <c r="AX169" s="13" t="s">
        <v>83</v>
      </c>
      <c r="AY169" s="217" t="s">
        <v>207</v>
      </c>
    </row>
    <row r="170" spans="1:65" s="2" customFormat="1" ht="24.2" customHeight="1">
      <c r="A170" s="35"/>
      <c r="B170" s="36"/>
      <c r="C170" s="193" t="s">
        <v>266</v>
      </c>
      <c r="D170" s="193" t="s">
        <v>209</v>
      </c>
      <c r="E170" s="194" t="s">
        <v>2075</v>
      </c>
      <c r="F170" s="195" t="s">
        <v>2076</v>
      </c>
      <c r="G170" s="196" t="s">
        <v>285</v>
      </c>
      <c r="H170" s="197">
        <v>3.8069999999999999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2213</v>
      </c>
    </row>
    <row r="171" spans="1:65" s="13" customFormat="1" ht="11.25">
      <c r="B171" s="206"/>
      <c r="C171" s="207"/>
      <c r="D171" s="208" t="s">
        <v>227</v>
      </c>
      <c r="E171" s="209" t="s">
        <v>1981</v>
      </c>
      <c r="F171" s="210" t="s">
        <v>2355</v>
      </c>
      <c r="G171" s="207"/>
      <c r="H171" s="211">
        <v>3.8069999999999999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2" customFormat="1" ht="16.5" customHeight="1">
      <c r="A172" s="35"/>
      <c r="B172" s="36"/>
      <c r="C172" s="255" t="s">
        <v>270</v>
      </c>
      <c r="D172" s="255" t="s">
        <v>636</v>
      </c>
      <c r="E172" s="256" t="s">
        <v>2079</v>
      </c>
      <c r="F172" s="257" t="s">
        <v>2080</v>
      </c>
      <c r="G172" s="258" t="s">
        <v>445</v>
      </c>
      <c r="H172" s="259">
        <v>7.6139999999999999</v>
      </c>
      <c r="I172" s="260"/>
      <c r="J172" s="261">
        <f>ROUND(I172*H172,2)</f>
        <v>0</v>
      </c>
      <c r="K172" s="257" t="s">
        <v>213</v>
      </c>
      <c r="L172" s="262"/>
      <c r="M172" s="263" t="s">
        <v>1</v>
      </c>
      <c r="N172" s="264" t="s">
        <v>41</v>
      </c>
      <c r="O172" s="72"/>
      <c r="P172" s="202">
        <f>O172*H172</f>
        <v>0</v>
      </c>
      <c r="Q172" s="202">
        <v>1</v>
      </c>
      <c r="R172" s="202">
        <f>Q172*H172</f>
        <v>7.6139999999999999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237</v>
      </c>
      <c r="AT172" s="204" t="s">
        <v>636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2215</v>
      </c>
    </row>
    <row r="173" spans="1:65" s="13" customFormat="1" ht="11.25">
      <c r="B173" s="206"/>
      <c r="C173" s="207"/>
      <c r="D173" s="208" t="s">
        <v>227</v>
      </c>
      <c r="E173" s="207"/>
      <c r="F173" s="210" t="s">
        <v>2356</v>
      </c>
      <c r="G173" s="207"/>
      <c r="H173" s="211">
        <v>7.6139999999999999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4</v>
      </c>
      <c r="AX173" s="13" t="s">
        <v>83</v>
      </c>
      <c r="AY173" s="217" t="s">
        <v>207</v>
      </c>
    </row>
    <row r="174" spans="1:65" s="12" customFormat="1" ht="22.9" customHeight="1">
      <c r="B174" s="177"/>
      <c r="C174" s="178"/>
      <c r="D174" s="179" t="s">
        <v>75</v>
      </c>
      <c r="E174" s="191" t="s">
        <v>92</v>
      </c>
      <c r="F174" s="191" t="s">
        <v>659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P175</f>
        <v>0</v>
      </c>
      <c r="Q174" s="185"/>
      <c r="R174" s="186">
        <f>R175</f>
        <v>0</v>
      </c>
      <c r="S174" s="185"/>
      <c r="T174" s="187">
        <f>T175</f>
        <v>0</v>
      </c>
      <c r="AR174" s="188" t="s">
        <v>83</v>
      </c>
      <c r="AT174" s="189" t="s">
        <v>75</v>
      </c>
      <c r="AU174" s="189" t="s">
        <v>83</v>
      </c>
      <c r="AY174" s="188" t="s">
        <v>207</v>
      </c>
      <c r="BK174" s="190">
        <f>BK175</f>
        <v>0</v>
      </c>
    </row>
    <row r="175" spans="1:65" s="2" customFormat="1" ht="21.75" customHeight="1">
      <c r="A175" s="35"/>
      <c r="B175" s="36"/>
      <c r="C175" s="193" t="s">
        <v>272</v>
      </c>
      <c r="D175" s="193" t="s">
        <v>209</v>
      </c>
      <c r="E175" s="194" t="s">
        <v>2083</v>
      </c>
      <c r="F175" s="195" t="s">
        <v>2084</v>
      </c>
      <c r="G175" s="196" t="s">
        <v>275</v>
      </c>
      <c r="H175" s="197">
        <v>9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2217</v>
      </c>
    </row>
    <row r="176" spans="1:65" s="12" customFormat="1" ht="22.9" customHeight="1">
      <c r="B176" s="177"/>
      <c r="C176" s="178"/>
      <c r="D176" s="179" t="s">
        <v>75</v>
      </c>
      <c r="E176" s="191" t="s">
        <v>97</v>
      </c>
      <c r="F176" s="191" t="s">
        <v>749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SUM(P177:P178)</f>
        <v>0</v>
      </c>
      <c r="Q176" s="185"/>
      <c r="R176" s="186">
        <f>SUM(R177:R178)</f>
        <v>1.5315237000000002</v>
      </c>
      <c r="S176" s="185"/>
      <c r="T176" s="187">
        <f>SUM(T177:T178)</f>
        <v>0</v>
      </c>
      <c r="AR176" s="188" t="s">
        <v>83</v>
      </c>
      <c r="AT176" s="189" t="s">
        <v>75</v>
      </c>
      <c r="AU176" s="189" t="s">
        <v>83</v>
      </c>
      <c r="AY176" s="188" t="s">
        <v>207</v>
      </c>
      <c r="BK176" s="190">
        <f>SUM(BK177:BK178)</f>
        <v>0</v>
      </c>
    </row>
    <row r="177" spans="1:65" s="2" customFormat="1" ht="24.2" customHeight="1">
      <c r="A177" s="35"/>
      <c r="B177" s="36"/>
      <c r="C177" s="193" t="s">
        <v>278</v>
      </c>
      <c r="D177" s="193" t="s">
        <v>209</v>
      </c>
      <c r="E177" s="194" t="s">
        <v>2092</v>
      </c>
      <c r="F177" s="195" t="s">
        <v>2093</v>
      </c>
      <c r="G177" s="196" t="s">
        <v>285</v>
      </c>
      <c r="H177" s="197">
        <v>0.81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1.8907700000000001</v>
      </c>
      <c r="R177" s="202">
        <f>Q177*H177</f>
        <v>1.5315237000000002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2218</v>
      </c>
    </row>
    <row r="178" spans="1:65" s="13" customFormat="1" ht="11.25">
      <c r="B178" s="206"/>
      <c r="C178" s="207"/>
      <c r="D178" s="208" t="s">
        <v>227</v>
      </c>
      <c r="E178" s="209" t="s">
        <v>1983</v>
      </c>
      <c r="F178" s="210" t="s">
        <v>2357</v>
      </c>
      <c r="G178" s="207"/>
      <c r="H178" s="211">
        <v>0.81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83</v>
      </c>
      <c r="AY178" s="217" t="s">
        <v>207</v>
      </c>
    </row>
    <row r="179" spans="1:65" s="12" customFormat="1" ht="22.9" customHeight="1">
      <c r="B179" s="177"/>
      <c r="C179" s="178"/>
      <c r="D179" s="179" t="s">
        <v>75</v>
      </c>
      <c r="E179" s="191" t="s">
        <v>237</v>
      </c>
      <c r="F179" s="191" t="s">
        <v>320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SUM(P180:P183)</f>
        <v>0</v>
      </c>
      <c r="Q179" s="185"/>
      <c r="R179" s="186">
        <f>SUM(R180:R183)</f>
        <v>2.6581499999999997E-2</v>
      </c>
      <c r="S179" s="185"/>
      <c r="T179" s="187">
        <f>SUM(T180:T183)</f>
        <v>0</v>
      </c>
      <c r="AR179" s="188" t="s">
        <v>83</v>
      </c>
      <c r="AT179" s="189" t="s">
        <v>75</v>
      </c>
      <c r="AU179" s="189" t="s">
        <v>83</v>
      </c>
      <c r="AY179" s="188" t="s">
        <v>207</v>
      </c>
      <c r="BK179" s="190">
        <f>SUM(BK180:BK183)</f>
        <v>0</v>
      </c>
    </row>
    <row r="180" spans="1:65" s="2" customFormat="1" ht="24.2" customHeight="1">
      <c r="A180" s="35"/>
      <c r="B180" s="36"/>
      <c r="C180" s="193" t="s">
        <v>282</v>
      </c>
      <c r="D180" s="193" t="s">
        <v>209</v>
      </c>
      <c r="E180" s="194" t="s">
        <v>2220</v>
      </c>
      <c r="F180" s="195" t="s">
        <v>2221</v>
      </c>
      <c r="G180" s="196" t="s">
        <v>275</v>
      </c>
      <c r="H180" s="197">
        <v>9</v>
      </c>
      <c r="I180" s="198"/>
      <c r="J180" s="199">
        <f>ROUND(I180*H180,2)</f>
        <v>0</v>
      </c>
      <c r="K180" s="195" t="s">
        <v>213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1.0000000000000001E-5</v>
      </c>
      <c r="R180" s="202">
        <f>Q180*H180</f>
        <v>9.0000000000000006E-5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97</v>
      </c>
      <c r="AT180" s="204" t="s">
        <v>209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2222</v>
      </c>
    </row>
    <row r="181" spans="1:65" s="2" customFormat="1" ht="24.2" customHeight="1">
      <c r="A181" s="35"/>
      <c r="B181" s="36"/>
      <c r="C181" s="255" t="s">
        <v>292</v>
      </c>
      <c r="D181" s="255" t="s">
        <v>636</v>
      </c>
      <c r="E181" s="256" t="s">
        <v>2223</v>
      </c>
      <c r="F181" s="257" t="s">
        <v>2224</v>
      </c>
      <c r="G181" s="258" t="s">
        <v>275</v>
      </c>
      <c r="H181" s="259">
        <v>9.1349999999999998</v>
      </c>
      <c r="I181" s="260"/>
      <c r="J181" s="261">
        <f>ROUND(I181*H181,2)</f>
        <v>0</v>
      </c>
      <c r="K181" s="257" t="s">
        <v>213</v>
      </c>
      <c r="L181" s="262"/>
      <c r="M181" s="263" t="s">
        <v>1</v>
      </c>
      <c r="N181" s="264" t="s">
        <v>41</v>
      </c>
      <c r="O181" s="72"/>
      <c r="P181" s="202">
        <f>O181*H181</f>
        <v>0</v>
      </c>
      <c r="Q181" s="202">
        <v>2.8999999999999998E-3</v>
      </c>
      <c r="R181" s="202">
        <f>Q181*H181</f>
        <v>2.6491499999999998E-2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237</v>
      </c>
      <c r="AT181" s="204" t="s">
        <v>636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2225</v>
      </c>
    </row>
    <row r="182" spans="1:65" s="13" customFormat="1" ht="11.25">
      <c r="B182" s="206"/>
      <c r="C182" s="207"/>
      <c r="D182" s="208" t="s">
        <v>227</v>
      </c>
      <c r="E182" s="207"/>
      <c r="F182" s="210" t="s">
        <v>2358</v>
      </c>
      <c r="G182" s="207"/>
      <c r="H182" s="211">
        <v>9.1349999999999998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4</v>
      </c>
      <c r="AX182" s="13" t="s">
        <v>83</v>
      </c>
      <c r="AY182" s="217" t="s">
        <v>207</v>
      </c>
    </row>
    <row r="183" spans="1:65" s="2" customFormat="1" ht="21.75" customHeight="1">
      <c r="A183" s="35"/>
      <c r="B183" s="36"/>
      <c r="C183" s="193" t="s">
        <v>7</v>
      </c>
      <c r="D183" s="193" t="s">
        <v>209</v>
      </c>
      <c r="E183" s="194" t="s">
        <v>2133</v>
      </c>
      <c r="F183" s="195" t="s">
        <v>2134</v>
      </c>
      <c r="G183" s="196" t="s">
        <v>275</v>
      </c>
      <c r="H183" s="197">
        <v>9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2233</v>
      </c>
    </row>
    <row r="184" spans="1:65" s="12" customFormat="1" ht="22.9" customHeight="1">
      <c r="B184" s="177"/>
      <c r="C184" s="178"/>
      <c r="D184" s="179" t="s">
        <v>75</v>
      </c>
      <c r="E184" s="191" t="s">
        <v>945</v>
      </c>
      <c r="F184" s="191" t="s">
        <v>946</v>
      </c>
      <c r="G184" s="178"/>
      <c r="H184" s="178"/>
      <c r="I184" s="181"/>
      <c r="J184" s="192">
        <f>BK184</f>
        <v>0</v>
      </c>
      <c r="K184" s="178"/>
      <c r="L184" s="183"/>
      <c r="M184" s="184"/>
      <c r="N184" s="185"/>
      <c r="O184" s="185"/>
      <c r="P184" s="186">
        <f>P185</f>
        <v>0</v>
      </c>
      <c r="Q184" s="185"/>
      <c r="R184" s="186">
        <f>R185</f>
        <v>0</v>
      </c>
      <c r="S184" s="185"/>
      <c r="T184" s="187">
        <f>T185</f>
        <v>0</v>
      </c>
      <c r="AR184" s="188" t="s">
        <v>83</v>
      </c>
      <c r="AT184" s="189" t="s">
        <v>75</v>
      </c>
      <c r="AU184" s="189" t="s">
        <v>83</v>
      </c>
      <c r="AY184" s="188" t="s">
        <v>207</v>
      </c>
      <c r="BK184" s="190">
        <f>BK185</f>
        <v>0</v>
      </c>
    </row>
    <row r="185" spans="1:65" s="2" customFormat="1" ht="24.2" customHeight="1">
      <c r="A185" s="35"/>
      <c r="B185" s="36"/>
      <c r="C185" s="193" t="s">
        <v>299</v>
      </c>
      <c r="D185" s="193" t="s">
        <v>209</v>
      </c>
      <c r="E185" s="194" t="s">
        <v>2189</v>
      </c>
      <c r="F185" s="195" t="s">
        <v>2190</v>
      </c>
      <c r="G185" s="196" t="s">
        <v>445</v>
      </c>
      <c r="H185" s="197">
        <v>16.297999999999998</v>
      </c>
      <c r="I185" s="198"/>
      <c r="J185" s="199">
        <f>ROUND(I185*H185,2)</f>
        <v>0</v>
      </c>
      <c r="K185" s="195" t="s">
        <v>213</v>
      </c>
      <c r="L185" s="40"/>
      <c r="M185" s="250" t="s">
        <v>1</v>
      </c>
      <c r="N185" s="251" t="s">
        <v>41</v>
      </c>
      <c r="O185" s="25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2234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17ZI7F/8xZPiexaI30TPP9/NHRFX3ZN5/vc6qP1DRFCpHeuHMvbvU0QG/6vCmRwHb5XVHzO+pVnwm3iNuu99rA==" saltValue="nf7mg6RkNeHPnUGR+LS71s8BZM1NwnvB4Z8anTqhODq/g6qHDfRzaLx/dVm9fDrQPZEpSy02D41K3mtX44tN9A==" spinCount="100000" sheet="1" objects="1" scenarios="1" formatColumns="0" formatRows="0" autoFilter="0"/>
  <autoFilter ref="C129:K185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131</v>
      </c>
      <c r="AZ2" s="116" t="s">
        <v>490</v>
      </c>
      <c r="BA2" s="116" t="s">
        <v>1</v>
      </c>
      <c r="BB2" s="116" t="s">
        <v>1</v>
      </c>
      <c r="BC2" s="116" t="s">
        <v>2359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1981</v>
      </c>
      <c r="BA3" s="116" t="s">
        <v>1</v>
      </c>
      <c r="BB3" s="116" t="s">
        <v>1</v>
      </c>
      <c r="BC3" s="116" t="s">
        <v>2360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1983</v>
      </c>
      <c r="BA4" s="116" t="s">
        <v>1</v>
      </c>
      <c r="BB4" s="116" t="s">
        <v>1</v>
      </c>
      <c r="BC4" s="116" t="s">
        <v>2361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2362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1986</v>
      </c>
      <c r="BA6" s="116" t="s">
        <v>1</v>
      </c>
      <c r="BB6" s="116" t="s">
        <v>1</v>
      </c>
      <c r="BC6" s="116" t="s">
        <v>2363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  <c r="AZ7" s="116" t="s">
        <v>492</v>
      </c>
      <c r="BA7" s="116" t="s">
        <v>1</v>
      </c>
      <c r="BB7" s="116" t="s">
        <v>1</v>
      </c>
      <c r="BC7" s="116" t="s">
        <v>2364</v>
      </c>
      <c r="BD7" s="116" t="s">
        <v>85</v>
      </c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2365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ROUND((SUM(BE131:BE219)),  2)</f>
        <v>0</v>
      </c>
      <c r="G37" s="35"/>
      <c r="H37" s="35"/>
      <c r="I37" s="132">
        <v>0.21</v>
      </c>
      <c r="J37" s="131">
        <f>ROUND(((SUM(BE131:BE219))*I37),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ROUND((SUM(BF131:BF219)),  2)</f>
        <v>0</v>
      </c>
      <c r="G38" s="35"/>
      <c r="H38" s="35"/>
      <c r="I38" s="132">
        <v>0.12</v>
      </c>
      <c r="J38" s="131">
        <f>ROUND(((SUM(BF131:BF219))*I38),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ROUND((SUM(BG131:BG219)),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ROUND((SUM(BH131:BH219)),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ROUND((SUM(BI131:BI219)),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IO05 - IO 05 Vodovodní přípojka pítka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497</v>
      </c>
      <c r="E103" s="163"/>
      <c r="F103" s="163"/>
      <c r="G103" s="163"/>
      <c r="H103" s="163"/>
      <c r="I103" s="163"/>
      <c r="J103" s="164">
        <f>J187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J190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J215</f>
        <v>0</v>
      </c>
      <c r="K105" s="104"/>
      <c r="L105" s="165"/>
    </row>
    <row r="106" spans="1:47" s="9" customFormat="1" ht="24.95" customHeight="1">
      <c r="B106" s="155"/>
      <c r="C106" s="156"/>
      <c r="D106" s="157" t="s">
        <v>1425</v>
      </c>
      <c r="E106" s="158"/>
      <c r="F106" s="158"/>
      <c r="G106" s="158"/>
      <c r="H106" s="158"/>
      <c r="I106" s="158"/>
      <c r="J106" s="159">
        <f>J217</f>
        <v>0</v>
      </c>
      <c r="K106" s="156"/>
      <c r="L106" s="160"/>
    </row>
    <row r="107" spans="1:47" s="10" customFormat="1" ht="19.899999999999999" customHeight="1">
      <c r="B107" s="161"/>
      <c r="C107" s="104"/>
      <c r="D107" s="162" t="s">
        <v>2366</v>
      </c>
      <c r="E107" s="163"/>
      <c r="F107" s="163"/>
      <c r="G107" s="163"/>
      <c r="H107" s="163"/>
      <c r="I107" s="163"/>
      <c r="J107" s="164">
        <f>J218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176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177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8" t="str">
        <f>E13</f>
        <v>IO05 - IO 05 Vodovodní přípojka pítka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P132+P217</f>
        <v>0</v>
      </c>
      <c r="Q131" s="80"/>
      <c r="R131" s="174">
        <f>R132+R217</f>
        <v>0.51478639999999998</v>
      </c>
      <c r="S131" s="80"/>
      <c r="T131" s="175">
        <f>T132+T217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205</v>
      </c>
      <c r="F132" s="180" t="s">
        <v>206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P133+P187+P190+P215</f>
        <v>0</v>
      </c>
      <c r="Q132" s="185"/>
      <c r="R132" s="186">
        <f>R133+R187+R190+R215</f>
        <v>0.51478639999999998</v>
      </c>
      <c r="S132" s="185"/>
      <c r="T132" s="187">
        <f>T133+T187+T190+T215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BK133+BK187+BK190+BK215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83</v>
      </c>
      <c r="F133" s="191" t="s">
        <v>208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SUM(P134:P186)</f>
        <v>0</v>
      </c>
      <c r="Q133" s="185"/>
      <c r="R133" s="186">
        <f>SUM(R134:R186)</f>
        <v>6.3705600000000001E-2</v>
      </c>
      <c r="S133" s="185"/>
      <c r="T133" s="187">
        <f>SUM(T134:T186)</f>
        <v>0</v>
      </c>
      <c r="AR133" s="188" t="s">
        <v>83</v>
      </c>
      <c r="AT133" s="189" t="s">
        <v>75</v>
      </c>
      <c r="AU133" s="189" t="s">
        <v>83</v>
      </c>
      <c r="AY133" s="188" t="s">
        <v>207</v>
      </c>
      <c r="BK133" s="190">
        <f>SUM(BK134:BK186)</f>
        <v>0</v>
      </c>
    </row>
    <row r="134" spans="1:65" s="2" customFormat="1" ht="33" customHeight="1">
      <c r="A134" s="35"/>
      <c r="B134" s="36"/>
      <c r="C134" s="193" t="s">
        <v>92</v>
      </c>
      <c r="D134" s="193" t="s">
        <v>209</v>
      </c>
      <c r="E134" s="194" t="s">
        <v>2367</v>
      </c>
      <c r="F134" s="195" t="s">
        <v>2368</v>
      </c>
      <c r="G134" s="196" t="s">
        <v>285</v>
      </c>
      <c r="H134" s="197">
        <v>9.7560000000000002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2369</v>
      </c>
    </row>
    <row r="135" spans="1:65" s="14" customFormat="1" ht="11.25">
      <c r="B135" s="218"/>
      <c r="C135" s="219"/>
      <c r="D135" s="208" t="s">
        <v>227</v>
      </c>
      <c r="E135" s="220" t="s">
        <v>1</v>
      </c>
      <c r="F135" s="221" t="s">
        <v>2370</v>
      </c>
      <c r="G135" s="219"/>
      <c r="H135" s="220" t="s">
        <v>1</v>
      </c>
      <c r="I135" s="222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227</v>
      </c>
      <c r="AU135" s="227" t="s">
        <v>85</v>
      </c>
      <c r="AV135" s="14" t="s">
        <v>83</v>
      </c>
      <c r="AW135" s="14" t="s">
        <v>32</v>
      </c>
      <c r="AX135" s="14" t="s">
        <v>76</v>
      </c>
      <c r="AY135" s="22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2371</v>
      </c>
      <c r="G136" s="207"/>
      <c r="H136" s="211">
        <v>19.512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5" customFormat="1" ht="11.25">
      <c r="B137" s="228"/>
      <c r="C137" s="229"/>
      <c r="D137" s="208" t="s">
        <v>227</v>
      </c>
      <c r="E137" s="230" t="s">
        <v>1143</v>
      </c>
      <c r="F137" s="231" t="s">
        <v>291</v>
      </c>
      <c r="G137" s="229"/>
      <c r="H137" s="232">
        <v>19.512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227</v>
      </c>
      <c r="AU137" s="238" t="s">
        <v>85</v>
      </c>
      <c r="AV137" s="15" t="s">
        <v>97</v>
      </c>
      <c r="AW137" s="15" t="s">
        <v>32</v>
      </c>
      <c r="AX137" s="15" t="s">
        <v>76</v>
      </c>
      <c r="AY137" s="238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2015</v>
      </c>
      <c r="G138" s="207"/>
      <c r="H138" s="211">
        <v>9.7560000000000002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83</v>
      </c>
      <c r="AY138" s="217" t="s">
        <v>207</v>
      </c>
    </row>
    <row r="139" spans="1:65" s="2" customFormat="1" ht="33" customHeight="1">
      <c r="A139" s="35"/>
      <c r="B139" s="36"/>
      <c r="C139" s="193" t="s">
        <v>97</v>
      </c>
      <c r="D139" s="193" t="s">
        <v>209</v>
      </c>
      <c r="E139" s="194" t="s">
        <v>2372</v>
      </c>
      <c r="F139" s="195" t="s">
        <v>2373</v>
      </c>
      <c r="G139" s="196" t="s">
        <v>285</v>
      </c>
      <c r="H139" s="197">
        <v>9.7560000000000002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2374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2015</v>
      </c>
      <c r="G140" s="207"/>
      <c r="H140" s="211">
        <v>9.7560000000000002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24.2" customHeight="1">
      <c r="A141" s="35"/>
      <c r="B141" s="36"/>
      <c r="C141" s="193" t="s">
        <v>115</v>
      </c>
      <c r="D141" s="193" t="s">
        <v>209</v>
      </c>
      <c r="E141" s="194" t="s">
        <v>2375</v>
      </c>
      <c r="F141" s="195" t="s">
        <v>2376</v>
      </c>
      <c r="G141" s="196" t="s">
        <v>285</v>
      </c>
      <c r="H141" s="197">
        <v>2.9159999999999999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2377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2378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1986</v>
      </c>
      <c r="F143" s="210" t="s">
        <v>2379</v>
      </c>
      <c r="G143" s="207"/>
      <c r="H143" s="211">
        <v>5.8319999999999999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2028</v>
      </c>
      <c r="G144" s="207"/>
      <c r="H144" s="211">
        <v>2.9159999999999999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24.2" customHeight="1">
      <c r="A145" s="35"/>
      <c r="B145" s="36"/>
      <c r="C145" s="193" t="s">
        <v>229</v>
      </c>
      <c r="D145" s="193" t="s">
        <v>209</v>
      </c>
      <c r="E145" s="194" t="s">
        <v>2380</v>
      </c>
      <c r="F145" s="195" t="s">
        <v>2381</v>
      </c>
      <c r="G145" s="196" t="s">
        <v>285</v>
      </c>
      <c r="H145" s="197">
        <v>2.9159999999999999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2382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2028</v>
      </c>
      <c r="G146" s="207"/>
      <c r="H146" s="211">
        <v>2.9159999999999999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21.75" customHeight="1">
      <c r="A147" s="35"/>
      <c r="B147" s="36"/>
      <c r="C147" s="193" t="s">
        <v>233</v>
      </c>
      <c r="D147" s="193" t="s">
        <v>209</v>
      </c>
      <c r="E147" s="194" t="s">
        <v>2032</v>
      </c>
      <c r="F147" s="195" t="s">
        <v>2033</v>
      </c>
      <c r="G147" s="196" t="s">
        <v>212</v>
      </c>
      <c r="H147" s="197">
        <v>65.040000000000006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8.4000000000000003E-4</v>
      </c>
      <c r="R147" s="202">
        <f>Q147*H147</f>
        <v>5.4633600000000004E-2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2383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2384</v>
      </c>
      <c r="G148" s="207"/>
      <c r="H148" s="211">
        <v>65.040000000000006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24.2" customHeight="1">
      <c r="A149" s="35"/>
      <c r="B149" s="36"/>
      <c r="C149" s="193" t="s">
        <v>237</v>
      </c>
      <c r="D149" s="193" t="s">
        <v>209</v>
      </c>
      <c r="E149" s="194" t="s">
        <v>2041</v>
      </c>
      <c r="F149" s="195" t="s">
        <v>2042</v>
      </c>
      <c r="G149" s="196" t="s">
        <v>212</v>
      </c>
      <c r="H149" s="197">
        <v>65.040000000000006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2385</v>
      </c>
    </row>
    <row r="150" spans="1:65" s="2" customFormat="1" ht="21.75" customHeight="1">
      <c r="A150" s="35"/>
      <c r="B150" s="36"/>
      <c r="C150" s="193" t="s">
        <v>243</v>
      </c>
      <c r="D150" s="193" t="s">
        <v>209</v>
      </c>
      <c r="E150" s="194" t="s">
        <v>526</v>
      </c>
      <c r="F150" s="195" t="s">
        <v>527</v>
      </c>
      <c r="G150" s="196" t="s">
        <v>212</v>
      </c>
      <c r="H150" s="197">
        <v>12.96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6.9999999999999999E-4</v>
      </c>
      <c r="R150" s="202">
        <f>Q150*H150</f>
        <v>9.0720000000000002E-3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2386</v>
      </c>
    </row>
    <row r="151" spans="1:65" s="14" customFormat="1" ht="11.25">
      <c r="B151" s="218"/>
      <c r="C151" s="219"/>
      <c r="D151" s="208" t="s">
        <v>227</v>
      </c>
      <c r="E151" s="220" t="s">
        <v>1</v>
      </c>
      <c r="F151" s="221" t="s">
        <v>2378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227</v>
      </c>
      <c r="AU151" s="227" t="s">
        <v>85</v>
      </c>
      <c r="AV151" s="14" t="s">
        <v>83</v>
      </c>
      <c r="AW151" s="14" t="s">
        <v>32</v>
      </c>
      <c r="AX151" s="14" t="s">
        <v>76</v>
      </c>
      <c r="AY151" s="227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2387</v>
      </c>
      <c r="G152" s="207"/>
      <c r="H152" s="211">
        <v>12.96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16.5" customHeight="1">
      <c r="A153" s="35"/>
      <c r="B153" s="36"/>
      <c r="C153" s="193" t="s">
        <v>247</v>
      </c>
      <c r="D153" s="193" t="s">
        <v>209</v>
      </c>
      <c r="E153" s="194" t="s">
        <v>530</v>
      </c>
      <c r="F153" s="195" t="s">
        <v>531</v>
      </c>
      <c r="G153" s="196" t="s">
        <v>212</v>
      </c>
      <c r="H153" s="197">
        <v>12.96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2388</v>
      </c>
    </row>
    <row r="154" spans="1:65" s="2" customFormat="1" ht="37.9" customHeight="1">
      <c r="A154" s="35"/>
      <c r="B154" s="36"/>
      <c r="C154" s="193" t="s">
        <v>86</v>
      </c>
      <c r="D154" s="193" t="s">
        <v>209</v>
      </c>
      <c r="E154" s="194" t="s">
        <v>2389</v>
      </c>
      <c r="F154" s="195" t="s">
        <v>2390</v>
      </c>
      <c r="G154" s="196" t="s">
        <v>285</v>
      </c>
      <c r="H154" s="197">
        <v>16.837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2391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2392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2393</v>
      </c>
      <c r="G156" s="207"/>
      <c r="H156" s="211">
        <v>16.837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37.9" customHeight="1">
      <c r="A157" s="35"/>
      <c r="B157" s="36"/>
      <c r="C157" s="193" t="s">
        <v>8</v>
      </c>
      <c r="D157" s="193" t="s">
        <v>209</v>
      </c>
      <c r="E157" s="194" t="s">
        <v>2394</v>
      </c>
      <c r="F157" s="195" t="s">
        <v>2395</v>
      </c>
      <c r="G157" s="196" t="s">
        <v>285</v>
      </c>
      <c r="H157" s="197">
        <v>16.837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2396</v>
      </c>
    </row>
    <row r="158" spans="1:65" s="14" customFormat="1" ht="11.25">
      <c r="B158" s="218"/>
      <c r="C158" s="219"/>
      <c r="D158" s="208" t="s">
        <v>227</v>
      </c>
      <c r="E158" s="220" t="s">
        <v>1</v>
      </c>
      <c r="F158" s="221" t="s">
        <v>2392</v>
      </c>
      <c r="G158" s="219"/>
      <c r="H158" s="220" t="s">
        <v>1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227</v>
      </c>
      <c r="AU158" s="227" t="s">
        <v>85</v>
      </c>
      <c r="AV158" s="14" t="s">
        <v>83</v>
      </c>
      <c r="AW158" s="14" t="s">
        <v>32</v>
      </c>
      <c r="AX158" s="14" t="s">
        <v>76</v>
      </c>
      <c r="AY158" s="22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2393</v>
      </c>
      <c r="G159" s="207"/>
      <c r="H159" s="211">
        <v>16.837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83</v>
      </c>
      <c r="AY159" s="217" t="s">
        <v>207</v>
      </c>
    </row>
    <row r="160" spans="1:65" s="2" customFormat="1" ht="37.9" customHeight="1">
      <c r="A160" s="35"/>
      <c r="B160" s="36"/>
      <c r="C160" s="193" t="s">
        <v>257</v>
      </c>
      <c r="D160" s="193" t="s">
        <v>209</v>
      </c>
      <c r="E160" s="194" t="s">
        <v>547</v>
      </c>
      <c r="F160" s="195" t="s">
        <v>548</v>
      </c>
      <c r="G160" s="196" t="s">
        <v>285</v>
      </c>
      <c r="H160" s="197">
        <v>1.014</v>
      </c>
      <c r="I160" s="198"/>
      <c r="J160" s="199">
        <f>ROUND(I160*H160,2)</f>
        <v>0</v>
      </c>
      <c r="K160" s="195" t="s">
        <v>213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97</v>
      </c>
      <c r="AT160" s="204" t="s">
        <v>209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97</v>
      </c>
      <c r="BM160" s="204" t="s">
        <v>2397</v>
      </c>
    </row>
    <row r="161" spans="1:65" s="13" customFormat="1" ht="11.25">
      <c r="B161" s="206"/>
      <c r="C161" s="207"/>
      <c r="D161" s="208" t="s">
        <v>227</v>
      </c>
      <c r="E161" s="209" t="s">
        <v>490</v>
      </c>
      <c r="F161" s="210" t="s">
        <v>2398</v>
      </c>
      <c r="G161" s="207"/>
      <c r="H161" s="211">
        <v>2.0270000000000001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227</v>
      </c>
      <c r="AU161" s="217" t="s">
        <v>85</v>
      </c>
      <c r="AV161" s="13" t="s">
        <v>85</v>
      </c>
      <c r="AW161" s="13" t="s">
        <v>32</v>
      </c>
      <c r="AX161" s="13" t="s">
        <v>76</v>
      </c>
      <c r="AY161" s="217" t="s">
        <v>207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2054</v>
      </c>
      <c r="G162" s="207"/>
      <c r="H162" s="211">
        <v>1.014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37.9" customHeight="1">
      <c r="A163" s="35"/>
      <c r="B163" s="36"/>
      <c r="C163" s="193" t="s">
        <v>261</v>
      </c>
      <c r="D163" s="193" t="s">
        <v>209</v>
      </c>
      <c r="E163" s="194" t="s">
        <v>554</v>
      </c>
      <c r="F163" s="195" t="s">
        <v>555</v>
      </c>
      <c r="G163" s="196" t="s">
        <v>285</v>
      </c>
      <c r="H163" s="197">
        <v>10.135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2399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2056</v>
      </c>
      <c r="G164" s="207"/>
      <c r="H164" s="211">
        <v>10.135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37.9" customHeight="1">
      <c r="A165" s="35"/>
      <c r="B165" s="36"/>
      <c r="C165" s="193" t="s">
        <v>266</v>
      </c>
      <c r="D165" s="193" t="s">
        <v>209</v>
      </c>
      <c r="E165" s="194" t="s">
        <v>2057</v>
      </c>
      <c r="F165" s="195" t="s">
        <v>2058</v>
      </c>
      <c r="G165" s="196" t="s">
        <v>285</v>
      </c>
      <c r="H165" s="197">
        <v>1.014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2400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2054</v>
      </c>
      <c r="G166" s="207"/>
      <c r="H166" s="211">
        <v>1.014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83</v>
      </c>
      <c r="AY166" s="217" t="s">
        <v>207</v>
      </c>
    </row>
    <row r="167" spans="1:65" s="2" customFormat="1" ht="37.9" customHeight="1">
      <c r="A167" s="35"/>
      <c r="B167" s="36"/>
      <c r="C167" s="193" t="s">
        <v>270</v>
      </c>
      <c r="D167" s="193" t="s">
        <v>209</v>
      </c>
      <c r="E167" s="194" t="s">
        <v>2060</v>
      </c>
      <c r="F167" s="195" t="s">
        <v>2061</v>
      </c>
      <c r="G167" s="196" t="s">
        <v>285</v>
      </c>
      <c r="H167" s="197">
        <v>10.135</v>
      </c>
      <c r="I167" s="198"/>
      <c r="J167" s="199">
        <f>ROUND(I167*H167,2)</f>
        <v>0</v>
      </c>
      <c r="K167" s="195" t="s">
        <v>213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97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97</v>
      </c>
      <c r="BM167" s="204" t="s">
        <v>2401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2056</v>
      </c>
      <c r="G168" s="207"/>
      <c r="H168" s="211">
        <v>10.135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2" customFormat="1" ht="24.2" customHeight="1">
      <c r="A169" s="35"/>
      <c r="B169" s="36"/>
      <c r="C169" s="193" t="s">
        <v>272</v>
      </c>
      <c r="D169" s="193" t="s">
        <v>209</v>
      </c>
      <c r="E169" s="194" t="s">
        <v>558</v>
      </c>
      <c r="F169" s="195" t="s">
        <v>559</v>
      </c>
      <c r="G169" s="196" t="s">
        <v>285</v>
      </c>
      <c r="H169" s="197">
        <v>8.4190000000000005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2402</v>
      </c>
    </row>
    <row r="170" spans="1:65" s="14" customFormat="1" ht="11.25">
      <c r="B170" s="218"/>
      <c r="C170" s="219"/>
      <c r="D170" s="208" t="s">
        <v>227</v>
      </c>
      <c r="E170" s="220" t="s">
        <v>1</v>
      </c>
      <c r="F170" s="221" t="s">
        <v>2403</v>
      </c>
      <c r="G170" s="219"/>
      <c r="H170" s="220" t="s">
        <v>1</v>
      </c>
      <c r="I170" s="222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227</v>
      </c>
      <c r="AU170" s="227" t="s">
        <v>85</v>
      </c>
      <c r="AV170" s="14" t="s">
        <v>83</v>
      </c>
      <c r="AW170" s="14" t="s">
        <v>32</v>
      </c>
      <c r="AX170" s="14" t="s">
        <v>76</v>
      </c>
      <c r="AY170" s="227" t="s">
        <v>207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2404</v>
      </c>
      <c r="G171" s="207"/>
      <c r="H171" s="211">
        <v>8.4190000000000005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2" customFormat="1" ht="24.2" customHeight="1">
      <c r="A172" s="35"/>
      <c r="B172" s="36"/>
      <c r="C172" s="193" t="s">
        <v>278</v>
      </c>
      <c r="D172" s="193" t="s">
        <v>209</v>
      </c>
      <c r="E172" s="194" t="s">
        <v>2405</v>
      </c>
      <c r="F172" s="195" t="s">
        <v>2406</v>
      </c>
      <c r="G172" s="196" t="s">
        <v>285</v>
      </c>
      <c r="H172" s="197">
        <v>8.4190000000000005</v>
      </c>
      <c r="I172" s="198"/>
      <c r="J172" s="199">
        <f>ROUND(I172*H172,2)</f>
        <v>0</v>
      </c>
      <c r="K172" s="195" t="s">
        <v>213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97</v>
      </c>
      <c r="AT172" s="204" t="s">
        <v>209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2407</v>
      </c>
    </row>
    <row r="173" spans="1:65" s="2" customFormat="1" ht="33" customHeight="1">
      <c r="A173" s="35"/>
      <c r="B173" s="36"/>
      <c r="C173" s="193" t="s">
        <v>282</v>
      </c>
      <c r="D173" s="193" t="s">
        <v>209</v>
      </c>
      <c r="E173" s="194" t="s">
        <v>569</v>
      </c>
      <c r="F173" s="195" t="s">
        <v>570</v>
      </c>
      <c r="G173" s="196" t="s">
        <v>445</v>
      </c>
      <c r="H173" s="197">
        <v>4.0540000000000003</v>
      </c>
      <c r="I173" s="198"/>
      <c r="J173" s="199">
        <f>ROUND(I173*H173,2)</f>
        <v>0</v>
      </c>
      <c r="K173" s="195" t="s">
        <v>213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97</v>
      </c>
      <c r="AT173" s="204" t="s">
        <v>209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2408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572</v>
      </c>
      <c r="G174" s="207"/>
      <c r="H174" s="211">
        <v>4.0540000000000003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83</v>
      </c>
      <c r="AY174" s="217" t="s">
        <v>207</v>
      </c>
    </row>
    <row r="175" spans="1:65" s="2" customFormat="1" ht="16.5" customHeight="1">
      <c r="A175" s="35"/>
      <c r="B175" s="36"/>
      <c r="C175" s="193" t="s">
        <v>292</v>
      </c>
      <c r="D175" s="193" t="s">
        <v>209</v>
      </c>
      <c r="E175" s="194" t="s">
        <v>573</v>
      </c>
      <c r="F175" s="195" t="s">
        <v>574</v>
      </c>
      <c r="G175" s="196" t="s">
        <v>285</v>
      </c>
      <c r="H175" s="197">
        <v>2.0270000000000001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2409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490</v>
      </c>
      <c r="G176" s="207"/>
      <c r="H176" s="211">
        <v>2.0270000000000001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7</v>
      </c>
      <c r="D177" s="193" t="s">
        <v>209</v>
      </c>
      <c r="E177" s="194" t="s">
        <v>576</v>
      </c>
      <c r="F177" s="195" t="s">
        <v>577</v>
      </c>
      <c r="G177" s="196" t="s">
        <v>285</v>
      </c>
      <c r="H177" s="197">
        <v>16.837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2410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2053</v>
      </c>
      <c r="G178" s="207"/>
      <c r="H178" s="211">
        <v>25.344000000000001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2067</v>
      </c>
      <c r="G179" s="207"/>
      <c r="H179" s="211">
        <v>-6.48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2411</v>
      </c>
      <c r="G180" s="207"/>
      <c r="H180" s="211">
        <v>-1.2170000000000001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76</v>
      </c>
      <c r="AY180" s="21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2412</v>
      </c>
      <c r="G181" s="207"/>
      <c r="H181" s="211">
        <v>-0.81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5" customFormat="1" ht="11.25">
      <c r="B182" s="228"/>
      <c r="C182" s="229"/>
      <c r="D182" s="208" t="s">
        <v>227</v>
      </c>
      <c r="E182" s="230" t="s">
        <v>492</v>
      </c>
      <c r="F182" s="231" t="s">
        <v>291</v>
      </c>
      <c r="G182" s="229"/>
      <c r="H182" s="232">
        <v>16.837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227</v>
      </c>
      <c r="AU182" s="238" t="s">
        <v>85</v>
      </c>
      <c r="AV182" s="15" t="s">
        <v>97</v>
      </c>
      <c r="AW182" s="15" t="s">
        <v>32</v>
      </c>
      <c r="AX182" s="15" t="s">
        <v>83</v>
      </c>
      <c r="AY182" s="238" t="s">
        <v>207</v>
      </c>
    </row>
    <row r="183" spans="1:65" s="2" customFormat="1" ht="24.2" customHeight="1">
      <c r="A183" s="35"/>
      <c r="B183" s="36"/>
      <c r="C183" s="193" t="s">
        <v>299</v>
      </c>
      <c r="D183" s="193" t="s">
        <v>209</v>
      </c>
      <c r="E183" s="194" t="s">
        <v>2413</v>
      </c>
      <c r="F183" s="195" t="s">
        <v>2414</v>
      </c>
      <c r="G183" s="196" t="s">
        <v>285</v>
      </c>
      <c r="H183" s="197">
        <v>5.04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2415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1981</v>
      </c>
      <c r="G184" s="207"/>
      <c r="H184" s="211">
        <v>5.04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83</v>
      </c>
      <c r="AY184" s="217" t="s">
        <v>207</v>
      </c>
    </row>
    <row r="185" spans="1:65" s="2" customFormat="1" ht="24.2" customHeight="1">
      <c r="A185" s="35"/>
      <c r="B185" s="36"/>
      <c r="C185" s="193" t="s">
        <v>303</v>
      </c>
      <c r="D185" s="193" t="s">
        <v>209</v>
      </c>
      <c r="E185" s="194" t="s">
        <v>2075</v>
      </c>
      <c r="F185" s="195" t="s">
        <v>2076</v>
      </c>
      <c r="G185" s="196" t="s">
        <v>285</v>
      </c>
      <c r="H185" s="197">
        <v>5.04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2416</v>
      </c>
    </row>
    <row r="186" spans="1:65" s="13" customFormat="1" ht="11.25">
      <c r="B186" s="206"/>
      <c r="C186" s="207"/>
      <c r="D186" s="208" t="s">
        <v>227</v>
      </c>
      <c r="E186" s="209" t="s">
        <v>1981</v>
      </c>
      <c r="F186" s="210" t="s">
        <v>2417</v>
      </c>
      <c r="G186" s="207"/>
      <c r="H186" s="211">
        <v>5.04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83</v>
      </c>
      <c r="AY186" s="217" t="s">
        <v>207</v>
      </c>
    </row>
    <row r="187" spans="1:65" s="12" customFormat="1" ht="22.9" customHeight="1">
      <c r="B187" s="177"/>
      <c r="C187" s="178"/>
      <c r="D187" s="179" t="s">
        <v>75</v>
      </c>
      <c r="E187" s="191" t="s">
        <v>97</v>
      </c>
      <c r="F187" s="191" t="s">
        <v>749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SUM(P188:P189)</f>
        <v>0</v>
      </c>
      <c r="Q187" s="185"/>
      <c r="R187" s="186">
        <f>SUM(R188:R189)</f>
        <v>0</v>
      </c>
      <c r="S187" s="185"/>
      <c r="T187" s="187">
        <f>SUM(T188:T189)</f>
        <v>0</v>
      </c>
      <c r="AR187" s="188" t="s">
        <v>83</v>
      </c>
      <c r="AT187" s="189" t="s">
        <v>75</v>
      </c>
      <c r="AU187" s="189" t="s">
        <v>83</v>
      </c>
      <c r="AY187" s="188" t="s">
        <v>207</v>
      </c>
      <c r="BK187" s="190">
        <f>SUM(BK188:BK189)</f>
        <v>0</v>
      </c>
    </row>
    <row r="188" spans="1:65" s="2" customFormat="1" ht="24.2" customHeight="1">
      <c r="A188" s="35"/>
      <c r="B188" s="36"/>
      <c r="C188" s="193" t="s">
        <v>308</v>
      </c>
      <c r="D188" s="193" t="s">
        <v>209</v>
      </c>
      <c r="E188" s="194" t="s">
        <v>2418</v>
      </c>
      <c r="F188" s="195" t="s">
        <v>2419</v>
      </c>
      <c r="G188" s="196" t="s">
        <v>285</v>
      </c>
      <c r="H188" s="197">
        <v>1.44</v>
      </c>
      <c r="I188" s="198"/>
      <c r="J188" s="199">
        <f>ROUND(I188*H188,2)</f>
        <v>0</v>
      </c>
      <c r="K188" s="195" t="s">
        <v>213</v>
      </c>
      <c r="L188" s="40"/>
      <c r="M188" s="200" t="s">
        <v>1</v>
      </c>
      <c r="N188" s="201" t="s">
        <v>41</v>
      </c>
      <c r="O188" s="72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97</v>
      </c>
      <c r="AT188" s="204" t="s">
        <v>209</v>
      </c>
      <c r="AU188" s="204" t="s">
        <v>85</v>
      </c>
      <c r="AY188" s="18" t="s">
        <v>207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83</v>
      </c>
      <c r="BK188" s="205">
        <f>ROUND(I188*H188,2)</f>
        <v>0</v>
      </c>
      <c r="BL188" s="18" t="s">
        <v>97</v>
      </c>
      <c r="BM188" s="204" t="s">
        <v>2420</v>
      </c>
    </row>
    <row r="189" spans="1:65" s="13" customFormat="1" ht="11.25">
      <c r="B189" s="206"/>
      <c r="C189" s="207"/>
      <c r="D189" s="208" t="s">
        <v>227</v>
      </c>
      <c r="E189" s="209" t="s">
        <v>1983</v>
      </c>
      <c r="F189" s="210" t="s">
        <v>2421</v>
      </c>
      <c r="G189" s="207"/>
      <c r="H189" s="211">
        <v>1.44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83</v>
      </c>
      <c r="AY189" s="217" t="s">
        <v>207</v>
      </c>
    </row>
    <row r="190" spans="1:65" s="12" customFormat="1" ht="22.9" customHeight="1">
      <c r="B190" s="177"/>
      <c r="C190" s="178"/>
      <c r="D190" s="179" t="s">
        <v>75</v>
      </c>
      <c r="E190" s="191" t="s">
        <v>237</v>
      </c>
      <c r="F190" s="191" t="s">
        <v>320</v>
      </c>
      <c r="G190" s="178"/>
      <c r="H190" s="178"/>
      <c r="I190" s="181"/>
      <c r="J190" s="192">
        <f>BK190</f>
        <v>0</v>
      </c>
      <c r="K190" s="178"/>
      <c r="L190" s="183"/>
      <c r="M190" s="184"/>
      <c r="N190" s="185"/>
      <c r="O190" s="185"/>
      <c r="P190" s="186">
        <f>SUM(P191:P214)</f>
        <v>0</v>
      </c>
      <c r="Q190" s="185"/>
      <c r="R190" s="186">
        <f>SUM(R191:R214)</f>
        <v>0.45108079999999995</v>
      </c>
      <c r="S190" s="185"/>
      <c r="T190" s="187">
        <f>SUM(T191:T214)</f>
        <v>0</v>
      </c>
      <c r="AR190" s="188" t="s">
        <v>83</v>
      </c>
      <c r="AT190" s="189" t="s">
        <v>75</v>
      </c>
      <c r="AU190" s="189" t="s">
        <v>83</v>
      </c>
      <c r="AY190" s="188" t="s">
        <v>207</v>
      </c>
      <c r="BK190" s="190">
        <f>SUM(BK191:BK214)</f>
        <v>0</v>
      </c>
    </row>
    <row r="191" spans="1:65" s="2" customFormat="1" ht="24.2" customHeight="1">
      <c r="A191" s="35"/>
      <c r="B191" s="36"/>
      <c r="C191" s="193" t="s">
        <v>314</v>
      </c>
      <c r="D191" s="193" t="s">
        <v>209</v>
      </c>
      <c r="E191" s="194" t="s">
        <v>2422</v>
      </c>
      <c r="F191" s="195" t="s">
        <v>2423</v>
      </c>
      <c r="G191" s="196" t="s">
        <v>275</v>
      </c>
      <c r="H191" s="197">
        <v>24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2424</v>
      </c>
    </row>
    <row r="192" spans="1:65" s="2" customFormat="1" ht="24.2" customHeight="1">
      <c r="A192" s="35"/>
      <c r="B192" s="36"/>
      <c r="C192" s="255" t="s">
        <v>321</v>
      </c>
      <c r="D192" s="255" t="s">
        <v>636</v>
      </c>
      <c r="E192" s="256" t="s">
        <v>2425</v>
      </c>
      <c r="F192" s="257" t="s">
        <v>2426</v>
      </c>
      <c r="G192" s="258" t="s">
        <v>275</v>
      </c>
      <c r="H192" s="259">
        <v>24.36</v>
      </c>
      <c r="I192" s="260"/>
      <c r="J192" s="261">
        <f>ROUND(I192*H192,2)</f>
        <v>0</v>
      </c>
      <c r="K192" s="257" t="s">
        <v>213</v>
      </c>
      <c r="L192" s="262"/>
      <c r="M192" s="263" t="s">
        <v>1</v>
      </c>
      <c r="N192" s="264" t="s">
        <v>41</v>
      </c>
      <c r="O192" s="72"/>
      <c r="P192" s="202">
        <f>O192*H192</f>
        <v>0</v>
      </c>
      <c r="Q192" s="202">
        <v>2.7999999999999998E-4</v>
      </c>
      <c r="R192" s="202">
        <f>Q192*H192</f>
        <v>6.8207999999999993E-3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237</v>
      </c>
      <c r="AT192" s="204" t="s">
        <v>636</v>
      </c>
      <c r="AU192" s="204" t="s">
        <v>85</v>
      </c>
      <c r="AY192" s="18" t="s">
        <v>207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97</v>
      </c>
      <c r="BM192" s="204" t="s">
        <v>2427</v>
      </c>
    </row>
    <row r="193" spans="1:65" s="13" customFormat="1" ht="11.25">
      <c r="B193" s="206"/>
      <c r="C193" s="207"/>
      <c r="D193" s="208" t="s">
        <v>227</v>
      </c>
      <c r="E193" s="207"/>
      <c r="F193" s="210" t="s">
        <v>2428</v>
      </c>
      <c r="G193" s="207"/>
      <c r="H193" s="211">
        <v>24.36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4</v>
      </c>
      <c r="AX193" s="13" t="s">
        <v>83</v>
      </c>
      <c r="AY193" s="217" t="s">
        <v>207</v>
      </c>
    </row>
    <row r="194" spans="1:65" s="2" customFormat="1" ht="24.2" customHeight="1">
      <c r="A194" s="35"/>
      <c r="B194" s="36"/>
      <c r="C194" s="193" t="s">
        <v>327</v>
      </c>
      <c r="D194" s="193" t="s">
        <v>209</v>
      </c>
      <c r="E194" s="194" t="s">
        <v>2429</v>
      </c>
      <c r="F194" s="195" t="s">
        <v>2430</v>
      </c>
      <c r="G194" s="196" t="s">
        <v>311</v>
      </c>
      <c r="H194" s="197">
        <v>2</v>
      </c>
      <c r="I194" s="198"/>
      <c r="J194" s="199">
        <f t="shared" ref="J194:J214" si="0"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 t="shared" ref="P194:P214" si="1">O194*H194</f>
        <v>0</v>
      </c>
      <c r="Q194" s="202">
        <v>0</v>
      </c>
      <c r="R194" s="202">
        <f t="shared" ref="R194:R214" si="2">Q194*H194</f>
        <v>0</v>
      </c>
      <c r="S194" s="202">
        <v>0</v>
      </c>
      <c r="T194" s="203">
        <f t="shared" ref="T194:T214" si="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 t="shared" ref="BE194:BE214" si="4">IF(N194="základní",J194,0)</f>
        <v>0</v>
      </c>
      <c r="BF194" s="205">
        <f t="shared" ref="BF194:BF214" si="5">IF(N194="snížená",J194,0)</f>
        <v>0</v>
      </c>
      <c r="BG194" s="205">
        <f t="shared" ref="BG194:BG214" si="6">IF(N194="zákl. přenesená",J194,0)</f>
        <v>0</v>
      </c>
      <c r="BH194" s="205">
        <f t="shared" ref="BH194:BH214" si="7">IF(N194="sníž. přenesená",J194,0)</f>
        <v>0</v>
      </c>
      <c r="BI194" s="205">
        <f t="shared" ref="BI194:BI214" si="8">IF(N194="nulová",J194,0)</f>
        <v>0</v>
      </c>
      <c r="BJ194" s="18" t="s">
        <v>83</v>
      </c>
      <c r="BK194" s="205">
        <f t="shared" ref="BK194:BK214" si="9">ROUND(I194*H194,2)</f>
        <v>0</v>
      </c>
      <c r="BL194" s="18" t="s">
        <v>97</v>
      </c>
      <c r="BM194" s="204" t="s">
        <v>2431</v>
      </c>
    </row>
    <row r="195" spans="1:65" s="2" customFormat="1" ht="16.5" customHeight="1">
      <c r="A195" s="35"/>
      <c r="B195" s="36"/>
      <c r="C195" s="255" t="s">
        <v>333</v>
      </c>
      <c r="D195" s="255" t="s">
        <v>636</v>
      </c>
      <c r="E195" s="256" t="s">
        <v>2432</v>
      </c>
      <c r="F195" s="257" t="s">
        <v>2433</v>
      </c>
      <c r="G195" s="258" t="s">
        <v>311</v>
      </c>
      <c r="H195" s="259">
        <v>2</v>
      </c>
      <c r="I195" s="260"/>
      <c r="J195" s="261">
        <f t="shared" si="0"/>
        <v>0</v>
      </c>
      <c r="K195" s="257" t="s">
        <v>213</v>
      </c>
      <c r="L195" s="262"/>
      <c r="M195" s="263" t="s">
        <v>1</v>
      </c>
      <c r="N195" s="264" t="s">
        <v>41</v>
      </c>
      <c r="O195" s="72"/>
      <c r="P195" s="202">
        <f t="shared" si="1"/>
        <v>0</v>
      </c>
      <c r="Q195" s="202">
        <v>5.0000000000000002E-5</v>
      </c>
      <c r="R195" s="202">
        <f t="shared" si="2"/>
        <v>1E-4</v>
      </c>
      <c r="S195" s="202">
        <v>0</v>
      </c>
      <c r="T195" s="203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237</v>
      </c>
      <c r="AT195" s="204" t="s">
        <v>636</v>
      </c>
      <c r="AU195" s="204" t="s">
        <v>85</v>
      </c>
      <c r="AY195" s="18" t="s">
        <v>207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8" t="s">
        <v>83</v>
      </c>
      <c r="BK195" s="205">
        <f t="shared" si="9"/>
        <v>0</v>
      </c>
      <c r="BL195" s="18" t="s">
        <v>97</v>
      </c>
      <c r="BM195" s="204" t="s">
        <v>2434</v>
      </c>
    </row>
    <row r="196" spans="1:65" s="2" customFormat="1" ht="24.2" customHeight="1">
      <c r="A196" s="35"/>
      <c r="B196" s="36"/>
      <c r="C196" s="193" t="s">
        <v>349</v>
      </c>
      <c r="D196" s="193" t="s">
        <v>209</v>
      </c>
      <c r="E196" s="194" t="s">
        <v>2435</v>
      </c>
      <c r="F196" s="195" t="s">
        <v>2436</v>
      </c>
      <c r="G196" s="196" t="s">
        <v>311</v>
      </c>
      <c r="H196" s="197">
        <v>1</v>
      </c>
      <c r="I196" s="198"/>
      <c r="J196" s="199">
        <f t="shared" si="0"/>
        <v>0</v>
      </c>
      <c r="K196" s="195" t="s">
        <v>213</v>
      </c>
      <c r="L196" s="40"/>
      <c r="M196" s="200" t="s">
        <v>1</v>
      </c>
      <c r="N196" s="201" t="s">
        <v>41</v>
      </c>
      <c r="O196" s="72"/>
      <c r="P196" s="202">
        <f t="shared" si="1"/>
        <v>0</v>
      </c>
      <c r="Q196" s="202">
        <v>0</v>
      </c>
      <c r="R196" s="202">
        <f t="shared" si="2"/>
        <v>0</v>
      </c>
      <c r="S196" s="202">
        <v>0</v>
      </c>
      <c r="T196" s="203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97</v>
      </c>
      <c r="AT196" s="204" t="s">
        <v>209</v>
      </c>
      <c r="AU196" s="204" t="s">
        <v>85</v>
      </c>
      <c r="AY196" s="18" t="s">
        <v>207</v>
      </c>
      <c r="BE196" s="205">
        <f t="shared" si="4"/>
        <v>0</v>
      </c>
      <c r="BF196" s="205">
        <f t="shared" si="5"/>
        <v>0</v>
      </c>
      <c r="BG196" s="205">
        <f t="shared" si="6"/>
        <v>0</v>
      </c>
      <c r="BH196" s="205">
        <f t="shared" si="7"/>
        <v>0</v>
      </c>
      <c r="BI196" s="205">
        <f t="shared" si="8"/>
        <v>0</v>
      </c>
      <c r="BJ196" s="18" t="s">
        <v>83</v>
      </c>
      <c r="BK196" s="205">
        <f t="shared" si="9"/>
        <v>0</v>
      </c>
      <c r="BL196" s="18" t="s">
        <v>97</v>
      </c>
      <c r="BM196" s="204" t="s">
        <v>2437</v>
      </c>
    </row>
    <row r="197" spans="1:65" s="2" customFormat="1" ht="16.5" customHeight="1">
      <c r="A197" s="35"/>
      <c r="B197" s="36"/>
      <c r="C197" s="255" t="s">
        <v>355</v>
      </c>
      <c r="D197" s="255" t="s">
        <v>636</v>
      </c>
      <c r="E197" s="256" t="s">
        <v>2438</v>
      </c>
      <c r="F197" s="257" t="s">
        <v>2439</v>
      </c>
      <c r="G197" s="258" t="s">
        <v>311</v>
      </c>
      <c r="H197" s="259">
        <v>1</v>
      </c>
      <c r="I197" s="260"/>
      <c r="J197" s="261">
        <f t="shared" si="0"/>
        <v>0</v>
      </c>
      <c r="K197" s="257" t="s">
        <v>1</v>
      </c>
      <c r="L197" s="262"/>
      <c r="M197" s="263" t="s">
        <v>1</v>
      </c>
      <c r="N197" s="264" t="s">
        <v>41</v>
      </c>
      <c r="O197" s="72"/>
      <c r="P197" s="202">
        <f t="shared" si="1"/>
        <v>0</v>
      </c>
      <c r="Q197" s="202">
        <v>6.9999999999999994E-5</v>
      </c>
      <c r="R197" s="202">
        <f t="shared" si="2"/>
        <v>6.9999999999999994E-5</v>
      </c>
      <c r="S197" s="202">
        <v>0</v>
      </c>
      <c r="T197" s="203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237</v>
      </c>
      <c r="AT197" s="204" t="s">
        <v>636</v>
      </c>
      <c r="AU197" s="204" t="s">
        <v>85</v>
      </c>
      <c r="AY197" s="18" t="s">
        <v>207</v>
      </c>
      <c r="BE197" s="205">
        <f t="shared" si="4"/>
        <v>0</v>
      </c>
      <c r="BF197" s="205">
        <f t="shared" si="5"/>
        <v>0</v>
      </c>
      <c r="BG197" s="205">
        <f t="shared" si="6"/>
        <v>0</v>
      </c>
      <c r="BH197" s="205">
        <f t="shared" si="7"/>
        <v>0</v>
      </c>
      <c r="BI197" s="205">
        <f t="shared" si="8"/>
        <v>0</v>
      </c>
      <c r="BJ197" s="18" t="s">
        <v>83</v>
      </c>
      <c r="BK197" s="205">
        <f t="shared" si="9"/>
        <v>0</v>
      </c>
      <c r="BL197" s="18" t="s">
        <v>97</v>
      </c>
      <c r="BM197" s="204" t="s">
        <v>2440</v>
      </c>
    </row>
    <row r="198" spans="1:65" s="2" customFormat="1" ht="24.2" customHeight="1">
      <c r="A198" s="35"/>
      <c r="B198" s="36"/>
      <c r="C198" s="193" t="s">
        <v>361</v>
      </c>
      <c r="D198" s="193" t="s">
        <v>209</v>
      </c>
      <c r="E198" s="194" t="s">
        <v>2441</v>
      </c>
      <c r="F198" s="195" t="s">
        <v>2442</v>
      </c>
      <c r="G198" s="196" t="s">
        <v>311</v>
      </c>
      <c r="H198" s="197">
        <v>1</v>
      </c>
      <c r="I198" s="198"/>
      <c r="J198" s="199">
        <f t="shared" si="0"/>
        <v>0</v>
      </c>
      <c r="K198" s="195" t="s">
        <v>1</v>
      </c>
      <c r="L198" s="40"/>
      <c r="M198" s="200" t="s">
        <v>1</v>
      </c>
      <c r="N198" s="201" t="s">
        <v>41</v>
      </c>
      <c r="O198" s="72"/>
      <c r="P198" s="202">
        <f t="shared" si="1"/>
        <v>0</v>
      </c>
      <c r="Q198" s="202">
        <v>1.6000000000000001E-4</v>
      </c>
      <c r="R198" s="202">
        <f t="shared" si="2"/>
        <v>1.6000000000000001E-4</v>
      </c>
      <c r="S198" s="202">
        <v>0</v>
      </c>
      <c r="T198" s="203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 t="shared" si="4"/>
        <v>0</v>
      </c>
      <c r="BF198" s="205">
        <f t="shared" si="5"/>
        <v>0</v>
      </c>
      <c r="BG198" s="205">
        <f t="shared" si="6"/>
        <v>0</v>
      </c>
      <c r="BH198" s="205">
        <f t="shared" si="7"/>
        <v>0</v>
      </c>
      <c r="BI198" s="205">
        <f t="shared" si="8"/>
        <v>0</v>
      </c>
      <c r="BJ198" s="18" t="s">
        <v>83</v>
      </c>
      <c r="BK198" s="205">
        <f t="shared" si="9"/>
        <v>0</v>
      </c>
      <c r="BL198" s="18" t="s">
        <v>97</v>
      </c>
      <c r="BM198" s="204" t="s">
        <v>2443</v>
      </c>
    </row>
    <row r="199" spans="1:65" s="2" customFormat="1" ht="24.2" customHeight="1">
      <c r="A199" s="35"/>
      <c r="B199" s="36"/>
      <c r="C199" s="255" t="s">
        <v>369</v>
      </c>
      <c r="D199" s="255" t="s">
        <v>636</v>
      </c>
      <c r="E199" s="256" t="s">
        <v>2444</v>
      </c>
      <c r="F199" s="257" t="s">
        <v>2445</v>
      </c>
      <c r="G199" s="258" t="s">
        <v>311</v>
      </c>
      <c r="H199" s="259">
        <v>1</v>
      </c>
      <c r="I199" s="260"/>
      <c r="J199" s="261">
        <f t="shared" si="0"/>
        <v>0</v>
      </c>
      <c r="K199" s="257" t="s">
        <v>1</v>
      </c>
      <c r="L199" s="262"/>
      <c r="M199" s="263" t="s">
        <v>1</v>
      </c>
      <c r="N199" s="264" t="s">
        <v>41</v>
      </c>
      <c r="O199" s="72"/>
      <c r="P199" s="202">
        <f t="shared" si="1"/>
        <v>0</v>
      </c>
      <c r="Q199" s="202">
        <v>1.7899999999999999E-3</v>
      </c>
      <c r="R199" s="202">
        <f t="shared" si="2"/>
        <v>1.7899999999999999E-3</v>
      </c>
      <c r="S199" s="202">
        <v>0</v>
      </c>
      <c r="T199" s="203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237</v>
      </c>
      <c r="AT199" s="204" t="s">
        <v>636</v>
      </c>
      <c r="AU199" s="204" t="s">
        <v>85</v>
      </c>
      <c r="AY199" s="18" t="s">
        <v>207</v>
      </c>
      <c r="BE199" s="205">
        <f t="shared" si="4"/>
        <v>0</v>
      </c>
      <c r="BF199" s="205">
        <f t="shared" si="5"/>
        <v>0</v>
      </c>
      <c r="BG199" s="205">
        <f t="shared" si="6"/>
        <v>0</v>
      </c>
      <c r="BH199" s="205">
        <f t="shared" si="7"/>
        <v>0</v>
      </c>
      <c r="BI199" s="205">
        <f t="shared" si="8"/>
        <v>0</v>
      </c>
      <c r="BJ199" s="18" t="s">
        <v>83</v>
      </c>
      <c r="BK199" s="205">
        <f t="shared" si="9"/>
        <v>0</v>
      </c>
      <c r="BL199" s="18" t="s">
        <v>97</v>
      </c>
      <c r="BM199" s="204" t="s">
        <v>2446</v>
      </c>
    </row>
    <row r="200" spans="1:65" s="2" customFormat="1" ht="24.2" customHeight="1">
      <c r="A200" s="35"/>
      <c r="B200" s="36"/>
      <c r="C200" s="255" t="s">
        <v>378</v>
      </c>
      <c r="D200" s="255" t="s">
        <v>636</v>
      </c>
      <c r="E200" s="256" t="s">
        <v>2447</v>
      </c>
      <c r="F200" s="257" t="s">
        <v>2448</v>
      </c>
      <c r="G200" s="258" t="s">
        <v>311</v>
      </c>
      <c r="H200" s="259">
        <v>1</v>
      </c>
      <c r="I200" s="260"/>
      <c r="J200" s="261">
        <f t="shared" si="0"/>
        <v>0</v>
      </c>
      <c r="K200" s="257" t="s">
        <v>1</v>
      </c>
      <c r="L200" s="262"/>
      <c r="M200" s="263" t="s">
        <v>1</v>
      </c>
      <c r="N200" s="264" t="s">
        <v>41</v>
      </c>
      <c r="O200" s="72"/>
      <c r="P200" s="202">
        <f t="shared" si="1"/>
        <v>0</v>
      </c>
      <c r="Q200" s="202">
        <v>2.5799999999999998E-3</v>
      </c>
      <c r="R200" s="202">
        <f t="shared" si="2"/>
        <v>2.5799999999999998E-3</v>
      </c>
      <c r="S200" s="202">
        <v>0</v>
      </c>
      <c r="T200" s="203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237</v>
      </c>
      <c r="AT200" s="204" t="s">
        <v>636</v>
      </c>
      <c r="AU200" s="204" t="s">
        <v>85</v>
      </c>
      <c r="AY200" s="18" t="s">
        <v>207</v>
      </c>
      <c r="BE200" s="205">
        <f t="shared" si="4"/>
        <v>0</v>
      </c>
      <c r="BF200" s="205">
        <f t="shared" si="5"/>
        <v>0</v>
      </c>
      <c r="BG200" s="205">
        <f t="shared" si="6"/>
        <v>0</v>
      </c>
      <c r="BH200" s="205">
        <f t="shared" si="7"/>
        <v>0</v>
      </c>
      <c r="BI200" s="205">
        <f t="shared" si="8"/>
        <v>0</v>
      </c>
      <c r="BJ200" s="18" t="s">
        <v>83</v>
      </c>
      <c r="BK200" s="205">
        <f t="shared" si="9"/>
        <v>0</v>
      </c>
      <c r="BL200" s="18" t="s">
        <v>97</v>
      </c>
      <c r="BM200" s="204" t="s">
        <v>2449</v>
      </c>
    </row>
    <row r="201" spans="1:65" s="2" customFormat="1" ht="24.2" customHeight="1">
      <c r="A201" s="35"/>
      <c r="B201" s="36"/>
      <c r="C201" s="193" t="s">
        <v>384</v>
      </c>
      <c r="D201" s="193" t="s">
        <v>209</v>
      </c>
      <c r="E201" s="194" t="s">
        <v>2450</v>
      </c>
      <c r="F201" s="195" t="s">
        <v>2451</v>
      </c>
      <c r="G201" s="196" t="s">
        <v>311</v>
      </c>
      <c r="H201" s="197">
        <v>1</v>
      </c>
      <c r="I201" s="198"/>
      <c r="J201" s="199">
        <f t="shared" si="0"/>
        <v>0</v>
      </c>
      <c r="K201" s="195" t="s">
        <v>213</v>
      </c>
      <c r="L201" s="40"/>
      <c r="M201" s="200" t="s">
        <v>1</v>
      </c>
      <c r="N201" s="201" t="s">
        <v>41</v>
      </c>
      <c r="O201" s="72"/>
      <c r="P201" s="202">
        <f t="shared" si="1"/>
        <v>0</v>
      </c>
      <c r="Q201" s="202">
        <v>0</v>
      </c>
      <c r="R201" s="202">
        <f t="shared" si="2"/>
        <v>0</v>
      </c>
      <c r="S201" s="202">
        <v>0</v>
      </c>
      <c r="T201" s="203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97</v>
      </c>
      <c r="AT201" s="204" t="s">
        <v>209</v>
      </c>
      <c r="AU201" s="204" t="s">
        <v>85</v>
      </c>
      <c r="AY201" s="18" t="s">
        <v>207</v>
      </c>
      <c r="BE201" s="205">
        <f t="shared" si="4"/>
        <v>0</v>
      </c>
      <c r="BF201" s="205">
        <f t="shared" si="5"/>
        <v>0</v>
      </c>
      <c r="BG201" s="205">
        <f t="shared" si="6"/>
        <v>0</v>
      </c>
      <c r="BH201" s="205">
        <f t="shared" si="7"/>
        <v>0</v>
      </c>
      <c r="BI201" s="205">
        <f t="shared" si="8"/>
        <v>0</v>
      </c>
      <c r="BJ201" s="18" t="s">
        <v>83</v>
      </c>
      <c r="BK201" s="205">
        <f t="shared" si="9"/>
        <v>0</v>
      </c>
      <c r="BL201" s="18" t="s">
        <v>97</v>
      </c>
      <c r="BM201" s="204" t="s">
        <v>2452</v>
      </c>
    </row>
    <row r="202" spans="1:65" s="2" customFormat="1" ht="16.5" customHeight="1">
      <c r="A202" s="35"/>
      <c r="B202" s="36"/>
      <c r="C202" s="255" t="s">
        <v>388</v>
      </c>
      <c r="D202" s="255" t="s">
        <v>636</v>
      </c>
      <c r="E202" s="256" t="s">
        <v>1036</v>
      </c>
      <c r="F202" s="257" t="s">
        <v>2453</v>
      </c>
      <c r="G202" s="258" t="s">
        <v>311</v>
      </c>
      <c r="H202" s="259">
        <v>1</v>
      </c>
      <c r="I202" s="260"/>
      <c r="J202" s="261">
        <f t="shared" si="0"/>
        <v>0</v>
      </c>
      <c r="K202" s="257" t="s">
        <v>1</v>
      </c>
      <c r="L202" s="262"/>
      <c r="M202" s="263" t="s">
        <v>1</v>
      </c>
      <c r="N202" s="264" t="s">
        <v>41</v>
      </c>
      <c r="O202" s="72"/>
      <c r="P202" s="202">
        <f t="shared" si="1"/>
        <v>0</v>
      </c>
      <c r="Q202" s="202">
        <v>0</v>
      </c>
      <c r="R202" s="202">
        <f t="shared" si="2"/>
        <v>0</v>
      </c>
      <c r="S202" s="202">
        <v>0</v>
      </c>
      <c r="T202" s="203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237</v>
      </c>
      <c r="AT202" s="204" t="s">
        <v>636</v>
      </c>
      <c r="AU202" s="204" t="s">
        <v>85</v>
      </c>
      <c r="AY202" s="18" t="s">
        <v>207</v>
      </c>
      <c r="BE202" s="205">
        <f t="shared" si="4"/>
        <v>0</v>
      </c>
      <c r="BF202" s="205">
        <f t="shared" si="5"/>
        <v>0</v>
      </c>
      <c r="BG202" s="205">
        <f t="shared" si="6"/>
        <v>0</v>
      </c>
      <c r="BH202" s="205">
        <f t="shared" si="7"/>
        <v>0</v>
      </c>
      <c r="BI202" s="205">
        <f t="shared" si="8"/>
        <v>0</v>
      </c>
      <c r="BJ202" s="18" t="s">
        <v>83</v>
      </c>
      <c r="BK202" s="205">
        <f t="shared" si="9"/>
        <v>0</v>
      </c>
      <c r="BL202" s="18" t="s">
        <v>97</v>
      </c>
      <c r="BM202" s="204" t="s">
        <v>2454</v>
      </c>
    </row>
    <row r="203" spans="1:65" s="2" customFormat="1" ht="24.2" customHeight="1">
      <c r="A203" s="35"/>
      <c r="B203" s="36"/>
      <c r="C203" s="193" t="s">
        <v>392</v>
      </c>
      <c r="D203" s="193" t="s">
        <v>209</v>
      </c>
      <c r="E203" s="194" t="s">
        <v>2455</v>
      </c>
      <c r="F203" s="195" t="s">
        <v>2456</v>
      </c>
      <c r="G203" s="196" t="s">
        <v>275</v>
      </c>
      <c r="H203" s="197">
        <v>24</v>
      </c>
      <c r="I203" s="198"/>
      <c r="J203" s="199">
        <f t="shared" si="0"/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 t="shared" si="1"/>
        <v>0</v>
      </c>
      <c r="Q203" s="202">
        <v>0</v>
      </c>
      <c r="R203" s="202">
        <f t="shared" si="2"/>
        <v>0</v>
      </c>
      <c r="S203" s="202">
        <v>0</v>
      </c>
      <c r="T203" s="203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 t="shared" si="4"/>
        <v>0</v>
      </c>
      <c r="BF203" s="205">
        <f t="shared" si="5"/>
        <v>0</v>
      </c>
      <c r="BG203" s="205">
        <f t="shared" si="6"/>
        <v>0</v>
      </c>
      <c r="BH203" s="205">
        <f t="shared" si="7"/>
        <v>0</v>
      </c>
      <c r="BI203" s="205">
        <f t="shared" si="8"/>
        <v>0</v>
      </c>
      <c r="BJ203" s="18" t="s">
        <v>83</v>
      </c>
      <c r="BK203" s="205">
        <f t="shared" si="9"/>
        <v>0</v>
      </c>
      <c r="BL203" s="18" t="s">
        <v>97</v>
      </c>
      <c r="BM203" s="204" t="s">
        <v>2457</v>
      </c>
    </row>
    <row r="204" spans="1:65" s="2" customFormat="1" ht="16.5" customHeight="1">
      <c r="A204" s="35"/>
      <c r="B204" s="36"/>
      <c r="C204" s="193" t="s">
        <v>396</v>
      </c>
      <c r="D204" s="193" t="s">
        <v>209</v>
      </c>
      <c r="E204" s="194" t="s">
        <v>2458</v>
      </c>
      <c r="F204" s="195" t="s">
        <v>2459</v>
      </c>
      <c r="G204" s="196" t="s">
        <v>275</v>
      </c>
      <c r="H204" s="197">
        <v>24</v>
      </c>
      <c r="I204" s="198"/>
      <c r="J204" s="199">
        <f t="shared" si="0"/>
        <v>0</v>
      </c>
      <c r="K204" s="195" t="s">
        <v>213</v>
      </c>
      <c r="L204" s="40"/>
      <c r="M204" s="200" t="s">
        <v>1</v>
      </c>
      <c r="N204" s="201" t="s">
        <v>41</v>
      </c>
      <c r="O204" s="72"/>
      <c r="P204" s="202">
        <f t="shared" si="1"/>
        <v>0</v>
      </c>
      <c r="Q204" s="202">
        <v>0</v>
      </c>
      <c r="R204" s="202">
        <f t="shared" si="2"/>
        <v>0</v>
      </c>
      <c r="S204" s="202">
        <v>0</v>
      </c>
      <c r="T204" s="203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97</v>
      </c>
      <c r="AT204" s="204" t="s">
        <v>209</v>
      </c>
      <c r="AU204" s="204" t="s">
        <v>85</v>
      </c>
      <c r="AY204" s="18" t="s">
        <v>207</v>
      </c>
      <c r="BE204" s="205">
        <f t="shared" si="4"/>
        <v>0</v>
      </c>
      <c r="BF204" s="205">
        <f t="shared" si="5"/>
        <v>0</v>
      </c>
      <c r="BG204" s="205">
        <f t="shared" si="6"/>
        <v>0</v>
      </c>
      <c r="BH204" s="205">
        <f t="shared" si="7"/>
        <v>0</v>
      </c>
      <c r="BI204" s="205">
        <f t="shared" si="8"/>
        <v>0</v>
      </c>
      <c r="BJ204" s="18" t="s">
        <v>83</v>
      </c>
      <c r="BK204" s="205">
        <f t="shared" si="9"/>
        <v>0</v>
      </c>
      <c r="BL204" s="18" t="s">
        <v>97</v>
      </c>
      <c r="BM204" s="204" t="s">
        <v>2460</v>
      </c>
    </row>
    <row r="205" spans="1:65" s="2" customFormat="1" ht="33" customHeight="1">
      <c r="A205" s="35"/>
      <c r="B205" s="36"/>
      <c r="C205" s="193" t="s">
        <v>402</v>
      </c>
      <c r="D205" s="193" t="s">
        <v>209</v>
      </c>
      <c r="E205" s="194" t="s">
        <v>2461</v>
      </c>
      <c r="F205" s="195" t="s">
        <v>2462</v>
      </c>
      <c r="G205" s="196" t="s">
        <v>311</v>
      </c>
      <c r="H205" s="197">
        <v>1</v>
      </c>
      <c r="I205" s="198"/>
      <c r="J205" s="199">
        <f t="shared" si="0"/>
        <v>0</v>
      </c>
      <c r="K205" s="195" t="s">
        <v>213</v>
      </c>
      <c r="L205" s="40"/>
      <c r="M205" s="200" t="s">
        <v>1</v>
      </c>
      <c r="N205" s="201" t="s">
        <v>41</v>
      </c>
      <c r="O205" s="72"/>
      <c r="P205" s="202">
        <f t="shared" si="1"/>
        <v>0</v>
      </c>
      <c r="Q205" s="202">
        <v>0.32169999999999999</v>
      </c>
      <c r="R205" s="202">
        <f t="shared" si="2"/>
        <v>0.32169999999999999</v>
      </c>
      <c r="S205" s="202">
        <v>0</v>
      </c>
      <c r="T205" s="203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 t="shared" si="4"/>
        <v>0</v>
      </c>
      <c r="BF205" s="205">
        <f t="shared" si="5"/>
        <v>0</v>
      </c>
      <c r="BG205" s="205">
        <f t="shared" si="6"/>
        <v>0</v>
      </c>
      <c r="BH205" s="205">
        <f t="shared" si="7"/>
        <v>0</v>
      </c>
      <c r="BI205" s="205">
        <f t="shared" si="8"/>
        <v>0</v>
      </c>
      <c r="BJ205" s="18" t="s">
        <v>83</v>
      </c>
      <c r="BK205" s="205">
        <f t="shared" si="9"/>
        <v>0</v>
      </c>
      <c r="BL205" s="18" t="s">
        <v>97</v>
      </c>
      <c r="BM205" s="204" t="s">
        <v>2463</v>
      </c>
    </row>
    <row r="206" spans="1:65" s="2" customFormat="1" ht="16.5" customHeight="1">
      <c r="A206" s="35"/>
      <c r="B206" s="36"/>
      <c r="C206" s="255" t="s">
        <v>407</v>
      </c>
      <c r="D206" s="255" t="s">
        <v>636</v>
      </c>
      <c r="E206" s="256" t="s">
        <v>1020</v>
      </c>
      <c r="F206" s="257" t="s">
        <v>2464</v>
      </c>
      <c r="G206" s="258" t="s">
        <v>311</v>
      </c>
      <c r="H206" s="259">
        <v>1</v>
      </c>
      <c r="I206" s="260"/>
      <c r="J206" s="261">
        <f t="shared" si="0"/>
        <v>0</v>
      </c>
      <c r="K206" s="257" t="s">
        <v>1</v>
      </c>
      <c r="L206" s="262"/>
      <c r="M206" s="263" t="s">
        <v>1</v>
      </c>
      <c r="N206" s="264" t="s">
        <v>41</v>
      </c>
      <c r="O206" s="72"/>
      <c r="P206" s="202">
        <f t="shared" si="1"/>
        <v>0</v>
      </c>
      <c r="Q206" s="202">
        <v>0.05</v>
      </c>
      <c r="R206" s="202">
        <f t="shared" si="2"/>
        <v>0.05</v>
      </c>
      <c r="S206" s="202">
        <v>0</v>
      </c>
      <c r="T206" s="203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 t="shared" si="4"/>
        <v>0</v>
      </c>
      <c r="BF206" s="205">
        <f t="shared" si="5"/>
        <v>0</v>
      </c>
      <c r="BG206" s="205">
        <f t="shared" si="6"/>
        <v>0</v>
      </c>
      <c r="BH206" s="205">
        <f t="shared" si="7"/>
        <v>0</v>
      </c>
      <c r="BI206" s="205">
        <f t="shared" si="8"/>
        <v>0</v>
      </c>
      <c r="BJ206" s="18" t="s">
        <v>83</v>
      </c>
      <c r="BK206" s="205">
        <f t="shared" si="9"/>
        <v>0</v>
      </c>
      <c r="BL206" s="18" t="s">
        <v>97</v>
      </c>
      <c r="BM206" s="204" t="s">
        <v>2465</v>
      </c>
    </row>
    <row r="207" spans="1:65" s="2" customFormat="1" ht="16.5" customHeight="1">
      <c r="A207" s="35"/>
      <c r="B207" s="36"/>
      <c r="C207" s="193" t="s">
        <v>411</v>
      </c>
      <c r="D207" s="193" t="s">
        <v>209</v>
      </c>
      <c r="E207" s="194" t="s">
        <v>2466</v>
      </c>
      <c r="F207" s="195" t="s">
        <v>2467</v>
      </c>
      <c r="G207" s="196" t="s">
        <v>311</v>
      </c>
      <c r="H207" s="197">
        <v>1</v>
      </c>
      <c r="I207" s="198"/>
      <c r="J207" s="199">
        <f t="shared" si="0"/>
        <v>0</v>
      </c>
      <c r="K207" s="195" t="s">
        <v>1</v>
      </c>
      <c r="L207" s="40"/>
      <c r="M207" s="200" t="s">
        <v>1</v>
      </c>
      <c r="N207" s="201" t="s">
        <v>41</v>
      </c>
      <c r="O207" s="72"/>
      <c r="P207" s="202">
        <f t="shared" si="1"/>
        <v>0</v>
      </c>
      <c r="Q207" s="202">
        <v>0</v>
      </c>
      <c r="R207" s="202">
        <f t="shared" si="2"/>
        <v>0</v>
      </c>
      <c r="S207" s="202">
        <v>0</v>
      </c>
      <c r="T207" s="203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97</v>
      </c>
      <c r="AT207" s="204" t="s">
        <v>209</v>
      </c>
      <c r="AU207" s="204" t="s">
        <v>85</v>
      </c>
      <c r="AY207" s="18" t="s">
        <v>207</v>
      </c>
      <c r="BE207" s="205">
        <f t="shared" si="4"/>
        <v>0</v>
      </c>
      <c r="BF207" s="205">
        <f t="shared" si="5"/>
        <v>0</v>
      </c>
      <c r="BG207" s="205">
        <f t="shared" si="6"/>
        <v>0</v>
      </c>
      <c r="BH207" s="205">
        <f t="shared" si="7"/>
        <v>0</v>
      </c>
      <c r="BI207" s="205">
        <f t="shared" si="8"/>
        <v>0</v>
      </c>
      <c r="BJ207" s="18" t="s">
        <v>83</v>
      </c>
      <c r="BK207" s="205">
        <f t="shared" si="9"/>
        <v>0</v>
      </c>
      <c r="BL207" s="18" t="s">
        <v>97</v>
      </c>
      <c r="BM207" s="204" t="s">
        <v>2468</v>
      </c>
    </row>
    <row r="208" spans="1:65" s="2" customFormat="1" ht="16.5" customHeight="1">
      <c r="A208" s="35"/>
      <c r="B208" s="36"/>
      <c r="C208" s="255" t="s">
        <v>420</v>
      </c>
      <c r="D208" s="255" t="s">
        <v>636</v>
      </c>
      <c r="E208" s="256" t="s">
        <v>2469</v>
      </c>
      <c r="F208" s="257" t="s">
        <v>2470</v>
      </c>
      <c r="G208" s="258" t="s">
        <v>311</v>
      </c>
      <c r="H208" s="259">
        <v>1</v>
      </c>
      <c r="I208" s="260"/>
      <c r="J208" s="261">
        <f t="shared" si="0"/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 t="shared" si="1"/>
        <v>0</v>
      </c>
      <c r="Q208" s="202">
        <v>7.0000000000000001E-3</v>
      </c>
      <c r="R208" s="202">
        <f t="shared" si="2"/>
        <v>7.0000000000000001E-3</v>
      </c>
      <c r="S208" s="202">
        <v>0</v>
      </c>
      <c r="T208" s="203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 t="shared" si="4"/>
        <v>0</v>
      </c>
      <c r="BF208" s="205">
        <f t="shared" si="5"/>
        <v>0</v>
      </c>
      <c r="BG208" s="205">
        <f t="shared" si="6"/>
        <v>0</v>
      </c>
      <c r="BH208" s="205">
        <f t="shared" si="7"/>
        <v>0</v>
      </c>
      <c r="BI208" s="205">
        <f t="shared" si="8"/>
        <v>0</v>
      </c>
      <c r="BJ208" s="18" t="s">
        <v>83</v>
      </c>
      <c r="BK208" s="205">
        <f t="shared" si="9"/>
        <v>0</v>
      </c>
      <c r="BL208" s="18" t="s">
        <v>97</v>
      </c>
      <c r="BM208" s="204" t="s">
        <v>2471</v>
      </c>
    </row>
    <row r="209" spans="1:65" s="2" customFormat="1" ht="16.5" customHeight="1">
      <c r="A209" s="35"/>
      <c r="B209" s="36"/>
      <c r="C209" s="193" t="s">
        <v>424</v>
      </c>
      <c r="D209" s="193" t="s">
        <v>209</v>
      </c>
      <c r="E209" s="194" t="s">
        <v>2472</v>
      </c>
      <c r="F209" s="195" t="s">
        <v>2473</v>
      </c>
      <c r="G209" s="196" t="s">
        <v>311</v>
      </c>
      <c r="H209" s="197">
        <v>1</v>
      </c>
      <c r="I209" s="198"/>
      <c r="J209" s="199">
        <f t="shared" si="0"/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 t="shared" si="1"/>
        <v>0</v>
      </c>
      <c r="Q209" s="202">
        <v>0.04</v>
      </c>
      <c r="R209" s="202">
        <f t="shared" si="2"/>
        <v>0.04</v>
      </c>
      <c r="S209" s="202">
        <v>0</v>
      </c>
      <c r="T209" s="203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 t="shared" si="4"/>
        <v>0</v>
      </c>
      <c r="BF209" s="205">
        <f t="shared" si="5"/>
        <v>0</v>
      </c>
      <c r="BG209" s="205">
        <f t="shared" si="6"/>
        <v>0</v>
      </c>
      <c r="BH209" s="205">
        <f t="shared" si="7"/>
        <v>0</v>
      </c>
      <c r="BI209" s="205">
        <f t="shared" si="8"/>
        <v>0</v>
      </c>
      <c r="BJ209" s="18" t="s">
        <v>83</v>
      </c>
      <c r="BK209" s="205">
        <f t="shared" si="9"/>
        <v>0</v>
      </c>
      <c r="BL209" s="18" t="s">
        <v>97</v>
      </c>
      <c r="BM209" s="204" t="s">
        <v>2474</v>
      </c>
    </row>
    <row r="210" spans="1:65" s="2" customFormat="1" ht="16.5" customHeight="1">
      <c r="A210" s="35"/>
      <c r="B210" s="36"/>
      <c r="C210" s="255" t="s">
        <v>428</v>
      </c>
      <c r="D210" s="255" t="s">
        <v>636</v>
      </c>
      <c r="E210" s="256" t="s">
        <v>2475</v>
      </c>
      <c r="F210" s="257" t="s">
        <v>2476</v>
      </c>
      <c r="G210" s="258" t="s">
        <v>311</v>
      </c>
      <c r="H210" s="259">
        <v>1</v>
      </c>
      <c r="I210" s="260"/>
      <c r="J210" s="261">
        <f t="shared" si="0"/>
        <v>0</v>
      </c>
      <c r="K210" s="257" t="s">
        <v>1</v>
      </c>
      <c r="L210" s="262"/>
      <c r="M210" s="263" t="s">
        <v>1</v>
      </c>
      <c r="N210" s="264" t="s">
        <v>41</v>
      </c>
      <c r="O210" s="72"/>
      <c r="P210" s="202">
        <f t="shared" si="1"/>
        <v>0</v>
      </c>
      <c r="Q210" s="202">
        <v>8.9700000000000005E-3</v>
      </c>
      <c r="R210" s="202">
        <f t="shared" si="2"/>
        <v>8.9700000000000005E-3</v>
      </c>
      <c r="S210" s="202">
        <v>0</v>
      </c>
      <c r="T210" s="203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237</v>
      </c>
      <c r="AT210" s="204" t="s">
        <v>636</v>
      </c>
      <c r="AU210" s="204" t="s">
        <v>85</v>
      </c>
      <c r="AY210" s="18" t="s">
        <v>207</v>
      </c>
      <c r="BE210" s="205">
        <f t="shared" si="4"/>
        <v>0</v>
      </c>
      <c r="BF210" s="205">
        <f t="shared" si="5"/>
        <v>0</v>
      </c>
      <c r="BG210" s="205">
        <f t="shared" si="6"/>
        <v>0</v>
      </c>
      <c r="BH210" s="205">
        <f t="shared" si="7"/>
        <v>0</v>
      </c>
      <c r="BI210" s="205">
        <f t="shared" si="8"/>
        <v>0</v>
      </c>
      <c r="BJ210" s="18" t="s">
        <v>83</v>
      </c>
      <c r="BK210" s="205">
        <f t="shared" si="9"/>
        <v>0</v>
      </c>
      <c r="BL210" s="18" t="s">
        <v>97</v>
      </c>
      <c r="BM210" s="204" t="s">
        <v>2477</v>
      </c>
    </row>
    <row r="211" spans="1:65" s="2" customFormat="1" ht="16.5" customHeight="1">
      <c r="A211" s="35"/>
      <c r="B211" s="36"/>
      <c r="C211" s="255" t="s">
        <v>432</v>
      </c>
      <c r="D211" s="255" t="s">
        <v>636</v>
      </c>
      <c r="E211" s="256" t="s">
        <v>2478</v>
      </c>
      <c r="F211" s="257" t="s">
        <v>2479</v>
      </c>
      <c r="G211" s="258" t="s">
        <v>311</v>
      </c>
      <c r="H211" s="259">
        <v>1</v>
      </c>
      <c r="I211" s="260"/>
      <c r="J211" s="261">
        <f t="shared" si="0"/>
        <v>0</v>
      </c>
      <c r="K211" s="257" t="s">
        <v>1</v>
      </c>
      <c r="L211" s="262"/>
      <c r="M211" s="263" t="s">
        <v>1</v>
      </c>
      <c r="N211" s="264" t="s">
        <v>41</v>
      </c>
      <c r="O211" s="72"/>
      <c r="P211" s="202">
        <f t="shared" si="1"/>
        <v>0</v>
      </c>
      <c r="Q211" s="202">
        <v>5.8E-4</v>
      </c>
      <c r="R211" s="202">
        <f t="shared" si="2"/>
        <v>5.8E-4</v>
      </c>
      <c r="S211" s="202">
        <v>0</v>
      </c>
      <c r="T211" s="203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237</v>
      </c>
      <c r="AT211" s="204" t="s">
        <v>636</v>
      </c>
      <c r="AU211" s="204" t="s">
        <v>85</v>
      </c>
      <c r="AY211" s="18" t="s">
        <v>207</v>
      </c>
      <c r="BE211" s="205">
        <f t="shared" si="4"/>
        <v>0</v>
      </c>
      <c r="BF211" s="205">
        <f t="shared" si="5"/>
        <v>0</v>
      </c>
      <c r="BG211" s="205">
        <f t="shared" si="6"/>
        <v>0</v>
      </c>
      <c r="BH211" s="205">
        <f t="shared" si="7"/>
        <v>0</v>
      </c>
      <c r="BI211" s="205">
        <f t="shared" si="8"/>
        <v>0</v>
      </c>
      <c r="BJ211" s="18" t="s">
        <v>83</v>
      </c>
      <c r="BK211" s="205">
        <f t="shared" si="9"/>
        <v>0</v>
      </c>
      <c r="BL211" s="18" t="s">
        <v>97</v>
      </c>
      <c r="BM211" s="204" t="s">
        <v>2480</v>
      </c>
    </row>
    <row r="212" spans="1:65" s="2" customFormat="1" ht="16.5" customHeight="1">
      <c r="A212" s="35"/>
      <c r="B212" s="36"/>
      <c r="C212" s="193" t="s">
        <v>436</v>
      </c>
      <c r="D212" s="193" t="s">
        <v>209</v>
      </c>
      <c r="E212" s="194" t="s">
        <v>2481</v>
      </c>
      <c r="F212" s="195" t="s">
        <v>2482</v>
      </c>
      <c r="G212" s="196" t="s">
        <v>311</v>
      </c>
      <c r="H212" s="197">
        <v>1</v>
      </c>
      <c r="I212" s="198"/>
      <c r="J212" s="199">
        <f t="shared" si="0"/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 t="shared" si="1"/>
        <v>0</v>
      </c>
      <c r="Q212" s="202">
        <v>3.1E-4</v>
      </c>
      <c r="R212" s="202">
        <f t="shared" si="2"/>
        <v>3.1E-4</v>
      </c>
      <c r="S212" s="202">
        <v>0</v>
      </c>
      <c r="T212" s="203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 t="shared" si="4"/>
        <v>0</v>
      </c>
      <c r="BF212" s="205">
        <f t="shared" si="5"/>
        <v>0</v>
      </c>
      <c r="BG212" s="205">
        <f t="shared" si="6"/>
        <v>0</v>
      </c>
      <c r="BH212" s="205">
        <f t="shared" si="7"/>
        <v>0</v>
      </c>
      <c r="BI212" s="205">
        <f t="shared" si="8"/>
        <v>0</v>
      </c>
      <c r="BJ212" s="18" t="s">
        <v>83</v>
      </c>
      <c r="BK212" s="205">
        <f t="shared" si="9"/>
        <v>0</v>
      </c>
      <c r="BL212" s="18" t="s">
        <v>97</v>
      </c>
      <c r="BM212" s="204" t="s">
        <v>2483</v>
      </c>
    </row>
    <row r="213" spans="1:65" s="2" customFormat="1" ht="16.5" customHeight="1">
      <c r="A213" s="35"/>
      <c r="B213" s="36"/>
      <c r="C213" s="193" t="s">
        <v>442</v>
      </c>
      <c r="D213" s="193" t="s">
        <v>209</v>
      </c>
      <c r="E213" s="194" t="s">
        <v>2484</v>
      </c>
      <c r="F213" s="195" t="s">
        <v>2485</v>
      </c>
      <c r="G213" s="196" t="s">
        <v>275</v>
      </c>
      <c r="H213" s="197">
        <v>45</v>
      </c>
      <c r="I213" s="198"/>
      <c r="J213" s="199">
        <f t="shared" si="0"/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 t="shared" si="1"/>
        <v>0</v>
      </c>
      <c r="Q213" s="202">
        <v>1.9000000000000001E-4</v>
      </c>
      <c r="R213" s="202">
        <f t="shared" si="2"/>
        <v>8.5500000000000003E-3</v>
      </c>
      <c r="S213" s="202">
        <v>0</v>
      </c>
      <c r="T213" s="203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 t="shared" si="4"/>
        <v>0</v>
      </c>
      <c r="BF213" s="205">
        <f t="shared" si="5"/>
        <v>0</v>
      </c>
      <c r="BG213" s="205">
        <f t="shared" si="6"/>
        <v>0</v>
      </c>
      <c r="BH213" s="205">
        <f t="shared" si="7"/>
        <v>0</v>
      </c>
      <c r="BI213" s="205">
        <f t="shared" si="8"/>
        <v>0</v>
      </c>
      <c r="BJ213" s="18" t="s">
        <v>83</v>
      </c>
      <c r="BK213" s="205">
        <f t="shared" si="9"/>
        <v>0</v>
      </c>
      <c r="BL213" s="18" t="s">
        <v>97</v>
      </c>
      <c r="BM213" s="204" t="s">
        <v>2486</v>
      </c>
    </row>
    <row r="214" spans="1:65" s="2" customFormat="1" ht="21.75" customHeight="1">
      <c r="A214" s="35"/>
      <c r="B214" s="36"/>
      <c r="C214" s="193" t="s">
        <v>447</v>
      </c>
      <c r="D214" s="193" t="s">
        <v>209</v>
      </c>
      <c r="E214" s="194" t="s">
        <v>2487</v>
      </c>
      <c r="F214" s="195" t="s">
        <v>2488</v>
      </c>
      <c r="G214" s="196" t="s">
        <v>275</v>
      </c>
      <c r="H214" s="197">
        <v>35</v>
      </c>
      <c r="I214" s="198"/>
      <c r="J214" s="199">
        <f t="shared" si="0"/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 t="shared" si="1"/>
        <v>0</v>
      </c>
      <c r="Q214" s="202">
        <v>6.9999999999999994E-5</v>
      </c>
      <c r="R214" s="202">
        <f t="shared" si="2"/>
        <v>2.4499999999999999E-3</v>
      </c>
      <c r="S214" s="202">
        <v>0</v>
      </c>
      <c r="T214" s="203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 t="shared" si="4"/>
        <v>0</v>
      </c>
      <c r="BF214" s="205">
        <f t="shared" si="5"/>
        <v>0</v>
      </c>
      <c r="BG214" s="205">
        <f t="shared" si="6"/>
        <v>0</v>
      </c>
      <c r="BH214" s="205">
        <f t="shared" si="7"/>
        <v>0</v>
      </c>
      <c r="BI214" s="205">
        <f t="shared" si="8"/>
        <v>0</v>
      </c>
      <c r="BJ214" s="18" t="s">
        <v>83</v>
      </c>
      <c r="BK214" s="205">
        <f t="shared" si="9"/>
        <v>0</v>
      </c>
      <c r="BL214" s="18" t="s">
        <v>97</v>
      </c>
      <c r="BM214" s="204" t="s">
        <v>2489</v>
      </c>
    </row>
    <row r="215" spans="1:65" s="12" customFormat="1" ht="22.9" customHeight="1">
      <c r="B215" s="177"/>
      <c r="C215" s="178"/>
      <c r="D215" s="179" t="s">
        <v>75</v>
      </c>
      <c r="E215" s="191" t="s">
        <v>945</v>
      </c>
      <c r="F215" s="191" t="s">
        <v>946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P216</f>
        <v>0</v>
      </c>
      <c r="Q215" s="185"/>
      <c r="R215" s="186">
        <f>R216</f>
        <v>0</v>
      </c>
      <c r="S215" s="185"/>
      <c r="T215" s="187">
        <f>T216</f>
        <v>0</v>
      </c>
      <c r="AR215" s="188" t="s">
        <v>83</v>
      </c>
      <c r="AT215" s="189" t="s">
        <v>75</v>
      </c>
      <c r="AU215" s="189" t="s">
        <v>83</v>
      </c>
      <c r="AY215" s="188" t="s">
        <v>207</v>
      </c>
      <c r="BK215" s="190">
        <f>BK216</f>
        <v>0</v>
      </c>
    </row>
    <row r="216" spans="1:65" s="2" customFormat="1" ht="24.2" customHeight="1">
      <c r="A216" s="35"/>
      <c r="B216" s="36"/>
      <c r="C216" s="193" t="s">
        <v>452</v>
      </c>
      <c r="D216" s="193" t="s">
        <v>209</v>
      </c>
      <c r="E216" s="194" t="s">
        <v>2189</v>
      </c>
      <c r="F216" s="195" t="s">
        <v>2190</v>
      </c>
      <c r="G216" s="196" t="s">
        <v>445</v>
      </c>
      <c r="H216" s="197">
        <v>0.51500000000000001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2490</v>
      </c>
    </row>
    <row r="217" spans="1:65" s="12" customFormat="1" ht="25.9" customHeight="1">
      <c r="B217" s="177"/>
      <c r="C217" s="178"/>
      <c r="D217" s="179" t="s">
        <v>75</v>
      </c>
      <c r="E217" s="180" t="s">
        <v>1778</v>
      </c>
      <c r="F217" s="180" t="s">
        <v>144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P218</f>
        <v>0</v>
      </c>
      <c r="Q217" s="185"/>
      <c r="R217" s="186">
        <f>R218</f>
        <v>0</v>
      </c>
      <c r="S217" s="185"/>
      <c r="T217" s="187">
        <f>T218</f>
        <v>0</v>
      </c>
      <c r="AR217" s="188" t="s">
        <v>115</v>
      </c>
      <c r="AT217" s="189" t="s">
        <v>75</v>
      </c>
      <c r="AU217" s="189" t="s">
        <v>76</v>
      </c>
      <c r="AY217" s="188" t="s">
        <v>207</v>
      </c>
      <c r="BK217" s="190">
        <f>BK218</f>
        <v>0</v>
      </c>
    </row>
    <row r="218" spans="1:65" s="12" customFormat="1" ht="22.9" customHeight="1">
      <c r="B218" s="177"/>
      <c r="C218" s="178"/>
      <c r="D218" s="179" t="s">
        <v>75</v>
      </c>
      <c r="E218" s="191" t="s">
        <v>2491</v>
      </c>
      <c r="F218" s="191" t="s">
        <v>2492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115</v>
      </c>
      <c r="AT218" s="189" t="s">
        <v>75</v>
      </c>
      <c r="AU218" s="189" t="s">
        <v>83</v>
      </c>
      <c r="AY218" s="188" t="s">
        <v>207</v>
      </c>
      <c r="BK218" s="190">
        <f>BK219</f>
        <v>0</v>
      </c>
    </row>
    <row r="219" spans="1:65" s="2" customFormat="1" ht="16.5" customHeight="1">
      <c r="A219" s="35"/>
      <c r="B219" s="36"/>
      <c r="C219" s="193" t="s">
        <v>457</v>
      </c>
      <c r="D219" s="193" t="s">
        <v>209</v>
      </c>
      <c r="E219" s="194" t="s">
        <v>2493</v>
      </c>
      <c r="F219" s="195" t="s">
        <v>2494</v>
      </c>
      <c r="G219" s="196" t="s">
        <v>1705</v>
      </c>
      <c r="H219" s="197">
        <v>1</v>
      </c>
      <c r="I219" s="198"/>
      <c r="J219" s="199">
        <f>ROUND(I219*H219,2)</f>
        <v>0</v>
      </c>
      <c r="K219" s="195" t="s">
        <v>213</v>
      </c>
      <c r="L219" s="40"/>
      <c r="M219" s="250" t="s">
        <v>1</v>
      </c>
      <c r="N219" s="251" t="s">
        <v>41</v>
      </c>
      <c r="O219" s="25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1783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1783</v>
      </c>
      <c r="BM219" s="204" t="s">
        <v>2495</v>
      </c>
    </row>
    <row r="220" spans="1:65" s="2" customFormat="1" ht="6.95" customHeight="1">
      <c r="A220" s="35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AHsJK513IA/KZhmpi9llplLtbLH7E0Xr3ixhSXehHEsejKe2mj8YNkrR/l9WUDqlPezECmJGtURYRZf5xn3zeg==" saltValue="nE5NnBqEEmf4fNPlwxfkxYXGcoPzKIQYuKUBdkJQxTMdeiJInt+u6kejNaRzdIV2J03vzggfVgcv2ID8OpYX/g==" spinCount="100000" sheet="1" objects="1" scenarios="1" formatColumns="0" formatRows="0" autoFilter="0"/>
  <autoFilter ref="C130:K219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136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30" t="s">
        <v>2496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ROUND((SUM(BE129:BE158)),  2)</f>
        <v>0</v>
      </c>
      <c r="G37" s="35"/>
      <c r="H37" s="35"/>
      <c r="I37" s="132">
        <v>0.21</v>
      </c>
      <c r="J37" s="131">
        <f>ROUND(((SUM(BE129:BE158))*I37),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ROUND((SUM(BF129:BF158)),  2)</f>
        <v>0</v>
      </c>
      <c r="G38" s="35"/>
      <c r="H38" s="35"/>
      <c r="I38" s="132">
        <v>0.12</v>
      </c>
      <c r="J38" s="131">
        <f>ROUND(((SUM(BF129:BF158))*I38),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ROUND((SUM(BG129:BG158)),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ROUND((SUM(BH129:BH158)),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ROUND((SUM(BI129:BI158)),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88" t="str">
        <f>E13</f>
        <v>115 - SO 05 Sadové úpravy a doplnění městského mobiliáře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J130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J131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J140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188</v>
      </c>
      <c r="E104" s="163"/>
      <c r="F104" s="163"/>
      <c r="G104" s="163"/>
      <c r="H104" s="163"/>
      <c r="I104" s="163"/>
      <c r="J104" s="164">
        <f>J150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J157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4" t="str">
        <f>E7</f>
        <v>Revitalizace Tržnice I.etapa - Krásenský břeh</v>
      </c>
      <c r="F115" s="335"/>
      <c r="G115" s="335"/>
      <c r="H115" s="33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173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4" t="s">
        <v>174</v>
      </c>
      <c r="F117" s="310"/>
      <c r="G117" s="310"/>
      <c r="H117" s="310"/>
      <c r="I117" s="23"/>
      <c r="J117" s="23"/>
      <c r="K117" s="23"/>
      <c r="L117" s="21"/>
    </row>
    <row r="118" spans="1:31" s="1" customFormat="1" ht="12" customHeight="1">
      <c r="B118" s="22"/>
      <c r="C118" s="30" t="s">
        <v>175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6" t="s">
        <v>176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177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0" customHeight="1">
      <c r="A121" s="35"/>
      <c r="B121" s="36"/>
      <c r="C121" s="37"/>
      <c r="D121" s="37"/>
      <c r="E121" s="288" t="str">
        <f>E13</f>
        <v>115 - SO 05 Sadové úpravy a doplnění městského mobiliáře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Valašské Meziříčí</v>
      </c>
      <c r="G123" s="37"/>
      <c r="H123" s="37"/>
      <c r="I123" s="30" t="s">
        <v>22</v>
      </c>
      <c r="J123" s="67" t="str">
        <f>IF(J16="","",J16)</f>
        <v>25. 10. 2023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Město Valašské Meziříčí</v>
      </c>
      <c r="G125" s="37"/>
      <c r="H125" s="37"/>
      <c r="I125" s="30" t="s">
        <v>30</v>
      </c>
      <c r="J125" s="33" t="str">
        <f>E25</f>
        <v>Kubla&amp;Architects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193</v>
      </c>
      <c r="D128" s="169" t="s">
        <v>61</v>
      </c>
      <c r="E128" s="169" t="s">
        <v>57</v>
      </c>
      <c r="F128" s="169" t="s">
        <v>58</v>
      </c>
      <c r="G128" s="169" t="s">
        <v>194</v>
      </c>
      <c r="H128" s="169" t="s">
        <v>195</v>
      </c>
      <c r="I128" s="169" t="s">
        <v>196</v>
      </c>
      <c r="J128" s="169" t="s">
        <v>181</v>
      </c>
      <c r="K128" s="170" t="s">
        <v>197</v>
      </c>
      <c r="L128" s="171"/>
      <c r="M128" s="76" t="s">
        <v>1</v>
      </c>
      <c r="N128" s="77" t="s">
        <v>40</v>
      </c>
      <c r="O128" s="77" t="s">
        <v>198</v>
      </c>
      <c r="P128" s="77" t="s">
        <v>199</v>
      </c>
      <c r="Q128" s="77" t="s">
        <v>200</v>
      </c>
      <c r="R128" s="77" t="s">
        <v>201</v>
      </c>
      <c r="S128" s="77" t="s">
        <v>202</v>
      </c>
      <c r="T128" s="78" t="s">
        <v>203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204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</f>
        <v>0</v>
      </c>
      <c r="Q129" s="80"/>
      <c r="R129" s="174">
        <f>R130</f>
        <v>2.6829934199999999</v>
      </c>
      <c r="S129" s="80"/>
      <c r="T129" s="175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183</v>
      </c>
      <c r="BK129" s="176">
        <f>BK130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205</v>
      </c>
      <c r="F130" s="180" t="s">
        <v>206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P131+P140+P150+P157</f>
        <v>0</v>
      </c>
      <c r="Q130" s="185"/>
      <c r="R130" s="186">
        <f>R131+R140+R150+R157</f>
        <v>2.6829934199999999</v>
      </c>
      <c r="S130" s="185"/>
      <c r="T130" s="187">
        <f>T131+T140+T150+T157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BK131+BK140+BK150+BK157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208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SUM(P132:P139)</f>
        <v>0</v>
      </c>
      <c r="Q131" s="185"/>
      <c r="R131" s="186">
        <f>SUM(R132:R139)</f>
        <v>0</v>
      </c>
      <c r="S131" s="185"/>
      <c r="T131" s="187">
        <f>SUM(T132:T139)</f>
        <v>0</v>
      </c>
      <c r="AR131" s="188" t="s">
        <v>83</v>
      </c>
      <c r="AT131" s="189" t="s">
        <v>75</v>
      </c>
      <c r="AU131" s="189" t="s">
        <v>83</v>
      </c>
      <c r="AY131" s="188" t="s">
        <v>207</v>
      </c>
      <c r="BK131" s="190">
        <f>SUM(BK132:BK139)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209</v>
      </c>
      <c r="E132" s="194" t="s">
        <v>2497</v>
      </c>
      <c r="F132" s="195" t="s">
        <v>2498</v>
      </c>
      <c r="G132" s="196" t="s">
        <v>285</v>
      </c>
      <c r="H132" s="197">
        <v>0.96899999999999997</v>
      </c>
      <c r="I132" s="198"/>
      <c r="J132" s="199">
        <f>ROUND(I132*H132,2)</f>
        <v>0</v>
      </c>
      <c r="K132" s="195" t="s">
        <v>213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97</v>
      </c>
      <c r="AT132" s="204" t="s">
        <v>209</v>
      </c>
      <c r="AU132" s="204" t="s">
        <v>85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97</v>
      </c>
      <c r="BM132" s="204" t="s">
        <v>2499</v>
      </c>
    </row>
    <row r="133" spans="1:65" s="14" customFormat="1" ht="11.25">
      <c r="B133" s="218"/>
      <c r="C133" s="219"/>
      <c r="D133" s="208" t="s">
        <v>227</v>
      </c>
      <c r="E133" s="220" t="s">
        <v>1</v>
      </c>
      <c r="F133" s="221" t="s">
        <v>2500</v>
      </c>
      <c r="G133" s="219"/>
      <c r="H133" s="220" t="s">
        <v>1</v>
      </c>
      <c r="I133" s="222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227</v>
      </c>
      <c r="AU133" s="227" t="s">
        <v>85</v>
      </c>
      <c r="AV133" s="14" t="s">
        <v>83</v>
      </c>
      <c r="AW133" s="14" t="s">
        <v>32</v>
      </c>
      <c r="AX133" s="14" t="s">
        <v>76</v>
      </c>
      <c r="AY133" s="227" t="s">
        <v>207</v>
      </c>
    </row>
    <row r="134" spans="1:65" s="13" customFormat="1" ht="11.25">
      <c r="B134" s="206"/>
      <c r="C134" s="207"/>
      <c r="D134" s="208" t="s">
        <v>227</v>
      </c>
      <c r="E134" s="209" t="s">
        <v>1</v>
      </c>
      <c r="F134" s="210" t="s">
        <v>2501</v>
      </c>
      <c r="G134" s="207"/>
      <c r="H134" s="211">
        <v>0.307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227</v>
      </c>
      <c r="AU134" s="217" t="s">
        <v>85</v>
      </c>
      <c r="AV134" s="13" t="s">
        <v>85</v>
      </c>
      <c r="AW134" s="13" t="s">
        <v>32</v>
      </c>
      <c r="AX134" s="13" t="s">
        <v>76</v>
      </c>
      <c r="AY134" s="217" t="s">
        <v>207</v>
      </c>
    </row>
    <row r="135" spans="1:65" s="14" customFormat="1" ht="11.25">
      <c r="B135" s="218"/>
      <c r="C135" s="219"/>
      <c r="D135" s="208" t="s">
        <v>227</v>
      </c>
      <c r="E135" s="220" t="s">
        <v>1</v>
      </c>
      <c r="F135" s="221" t="s">
        <v>341</v>
      </c>
      <c r="G135" s="219"/>
      <c r="H135" s="220" t="s">
        <v>1</v>
      </c>
      <c r="I135" s="222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227</v>
      </c>
      <c r="AU135" s="227" t="s">
        <v>85</v>
      </c>
      <c r="AV135" s="14" t="s">
        <v>83</v>
      </c>
      <c r="AW135" s="14" t="s">
        <v>32</v>
      </c>
      <c r="AX135" s="14" t="s">
        <v>76</v>
      </c>
      <c r="AY135" s="22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2502</v>
      </c>
      <c r="G136" s="207"/>
      <c r="H136" s="211">
        <v>0.51500000000000001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4" customFormat="1" ht="11.25">
      <c r="B137" s="218"/>
      <c r="C137" s="219"/>
      <c r="D137" s="208" t="s">
        <v>227</v>
      </c>
      <c r="E137" s="220" t="s">
        <v>1</v>
      </c>
      <c r="F137" s="221" t="s">
        <v>2503</v>
      </c>
      <c r="G137" s="219"/>
      <c r="H137" s="220" t="s">
        <v>1</v>
      </c>
      <c r="I137" s="222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227</v>
      </c>
      <c r="AU137" s="227" t="s">
        <v>85</v>
      </c>
      <c r="AV137" s="14" t="s">
        <v>83</v>
      </c>
      <c r="AW137" s="14" t="s">
        <v>32</v>
      </c>
      <c r="AX137" s="14" t="s">
        <v>76</v>
      </c>
      <c r="AY137" s="227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2504</v>
      </c>
      <c r="G138" s="207"/>
      <c r="H138" s="211">
        <v>0.14699999999999999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76</v>
      </c>
      <c r="AY138" s="217" t="s">
        <v>207</v>
      </c>
    </row>
    <row r="139" spans="1:65" s="15" customFormat="1" ht="11.25">
      <c r="B139" s="228"/>
      <c r="C139" s="229"/>
      <c r="D139" s="208" t="s">
        <v>227</v>
      </c>
      <c r="E139" s="230" t="s">
        <v>1</v>
      </c>
      <c r="F139" s="231" t="s">
        <v>291</v>
      </c>
      <c r="G139" s="229"/>
      <c r="H139" s="232">
        <v>0.96900000000000008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227</v>
      </c>
      <c r="AU139" s="238" t="s">
        <v>85</v>
      </c>
      <c r="AV139" s="15" t="s">
        <v>97</v>
      </c>
      <c r="AW139" s="15" t="s">
        <v>32</v>
      </c>
      <c r="AX139" s="15" t="s">
        <v>83</v>
      </c>
      <c r="AY139" s="238" t="s">
        <v>207</v>
      </c>
    </row>
    <row r="140" spans="1:65" s="12" customFormat="1" ht="22.9" customHeight="1">
      <c r="B140" s="177"/>
      <c r="C140" s="178"/>
      <c r="D140" s="179" t="s">
        <v>75</v>
      </c>
      <c r="E140" s="191" t="s">
        <v>85</v>
      </c>
      <c r="F140" s="191" t="s">
        <v>584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SUM(P141:P149)</f>
        <v>0</v>
      </c>
      <c r="Q140" s="185"/>
      <c r="R140" s="186">
        <f>SUM(R141:R149)</f>
        <v>2.6669934199999998</v>
      </c>
      <c r="S140" s="185"/>
      <c r="T140" s="187">
        <f>SUM(T141:T149)</f>
        <v>0</v>
      </c>
      <c r="AR140" s="188" t="s">
        <v>83</v>
      </c>
      <c r="AT140" s="189" t="s">
        <v>75</v>
      </c>
      <c r="AU140" s="189" t="s">
        <v>83</v>
      </c>
      <c r="AY140" s="188" t="s">
        <v>207</v>
      </c>
      <c r="BK140" s="190">
        <f>SUM(BK141:BK149)</f>
        <v>0</v>
      </c>
    </row>
    <row r="141" spans="1:65" s="2" customFormat="1" ht="16.5" customHeight="1">
      <c r="A141" s="35"/>
      <c r="B141" s="36"/>
      <c r="C141" s="193" t="s">
        <v>85</v>
      </c>
      <c r="D141" s="193" t="s">
        <v>209</v>
      </c>
      <c r="E141" s="194" t="s">
        <v>2505</v>
      </c>
      <c r="F141" s="195" t="s">
        <v>2506</v>
      </c>
      <c r="G141" s="196" t="s">
        <v>285</v>
      </c>
      <c r="H141" s="197">
        <v>1.0660000000000001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2.5018699999999998</v>
      </c>
      <c r="R141" s="202">
        <f>Q141*H141</f>
        <v>2.6669934199999998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2507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2500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2501</v>
      </c>
      <c r="G143" s="207"/>
      <c r="H143" s="211">
        <v>0.307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4" customFormat="1" ht="11.25">
      <c r="B144" s="218"/>
      <c r="C144" s="219"/>
      <c r="D144" s="208" t="s">
        <v>227</v>
      </c>
      <c r="E144" s="220" t="s">
        <v>1</v>
      </c>
      <c r="F144" s="221" t="s">
        <v>341</v>
      </c>
      <c r="G144" s="219"/>
      <c r="H144" s="220" t="s">
        <v>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227</v>
      </c>
      <c r="AU144" s="227" t="s">
        <v>85</v>
      </c>
      <c r="AV144" s="14" t="s">
        <v>83</v>
      </c>
      <c r="AW144" s="14" t="s">
        <v>32</v>
      </c>
      <c r="AX144" s="14" t="s">
        <v>76</v>
      </c>
      <c r="AY144" s="22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2502</v>
      </c>
      <c r="G145" s="207"/>
      <c r="H145" s="211">
        <v>0.51500000000000001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76</v>
      </c>
      <c r="AY145" s="217" t="s">
        <v>207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2503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2504</v>
      </c>
      <c r="G147" s="207"/>
      <c r="H147" s="211">
        <v>0.14699999999999999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6" customFormat="1" ht="11.25">
      <c r="B148" s="239"/>
      <c r="C148" s="240"/>
      <c r="D148" s="208" t="s">
        <v>227</v>
      </c>
      <c r="E148" s="241" t="s">
        <v>1</v>
      </c>
      <c r="F148" s="242" t="s">
        <v>345</v>
      </c>
      <c r="G148" s="240"/>
      <c r="H148" s="243">
        <v>0.96900000000000008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227</v>
      </c>
      <c r="AU148" s="249" t="s">
        <v>85</v>
      </c>
      <c r="AV148" s="16" t="s">
        <v>92</v>
      </c>
      <c r="AW148" s="16" t="s">
        <v>32</v>
      </c>
      <c r="AX148" s="16" t="s">
        <v>76</v>
      </c>
      <c r="AY148" s="249" t="s">
        <v>207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2508</v>
      </c>
      <c r="G149" s="207"/>
      <c r="H149" s="211">
        <v>1.0660000000000001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12" customFormat="1" ht="22.9" customHeight="1">
      <c r="B150" s="177"/>
      <c r="C150" s="178"/>
      <c r="D150" s="179" t="s">
        <v>75</v>
      </c>
      <c r="E150" s="191" t="s">
        <v>243</v>
      </c>
      <c r="F150" s="191" t="s">
        <v>332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SUM(P151:P156)</f>
        <v>0</v>
      </c>
      <c r="Q150" s="185"/>
      <c r="R150" s="186">
        <f>SUM(R151:R156)</f>
        <v>1.6E-2</v>
      </c>
      <c r="S150" s="185"/>
      <c r="T150" s="187">
        <f>SUM(T151:T156)</f>
        <v>0</v>
      </c>
      <c r="AR150" s="188" t="s">
        <v>83</v>
      </c>
      <c r="AT150" s="189" t="s">
        <v>75</v>
      </c>
      <c r="AU150" s="189" t="s">
        <v>83</v>
      </c>
      <c r="AY150" s="188" t="s">
        <v>207</v>
      </c>
      <c r="BK150" s="190">
        <f>SUM(BK151:BK156)</f>
        <v>0</v>
      </c>
    </row>
    <row r="151" spans="1:65" s="2" customFormat="1" ht="24.2" customHeight="1">
      <c r="A151" s="35"/>
      <c r="B151" s="36"/>
      <c r="C151" s="193" t="s">
        <v>92</v>
      </c>
      <c r="D151" s="193" t="s">
        <v>209</v>
      </c>
      <c r="E151" s="194" t="s">
        <v>2509</v>
      </c>
      <c r="F151" s="195" t="s">
        <v>2510</v>
      </c>
      <c r="G151" s="196" t="s">
        <v>311</v>
      </c>
      <c r="H151" s="197">
        <v>2</v>
      </c>
      <c r="I151" s="198"/>
      <c r="J151" s="199">
        <f t="shared" ref="J151:J156" si="0">ROUND(I151*H151,2)</f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ref="P151:P156" si="1">O151*H151</f>
        <v>0</v>
      </c>
      <c r="Q151" s="202">
        <v>1E-3</v>
      </c>
      <c r="R151" s="202">
        <f t="shared" ref="R151:R156" si="2">Q151*H151</f>
        <v>2E-3</v>
      </c>
      <c r="S151" s="202">
        <v>0</v>
      </c>
      <c r="T151" s="203">
        <f t="shared" ref="T151:T156" si="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 t="shared" ref="BE151:BE156" si="4">IF(N151="základní",J151,0)</f>
        <v>0</v>
      </c>
      <c r="BF151" s="205">
        <f t="shared" ref="BF151:BF156" si="5">IF(N151="snížená",J151,0)</f>
        <v>0</v>
      </c>
      <c r="BG151" s="205">
        <f t="shared" ref="BG151:BG156" si="6">IF(N151="zákl. přenesená",J151,0)</f>
        <v>0</v>
      </c>
      <c r="BH151" s="205">
        <f t="shared" ref="BH151:BH156" si="7">IF(N151="sníž. přenesená",J151,0)</f>
        <v>0</v>
      </c>
      <c r="BI151" s="205">
        <f t="shared" ref="BI151:BI156" si="8">IF(N151="nulová",J151,0)</f>
        <v>0</v>
      </c>
      <c r="BJ151" s="18" t="s">
        <v>83</v>
      </c>
      <c r="BK151" s="205">
        <f t="shared" ref="BK151:BK156" si="9">ROUND(I151*H151,2)</f>
        <v>0</v>
      </c>
      <c r="BL151" s="18" t="s">
        <v>97</v>
      </c>
      <c r="BM151" s="204" t="s">
        <v>2511</v>
      </c>
    </row>
    <row r="152" spans="1:65" s="2" customFormat="1" ht="24.2" customHeight="1">
      <c r="A152" s="35"/>
      <c r="B152" s="36"/>
      <c r="C152" s="193" t="s">
        <v>97</v>
      </c>
      <c r="D152" s="193" t="s">
        <v>209</v>
      </c>
      <c r="E152" s="194" t="s">
        <v>2512</v>
      </c>
      <c r="F152" s="195" t="s">
        <v>2513</v>
      </c>
      <c r="G152" s="196" t="s">
        <v>311</v>
      </c>
      <c r="H152" s="197">
        <v>2</v>
      </c>
      <c r="I152" s="198"/>
      <c r="J152" s="199">
        <f t="shared" si="0"/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 t="shared" si="1"/>
        <v>0</v>
      </c>
      <c r="Q152" s="202">
        <v>1E-3</v>
      </c>
      <c r="R152" s="202">
        <f t="shared" si="2"/>
        <v>2E-3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83</v>
      </c>
      <c r="BK152" s="205">
        <f t="shared" si="9"/>
        <v>0</v>
      </c>
      <c r="BL152" s="18" t="s">
        <v>97</v>
      </c>
      <c r="BM152" s="204" t="s">
        <v>2514</v>
      </c>
    </row>
    <row r="153" spans="1:65" s="2" customFormat="1" ht="24.2" customHeight="1">
      <c r="A153" s="35"/>
      <c r="B153" s="36"/>
      <c r="C153" s="193" t="s">
        <v>115</v>
      </c>
      <c r="D153" s="193" t="s">
        <v>209</v>
      </c>
      <c r="E153" s="194" t="s">
        <v>2515</v>
      </c>
      <c r="F153" s="195" t="s">
        <v>2516</v>
      </c>
      <c r="G153" s="196" t="s">
        <v>311</v>
      </c>
      <c r="H153" s="197">
        <v>4</v>
      </c>
      <c r="I153" s="198"/>
      <c r="J153" s="199">
        <f t="shared" si="0"/>
        <v>0</v>
      </c>
      <c r="K153" s="195" t="s">
        <v>1</v>
      </c>
      <c r="L153" s="40"/>
      <c r="M153" s="200" t="s">
        <v>1</v>
      </c>
      <c r="N153" s="201" t="s">
        <v>41</v>
      </c>
      <c r="O153" s="72"/>
      <c r="P153" s="202">
        <f t="shared" si="1"/>
        <v>0</v>
      </c>
      <c r="Q153" s="202">
        <v>1E-3</v>
      </c>
      <c r="R153" s="202">
        <f t="shared" si="2"/>
        <v>4.0000000000000001E-3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83</v>
      </c>
      <c r="BK153" s="205">
        <f t="shared" si="9"/>
        <v>0</v>
      </c>
      <c r="BL153" s="18" t="s">
        <v>97</v>
      </c>
      <c r="BM153" s="204" t="s">
        <v>2517</v>
      </c>
    </row>
    <row r="154" spans="1:65" s="2" customFormat="1" ht="24.2" customHeight="1">
      <c r="A154" s="35"/>
      <c r="B154" s="36"/>
      <c r="C154" s="193" t="s">
        <v>229</v>
      </c>
      <c r="D154" s="193" t="s">
        <v>209</v>
      </c>
      <c r="E154" s="194" t="s">
        <v>2518</v>
      </c>
      <c r="F154" s="195" t="s">
        <v>2519</v>
      </c>
      <c r="G154" s="196" t="s">
        <v>311</v>
      </c>
      <c r="H154" s="197">
        <v>6</v>
      </c>
      <c r="I154" s="198"/>
      <c r="J154" s="199">
        <f t="shared" si="0"/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 t="shared" si="1"/>
        <v>0</v>
      </c>
      <c r="Q154" s="202">
        <v>1E-3</v>
      </c>
      <c r="R154" s="202">
        <f t="shared" si="2"/>
        <v>6.0000000000000001E-3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83</v>
      </c>
      <c r="BK154" s="205">
        <f t="shared" si="9"/>
        <v>0</v>
      </c>
      <c r="BL154" s="18" t="s">
        <v>97</v>
      </c>
      <c r="BM154" s="204" t="s">
        <v>2520</v>
      </c>
    </row>
    <row r="155" spans="1:65" s="2" customFormat="1" ht="24.2" customHeight="1">
      <c r="A155" s="35"/>
      <c r="B155" s="36"/>
      <c r="C155" s="193" t="s">
        <v>233</v>
      </c>
      <c r="D155" s="193" t="s">
        <v>209</v>
      </c>
      <c r="E155" s="194" t="s">
        <v>2521</v>
      </c>
      <c r="F155" s="195" t="s">
        <v>2522</v>
      </c>
      <c r="G155" s="196" t="s">
        <v>311</v>
      </c>
      <c r="H155" s="197">
        <v>1</v>
      </c>
      <c r="I155" s="198"/>
      <c r="J155" s="199">
        <f t="shared" si="0"/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 t="shared" si="1"/>
        <v>0</v>
      </c>
      <c r="Q155" s="202">
        <v>1E-3</v>
      </c>
      <c r="R155" s="202">
        <f t="shared" si="2"/>
        <v>1E-3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83</v>
      </c>
      <c r="BK155" s="205">
        <f t="shared" si="9"/>
        <v>0</v>
      </c>
      <c r="BL155" s="18" t="s">
        <v>97</v>
      </c>
      <c r="BM155" s="204" t="s">
        <v>2523</v>
      </c>
    </row>
    <row r="156" spans="1:65" s="2" customFormat="1" ht="24.2" customHeight="1">
      <c r="A156" s="35"/>
      <c r="B156" s="36"/>
      <c r="C156" s="193" t="s">
        <v>237</v>
      </c>
      <c r="D156" s="193" t="s">
        <v>209</v>
      </c>
      <c r="E156" s="194" t="s">
        <v>2524</v>
      </c>
      <c r="F156" s="195" t="s">
        <v>2525</v>
      </c>
      <c r="G156" s="196" t="s">
        <v>311</v>
      </c>
      <c r="H156" s="197">
        <v>1</v>
      </c>
      <c r="I156" s="198"/>
      <c r="J156" s="199">
        <f t="shared" si="0"/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 t="shared" si="1"/>
        <v>0</v>
      </c>
      <c r="Q156" s="202">
        <v>1E-3</v>
      </c>
      <c r="R156" s="202">
        <f t="shared" si="2"/>
        <v>1E-3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83</v>
      </c>
      <c r="BK156" s="205">
        <f t="shared" si="9"/>
        <v>0</v>
      </c>
      <c r="BL156" s="18" t="s">
        <v>97</v>
      </c>
      <c r="BM156" s="204" t="s">
        <v>2526</v>
      </c>
    </row>
    <row r="157" spans="1:65" s="12" customFormat="1" ht="22.9" customHeight="1">
      <c r="B157" s="177"/>
      <c r="C157" s="178"/>
      <c r="D157" s="179" t="s">
        <v>75</v>
      </c>
      <c r="E157" s="191" t="s">
        <v>945</v>
      </c>
      <c r="F157" s="191" t="s">
        <v>946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207</v>
      </c>
      <c r="BK157" s="190">
        <f>BK158</f>
        <v>0</v>
      </c>
    </row>
    <row r="158" spans="1:65" s="2" customFormat="1" ht="24.2" customHeight="1">
      <c r="A158" s="35"/>
      <c r="B158" s="36"/>
      <c r="C158" s="193" t="s">
        <v>243</v>
      </c>
      <c r="D158" s="193" t="s">
        <v>209</v>
      </c>
      <c r="E158" s="194" t="s">
        <v>1775</v>
      </c>
      <c r="F158" s="195" t="s">
        <v>1776</v>
      </c>
      <c r="G158" s="196" t="s">
        <v>445</v>
      </c>
      <c r="H158" s="197">
        <v>2.6829999999999998</v>
      </c>
      <c r="I158" s="198"/>
      <c r="J158" s="199">
        <f>ROUND(I158*H158,2)</f>
        <v>0</v>
      </c>
      <c r="K158" s="195" t="s">
        <v>213</v>
      </c>
      <c r="L158" s="40"/>
      <c r="M158" s="250" t="s">
        <v>1</v>
      </c>
      <c r="N158" s="251" t="s">
        <v>41</v>
      </c>
      <c r="O158" s="25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2527</v>
      </c>
    </row>
    <row r="159" spans="1:65" s="2" customFormat="1" ht="6.95" customHeight="1">
      <c r="A159" s="35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53ofDZ25QVxFnIVQTX2zAXS7Nr4c13fzqIu0ESI0O6LHxUAHiD0YZigm1DYk2qWxhNtxvMspKkIvkfqJlGzXgA==" saltValue="poueycRQFaV4nP/UbNH55qZZTe79JHuhwoUO9VY2rbAqeePUSrD99uLVo6UYPlU/cvDn1TPfillaU7++TcysPg==" spinCount="100000" sheet="1" objects="1" scenarios="1" formatColumns="0" formatRows="0" autoFilter="0"/>
  <autoFilter ref="C128:K158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138</v>
      </c>
      <c r="AZ2" s="116" t="s">
        <v>490</v>
      </c>
      <c r="BA2" s="116" t="s">
        <v>1</v>
      </c>
      <c r="BB2" s="116" t="s">
        <v>1</v>
      </c>
      <c r="BC2" s="116" t="s">
        <v>2528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47</v>
      </c>
      <c r="BA3" s="116" t="s">
        <v>1</v>
      </c>
      <c r="BB3" s="116" t="s">
        <v>1</v>
      </c>
      <c r="BC3" s="116" t="s">
        <v>2529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2237</v>
      </c>
      <c r="BA4" s="116" t="s">
        <v>1</v>
      </c>
      <c r="BB4" s="116" t="s">
        <v>1</v>
      </c>
      <c r="BC4" s="116" t="s">
        <v>2530</v>
      </c>
      <c r="BD4" s="116" t="s">
        <v>85</v>
      </c>
    </row>
    <row r="5" spans="1:56" s="1" customFormat="1" ht="6.95" customHeight="1">
      <c r="B5" s="21"/>
      <c r="L5" s="21"/>
      <c r="AZ5" s="116" t="s">
        <v>2531</v>
      </c>
      <c r="BA5" s="116" t="s">
        <v>1</v>
      </c>
      <c r="BB5" s="116" t="s">
        <v>1</v>
      </c>
      <c r="BC5" s="116" t="s">
        <v>2532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2533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ROUND((SUM(BE138:BE326)),  2)</f>
        <v>0</v>
      </c>
      <c r="G37" s="35"/>
      <c r="H37" s="35"/>
      <c r="I37" s="132">
        <v>0.21</v>
      </c>
      <c r="J37" s="131">
        <f>ROUND(((SUM(BE138:BE326))*I37),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ROUND((SUM(BF138:BF326)),  2)</f>
        <v>0</v>
      </c>
      <c r="G38" s="35"/>
      <c r="H38" s="35"/>
      <c r="I38" s="132">
        <v>0.12</v>
      </c>
      <c r="J38" s="131">
        <f>ROUND(((SUM(BF138:BF326))*I38),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ROUND((SUM(BG138:BG326)),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ROUND((SUM(BH138:BH326)),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ROUND((SUM(BI138:BI326)),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116 - SO 06 Opěrné stěny a schodiště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J139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J140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J192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496</v>
      </c>
      <c r="E104" s="163"/>
      <c r="F104" s="163"/>
      <c r="G104" s="163"/>
      <c r="H104" s="163"/>
      <c r="I104" s="163"/>
      <c r="J104" s="164">
        <f>J225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497</v>
      </c>
      <c r="E105" s="163"/>
      <c r="F105" s="163"/>
      <c r="G105" s="163"/>
      <c r="H105" s="163"/>
      <c r="I105" s="163"/>
      <c r="J105" s="164">
        <f>J242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186</v>
      </c>
      <c r="E106" s="163"/>
      <c r="F106" s="163"/>
      <c r="G106" s="163"/>
      <c r="H106" s="163"/>
      <c r="I106" s="163"/>
      <c r="J106" s="164">
        <f>J258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187</v>
      </c>
      <c r="E107" s="163"/>
      <c r="F107" s="163"/>
      <c r="G107" s="163"/>
      <c r="H107" s="163"/>
      <c r="I107" s="163"/>
      <c r="J107" s="164">
        <f>J272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188</v>
      </c>
      <c r="E108" s="163"/>
      <c r="F108" s="163"/>
      <c r="G108" s="163"/>
      <c r="H108" s="163"/>
      <c r="I108" s="163"/>
      <c r="J108" s="164">
        <f>J278</f>
        <v>0</v>
      </c>
      <c r="K108" s="104"/>
      <c r="L108" s="165"/>
    </row>
    <row r="109" spans="1:47" s="10" customFormat="1" ht="19.899999999999999" customHeight="1">
      <c r="B109" s="161"/>
      <c r="C109" s="104"/>
      <c r="D109" s="162" t="s">
        <v>498</v>
      </c>
      <c r="E109" s="163"/>
      <c r="F109" s="163"/>
      <c r="G109" s="163"/>
      <c r="H109" s="163"/>
      <c r="I109" s="163"/>
      <c r="J109" s="164">
        <f>J292</f>
        <v>0</v>
      </c>
      <c r="K109" s="104"/>
      <c r="L109" s="165"/>
    </row>
    <row r="110" spans="1:47" s="9" customFormat="1" ht="24.95" customHeight="1">
      <c r="B110" s="155"/>
      <c r="C110" s="156"/>
      <c r="D110" s="157" t="s">
        <v>190</v>
      </c>
      <c r="E110" s="158"/>
      <c r="F110" s="158"/>
      <c r="G110" s="158"/>
      <c r="H110" s="158"/>
      <c r="I110" s="158"/>
      <c r="J110" s="159">
        <f>J294</f>
        <v>0</v>
      </c>
      <c r="K110" s="156"/>
      <c r="L110" s="160"/>
    </row>
    <row r="111" spans="1:47" s="10" customFormat="1" ht="19.899999999999999" customHeight="1">
      <c r="B111" s="161"/>
      <c r="C111" s="104"/>
      <c r="D111" s="162" t="s">
        <v>499</v>
      </c>
      <c r="E111" s="163"/>
      <c r="F111" s="163"/>
      <c r="G111" s="163"/>
      <c r="H111" s="163"/>
      <c r="I111" s="163"/>
      <c r="J111" s="164">
        <f>J295</f>
        <v>0</v>
      </c>
      <c r="K111" s="104"/>
      <c r="L111" s="165"/>
    </row>
    <row r="112" spans="1:47" s="10" customFormat="1" ht="19.899999999999999" customHeight="1">
      <c r="B112" s="161"/>
      <c r="C112" s="104"/>
      <c r="D112" s="162" t="s">
        <v>191</v>
      </c>
      <c r="E112" s="163"/>
      <c r="F112" s="163"/>
      <c r="G112" s="163"/>
      <c r="H112" s="163"/>
      <c r="I112" s="163"/>
      <c r="J112" s="164">
        <f>J309</f>
        <v>0</v>
      </c>
      <c r="K112" s="104"/>
      <c r="L112" s="165"/>
    </row>
    <row r="113" spans="1:31" s="9" customFormat="1" ht="24.95" customHeight="1">
      <c r="B113" s="155"/>
      <c r="C113" s="156"/>
      <c r="D113" s="157" t="s">
        <v>503</v>
      </c>
      <c r="E113" s="158"/>
      <c r="F113" s="158"/>
      <c r="G113" s="158"/>
      <c r="H113" s="158"/>
      <c r="I113" s="158"/>
      <c r="J113" s="159">
        <f>J315</f>
        <v>0</v>
      </c>
      <c r="K113" s="156"/>
      <c r="L113" s="160"/>
    </row>
    <row r="114" spans="1:31" s="10" customFormat="1" ht="19.899999999999999" customHeight="1">
      <c r="B114" s="161"/>
      <c r="C114" s="104"/>
      <c r="D114" s="162" t="s">
        <v>504</v>
      </c>
      <c r="E114" s="163"/>
      <c r="F114" s="163"/>
      <c r="G114" s="163"/>
      <c r="H114" s="163"/>
      <c r="I114" s="163"/>
      <c r="J114" s="164">
        <f>J316</f>
        <v>0</v>
      </c>
      <c r="K114" s="104"/>
      <c r="L114" s="165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192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34" t="str">
        <f>E7</f>
        <v>Revitalizace Tržnice I.etapa - Krásenský břeh</v>
      </c>
      <c r="F124" s="335"/>
      <c r="G124" s="335"/>
      <c r="H124" s="335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1" customFormat="1" ht="12" customHeight="1">
      <c r="B125" s="22"/>
      <c r="C125" s="30" t="s">
        <v>173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1" customFormat="1" ht="16.5" customHeight="1">
      <c r="B126" s="22"/>
      <c r="C126" s="23"/>
      <c r="D126" s="23"/>
      <c r="E126" s="334" t="s">
        <v>174</v>
      </c>
      <c r="F126" s="310"/>
      <c r="G126" s="310"/>
      <c r="H126" s="310"/>
      <c r="I126" s="23"/>
      <c r="J126" s="23"/>
      <c r="K126" s="23"/>
      <c r="L126" s="21"/>
    </row>
    <row r="127" spans="1:31" s="1" customFormat="1" ht="12" customHeight="1">
      <c r="B127" s="22"/>
      <c r="C127" s="30" t="s">
        <v>175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2" customFormat="1" ht="16.5" customHeight="1">
      <c r="A128" s="35"/>
      <c r="B128" s="36"/>
      <c r="C128" s="37"/>
      <c r="D128" s="37"/>
      <c r="E128" s="336" t="s">
        <v>176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177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88" t="str">
        <f>E13</f>
        <v>116 - SO 06 Opěrné stěny a schodiště</v>
      </c>
      <c r="F130" s="337"/>
      <c r="G130" s="337"/>
      <c r="H130" s="3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F16</f>
        <v>Valašské Meziříčí</v>
      </c>
      <c r="G132" s="37"/>
      <c r="H132" s="37"/>
      <c r="I132" s="30" t="s">
        <v>22</v>
      </c>
      <c r="J132" s="67" t="str">
        <f>IF(J16="","",J16)</f>
        <v>25. 10. 2023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5.7" customHeight="1">
      <c r="A134" s="35"/>
      <c r="B134" s="36"/>
      <c r="C134" s="30" t="s">
        <v>24</v>
      </c>
      <c r="D134" s="37"/>
      <c r="E134" s="37"/>
      <c r="F134" s="28" t="str">
        <f>E19</f>
        <v>Město Valašské Meziříčí</v>
      </c>
      <c r="G134" s="37"/>
      <c r="H134" s="37"/>
      <c r="I134" s="30" t="s">
        <v>30</v>
      </c>
      <c r="J134" s="33" t="str">
        <f>E25</f>
        <v>Kubla&amp;Architects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IF(E22="","",E22)</f>
        <v>Vyplň údaj</v>
      </c>
      <c r="G135" s="37"/>
      <c r="H135" s="37"/>
      <c r="I135" s="30" t="s">
        <v>33</v>
      </c>
      <c r="J135" s="33" t="str">
        <f>E28</f>
        <v>Fajfrová Irena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6"/>
      <c r="B137" s="167"/>
      <c r="C137" s="168" t="s">
        <v>193</v>
      </c>
      <c r="D137" s="169" t="s">
        <v>61</v>
      </c>
      <c r="E137" s="169" t="s">
        <v>57</v>
      </c>
      <c r="F137" s="169" t="s">
        <v>58</v>
      </c>
      <c r="G137" s="169" t="s">
        <v>194</v>
      </c>
      <c r="H137" s="169" t="s">
        <v>195</v>
      </c>
      <c r="I137" s="169" t="s">
        <v>196</v>
      </c>
      <c r="J137" s="169" t="s">
        <v>181</v>
      </c>
      <c r="K137" s="170" t="s">
        <v>197</v>
      </c>
      <c r="L137" s="171"/>
      <c r="M137" s="76" t="s">
        <v>1</v>
      </c>
      <c r="N137" s="77" t="s">
        <v>40</v>
      </c>
      <c r="O137" s="77" t="s">
        <v>198</v>
      </c>
      <c r="P137" s="77" t="s">
        <v>199</v>
      </c>
      <c r="Q137" s="77" t="s">
        <v>200</v>
      </c>
      <c r="R137" s="77" t="s">
        <v>201</v>
      </c>
      <c r="S137" s="77" t="s">
        <v>202</v>
      </c>
      <c r="T137" s="78" t="s">
        <v>203</v>
      </c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1:65" s="2" customFormat="1" ht="22.9" customHeight="1">
      <c r="A138" s="35"/>
      <c r="B138" s="36"/>
      <c r="C138" s="83" t="s">
        <v>204</v>
      </c>
      <c r="D138" s="37"/>
      <c r="E138" s="37"/>
      <c r="F138" s="37"/>
      <c r="G138" s="37"/>
      <c r="H138" s="37"/>
      <c r="I138" s="37"/>
      <c r="J138" s="172">
        <f>BK138</f>
        <v>0</v>
      </c>
      <c r="K138" s="37"/>
      <c r="L138" s="40"/>
      <c r="M138" s="79"/>
      <c r="N138" s="173"/>
      <c r="O138" s="80"/>
      <c r="P138" s="174">
        <f>P139+P294+P315</f>
        <v>0</v>
      </c>
      <c r="Q138" s="80"/>
      <c r="R138" s="174">
        <f>R139+R294+R315</f>
        <v>151.05943632999998</v>
      </c>
      <c r="S138" s="80"/>
      <c r="T138" s="175">
        <f>T139+T294+T315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183</v>
      </c>
      <c r="BK138" s="176">
        <f>BK139+BK294+BK315</f>
        <v>0</v>
      </c>
    </row>
    <row r="139" spans="1:65" s="12" customFormat="1" ht="25.9" customHeight="1">
      <c r="B139" s="177"/>
      <c r="C139" s="178"/>
      <c r="D139" s="179" t="s">
        <v>75</v>
      </c>
      <c r="E139" s="180" t="s">
        <v>205</v>
      </c>
      <c r="F139" s="180" t="s">
        <v>206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P140+P192+P225+P242+P258+P272+P278+P292</f>
        <v>0</v>
      </c>
      <c r="Q139" s="185"/>
      <c r="R139" s="186">
        <f>R140+R192+R225+R242+R258+R272+R278+R292</f>
        <v>142.13821633000001</v>
      </c>
      <c r="S139" s="185"/>
      <c r="T139" s="187">
        <f>T140+T192+T225+T242+T258+T272+T278+T292</f>
        <v>0</v>
      </c>
      <c r="AR139" s="188" t="s">
        <v>83</v>
      </c>
      <c r="AT139" s="189" t="s">
        <v>75</v>
      </c>
      <c r="AU139" s="189" t="s">
        <v>76</v>
      </c>
      <c r="AY139" s="188" t="s">
        <v>207</v>
      </c>
      <c r="BK139" s="190">
        <f>BK140+BK192+BK225+BK242+BK258+BK272+BK278+BK292</f>
        <v>0</v>
      </c>
    </row>
    <row r="140" spans="1:65" s="12" customFormat="1" ht="22.9" customHeight="1">
      <c r="B140" s="177"/>
      <c r="C140" s="178"/>
      <c r="D140" s="179" t="s">
        <v>75</v>
      </c>
      <c r="E140" s="191" t="s">
        <v>83</v>
      </c>
      <c r="F140" s="191" t="s">
        <v>208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SUM(P141:P191)</f>
        <v>0</v>
      </c>
      <c r="Q140" s="185"/>
      <c r="R140" s="186">
        <f>SUM(R141:R191)</f>
        <v>0</v>
      </c>
      <c r="S140" s="185"/>
      <c r="T140" s="187">
        <f>SUM(T141:T191)</f>
        <v>0</v>
      </c>
      <c r="AR140" s="188" t="s">
        <v>83</v>
      </c>
      <c r="AT140" s="189" t="s">
        <v>75</v>
      </c>
      <c r="AU140" s="189" t="s">
        <v>83</v>
      </c>
      <c r="AY140" s="188" t="s">
        <v>207</v>
      </c>
      <c r="BK140" s="190">
        <f>SUM(BK141:BK191)</f>
        <v>0</v>
      </c>
    </row>
    <row r="141" spans="1:65" s="2" customFormat="1" ht="37.9" customHeight="1">
      <c r="A141" s="35"/>
      <c r="B141" s="36"/>
      <c r="C141" s="193" t="s">
        <v>83</v>
      </c>
      <c r="D141" s="193" t="s">
        <v>209</v>
      </c>
      <c r="E141" s="194" t="s">
        <v>2534</v>
      </c>
      <c r="F141" s="195" t="s">
        <v>2535</v>
      </c>
      <c r="G141" s="196" t="s">
        <v>285</v>
      </c>
      <c r="H141" s="197">
        <v>105.04900000000001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2536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2537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2538</v>
      </c>
      <c r="G143" s="207"/>
      <c r="H143" s="211">
        <v>10.763999999999999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2539</v>
      </c>
      <c r="G144" s="207"/>
      <c r="H144" s="211">
        <v>39.808999999999997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76</v>
      </c>
      <c r="AY144" s="21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2540</v>
      </c>
      <c r="G145" s="207"/>
      <c r="H145" s="211">
        <v>18.445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76</v>
      </c>
      <c r="AY145" s="21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2541</v>
      </c>
      <c r="G146" s="207"/>
      <c r="H146" s="211">
        <v>11.148999999999999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4" customFormat="1" ht="11.25">
      <c r="B147" s="218"/>
      <c r="C147" s="219"/>
      <c r="D147" s="208" t="s">
        <v>227</v>
      </c>
      <c r="E147" s="220" t="s">
        <v>1</v>
      </c>
      <c r="F147" s="221" t="s">
        <v>2542</v>
      </c>
      <c r="G147" s="219"/>
      <c r="H147" s="220" t="s">
        <v>1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227</v>
      </c>
      <c r="AU147" s="227" t="s">
        <v>85</v>
      </c>
      <c r="AV147" s="14" t="s">
        <v>83</v>
      </c>
      <c r="AW147" s="14" t="s">
        <v>32</v>
      </c>
      <c r="AX147" s="14" t="s">
        <v>76</v>
      </c>
      <c r="AY147" s="22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2543</v>
      </c>
      <c r="G148" s="207"/>
      <c r="H148" s="211">
        <v>24.882000000000001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76</v>
      </c>
      <c r="AY148" s="217" t="s">
        <v>207</v>
      </c>
    </row>
    <row r="149" spans="1:65" s="15" customFormat="1" ht="11.25">
      <c r="B149" s="228"/>
      <c r="C149" s="229"/>
      <c r="D149" s="208" t="s">
        <v>227</v>
      </c>
      <c r="E149" s="230" t="s">
        <v>47</v>
      </c>
      <c r="F149" s="231" t="s">
        <v>291</v>
      </c>
      <c r="G149" s="229"/>
      <c r="H149" s="232">
        <v>105.04900000000001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227</v>
      </c>
      <c r="AU149" s="238" t="s">
        <v>85</v>
      </c>
      <c r="AV149" s="15" t="s">
        <v>97</v>
      </c>
      <c r="AW149" s="15" t="s">
        <v>32</v>
      </c>
      <c r="AX149" s="15" t="s">
        <v>83</v>
      </c>
      <c r="AY149" s="238" t="s">
        <v>207</v>
      </c>
    </row>
    <row r="150" spans="1:65" s="2" customFormat="1" ht="37.9" customHeight="1">
      <c r="A150" s="35"/>
      <c r="B150" s="36"/>
      <c r="C150" s="193" t="s">
        <v>85</v>
      </c>
      <c r="D150" s="193" t="s">
        <v>209</v>
      </c>
      <c r="E150" s="194" t="s">
        <v>539</v>
      </c>
      <c r="F150" s="195" t="s">
        <v>540</v>
      </c>
      <c r="G150" s="196" t="s">
        <v>285</v>
      </c>
      <c r="H150" s="197">
        <v>159.166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2544</v>
      </c>
    </row>
    <row r="151" spans="1:65" s="14" customFormat="1" ht="11.25">
      <c r="B151" s="218"/>
      <c r="C151" s="219"/>
      <c r="D151" s="208" t="s">
        <v>227</v>
      </c>
      <c r="E151" s="220" t="s">
        <v>1</v>
      </c>
      <c r="F151" s="221" t="s">
        <v>2545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227</v>
      </c>
      <c r="AU151" s="227" t="s">
        <v>85</v>
      </c>
      <c r="AV151" s="14" t="s">
        <v>83</v>
      </c>
      <c r="AW151" s="14" t="s">
        <v>32</v>
      </c>
      <c r="AX151" s="14" t="s">
        <v>76</v>
      </c>
      <c r="AY151" s="227" t="s">
        <v>207</v>
      </c>
    </row>
    <row r="152" spans="1:65" s="14" customFormat="1" ht="11.25">
      <c r="B152" s="218"/>
      <c r="C152" s="219"/>
      <c r="D152" s="208" t="s">
        <v>227</v>
      </c>
      <c r="E152" s="220" t="s">
        <v>1</v>
      </c>
      <c r="F152" s="221" t="s">
        <v>2546</v>
      </c>
      <c r="G152" s="219"/>
      <c r="H152" s="220" t="s">
        <v>1</v>
      </c>
      <c r="I152" s="222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227</v>
      </c>
      <c r="AU152" s="227" t="s">
        <v>85</v>
      </c>
      <c r="AV152" s="14" t="s">
        <v>83</v>
      </c>
      <c r="AW152" s="14" t="s">
        <v>32</v>
      </c>
      <c r="AX152" s="14" t="s">
        <v>76</v>
      </c>
      <c r="AY152" s="227" t="s">
        <v>207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2547</v>
      </c>
      <c r="G153" s="207"/>
      <c r="H153" s="211">
        <v>159.166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7.9" customHeight="1">
      <c r="A154" s="35"/>
      <c r="B154" s="36"/>
      <c r="C154" s="193" t="s">
        <v>92</v>
      </c>
      <c r="D154" s="193" t="s">
        <v>209</v>
      </c>
      <c r="E154" s="194" t="s">
        <v>547</v>
      </c>
      <c r="F154" s="195" t="s">
        <v>548</v>
      </c>
      <c r="G154" s="196" t="s">
        <v>285</v>
      </c>
      <c r="H154" s="197">
        <v>25.466000000000001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2548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550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47</v>
      </c>
      <c r="G156" s="207"/>
      <c r="H156" s="211">
        <v>105.04900000000001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76</v>
      </c>
      <c r="AY156" s="217" t="s">
        <v>207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2549</v>
      </c>
      <c r="G157" s="207"/>
      <c r="H157" s="211">
        <v>-79.582999999999998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76</v>
      </c>
      <c r="AY157" s="217" t="s">
        <v>207</v>
      </c>
    </row>
    <row r="158" spans="1:65" s="15" customFormat="1" ht="11.25">
      <c r="B158" s="228"/>
      <c r="C158" s="229"/>
      <c r="D158" s="208" t="s">
        <v>227</v>
      </c>
      <c r="E158" s="230" t="s">
        <v>490</v>
      </c>
      <c r="F158" s="231" t="s">
        <v>291</v>
      </c>
      <c r="G158" s="229"/>
      <c r="H158" s="232">
        <v>25.466000000000001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227</v>
      </c>
      <c r="AU158" s="238" t="s">
        <v>85</v>
      </c>
      <c r="AV158" s="15" t="s">
        <v>97</v>
      </c>
      <c r="AW158" s="15" t="s">
        <v>32</v>
      </c>
      <c r="AX158" s="15" t="s">
        <v>83</v>
      </c>
      <c r="AY158" s="238" t="s">
        <v>207</v>
      </c>
    </row>
    <row r="159" spans="1:65" s="2" customFormat="1" ht="37.9" customHeight="1">
      <c r="A159" s="35"/>
      <c r="B159" s="36"/>
      <c r="C159" s="193" t="s">
        <v>97</v>
      </c>
      <c r="D159" s="193" t="s">
        <v>209</v>
      </c>
      <c r="E159" s="194" t="s">
        <v>554</v>
      </c>
      <c r="F159" s="195" t="s">
        <v>555</v>
      </c>
      <c r="G159" s="196" t="s">
        <v>285</v>
      </c>
      <c r="H159" s="197">
        <v>254.66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2550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557</v>
      </c>
      <c r="G160" s="207"/>
      <c r="H160" s="211">
        <v>254.66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33" customHeight="1">
      <c r="A161" s="35"/>
      <c r="B161" s="36"/>
      <c r="C161" s="193" t="s">
        <v>115</v>
      </c>
      <c r="D161" s="193" t="s">
        <v>209</v>
      </c>
      <c r="E161" s="194" t="s">
        <v>569</v>
      </c>
      <c r="F161" s="195" t="s">
        <v>570</v>
      </c>
      <c r="G161" s="196" t="s">
        <v>445</v>
      </c>
      <c r="H161" s="197">
        <v>50.932000000000002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2551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572</v>
      </c>
      <c r="G162" s="207"/>
      <c r="H162" s="211">
        <v>50.932000000000002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16.5" customHeight="1">
      <c r="A163" s="35"/>
      <c r="B163" s="36"/>
      <c r="C163" s="193" t="s">
        <v>229</v>
      </c>
      <c r="D163" s="193" t="s">
        <v>209</v>
      </c>
      <c r="E163" s="194" t="s">
        <v>573</v>
      </c>
      <c r="F163" s="195" t="s">
        <v>574</v>
      </c>
      <c r="G163" s="196" t="s">
        <v>285</v>
      </c>
      <c r="H163" s="197">
        <v>25.466000000000001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2552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490</v>
      </c>
      <c r="G164" s="207"/>
      <c r="H164" s="211">
        <v>25.466000000000001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24.2" customHeight="1">
      <c r="A165" s="35"/>
      <c r="B165" s="36"/>
      <c r="C165" s="193" t="s">
        <v>233</v>
      </c>
      <c r="D165" s="193" t="s">
        <v>209</v>
      </c>
      <c r="E165" s="194" t="s">
        <v>2553</v>
      </c>
      <c r="F165" s="195" t="s">
        <v>2554</v>
      </c>
      <c r="G165" s="196" t="s">
        <v>285</v>
      </c>
      <c r="H165" s="197">
        <v>24.231000000000002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2555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2556</v>
      </c>
      <c r="G166" s="207"/>
      <c r="H166" s="211">
        <v>8.0749999999999993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2557</v>
      </c>
      <c r="G167" s="207"/>
      <c r="H167" s="211">
        <v>1.583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2558</v>
      </c>
      <c r="G168" s="207"/>
      <c r="H168" s="211">
        <v>10.179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76</v>
      </c>
      <c r="AY168" s="217" t="s">
        <v>207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2559</v>
      </c>
      <c r="G169" s="207"/>
      <c r="H169" s="211">
        <v>4.3940000000000001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76</v>
      </c>
      <c r="AY169" s="217" t="s">
        <v>207</v>
      </c>
    </row>
    <row r="170" spans="1:65" s="15" customFormat="1" ht="11.25">
      <c r="B170" s="228"/>
      <c r="C170" s="229"/>
      <c r="D170" s="208" t="s">
        <v>227</v>
      </c>
      <c r="E170" s="230" t="s">
        <v>2237</v>
      </c>
      <c r="F170" s="231" t="s">
        <v>291</v>
      </c>
      <c r="G170" s="229"/>
      <c r="H170" s="232">
        <v>24.231000000000002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227</v>
      </c>
      <c r="AU170" s="238" t="s">
        <v>85</v>
      </c>
      <c r="AV170" s="15" t="s">
        <v>97</v>
      </c>
      <c r="AW170" s="15" t="s">
        <v>32</v>
      </c>
      <c r="AX170" s="15" t="s">
        <v>83</v>
      </c>
      <c r="AY170" s="238" t="s">
        <v>207</v>
      </c>
    </row>
    <row r="171" spans="1:65" s="2" customFormat="1" ht="24.2" customHeight="1">
      <c r="A171" s="35"/>
      <c r="B171" s="36"/>
      <c r="C171" s="193" t="s">
        <v>237</v>
      </c>
      <c r="D171" s="193" t="s">
        <v>209</v>
      </c>
      <c r="E171" s="194" t="s">
        <v>2560</v>
      </c>
      <c r="F171" s="195" t="s">
        <v>2561</v>
      </c>
      <c r="G171" s="196" t="s">
        <v>285</v>
      </c>
      <c r="H171" s="197">
        <v>55.351999999999997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2562</v>
      </c>
    </row>
    <row r="172" spans="1:65" s="13" customFormat="1" ht="11.25">
      <c r="B172" s="206"/>
      <c r="C172" s="207"/>
      <c r="D172" s="208" t="s">
        <v>227</v>
      </c>
      <c r="E172" s="209" t="s">
        <v>1</v>
      </c>
      <c r="F172" s="210" t="s">
        <v>47</v>
      </c>
      <c r="G172" s="207"/>
      <c r="H172" s="211">
        <v>105.04900000000001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227</v>
      </c>
      <c r="AU172" s="217" t="s">
        <v>85</v>
      </c>
      <c r="AV172" s="13" t="s">
        <v>85</v>
      </c>
      <c r="AW172" s="13" t="s">
        <v>32</v>
      </c>
      <c r="AX172" s="13" t="s">
        <v>76</v>
      </c>
      <c r="AY172" s="21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2563</v>
      </c>
      <c r="G173" s="207"/>
      <c r="H173" s="211">
        <v>-24.231000000000002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3" customFormat="1" ht="22.5">
      <c r="B174" s="206"/>
      <c r="C174" s="207"/>
      <c r="D174" s="208" t="s">
        <v>227</v>
      </c>
      <c r="E174" s="209" t="s">
        <v>1</v>
      </c>
      <c r="F174" s="210" t="s">
        <v>2564</v>
      </c>
      <c r="G174" s="207"/>
      <c r="H174" s="211">
        <v>-8.6020000000000003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76</v>
      </c>
      <c r="AY174" s="21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2565</v>
      </c>
      <c r="G175" s="207"/>
      <c r="H175" s="211">
        <v>-3.84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76</v>
      </c>
      <c r="AY175" s="217" t="s">
        <v>207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2566</v>
      </c>
      <c r="G176" s="207"/>
      <c r="H176" s="211">
        <v>-3.024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76</v>
      </c>
      <c r="AY176" s="21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2567</v>
      </c>
      <c r="G177" s="207"/>
      <c r="H177" s="211">
        <v>-10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2531</v>
      </c>
      <c r="F178" s="231" t="s">
        <v>291</v>
      </c>
      <c r="G178" s="229"/>
      <c r="H178" s="232">
        <v>55.351999999999997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83</v>
      </c>
      <c r="AY178" s="238" t="s">
        <v>207</v>
      </c>
    </row>
    <row r="179" spans="1:65" s="2" customFormat="1" ht="24.2" customHeight="1">
      <c r="A179" s="35"/>
      <c r="B179" s="36"/>
      <c r="C179" s="193" t="s">
        <v>243</v>
      </c>
      <c r="D179" s="193" t="s">
        <v>209</v>
      </c>
      <c r="E179" s="194" t="s">
        <v>2568</v>
      </c>
      <c r="F179" s="195" t="s">
        <v>2569</v>
      </c>
      <c r="G179" s="196" t="s">
        <v>212</v>
      </c>
      <c r="H179" s="197">
        <v>50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2570</v>
      </c>
    </row>
    <row r="180" spans="1:65" s="14" customFormat="1" ht="11.25">
      <c r="B180" s="218"/>
      <c r="C180" s="219"/>
      <c r="D180" s="208" t="s">
        <v>227</v>
      </c>
      <c r="E180" s="220" t="s">
        <v>1</v>
      </c>
      <c r="F180" s="221" t="s">
        <v>2571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227</v>
      </c>
      <c r="AU180" s="227" t="s">
        <v>85</v>
      </c>
      <c r="AV180" s="14" t="s">
        <v>83</v>
      </c>
      <c r="AW180" s="14" t="s">
        <v>32</v>
      </c>
      <c r="AX180" s="14" t="s">
        <v>76</v>
      </c>
      <c r="AY180" s="22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2572</v>
      </c>
      <c r="G181" s="207"/>
      <c r="H181" s="211">
        <v>2.9060000000000001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2573</v>
      </c>
      <c r="G182" s="207"/>
      <c r="H182" s="211">
        <v>12.768000000000001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76</v>
      </c>
      <c r="AY182" s="21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2574</v>
      </c>
      <c r="G183" s="207"/>
      <c r="H183" s="211">
        <v>4.1440000000000001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76</v>
      </c>
      <c r="AY183" s="217" t="s">
        <v>207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2575</v>
      </c>
      <c r="G184" s="207"/>
      <c r="H184" s="211">
        <v>18.809999999999999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3" customFormat="1" ht="11.25">
      <c r="B185" s="206"/>
      <c r="C185" s="207"/>
      <c r="D185" s="208" t="s">
        <v>227</v>
      </c>
      <c r="E185" s="209" t="s">
        <v>1</v>
      </c>
      <c r="F185" s="210" t="s">
        <v>2576</v>
      </c>
      <c r="G185" s="207"/>
      <c r="H185" s="211">
        <v>5.181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2577</v>
      </c>
      <c r="G186" s="207"/>
      <c r="H186" s="211">
        <v>1.29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76</v>
      </c>
      <c r="AY186" s="217" t="s">
        <v>207</v>
      </c>
    </row>
    <row r="187" spans="1:65" s="13" customFormat="1" ht="11.25">
      <c r="B187" s="206"/>
      <c r="C187" s="207"/>
      <c r="D187" s="208" t="s">
        <v>227</v>
      </c>
      <c r="E187" s="209" t="s">
        <v>1</v>
      </c>
      <c r="F187" s="210" t="s">
        <v>2578</v>
      </c>
      <c r="G187" s="207"/>
      <c r="H187" s="211">
        <v>1.05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227</v>
      </c>
      <c r="AU187" s="217" t="s">
        <v>85</v>
      </c>
      <c r="AV187" s="13" t="s">
        <v>85</v>
      </c>
      <c r="AW187" s="13" t="s">
        <v>32</v>
      </c>
      <c r="AX187" s="13" t="s">
        <v>76</v>
      </c>
      <c r="AY187" s="217" t="s">
        <v>207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2579</v>
      </c>
      <c r="G188" s="207"/>
      <c r="H188" s="211">
        <v>2.58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2580</v>
      </c>
      <c r="G189" s="207"/>
      <c r="H189" s="211">
        <v>0.88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6" customFormat="1" ht="11.25">
      <c r="B190" s="239"/>
      <c r="C190" s="240"/>
      <c r="D190" s="208" t="s">
        <v>227</v>
      </c>
      <c r="E190" s="241" t="s">
        <v>1</v>
      </c>
      <c r="F190" s="242" t="s">
        <v>345</v>
      </c>
      <c r="G190" s="240"/>
      <c r="H190" s="243">
        <v>49.609000000000002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227</v>
      </c>
      <c r="AU190" s="249" t="s">
        <v>85</v>
      </c>
      <c r="AV190" s="16" t="s">
        <v>92</v>
      </c>
      <c r="AW190" s="16" t="s">
        <v>32</v>
      </c>
      <c r="AX190" s="16" t="s">
        <v>76</v>
      </c>
      <c r="AY190" s="249" t="s">
        <v>207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462</v>
      </c>
      <c r="G191" s="207"/>
      <c r="H191" s="211">
        <v>50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83</v>
      </c>
      <c r="AY191" s="217" t="s">
        <v>207</v>
      </c>
    </row>
    <row r="192" spans="1:65" s="12" customFormat="1" ht="22.9" customHeight="1">
      <c r="B192" s="177"/>
      <c r="C192" s="178"/>
      <c r="D192" s="179" t="s">
        <v>75</v>
      </c>
      <c r="E192" s="191" t="s">
        <v>85</v>
      </c>
      <c r="F192" s="191" t="s">
        <v>584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SUM(P193:P224)</f>
        <v>0</v>
      </c>
      <c r="Q192" s="185"/>
      <c r="R192" s="186">
        <f>SUM(R193:R224)</f>
        <v>68.550502120000004</v>
      </c>
      <c r="S192" s="185"/>
      <c r="T192" s="187">
        <f>SUM(T193:T224)</f>
        <v>0</v>
      </c>
      <c r="AR192" s="188" t="s">
        <v>83</v>
      </c>
      <c r="AT192" s="189" t="s">
        <v>75</v>
      </c>
      <c r="AU192" s="189" t="s">
        <v>83</v>
      </c>
      <c r="AY192" s="188" t="s">
        <v>207</v>
      </c>
      <c r="BK192" s="190">
        <f>SUM(BK193:BK224)</f>
        <v>0</v>
      </c>
    </row>
    <row r="193" spans="1:65" s="2" customFormat="1" ht="37.9" customHeight="1">
      <c r="A193" s="35"/>
      <c r="B193" s="36"/>
      <c r="C193" s="193" t="s">
        <v>247</v>
      </c>
      <c r="D193" s="193" t="s">
        <v>209</v>
      </c>
      <c r="E193" s="194" t="s">
        <v>2581</v>
      </c>
      <c r="F193" s="195" t="s">
        <v>2582</v>
      </c>
      <c r="G193" s="196" t="s">
        <v>275</v>
      </c>
      <c r="H193" s="197">
        <v>27</v>
      </c>
      <c r="I193" s="198"/>
      <c r="J193" s="199">
        <f>ROUND(I193*H193,2)</f>
        <v>0</v>
      </c>
      <c r="K193" s="195" t="s">
        <v>213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0.27411000000000002</v>
      </c>
      <c r="R193" s="202">
        <f>Q193*H193</f>
        <v>7.4009700000000009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97</v>
      </c>
      <c r="AT193" s="204" t="s">
        <v>209</v>
      </c>
      <c r="AU193" s="204" t="s">
        <v>85</v>
      </c>
      <c r="AY193" s="18" t="s">
        <v>207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97</v>
      </c>
      <c r="BM193" s="204" t="s">
        <v>2583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2584</v>
      </c>
      <c r="G194" s="207"/>
      <c r="H194" s="211">
        <v>27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83</v>
      </c>
      <c r="AY194" s="217" t="s">
        <v>207</v>
      </c>
    </row>
    <row r="195" spans="1:65" s="2" customFormat="1" ht="16.5" customHeight="1">
      <c r="A195" s="35"/>
      <c r="B195" s="36"/>
      <c r="C195" s="193" t="s">
        <v>86</v>
      </c>
      <c r="D195" s="193" t="s">
        <v>209</v>
      </c>
      <c r="E195" s="194" t="s">
        <v>603</v>
      </c>
      <c r="F195" s="195" t="s">
        <v>604</v>
      </c>
      <c r="G195" s="196" t="s">
        <v>285</v>
      </c>
      <c r="H195" s="197">
        <v>2.5</v>
      </c>
      <c r="I195" s="198"/>
      <c r="J195" s="199">
        <f>ROUND(I195*H195,2)</f>
        <v>0</v>
      </c>
      <c r="K195" s="195" t="s">
        <v>213</v>
      </c>
      <c r="L195" s="40"/>
      <c r="M195" s="200" t="s">
        <v>1</v>
      </c>
      <c r="N195" s="201" t="s">
        <v>41</v>
      </c>
      <c r="O195" s="72"/>
      <c r="P195" s="202">
        <f>O195*H195</f>
        <v>0</v>
      </c>
      <c r="Q195" s="202">
        <v>2.3010199999999998</v>
      </c>
      <c r="R195" s="202">
        <f>Q195*H195</f>
        <v>5.7525499999999994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97</v>
      </c>
      <c r="AT195" s="204" t="s">
        <v>209</v>
      </c>
      <c r="AU195" s="204" t="s">
        <v>85</v>
      </c>
      <c r="AY195" s="18" t="s">
        <v>207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83</v>
      </c>
      <c r="BK195" s="205">
        <f>ROUND(I195*H195,2)</f>
        <v>0</v>
      </c>
      <c r="BL195" s="18" t="s">
        <v>97</v>
      </c>
      <c r="BM195" s="204" t="s">
        <v>2585</v>
      </c>
    </row>
    <row r="196" spans="1:65" s="14" customFormat="1" ht="11.25">
      <c r="B196" s="218"/>
      <c r="C196" s="219"/>
      <c r="D196" s="208" t="s">
        <v>227</v>
      </c>
      <c r="E196" s="220" t="s">
        <v>1</v>
      </c>
      <c r="F196" s="221" t="s">
        <v>2586</v>
      </c>
      <c r="G196" s="219"/>
      <c r="H196" s="220" t="s">
        <v>1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227</v>
      </c>
      <c r="AU196" s="227" t="s">
        <v>85</v>
      </c>
      <c r="AV196" s="14" t="s">
        <v>83</v>
      </c>
      <c r="AW196" s="14" t="s">
        <v>32</v>
      </c>
      <c r="AX196" s="14" t="s">
        <v>76</v>
      </c>
      <c r="AY196" s="227" t="s">
        <v>207</v>
      </c>
    </row>
    <row r="197" spans="1:65" s="13" customFormat="1" ht="11.25">
      <c r="B197" s="206"/>
      <c r="C197" s="207"/>
      <c r="D197" s="208" t="s">
        <v>227</v>
      </c>
      <c r="E197" s="209" t="s">
        <v>1</v>
      </c>
      <c r="F197" s="210" t="s">
        <v>2587</v>
      </c>
      <c r="G197" s="207"/>
      <c r="H197" s="211">
        <v>2.5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227</v>
      </c>
      <c r="AU197" s="217" t="s">
        <v>85</v>
      </c>
      <c r="AV197" s="13" t="s">
        <v>85</v>
      </c>
      <c r="AW197" s="13" t="s">
        <v>32</v>
      </c>
      <c r="AX197" s="13" t="s">
        <v>83</v>
      </c>
      <c r="AY197" s="217" t="s">
        <v>207</v>
      </c>
    </row>
    <row r="198" spans="1:65" s="2" customFormat="1" ht="24.2" customHeight="1">
      <c r="A198" s="35"/>
      <c r="B198" s="36"/>
      <c r="C198" s="193" t="s">
        <v>8</v>
      </c>
      <c r="D198" s="193" t="s">
        <v>209</v>
      </c>
      <c r="E198" s="194" t="s">
        <v>2588</v>
      </c>
      <c r="F198" s="195" t="s">
        <v>2589</v>
      </c>
      <c r="G198" s="196" t="s">
        <v>285</v>
      </c>
      <c r="H198" s="197">
        <v>10.85</v>
      </c>
      <c r="I198" s="198"/>
      <c r="J198" s="199">
        <f>ROUND(I198*H198,2)</f>
        <v>0</v>
      </c>
      <c r="K198" s="195" t="s">
        <v>213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2.5018699999999998</v>
      </c>
      <c r="R198" s="202">
        <f>Q198*H198</f>
        <v>27.145289499999997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97</v>
      </c>
      <c r="BM198" s="204" t="s">
        <v>2590</v>
      </c>
    </row>
    <row r="199" spans="1:65" s="14" customFormat="1" ht="11.25">
      <c r="B199" s="218"/>
      <c r="C199" s="219"/>
      <c r="D199" s="208" t="s">
        <v>227</v>
      </c>
      <c r="E199" s="220" t="s">
        <v>1</v>
      </c>
      <c r="F199" s="221" t="s">
        <v>2591</v>
      </c>
      <c r="G199" s="219"/>
      <c r="H199" s="220" t="s">
        <v>1</v>
      </c>
      <c r="I199" s="222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227</v>
      </c>
      <c r="AU199" s="227" t="s">
        <v>85</v>
      </c>
      <c r="AV199" s="14" t="s">
        <v>83</v>
      </c>
      <c r="AW199" s="14" t="s">
        <v>32</v>
      </c>
      <c r="AX199" s="14" t="s">
        <v>76</v>
      </c>
      <c r="AY199" s="227" t="s">
        <v>207</v>
      </c>
    </row>
    <row r="200" spans="1:65" s="14" customFormat="1" ht="11.25">
      <c r="B200" s="218"/>
      <c r="C200" s="219"/>
      <c r="D200" s="208" t="s">
        <v>227</v>
      </c>
      <c r="E200" s="220" t="s">
        <v>1</v>
      </c>
      <c r="F200" s="221" t="s">
        <v>2592</v>
      </c>
      <c r="G200" s="219"/>
      <c r="H200" s="220" t="s">
        <v>1</v>
      </c>
      <c r="I200" s="222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227</v>
      </c>
      <c r="AU200" s="227" t="s">
        <v>85</v>
      </c>
      <c r="AV200" s="14" t="s">
        <v>83</v>
      </c>
      <c r="AW200" s="14" t="s">
        <v>32</v>
      </c>
      <c r="AX200" s="14" t="s">
        <v>76</v>
      </c>
      <c r="AY200" s="227" t="s">
        <v>207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2593</v>
      </c>
      <c r="G201" s="207"/>
      <c r="H201" s="211">
        <v>10.85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83</v>
      </c>
      <c r="AY201" s="217" t="s">
        <v>207</v>
      </c>
    </row>
    <row r="202" spans="1:65" s="2" customFormat="1" ht="16.5" customHeight="1">
      <c r="A202" s="35"/>
      <c r="B202" s="36"/>
      <c r="C202" s="193" t="s">
        <v>257</v>
      </c>
      <c r="D202" s="193" t="s">
        <v>209</v>
      </c>
      <c r="E202" s="194" t="s">
        <v>1853</v>
      </c>
      <c r="F202" s="195" t="s">
        <v>1854</v>
      </c>
      <c r="G202" s="196" t="s">
        <v>212</v>
      </c>
      <c r="H202" s="197">
        <v>88.775999999999996</v>
      </c>
      <c r="I202" s="198"/>
      <c r="J202" s="199">
        <f>ROUND(I202*H202,2)</f>
        <v>0</v>
      </c>
      <c r="K202" s="195" t="s">
        <v>213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2.6900000000000001E-3</v>
      </c>
      <c r="R202" s="202">
        <f>Q202*H202</f>
        <v>0.23880744000000001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97</v>
      </c>
      <c r="AT202" s="204" t="s">
        <v>209</v>
      </c>
      <c r="AU202" s="204" t="s">
        <v>85</v>
      </c>
      <c r="AY202" s="18" t="s">
        <v>207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97</v>
      </c>
      <c r="BM202" s="204" t="s">
        <v>2594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2595</v>
      </c>
      <c r="G203" s="207"/>
      <c r="H203" s="211">
        <v>1.96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76</v>
      </c>
      <c r="AY203" s="217" t="s">
        <v>207</v>
      </c>
    </row>
    <row r="204" spans="1:65" s="13" customFormat="1" ht="11.25">
      <c r="B204" s="206"/>
      <c r="C204" s="207"/>
      <c r="D204" s="208" t="s">
        <v>227</v>
      </c>
      <c r="E204" s="209" t="s">
        <v>1</v>
      </c>
      <c r="F204" s="210" t="s">
        <v>2596</v>
      </c>
      <c r="G204" s="207"/>
      <c r="H204" s="211">
        <v>0.8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76</v>
      </c>
      <c r="AY204" s="217" t="s">
        <v>207</v>
      </c>
    </row>
    <row r="205" spans="1:65" s="16" customFormat="1" ht="11.25">
      <c r="B205" s="239"/>
      <c r="C205" s="240"/>
      <c r="D205" s="208" t="s">
        <v>227</v>
      </c>
      <c r="E205" s="241" t="s">
        <v>1</v>
      </c>
      <c r="F205" s="242" t="s">
        <v>345</v>
      </c>
      <c r="G205" s="240"/>
      <c r="H205" s="243">
        <v>2.76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227</v>
      </c>
      <c r="AU205" s="249" t="s">
        <v>85</v>
      </c>
      <c r="AV205" s="16" t="s">
        <v>92</v>
      </c>
      <c r="AW205" s="16" t="s">
        <v>32</v>
      </c>
      <c r="AX205" s="16" t="s">
        <v>76</v>
      </c>
      <c r="AY205" s="249" t="s">
        <v>207</v>
      </c>
    </row>
    <row r="206" spans="1:65" s="14" customFormat="1" ht="11.25">
      <c r="B206" s="218"/>
      <c r="C206" s="219"/>
      <c r="D206" s="208" t="s">
        <v>227</v>
      </c>
      <c r="E206" s="220" t="s">
        <v>1</v>
      </c>
      <c r="F206" s="221" t="s">
        <v>2597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227</v>
      </c>
      <c r="AU206" s="227" t="s">
        <v>85</v>
      </c>
      <c r="AV206" s="14" t="s">
        <v>83</v>
      </c>
      <c r="AW206" s="14" t="s">
        <v>32</v>
      </c>
      <c r="AX206" s="14" t="s">
        <v>76</v>
      </c>
      <c r="AY206" s="227" t="s">
        <v>207</v>
      </c>
    </row>
    <row r="207" spans="1:65" s="13" customFormat="1" ht="11.25">
      <c r="B207" s="206"/>
      <c r="C207" s="207"/>
      <c r="D207" s="208" t="s">
        <v>227</v>
      </c>
      <c r="E207" s="209" t="s">
        <v>1</v>
      </c>
      <c r="F207" s="210" t="s">
        <v>2598</v>
      </c>
      <c r="G207" s="207"/>
      <c r="H207" s="211">
        <v>86.016000000000005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76</v>
      </c>
      <c r="AY207" s="217" t="s">
        <v>207</v>
      </c>
    </row>
    <row r="208" spans="1:65" s="15" customFormat="1" ht="11.25">
      <c r="B208" s="228"/>
      <c r="C208" s="229"/>
      <c r="D208" s="208" t="s">
        <v>227</v>
      </c>
      <c r="E208" s="230" t="s">
        <v>1</v>
      </c>
      <c r="F208" s="231" t="s">
        <v>291</v>
      </c>
      <c r="G208" s="229"/>
      <c r="H208" s="232">
        <v>88.77600000000001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227</v>
      </c>
      <c r="AU208" s="238" t="s">
        <v>85</v>
      </c>
      <c r="AV208" s="15" t="s">
        <v>97</v>
      </c>
      <c r="AW208" s="15" t="s">
        <v>32</v>
      </c>
      <c r="AX208" s="15" t="s">
        <v>83</v>
      </c>
      <c r="AY208" s="238" t="s">
        <v>207</v>
      </c>
    </row>
    <row r="209" spans="1:65" s="2" customFormat="1" ht="16.5" customHeight="1">
      <c r="A209" s="35"/>
      <c r="B209" s="36"/>
      <c r="C209" s="193" t="s">
        <v>261</v>
      </c>
      <c r="D209" s="193" t="s">
        <v>209</v>
      </c>
      <c r="E209" s="194" t="s">
        <v>1862</v>
      </c>
      <c r="F209" s="195" t="s">
        <v>1863</v>
      </c>
      <c r="G209" s="196" t="s">
        <v>212</v>
      </c>
      <c r="H209" s="197">
        <v>88.775999999999996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2599</v>
      </c>
    </row>
    <row r="210" spans="1:65" s="2" customFormat="1" ht="16.5" customHeight="1">
      <c r="A210" s="35"/>
      <c r="B210" s="36"/>
      <c r="C210" s="193" t="s">
        <v>266</v>
      </c>
      <c r="D210" s="193" t="s">
        <v>209</v>
      </c>
      <c r="E210" s="194" t="s">
        <v>611</v>
      </c>
      <c r="F210" s="195" t="s">
        <v>612</v>
      </c>
      <c r="G210" s="196" t="s">
        <v>285</v>
      </c>
      <c r="H210" s="197">
        <v>0.79400000000000004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2.3010199999999998</v>
      </c>
      <c r="R210" s="202">
        <f>Q210*H210</f>
        <v>1.8270098799999999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2600</v>
      </c>
    </row>
    <row r="211" spans="1:65" s="14" customFormat="1" ht="11.25">
      <c r="B211" s="218"/>
      <c r="C211" s="219"/>
      <c r="D211" s="208" t="s">
        <v>227</v>
      </c>
      <c r="E211" s="220" t="s">
        <v>1</v>
      </c>
      <c r="F211" s="221" t="s">
        <v>2601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2602</v>
      </c>
      <c r="G212" s="207"/>
      <c r="H212" s="211">
        <v>0.79400000000000004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24.2" customHeight="1">
      <c r="A213" s="35"/>
      <c r="B213" s="36"/>
      <c r="C213" s="193" t="s">
        <v>270</v>
      </c>
      <c r="D213" s="193" t="s">
        <v>209</v>
      </c>
      <c r="E213" s="194" t="s">
        <v>2603</v>
      </c>
      <c r="F213" s="195" t="s">
        <v>2604</v>
      </c>
      <c r="G213" s="196" t="s">
        <v>285</v>
      </c>
      <c r="H213" s="197">
        <v>10.002000000000001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2.5018699999999998</v>
      </c>
      <c r="R213" s="202">
        <f>Q213*H213</f>
        <v>25.023703739999998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2605</v>
      </c>
    </row>
    <row r="214" spans="1:65" s="14" customFormat="1" ht="11.25">
      <c r="B214" s="218"/>
      <c r="C214" s="219"/>
      <c r="D214" s="208" t="s">
        <v>227</v>
      </c>
      <c r="E214" s="220" t="s">
        <v>1</v>
      </c>
      <c r="F214" s="221" t="s">
        <v>2601</v>
      </c>
      <c r="G214" s="219"/>
      <c r="H214" s="220" t="s">
        <v>1</v>
      </c>
      <c r="I214" s="222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227</v>
      </c>
      <c r="AU214" s="227" t="s">
        <v>85</v>
      </c>
      <c r="AV214" s="14" t="s">
        <v>83</v>
      </c>
      <c r="AW214" s="14" t="s">
        <v>32</v>
      </c>
      <c r="AX214" s="14" t="s">
        <v>76</v>
      </c>
      <c r="AY214" s="227" t="s">
        <v>207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2606</v>
      </c>
      <c r="G215" s="207"/>
      <c r="H215" s="211">
        <v>10.002000000000001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83</v>
      </c>
      <c r="AY215" s="217" t="s">
        <v>207</v>
      </c>
    </row>
    <row r="216" spans="1:65" s="2" customFormat="1" ht="16.5" customHeight="1">
      <c r="A216" s="35"/>
      <c r="B216" s="36"/>
      <c r="C216" s="193" t="s">
        <v>272</v>
      </c>
      <c r="D216" s="193" t="s">
        <v>209</v>
      </c>
      <c r="E216" s="194" t="s">
        <v>621</v>
      </c>
      <c r="F216" s="195" t="s">
        <v>622</v>
      </c>
      <c r="G216" s="196" t="s">
        <v>212</v>
      </c>
      <c r="H216" s="197">
        <v>18.379000000000001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2.64E-3</v>
      </c>
      <c r="R216" s="202">
        <f>Q216*H216</f>
        <v>4.8520560000000004E-2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2607</v>
      </c>
    </row>
    <row r="217" spans="1:65" s="14" customFormat="1" ht="11.25">
      <c r="B217" s="218"/>
      <c r="C217" s="219"/>
      <c r="D217" s="208" t="s">
        <v>227</v>
      </c>
      <c r="E217" s="220" t="s">
        <v>1</v>
      </c>
      <c r="F217" s="221" t="s">
        <v>2601</v>
      </c>
      <c r="G217" s="219"/>
      <c r="H217" s="220" t="s">
        <v>1</v>
      </c>
      <c r="I217" s="222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227</v>
      </c>
      <c r="AU217" s="227" t="s">
        <v>85</v>
      </c>
      <c r="AV217" s="14" t="s">
        <v>83</v>
      </c>
      <c r="AW217" s="14" t="s">
        <v>32</v>
      </c>
      <c r="AX217" s="14" t="s">
        <v>76</v>
      </c>
      <c r="AY217" s="22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2608</v>
      </c>
      <c r="G218" s="207"/>
      <c r="H218" s="211">
        <v>15.125999999999999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3" customFormat="1" ht="11.25">
      <c r="B219" s="206"/>
      <c r="C219" s="207"/>
      <c r="D219" s="208" t="s">
        <v>227</v>
      </c>
      <c r="E219" s="209" t="s">
        <v>1</v>
      </c>
      <c r="F219" s="210" t="s">
        <v>2609</v>
      </c>
      <c r="G219" s="207"/>
      <c r="H219" s="211">
        <v>1.2010000000000001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227</v>
      </c>
      <c r="AU219" s="217" t="s">
        <v>85</v>
      </c>
      <c r="AV219" s="13" t="s">
        <v>85</v>
      </c>
      <c r="AW219" s="13" t="s">
        <v>32</v>
      </c>
      <c r="AX219" s="13" t="s">
        <v>76</v>
      </c>
      <c r="AY219" s="217" t="s">
        <v>207</v>
      </c>
    </row>
    <row r="220" spans="1:65" s="13" customFormat="1" ht="11.25">
      <c r="B220" s="206"/>
      <c r="C220" s="207"/>
      <c r="D220" s="208" t="s">
        <v>227</v>
      </c>
      <c r="E220" s="209" t="s">
        <v>1</v>
      </c>
      <c r="F220" s="210" t="s">
        <v>2610</v>
      </c>
      <c r="G220" s="207"/>
      <c r="H220" s="211">
        <v>2.052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32</v>
      </c>
      <c r="AX220" s="13" t="s">
        <v>76</v>
      </c>
      <c r="AY220" s="217" t="s">
        <v>207</v>
      </c>
    </row>
    <row r="221" spans="1:65" s="15" customFormat="1" ht="11.25">
      <c r="B221" s="228"/>
      <c r="C221" s="229"/>
      <c r="D221" s="208" t="s">
        <v>227</v>
      </c>
      <c r="E221" s="230" t="s">
        <v>1</v>
      </c>
      <c r="F221" s="231" t="s">
        <v>291</v>
      </c>
      <c r="G221" s="229"/>
      <c r="H221" s="232">
        <v>18.378999999999998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227</v>
      </c>
      <c r="AU221" s="238" t="s">
        <v>85</v>
      </c>
      <c r="AV221" s="15" t="s">
        <v>97</v>
      </c>
      <c r="AW221" s="15" t="s">
        <v>32</v>
      </c>
      <c r="AX221" s="15" t="s">
        <v>83</v>
      </c>
      <c r="AY221" s="238" t="s">
        <v>207</v>
      </c>
    </row>
    <row r="222" spans="1:65" s="2" customFormat="1" ht="16.5" customHeight="1">
      <c r="A222" s="35"/>
      <c r="B222" s="36"/>
      <c r="C222" s="193" t="s">
        <v>278</v>
      </c>
      <c r="D222" s="193" t="s">
        <v>209</v>
      </c>
      <c r="E222" s="194" t="s">
        <v>626</v>
      </c>
      <c r="F222" s="195" t="s">
        <v>627</v>
      </c>
      <c r="G222" s="196" t="s">
        <v>212</v>
      </c>
      <c r="H222" s="197">
        <v>18.379000000000001</v>
      </c>
      <c r="I222" s="198"/>
      <c r="J222" s="199">
        <f>ROUND(I222*H222,2)</f>
        <v>0</v>
      </c>
      <c r="K222" s="195" t="s">
        <v>213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97</v>
      </c>
      <c r="AT222" s="204" t="s">
        <v>209</v>
      </c>
      <c r="AU222" s="204" t="s">
        <v>85</v>
      </c>
      <c r="AY222" s="18" t="s">
        <v>207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97</v>
      </c>
      <c r="BM222" s="204" t="s">
        <v>2611</v>
      </c>
    </row>
    <row r="223" spans="1:65" s="2" customFormat="1" ht="21.75" customHeight="1">
      <c r="A223" s="35"/>
      <c r="B223" s="36"/>
      <c r="C223" s="193" t="s">
        <v>282</v>
      </c>
      <c r="D223" s="193" t="s">
        <v>209</v>
      </c>
      <c r="E223" s="194" t="s">
        <v>2612</v>
      </c>
      <c r="F223" s="195" t="s">
        <v>2613</v>
      </c>
      <c r="G223" s="196" t="s">
        <v>445</v>
      </c>
      <c r="H223" s="197">
        <v>1.05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1.0606199999999999</v>
      </c>
      <c r="R223" s="202">
        <f>Q223*H223</f>
        <v>1.1136509999999999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2614</v>
      </c>
    </row>
    <row r="224" spans="1:65" s="13" customFormat="1" ht="11.25">
      <c r="B224" s="206"/>
      <c r="C224" s="207"/>
      <c r="D224" s="208" t="s">
        <v>227</v>
      </c>
      <c r="E224" s="209" t="s">
        <v>1</v>
      </c>
      <c r="F224" s="210" t="s">
        <v>2615</v>
      </c>
      <c r="G224" s="207"/>
      <c r="H224" s="211">
        <v>1.05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227</v>
      </c>
      <c r="AU224" s="217" t="s">
        <v>85</v>
      </c>
      <c r="AV224" s="13" t="s">
        <v>85</v>
      </c>
      <c r="AW224" s="13" t="s">
        <v>32</v>
      </c>
      <c r="AX224" s="13" t="s">
        <v>83</v>
      </c>
      <c r="AY224" s="217" t="s">
        <v>207</v>
      </c>
    </row>
    <row r="225" spans="1:65" s="12" customFormat="1" ht="22.9" customHeight="1">
      <c r="B225" s="177"/>
      <c r="C225" s="178"/>
      <c r="D225" s="179" t="s">
        <v>75</v>
      </c>
      <c r="E225" s="191" t="s">
        <v>92</v>
      </c>
      <c r="F225" s="191" t="s">
        <v>659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SUM(P226:P241)</f>
        <v>0</v>
      </c>
      <c r="Q225" s="185"/>
      <c r="R225" s="186">
        <f>SUM(R226:R241)</f>
        <v>30.643691749999995</v>
      </c>
      <c r="S225" s="185"/>
      <c r="T225" s="187">
        <f>SUM(T226:T241)</f>
        <v>0</v>
      </c>
      <c r="AR225" s="188" t="s">
        <v>83</v>
      </c>
      <c r="AT225" s="189" t="s">
        <v>75</v>
      </c>
      <c r="AU225" s="189" t="s">
        <v>83</v>
      </c>
      <c r="AY225" s="188" t="s">
        <v>207</v>
      </c>
      <c r="BK225" s="190">
        <f>SUM(BK226:BK241)</f>
        <v>0</v>
      </c>
    </row>
    <row r="226" spans="1:65" s="2" customFormat="1" ht="16.5" customHeight="1">
      <c r="A226" s="35"/>
      <c r="B226" s="36"/>
      <c r="C226" s="193" t="s">
        <v>292</v>
      </c>
      <c r="D226" s="193" t="s">
        <v>209</v>
      </c>
      <c r="E226" s="194" t="s">
        <v>694</v>
      </c>
      <c r="F226" s="195" t="s">
        <v>695</v>
      </c>
      <c r="G226" s="196" t="s">
        <v>285</v>
      </c>
      <c r="H226" s="197">
        <v>11.2</v>
      </c>
      <c r="I226" s="198"/>
      <c r="J226" s="199">
        <f>ROUND(I226*H226,2)</f>
        <v>0</v>
      </c>
      <c r="K226" s="195" t="s">
        <v>213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2.5018699999999998</v>
      </c>
      <c r="R226" s="202">
        <f>Q226*H226</f>
        <v>28.020943999999997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97</v>
      </c>
      <c r="AT226" s="204" t="s">
        <v>209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97</v>
      </c>
      <c r="BM226" s="204" t="s">
        <v>2616</v>
      </c>
    </row>
    <row r="227" spans="1:65" s="14" customFormat="1" ht="11.25">
      <c r="B227" s="218"/>
      <c r="C227" s="219"/>
      <c r="D227" s="208" t="s">
        <v>227</v>
      </c>
      <c r="E227" s="220" t="s">
        <v>1</v>
      </c>
      <c r="F227" s="221" t="s">
        <v>2617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227</v>
      </c>
      <c r="AU227" s="227" t="s">
        <v>85</v>
      </c>
      <c r="AV227" s="14" t="s">
        <v>83</v>
      </c>
      <c r="AW227" s="14" t="s">
        <v>32</v>
      </c>
      <c r="AX227" s="14" t="s">
        <v>76</v>
      </c>
      <c r="AY227" s="22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2618</v>
      </c>
      <c r="G228" s="207"/>
      <c r="H228" s="211">
        <v>11.2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83</v>
      </c>
      <c r="AY228" s="217" t="s">
        <v>207</v>
      </c>
    </row>
    <row r="229" spans="1:65" s="2" customFormat="1" ht="24.2" customHeight="1">
      <c r="A229" s="35"/>
      <c r="B229" s="36"/>
      <c r="C229" s="193" t="s">
        <v>7</v>
      </c>
      <c r="D229" s="193" t="s">
        <v>209</v>
      </c>
      <c r="E229" s="194" t="s">
        <v>718</v>
      </c>
      <c r="F229" s="195" t="s">
        <v>719</v>
      </c>
      <c r="G229" s="196" t="s">
        <v>212</v>
      </c>
      <c r="H229" s="197">
        <v>39.936</v>
      </c>
      <c r="I229" s="198"/>
      <c r="J229" s="199">
        <f>ROUND(I229*H229,2)</f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3.3500000000000001E-3</v>
      </c>
      <c r="R229" s="202">
        <f>Q229*H229</f>
        <v>0.1337856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97</v>
      </c>
      <c r="AT229" s="204" t="s">
        <v>209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97</v>
      </c>
      <c r="BM229" s="204" t="s">
        <v>2619</v>
      </c>
    </row>
    <row r="230" spans="1:65" s="14" customFormat="1" ht="11.25">
      <c r="B230" s="218"/>
      <c r="C230" s="219"/>
      <c r="D230" s="208" t="s">
        <v>227</v>
      </c>
      <c r="E230" s="220" t="s">
        <v>1</v>
      </c>
      <c r="F230" s="221" t="s">
        <v>2620</v>
      </c>
      <c r="G230" s="219"/>
      <c r="H230" s="220" t="s">
        <v>1</v>
      </c>
      <c r="I230" s="222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227</v>
      </c>
      <c r="AU230" s="227" t="s">
        <v>85</v>
      </c>
      <c r="AV230" s="14" t="s">
        <v>83</v>
      </c>
      <c r="AW230" s="14" t="s">
        <v>32</v>
      </c>
      <c r="AX230" s="14" t="s">
        <v>76</v>
      </c>
      <c r="AY230" s="227" t="s">
        <v>207</v>
      </c>
    </row>
    <row r="231" spans="1:65" s="13" customFormat="1" ht="11.25">
      <c r="B231" s="206"/>
      <c r="C231" s="207"/>
      <c r="D231" s="208" t="s">
        <v>227</v>
      </c>
      <c r="E231" s="209" t="s">
        <v>1</v>
      </c>
      <c r="F231" s="210" t="s">
        <v>2621</v>
      </c>
      <c r="G231" s="207"/>
      <c r="H231" s="211">
        <v>5.76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227</v>
      </c>
      <c r="AU231" s="217" t="s">
        <v>85</v>
      </c>
      <c r="AV231" s="13" t="s">
        <v>85</v>
      </c>
      <c r="AW231" s="13" t="s">
        <v>32</v>
      </c>
      <c r="AX231" s="13" t="s">
        <v>76</v>
      </c>
      <c r="AY231" s="217" t="s">
        <v>207</v>
      </c>
    </row>
    <row r="232" spans="1:65" s="13" customFormat="1" ht="11.25">
      <c r="B232" s="206"/>
      <c r="C232" s="207"/>
      <c r="D232" s="208" t="s">
        <v>227</v>
      </c>
      <c r="E232" s="209" t="s">
        <v>1</v>
      </c>
      <c r="F232" s="210" t="s">
        <v>2622</v>
      </c>
      <c r="G232" s="207"/>
      <c r="H232" s="211">
        <v>20.16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227</v>
      </c>
      <c r="AU232" s="217" t="s">
        <v>85</v>
      </c>
      <c r="AV232" s="13" t="s">
        <v>85</v>
      </c>
      <c r="AW232" s="13" t="s">
        <v>32</v>
      </c>
      <c r="AX232" s="13" t="s">
        <v>76</v>
      </c>
      <c r="AY232" s="217" t="s">
        <v>207</v>
      </c>
    </row>
    <row r="233" spans="1:65" s="13" customFormat="1" ht="11.25">
      <c r="B233" s="206"/>
      <c r="C233" s="207"/>
      <c r="D233" s="208" t="s">
        <v>227</v>
      </c>
      <c r="E233" s="209" t="s">
        <v>1</v>
      </c>
      <c r="F233" s="210" t="s">
        <v>2623</v>
      </c>
      <c r="G233" s="207"/>
      <c r="H233" s="211">
        <v>0.75600000000000001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32</v>
      </c>
      <c r="AX233" s="13" t="s">
        <v>76</v>
      </c>
      <c r="AY233" s="217" t="s">
        <v>207</v>
      </c>
    </row>
    <row r="234" spans="1:65" s="16" customFormat="1" ht="11.25">
      <c r="B234" s="239"/>
      <c r="C234" s="240"/>
      <c r="D234" s="208" t="s">
        <v>227</v>
      </c>
      <c r="E234" s="241" t="s">
        <v>1</v>
      </c>
      <c r="F234" s="242" t="s">
        <v>345</v>
      </c>
      <c r="G234" s="240"/>
      <c r="H234" s="243">
        <v>26.676000000000002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227</v>
      </c>
      <c r="AU234" s="249" t="s">
        <v>85</v>
      </c>
      <c r="AV234" s="16" t="s">
        <v>92</v>
      </c>
      <c r="AW234" s="16" t="s">
        <v>32</v>
      </c>
      <c r="AX234" s="16" t="s">
        <v>76</v>
      </c>
      <c r="AY234" s="249" t="s">
        <v>207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2624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2625</v>
      </c>
      <c r="G236" s="207"/>
      <c r="H236" s="211">
        <v>10.26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76</v>
      </c>
      <c r="AY236" s="217" t="s">
        <v>207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2626</v>
      </c>
      <c r="G237" s="207"/>
      <c r="H237" s="211">
        <v>3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76</v>
      </c>
      <c r="AY237" s="217" t="s">
        <v>207</v>
      </c>
    </row>
    <row r="238" spans="1:65" s="15" customFormat="1" ht="11.25">
      <c r="B238" s="228"/>
      <c r="C238" s="229"/>
      <c r="D238" s="208" t="s">
        <v>227</v>
      </c>
      <c r="E238" s="230" t="s">
        <v>1</v>
      </c>
      <c r="F238" s="231" t="s">
        <v>291</v>
      </c>
      <c r="G238" s="229"/>
      <c r="H238" s="232">
        <v>39.936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227</v>
      </c>
      <c r="AU238" s="238" t="s">
        <v>85</v>
      </c>
      <c r="AV238" s="15" t="s">
        <v>97</v>
      </c>
      <c r="AW238" s="15" t="s">
        <v>32</v>
      </c>
      <c r="AX238" s="15" t="s">
        <v>83</v>
      </c>
      <c r="AY238" s="238" t="s">
        <v>207</v>
      </c>
    </row>
    <row r="239" spans="1:65" s="2" customFormat="1" ht="24.2" customHeight="1">
      <c r="A239" s="35"/>
      <c r="B239" s="36"/>
      <c r="C239" s="193" t="s">
        <v>299</v>
      </c>
      <c r="D239" s="193" t="s">
        <v>209</v>
      </c>
      <c r="E239" s="194" t="s">
        <v>738</v>
      </c>
      <c r="F239" s="195" t="s">
        <v>739</v>
      </c>
      <c r="G239" s="196" t="s">
        <v>212</v>
      </c>
      <c r="H239" s="197">
        <v>39.936</v>
      </c>
      <c r="I239" s="198"/>
      <c r="J239" s="199">
        <f>ROUND(I239*H239,2)</f>
        <v>0</v>
      </c>
      <c r="K239" s="195" t="s">
        <v>213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97</v>
      </c>
      <c r="AT239" s="204" t="s">
        <v>209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2627</v>
      </c>
    </row>
    <row r="240" spans="1:65" s="2" customFormat="1" ht="24.2" customHeight="1">
      <c r="A240" s="35"/>
      <c r="B240" s="36"/>
      <c r="C240" s="193" t="s">
        <v>303</v>
      </c>
      <c r="D240" s="193" t="s">
        <v>209</v>
      </c>
      <c r="E240" s="194" t="s">
        <v>1906</v>
      </c>
      <c r="F240" s="195" t="s">
        <v>1907</v>
      </c>
      <c r="G240" s="196" t="s">
        <v>445</v>
      </c>
      <c r="H240" s="197">
        <v>2.3849999999999998</v>
      </c>
      <c r="I240" s="198"/>
      <c r="J240" s="199">
        <f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1.04359</v>
      </c>
      <c r="R240" s="202">
        <f>Q240*H240</f>
        <v>2.4889621499999999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2628</v>
      </c>
    </row>
    <row r="241" spans="1:65" s="13" customFormat="1" ht="11.25">
      <c r="B241" s="206"/>
      <c r="C241" s="207"/>
      <c r="D241" s="208" t="s">
        <v>227</v>
      </c>
      <c r="E241" s="209" t="s">
        <v>1</v>
      </c>
      <c r="F241" s="210" t="s">
        <v>2629</v>
      </c>
      <c r="G241" s="207"/>
      <c r="H241" s="211">
        <v>2.3849999999999998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227</v>
      </c>
      <c r="AU241" s="217" t="s">
        <v>85</v>
      </c>
      <c r="AV241" s="13" t="s">
        <v>85</v>
      </c>
      <c r="AW241" s="13" t="s">
        <v>32</v>
      </c>
      <c r="AX241" s="13" t="s">
        <v>83</v>
      </c>
      <c r="AY241" s="217" t="s">
        <v>207</v>
      </c>
    </row>
    <row r="242" spans="1:65" s="12" customFormat="1" ht="22.9" customHeight="1">
      <c r="B242" s="177"/>
      <c r="C242" s="178"/>
      <c r="D242" s="179" t="s">
        <v>75</v>
      </c>
      <c r="E242" s="191" t="s">
        <v>97</v>
      </c>
      <c r="F242" s="191" t="s">
        <v>749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SUM(P243:P257)</f>
        <v>0</v>
      </c>
      <c r="Q242" s="185"/>
      <c r="R242" s="186">
        <f>SUM(R243:R257)</f>
        <v>20.802363</v>
      </c>
      <c r="S242" s="185"/>
      <c r="T242" s="187">
        <f>SUM(T243:T257)</f>
        <v>0</v>
      </c>
      <c r="AR242" s="188" t="s">
        <v>83</v>
      </c>
      <c r="AT242" s="189" t="s">
        <v>75</v>
      </c>
      <c r="AU242" s="189" t="s">
        <v>83</v>
      </c>
      <c r="AY242" s="188" t="s">
        <v>207</v>
      </c>
      <c r="BK242" s="190">
        <f>SUM(BK243:BK257)</f>
        <v>0</v>
      </c>
    </row>
    <row r="243" spans="1:65" s="2" customFormat="1" ht="24.2" customHeight="1">
      <c r="A243" s="35"/>
      <c r="B243" s="36"/>
      <c r="C243" s="193" t="s">
        <v>308</v>
      </c>
      <c r="D243" s="193" t="s">
        <v>209</v>
      </c>
      <c r="E243" s="194" t="s">
        <v>1910</v>
      </c>
      <c r="F243" s="195" t="s">
        <v>1911</v>
      </c>
      <c r="G243" s="196" t="s">
        <v>275</v>
      </c>
      <c r="H243" s="197">
        <v>55.82</v>
      </c>
      <c r="I243" s="198"/>
      <c r="J243" s="199">
        <f>ROUND(I243*H243,2)</f>
        <v>0</v>
      </c>
      <c r="K243" s="195" t="s">
        <v>213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3.465E-2</v>
      </c>
      <c r="R243" s="202">
        <f>Q243*H243</f>
        <v>1.9341630000000001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97</v>
      </c>
      <c r="AT243" s="204" t="s">
        <v>209</v>
      </c>
      <c r="AU243" s="204" t="s">
        <v>85</v>
      </c>
      <c r="AY243" s="18" t="s">
        <v>207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97</v>
      </c>
      <c r="BM243" s="204" t="s">
        <v>2630</v>
      </c>
    </row>
    <row r="244" spans="1:65" s="14" customFormat="1" ht="11.25">
      <c r="B244" s="218"/>
      <c r="C244" s="219"/>
      <c r="D244" s="208" t="s">
        <v>227</v>
      </c>
      <c r="E244" s="220" t="s">
        <v>1</v>
      </c>
      <c r="F244" s="221" t="s">
        <v>2631</v>
      </c>
      <c r="G244" s="219"/>
      <c r="H244" s="220" t="s">
        <v>1</v>
      </c>
      <c r="I244" s="222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227</v>
      </c>
      <c r="AU244" s="227" t="s">
        <v>85</v>
      </c>
      <c r="AV244" s="14" t="s">
        <v>83</v>
      </c>
      <c r="AW244" s="14" t="s">
        <v>32</v>
      </c>
      <c r="AX244" s="14" t="s">
        <v>76</v>
      </c>
      <c r="AY244" s="227" t="s">
        <v>207</v>
      </c>
    </row>
    <row r="245" spans="1:65" s="13" customFormat="1" ht="11.25">
      <c r="B245" s="206"/>
      <c r="C245" s="207"/>
      <c r="D245" s="208" t="s">
        <v>227</v>
      </c>
      <c r="E245" s="209" t="s">
        <v>1</v>
      </c>
      <c r="F245" s="210" t="s">
        <v>2632</v>
      </c>
      <c r="G245" s="207"/>
      <c r="H245" s="211">
        <v>17.920000000000002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227</v>
      </c>
      <c r="AU245" s="217" t="s">
        <v>85</v>
      </c>
      <c r="AV245" s="13" t="s">
        <v>85</v>
      </c>
      <c r="AW245" s="13" t="s">
        <v>32</v>
      </c>
      <c r="AX245" s="13" t="s">
        <v>76</v>
      </c>
      <c r="AY245" s="217" t="s">
        <v>207</v>
      </c>
    </row>
    <row r="246" spans="1:65" s="13" customFormat="1" ht="11.25">
      <c r="B246" s="206"/>
      <c r="C246" s="207"/>
      <c r="D246" s="208" t="s">
        <v>227</v>
      </c>
      <c r="E246" s="209" t="s">
        <v>1</v>
      </c>
      <c r="F246" s="210" t="s">
        <v>2633</v>
      </c>
      <c r="G246" s="207"/>
      <c r="H246" s="211">
        <v>29.25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227</v>
      </c>
      <c r="AU246" s="217" t="s">
        <v>85</v>
      </c>
      <c r="AV246" s="13" t="s">
        <v>85</v>
      </c>
      <c r="AW246" s="13" t="s">
        <v>32</v>
      </c>
      <c r="AX246" s="13" t="s">
        <v>76</v>
      </c>
      <c r="AY246" s="217" t="s">
        <v>207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2634</v>
      </c>
      <c r="G247" s="207"/>
      <c r="H247" s="211">
        <v>8.65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76</v>
      </c>
      <c r="AY247" s="217" t="s">
        <v>207</v>
      </c>
    </row>
    <row r="248" spans="1:65" s="15" customFormat="1" ht="11.25">
      <c r="B248" s="228"/>
      <c r="C248" s="229"/>
      <c r="D248" s="208" t="s">
        <v>227</v>
      </c>
      <c r="E248" s="230" t="s">
        <v>1</v>
      </c>
      <c r="F248" s="231" t="s">
        <v>291</v>
      </c>
      <c r="G248" s="229"/>
      <c r="H248" s="232">
        <v>55.82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227</v>
      </c>
      <c r="AU248" s="238" t="s">
        <v>85</v>
      </c>
      <c r="AV248" s="15" t="s">
        <v>97</v>
      </c>
      <c r="AW248" s="15" t="s">
        <v>32</v>
      </c>
      <c r="AX248" s="15" t="s">
        <v>83</v>
      </c>
      <c r="AY248" s="238" t="s">
        <v>207</v>
      </c>
    </row>
    <row r="249" spans="1:65" s="2" customFormat="1" ht="49.15" customHeight="1">
      <c r="A249" s="35"/>
      <c r="B249" s="36"/>
      <c r="C249" s="255" t="s">
        <v>314</v>
      </c>
      <c r="D249" s="255" t="s">
        <v>636</v>
      </c>
      <c r="E249" s="256" t="s">
        <v>815</v>
      </c>
      <c r="F249" s="257" t="s">
        <v>2635</v>
      </c>
      <c r="G249" s="258" t="s">
        <v>311</v>
      </c>
      <c r="H249" s="259">
        <v>1</v>
      </c>
      <c r="I249" s="260"/>
      <c r="J249" s="261">
        <f t="shared" ref="J249:J257" si="0">ROUND(I249*H249,2)</f>
        <v>0</v>
      </c>
      <c r="K249" s="257" t="s">
        <v>1</v>
      </c>
      <c r="L249" s="262"/>
      <c r="M249" s="263" t="s">
        <v>1</v>
      </c>
      <c r="N249" s="264" t="s">
        <v>41</v>
      </c>
      <c r="O249" s="72"/>
      <c r="P249" s="202">
        <f t="shared" ref="P249:P257" si="1">O249*H249</f>
        <v>0</v>
      </c>
      <c r="Q249" s="202">
        <v>1.0329999999999999</v>
      </c>
      <c r="R249" s="202">
        <f t="shared" ref="R249:R257" si="2">Q249*H249</f>
        <v>1.0329999999999999</v>
      </c>
      <c r="S249" s="202">
        <v>0</v>
      </c>
      <c r="T249" s="203">
        <f t="shared" ref="T249:T257" si="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237</v>
      </c>
      <c r="AT249" s="204" t="s">
        <v>636</v>
      </c>
      <c r="AU249" s="204" t="s">
        <v>85</v>
      </c>
      <c r="AY249" s="18" t="s">
        <v>207</v>
      </c>
      <c r="BE249" s="205">
        <f t="shared" ref="BE249:BE257" si="4">IF(N249="základní",J249,0)</f>
        <v>0</v>
      </c>
      <c r="BF249" s="205">
        <f t="shared" ref="BF249:BF257" si="5">IF(N249="snížená",J249,0)</f>
        <v>0</v>
      </c>
      <c r="BG249" s="205">
        <f t="shared" ref="BG249:BG257" si="6">IF(N249="zákl. přenesená",J249,0)</f>
        <v>0</v>
      </c>
      <c r="BH249" s="205">
        <f t="shared" ref="BH249:BH257" si="7">IF(N249="sníž. přenesená",J249,0)</f>
        <v>0</v>
      </c>
      <c r="BI249" s="205">
        <f t="shared" ref="BI249:BI257" si="8">IF(N249="nulová",J249,0)</f>
        <v>0</v>
      </c>
      <c r="BJ249" s="18" t="s">
        <v>83</v>
      </c>
      <c r="BK249" s="205">
        <f t="shared" ref="BK249:BK257" si="9">ROUND(I249*H249,2)</f>
        <v>0</v>
      </c>
      <c r="BL249" s="18" t="s">
        <v>97</v>
      </c>
      <c r="BM249" s="204" t="s">
        <v>2636</v>
      </c>
    </row>
    <row r="250" spans="1:65" s="2" customFormat="1" ht="49.15" customHeight="1">
      <c r="A250" s="35"/>
      <c r="B250" s="36"/>
      <c r="C250" s="255" t="s">
        <v>321</v>
      </c>
      <c r="D250" s="255" t="s">
        <v>636</v>
      </c>
      <c r="E250" s="256" t="s">
        <v>1012</v>
      </c>
      <c r="F250" s="257" t="s">
        <v>2637</v>
      </c>
      <c r="G250" s="258" t="s">
        <v>311</v>
      </c>
      <c r="H250" s="259">
        <v>6</v>
      </c>
      <c r="I250" s="260"/>
      <c r="J250" s="261">
        <f t="shared" si="0"/>
        <v>0</v>
      </c>
      <c r="K250" s="257" t="s">
        <v>1</v>
      </c>
      <c r="L250" s="262"/>
      <c r="M250" s="263" t="s">
        <v>1</v>
      </c>
      <c r="N250" s="264" t="s">
        <v>41</v>
      </c>
      <c r="O250" s="72"/>
      <c r="P250" s="202">
        <f t="shared" si="1"/>
        <v>0</v>
      </c>
      <c r="Q250" s="202">
        <v>0.81699999999999995</v>
      </c>
      <c r="R250" s="202">
        <f t="shared" si="2"/>
        <v>4.9019999999999992</v>
      </c>
      <c r="S250" s="202">
        <v>0</v>
      </c>
      <c r="T250" s="203">
        <f t="shared" si="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237</v>
      </c>
      <c r="AT250" s="204" t="s">
        <v>636</v>
      </c>
      <c r="AU250" s="204" t="s">
        <v>85</v>
      </c>
      <c r="AY250" s="18" t="s">
        <v>207</v>
      </c>
      <c r="BE250" s="205">
        <f t="shared" si="4"/>
        <v>0</v>
      </c>
      <c r="BF250" s="205">
        <f t="shared" si="5"/>
        <v>0</v>
      </c>
      <c r="BG250" s="205">
        <f t="shared" si="6"/>
        <v>0</v>
      </c>
      <c r="BH250" s="205">
        <f t="shared" si="7"/>
        <v>0</v>
      </c>
      <c r="BI250" s="205">
        <f t="shared" si="8"/>
        <v>0</v>
      </c>
      <c r="BJ250" s="18" t="s">
        <v>83</v>
      </c>
      <c r="BK250" s="205">
        <f t="shared" si="9"/>
        <v>0</v>
      </c>
      <c r="BL250" s="18" t="s">
        <v>97</v>
      </c>
      <c r="BM250" s="204" t="s">
        <v>2638</v>
      </c>
    </row>
    <row r="251" spans="1:65" s="2" customFormat="1" ht="49.15" customHeight="1">
      <c r="A251" s="35"/>
      <c r="B251" s="36"/>
      <c r="C251" s="255" t="s">
        <v>327</v>
      </c>
      <c r="D251" s="255" t="s">
        <v>636</v>
      </c>
      <c r="E251" s="256" t="s">
        <v>2639</v>
      </c>
      <c r="F251" s="257" t="s">
        <v>2640</v>
      </c>
      <c r="G251" s="258" t="s">
        <v>311</v>
      </c>
      <c r="H251" s="259">
        <v>1</v>
      </c>
      <c r="I251" s="260"/>
      <c r="J251" s="261">
        <f t="shared" si="0"/>
        <v>0</v>
      </c>
      <c r="K251" s="257" t="s">
        <v>1</v>
      </c>
      <c r="L251" s="262"/>
      <c r="M251" s="263" t="s">
        <v>1</v>
      </c>
      <c r="N251" s="264" t="s">
        <v>41</v>
      </c>
      <c r="O251" s="72"/>
      <c r="P251" s="202">
        <f t="shared" si="1"/>
        <v>0</v>
      </c>
      <c r="Q251" s="202">
        <v>1.593</v>
      </c>
      <c r="R251" s="202">
        <f t="shared" si="2"/>
        <v>1.593</v>
      </c>
      <c r="S251" s="202">
        <v>0</v>
      </c>
      <c r="T251" s="203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237</v>
      </c>
      <c r="AT251" s="204" t="s">
        <v>636</v>
      </c>
      <c r="AU251" s="204" t="s">
        <v>85</v>
      </c>
      <c r="AY251" s="18" t="s">
        <v>207</v>
      </c>
      <c r="BE251" s="205">
        <f t="shared" si="4"/>
        <v>0</v>
      </c>
      <c r="BF251" s="205">
        <f t="shared" si="5"/>
        <v>0</v>
      </c>
      <c r="BG251" s="205">
        <f t="shared" si="6"/>
        <v>0</v>
      </c>
      <c r="BH251" s="205">
        <f t="shared" si="7"/>
        <v>0</v>
      </c>
      <c r="BI251" s="205">
        <f t="shared" si="8"/>
        <v>0</v>
      </c>
      <c r="BJ251" s="18" t="s">
        <v>83</v>
      </c>
      <c r="BK251" s="205">
        <f t="shared" si="9"/>
        <v>0</v>
      </c>
      <c r="BL251" s="18" t="s">
        <v>97</v>
      </c>
      <c r="BM251" s="204" t="s">
        <v>2641</v>
      </c>
    </row>
    <row r="252" spans="1:65" s="2" customFormat="1" ht="49.15" customHeight="1">
      <c r="A252" s="35"/>
      <c r="B252" s="36"/>
      <c r="C252" s="255" t="s">
        <v>333</v>
      </c>
      <c r="D252" s="255" t="s">
        <v>636</v>
      </c>
      <c r="E252" s="256" t="s">
        <v>2642</v>
      </c>
      <c r="F252" s="257" t="s">
        <v>2643</v>
      </c>
      <c r="G252" s="258" t="s">
        <v>311</v>
      </c>
      <c r="H252" s="259">
        <v>12</v>
      </c>
      <c r="I252" s="260"/>
      <c r="J252" s="261">
        <f t="shared" si="0"/>
        <v>0</v>
      </c>
      <c r="K252" s="257" t="s">
        <v>1</v>
      </c>
      <c r="L252" s="262"/>
      <c r="M252" s="263" t="s">
        <v>1</v>
      </c>
      <c r="N252" s="264" t="s">
        <v>41</v>
      </c>
      <c r="O252" s="72"/>
      <c r="P252" s="202">
        <f t="shared" si="1"/>
        <v>0</v>
      </c>
      <c r="Q252" s="202">
        <v>0.60099999999999998</v>
      </c>
      <c r="R252" s="202">
        <f t="shared" si="2"/>
        <v>7.2119999999999997</v>
      </c>
      <c r="S252" s="202">
        <v>0</v>
      </c>
      <c r="T252" s="203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237</v>
      </c>
      <c r="AT252" s="204" t="s">
        <v>636</v>
      </c>
      <c r="AU252" s="204" t="s">
        <v>85</v>
      </c>
      <c r="AY252" s="18" t="s">
        <v>207</v>
      </c>
      <c r="BE252" s="205">
        <f t="shared" si="4"/>
        <v>0</v>
      </c>
      <c r="BF252" s="205">
        <f t="shared" si="5"/>
        <v>0</v>
      </c>
      <c r="BG252" s="205">
        <f t="shared" si="6"/>
        <v>0</v>
      </c>
      <c r="BH252" s="205">
        <f t="shared" si="7"/>
        <v>0</v>
      </c>
      <c r="BI252" s="205">
        <f t="shared" si="8"/>
        <v>0</v>
      </c>
      <c r="BJ252" s="18" t="s">
        <v>83</v>
      </c>
      <c r="BK252" s="205">
        <f t="shared" si="9"/>
        <v>0</v>
      </c>
      <c r="BL252" s="18" t="s">
        <v>97</v>
      </c>
      <c r="BM252" s="204" t="s">
        <v>2644</v>
      </c>
    </row>
    <row r="253" spans="1:65" s="2" customFormat="1" ht="49.15" customHeight="1">
      <c r="A253" s="35"/>
      <c r="B253" s="36"/>
      <c r="C253" s="255" t="s">
        <v>349</v>
      </c>
      <c r="D253" s="255" t="s">
        <v>636</v>
      </c>
      <c r="E253" s="256" t="s">
        <v>2645</v>
      </c>
      <c r="F253" s="257" t="s">
        <v>2646</v>
      </c>
      <c r="G253" s="258" t="s">
        <v>311</v>
      </c>
      <c r="H253" s="259">
        <v>1</v>
      </c>
      <c r="I253" s="260"/>
      <c r="J253" s="261">
        <f t="shared" si="0"/>
        <v>0</v>
      </c>
      <c r="K253" s="257" t="s">
        <v>1</v>
      </c>
      <c r="L253" s="262"/>
      <c r="M253" s="263" t="s">
        <v>1</v>
      </c>
      <c r="N253" s="264" t="s">
        <v>41</v>
      </c>
      <c r="O253" s="72"/>
      <c r="P253" s="202">
        <f t="shared" si="1"/>
        <v>0</v>
      </c>
      <c r="Q253" s="202">
        <v>1.901</v>
      </c>
      <c r="R253" s="202">
        <f t="shared" si="2"/>
        <v>1.901</v>
      </c>
      <c r="S253" s="202">
        <v>0</v>
      </c>
      <c r="T253" s="203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237</v>
      </c>
      <c r="AT253" s="204" t="s">
        <v>636</v>
      </c>
      <c r="AU253" s="204" t="s">
        <v>85</v>
      </c>
      <c r="AY253" s="18" t="s">
        <v>207</v>
      </c>
      <c r="BE253" s="205">
        <f t="shared" si="4"/>
        <v>0</v>
      </c>
      <c r="BF253" s="205">
        <f t="shared" si="5"/>
        <v>0</v>
      </c>
      <c r="BG253" s="205">
        <f t="shared" si="6"/>
        <v>0</v>
      </c>
      <c r="BH253" s="205">
        <f t="shared" si="7"/>
        <v>0</v>
      </c>
      <c r="BI253" s="205">
        <f t="shared" si="8"/>
        <v>0</v>
      </c>
      <c r="BJ253" s="18" t="s">
        <v>83</v>
      </c>
      <c r="BK253" s="205">
        <f t="shared" si="9"/>
        <v>0</v>
      </c>
      <c r="BL253" s="18" t="s">
        <v>97</v>
      </c>
      <c r="BM253" s="204" t="s">
        <v>2647</v>
      </c>
    </row>
    <row r="254" spans="1:65" s="2" customFormat="1" ht="49.15" customHeight="1">
      <c r="A254" s="35"/>
      <c r="B254" s="36"/>
      <c r="C254" s="255" t="s">
        <v>355</v>
      </c>
      <c r="D254" s="255" t="s">
        <v>636</v>
      </c>
      <c r="E254" s="256" t="s">
        <v>2648</v>
      </c>
      <c r="F254" s="257" t="s">
        <v>2649</v>
      </c>
      <c r="G254" s="258" t="s">
        <v>311</v>
      </c>
      <c r="H254" s="259">
        <v>2</v>
      </c>
      <c r="I254" s="260"/>
      <c r="J254" s="261">
        <f t="shared" si="0"/>
        <v>0</v>
      </c>
      <c r="K254" s="257" t="s">
        <v>1</v>
      </c>
      <c r="L254" s="262"/>
      <c r="M254" s="263" t="s">
        <v>1</v>
      </c>
      <c r="N254" s="264" t="s">
        <v>41</v>
      </c>
      <c r="O254" s="72"/>
      <c r="P254" s="202">
        <f t="shared" si="1"/>
        <v>0</v>
      </c>
      <c r="Q254" s="202">
        <v>0.2477</v>
      </c>
      <c r="R254" s="202">
        <f t="shared" si="2"/>
        <v>0.49540000000000001</v>
      </c>
      <c r="S254" s="202">
        <v>0</v>
      </c>
      <c r="T254" s="203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237</v>
      </c>
      <c r="AT254" s="204" t="s">
        <v>636</v>
      </c>
      <c r="AU254" s="204" t="s">
        <v>85</v>
      </c>
      <c r="AY254" s="18" t="s">
        <v>207</v>
      </c>
      <c r="BE254" s="205">
        <f t="shared" si="4"/>
        <v>0</v>
      </c>
      <c r="BF254" s="205">
        <f t="shared" si="5"/>
        <v>0</v>
      </c>
      <c r="BG254" s="205">
        <f t="shared" si="6"/>
        <v>0</v>
      </c>
      <c r="BH254" s="205">
        <f t="shared" si="7"/>
        <v>0</v>
      </c>
      <c r="BI254" s="205">
        <f t="shared" si="8"/>
        <v>0</v>
      </c>
      <c r="BJ254" s="18" t="s">
        <v>83</v>
      </c>
      <c r="BK254" s="205">
        <f t="shared" si="9"/>
        <v>0</v>
      </c>
      <c r="BL254" s="18" t="s">
        <v>97</v>
      </c>
      <c r="BM254" s="204" t="s">
        <v>2650</v>
      </c>
    </row>
    <row r="255" spans="1:65" s="2" customFormat="1" ht="49.15" customHeight="1">
      <c r="A255" s="35"/>
      <c r="B255" s="36"/>
      <c r="C255" s="255" t="s">
        <v>361</v>
      </c>
      <c r="D255" s="255" t="s">
        <v>636</v>
      </c>
      <c r="E255" s="256" t="s">
        <v>2651</v>
      </c>
      <c r="F255" s="257" t="s">
        <v>2652</v>
      </c>
      <c r="G255" s="258" t="s">
        <v>311</v>
      </c>
      <c r="H255" s="259">
        <v>2</v>
      </c>
      <c r="I255" s="260"/>
      <c r="J255" s="261">
        <f t="shared" si="0"/>
        <v>0</v>
      </c>
      <c r="K255" s="257" t="s">
        <v>1</v>
      </c>
      <c r="L255" s="262"/>
      <c r="M255" s="263" t="s">
        <v>1</v>
      </c>
      <c r="N255" s="264" t="s">
        <v>41</v>
      </c>
      <c r="O255" s="72"/>
      <c r="P255" s="202">
        <f t="shared" si="1"/>
        <v>0</v>
      </c>
      <c r="Q255" s="202">
        <v>0.2016</v>
      </c>
      <c r="R255" s="202">
        <f t="shared" si="2"/>
        <v>0.4032</v>
      </c>
      <c r="S255" s="202">
        <v>0</v>
      </c>
      <c r="T255" s="203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237</v>
      </c>
      <c r="AT255" s="204" t="s">
        <v>636</v>
      </c>
      <c r="AU255" s="204" t="s">
        <v>85</v>
      </c>
      <c r="AY255" s="18" t="s">
        <v>207</v>
      </c>
      <c r="BE255" s="205">
        <f t="shared" si="4"/>
        <v>0</v>
      </c>
      <c r="BF255" s="205">
        <f t="shared" si="5"/>
        <v>0</v>
      </c>
      <c r="BG255" s="205">
        <f t="shared" si="6"/>
        <v>0</v>
      </c>
      <c r="BH255" s="205">
        <f t="shared" si="7"/>
        <v>0</v>
      </c>
      <c r="BI255" s="205">
        <f t="shared" si="8"/>
        <v>0</v>
      </c>
      <c r="BJ255" s="18" t="s">
        <v>83</v>
      </c>
      <c r="BK255" s="205">
        <f t="shared" si="9"/>
        <v>0</v>
      </c>
      <c r="BL255" s="18" t="s">
        <v>97</v>
      </c>
      <c r="BM255" s="204" t="s">
        <v>2653</v>
      </c>
    </row>
    <row r="256" spans="1:65" s="2" customFormat="1" ht="49.15" customHeight="1">
      <c r="A256" s="35"/>
      <c r="B256" s="36"/>
      <c r="C256" s="255" t="s">
        <v>369</v>
      </c>
      <c r="D256" s="255" t="s">
        <v>636</v>
      </c>
      <c r="E256" s="256" t="s">
        <v>2654</v>
      </c>
      <c r="F256" s="257" t="s">
        <v>2655</v>
      </c>
      <c r="G256" s="258" t="s">
        <v>311</v>
      </c>
      <c r="H256" s="259">
        <v>3</v>
      </c>
      <c r="I256" s="260"/>
      <c r="J256" s="261">
        <f t="shared" si="0"/>
        <v>0</v>
      </c>
      <c r="K256" s="257" t="s">
        <v>1</v>
      </c>
      <c r="L256" s="262"/>
      <c r="M256" s="263" t="s">
        <v>1</v>
      </c>
      <c r="N256" s="264" t="s">
        <v>41</v>
      </c>
      <c r="O256" s="72"/>
      <c r="P256" s="202">
        <f t="shared" si="1"/>
        <v>0</v>
      </c>
      <c r="Q256" s="202">
        <v>0.33019999999999999</v>
      </c>
      <c r="R256" s="202">
        <f t="shared" si="2"/>
        <v>0.99059999999999993</v>
      </c>
      <c r="S256" s="202">
        <v>0</v>
      </c>
      <c r="T256" s="203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237</v>
      </c>
      <c r="AT256" s="204" t="s">
        <v>636</v>
      </c>
      <c r="AU256" s="204" t="s">
        <v>85</v>
      </c>
      <c r="AY256" s="18" t="s">
        <v>207</v>
      </c>
      <c r="BE256" s="205">
        <f t="shared" si="4"/>
        <v>0</v>
      </c>
      <c r="BF256" s="205">
        <f t="shared" si="5"/>
        <v>0</v>
      </c>
      <c r="BG256" s="205">
        <f t="shared" si="6"/>
        <v>0</v>
      </c>
      <c r="BH256" s="205">
        <f t="shared" si="7"/>
        <v>0</v>
      </c>
      <c r="BI256" s="205">
        <f t="shared" si="8"/>
        <v>0</v>
      </c>
      <c r="BJ256" s="18" t="s">
        <v>83</v>
      </c>
      <c r="BK256" s="205">
        <f t="shared" si="9"/>
        <v>0</v>
      </c>
      <c r="BL256" s="18" t="s">
        <v>97</v>
      </c>
      <c r="BM256" s="204" t="s">
        <v>2656</v>
      </c>
    </row>
    <row r="257" spans="1:65" s="2" customFormat="1" ht="49.15" customHeight="1">
      <c r="A257" s="35"/>
      <c r="B257" s="36"/>
      <c r="C257" s="255" t="s">
        <v>378</v>
      </c>
      <c r="D257" s="255" t="s">
        <v>636</v>
      </c>
      <c r="E257" s="256" t="s">
        <v>2657</v>
      </c>
      <c r="F257" s="257" t="s">
        <v>2658</v>
      </c>
      <c r="G257" s="258" t="s">
        <v>311</v>
      </c>
      <c r="H257" s="259">
        <v>2</v>
      </c>
      <c r="I257" s="260"/>
      <c r="J257" s="261">
        <f t="shared" si="0"/>
        <v>0</v>
      </c>
      <c r="K257" s="257" t="s">
        <v>1</v>
      </c>
      <c r="L257" s="262"/>
      <c r="M257" s="263" t="s">
        <v>1</v>
      </c>
      <c r="N257" s="264" t="s">
        <v>41</v>
      </c>
      <c r="O257" s="72"/>
      <c r="P257" s="202">
        <f t="shared" si="1"/>
        <v>0</v>
      </c>
      <c r="Q257" s="202">
        <v>0.16900000000000001</v>
      </c>
      <c r="R257" s="202">
        <f t="shared" si="2"/>
        <v>0.33800000000000002</v>
      </c>
      <c r="S257" s="202">
        <v>0</v>
      </c>
      <c r="T257" s="203">
        <f t="shared" si="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237</v>
      </c>
      <c r="AT257" s="204" t="s">
        <v>636</v>
      </c>
      <c r="AU257" s="204" t="s">
        <v>85</v>
      </c>
      <c r="AY257" s="18" t="s">
        <v>207</v>
      </c>
      <c r="BE257" s="205">
        <f t="shared" si="4"/>
        <v>0</v>
      </c>
      <c r="BF257" s="205">
        <f t="shared" si="5"/>
        <v>0</v>
      </c>
      <c r="BG257" s="205">
        <f t="shared" si="6"/>
        <v>0</v>
      </c>
      <c r="BH257" s="205">
        <f t="shared" si="7"/>
        <v>0</v>
      </c>
      <c r="BI257" s="205">
        <f t="shared" si="8"/>
        <v>0</v>
      </c>
      <c r="BJ257" s="18" t="s">
        <v>83</v>
      </c>
      <c r="BK257" s="205">
        <f t="shared" si="9"/>
        <v>0</v>
      </c>
      <c r="BL257" s="18" t="s">
        <v>97</v>
      </c>
      <c r="BM257" s="204" t="s">
        <v>2659</v>
      </c>
    </row>
    <row r="258" spans="1:65" s="12" customFormat="1" ht="22.9" customHeight="1">
      <c r="B258" s="177"/>
      <c r="C258" s="178"/>
      <c r="D258" s="179" t="s">
        <v>75</v>
      </c>
      <c r="E258" s="191" t="s">
        <v>229</v>
      </c>
      <c r="F258" s="191" t="s">
        <v>313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SUM(P259:P271)</f>
        <v>0</v>
      </c>
      <c r="Q258" s="185"/>
      <c r="R258" s="186">
        <f>SUM(R259:R271)</f>
        <v>21.6</v>
      </c>
      <c r="S258" s="185"/>
      <c r="T258" s="187">
        <f>SUM(T259:T271)</f>
        <v>0</v>
      </c>
      <c r="AR258" s="188" t="s">
        <v>83</v>
      </c>
      <c r="AT258" s="189" t="s">
        <v>75</v>
      </c>
      <c r="AU258" s="189" t="s">
        <v>83</v>
      </c>
      <c r="AY258" s="188" t="s">
        <v>207</v>
      </c>
      <c r="BK258" s="190">
        <f>SUM(BK259:BK271)</f>
        <v>0</v>
      </c>
    </row>
    <row r="259" spans="1:65" s="2" customFormat="1" ht="24.2" customHeight="1">
      <c r="A259" s="35"/>
      <c r="B259" s="36"/>
      <c r="C259" s="193" t="s">
        <v>384</v>
      </c>
      <c r="D259" s="193" t="s">
        <v>209</v>
      </c>
      <c r="E259" s="194" t="s">
        <v>2660</v>
      </c>
      <c r="F259" s="195" t="s">
        <v>2661</v>
      </c>
      <c r="G259" s="196" t="s">
        <v>285</v>
      </c>
      <c r="H259" s="197">
        <v>10</v>
      </c>
      <c r="I259" s="198"/>
      <c r="J259" s="199">
        <f>ROUND(I259*H259,2)</f>
        <v>0</v>
      </c>
      <c r="K259" s="195" t="s">
        <v>213</v>
      </c>
      <c r="L259" s="40"/>
      <c r="M259" s="200" t="s">
        <v>1</v>
      </c>
      <c r="N259" s="201" t="s">
        <v>41</v>
      </c>
      <c r="O259" s="72"/>
      <c r="P259" s="202">
        <f>O259*H259</f>
        <v>0</v>
      </c>
      <c r="Q259" s="202">
        <v>2.16</v>
      </c>
      <c r="R259" s="202">
        <f>Q259*H259</f>
        <v>21.6</v>
      </c>
      <c r="S259" s="202">
        <v>0</v>
      </c>
      <c r="T259" s="20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97</v>
      </c>
      <c r="AT259" s="204" t="s">
        <v>209</v>
      </c>
      <c r="AU259" s="204" t="s">
        <v>85</v>
      </c>
      <c r="AY259" s="18" t="s">
        <v>207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83</v>
      </c>
      <c r="BK259" s="205">
        <f>ROUND(I259*H259,2)</f>
        <v>0</v>
      </c>
      <c r="BL259" s="18" t="s">
        <v>97</v>
      </c>
      <c r="BM259" s="204" t="s">
        <v>2662</v>
      </c>
    </row>
    <row r="260" spans="1:65" s="14" customFormat="1" ht="11.25">
      <c r="B260" s="218"/>
      <c r="C260" s="219"/>
      <c r="D260" s="208" t="s">
        <v>227</v>
      </c>
      <c r="E260" s="220" t="s">
        <v>1</v>
      </c>
      <c r="F260" s="221" t="s">
        <v>2571</v>
      </c>
      <c r="G260" s="219"/>
      <c r="H260" s="220" t="s">
        <v>1</v>
      </c>
      <c r="I260" s="222"/>
      <c r="J260" s="219"/>
      <c r="K260" s="219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227</v>
      </c>
      <c r="AU260" s="227" t="s">
        <v>85</v>
      </c>
      <c r="AV260" s="14" t="s">
        <v>83</v>
      </c>
      <c r="AW260" s="14" t="s">
        <v>32</v>
      </c>
      <c r="AX260" s="14" t="s">
        <v>76</v>
      </c>
      <c r="AY260" s="227" t="s">
        <v>207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2663</v>
      </c>
      <c r="G261" s="207"/>
      <c r="H261" s="211">
        <v>0.58099999999999996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76</v>
      </c>
      <c r="AY261" s="217" t="s">
        <v>207</v>
      </c>
    </row>
    <row r="262" spans="1:65" s="13" customFormat="1" ht="11.25">
      <c r="B262" s="206"/>
      <c r="C262" s="207"/>
      <c r="D262" s="208" t="s">
        <v>227</v>
      </c>
      <c r="E262" s="209" t="s">
        <v>1</v>
      </c>
      <c r="F262" s="210" t="s">
        <v>2664</v>
      </c>
      <c r="G262" s="207"/>
      <c r="H262" s="211">
        <v>2.5539999999999998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227</v>
      </c>
      <c r="AU262" s="217" t="s">
        <v>85</v>
      </c>
      <c r="AV262" s="13" t="s">
        <v>85</v>
      </c>
      <c r="AW262" s="13" t="s">
        <v>32</v>
      </c>
      <c r="AX262" s="13" t="s">
        <v>76</v>
      </c>
      <c r="AY262" s="21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2665</v>
      </c>
      <c r="G263" s="207"/>
      <c r="H263" s="211">
        <v>0.82899999999999996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76</v>
      </c>
      <c r="AY263" s="21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2666</v>
      </c>
      <c r="G264" s="207"/>
      <c r="H264" s="211">
        <v>3.762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76</v>
      </c>
      <c r="AY264" s="217" t="s">
        <v>207</v>
      </c>
    </row>
    <row r="265" spans="1:65" s="13" customFormat="1" ht="11.25">
      <c r="B265" s="206"/>
      <c r="C265" s="207"/>
      <c r="D265" s="208" t="s">
        <v>227</v>
      </c>
      <c r="E265" s="209" t="s">
        <v>1</v>
      </c>
      <c r="F265" s="210" t="s">
        <v>2667</v>
      </c>
      <c r="G265" s="207"/>
      <c r="H265" s="211">
        <v>1.036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227</v>
      </c>
      <c r="AU265" s="217" t="s">
        <v>85</v>
      </c>
      <c r="AV265" s="13" t="s">
        <v>85</v>
      </c>
      <c r="AW265" s="13" t="s">
        <v>32</v>
      </c>
      <c r="AX265" s="13" t="s">
        <v>76</v>
      </c>
      <c r="AY265" s="217" t="s">
        <v>207</v>
      </c>
    </row>
    <row r="266" spans="1:65" s="13" customFormat="1" ht="11.25">
      <c r="B266" s="206"/>
      <c r="C266" s="207"/>
      <c r="D266" s="208" t="s">
        <v>227</v>
      </c>
      <c r="E266" s="209" t="s">
        <v>1</v>
      </c>
      <c r="F266" s="210" t="s">
        <v>2668</v>
      </c>
      <c r="G266" s="207"/>
      <c r="H266" s="211">
        <v>0.25800000000000001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227</v>
      </c>
      <c r="AU266" s="217" t="s">
        <v>85</v>
      </c>
      <c r="AV266" s="13" t="s">
        <v>85</v>
      </c>
      <c r="AW266" s="13" t="s">
        <v>32</v>
      </c>
      <c r="AX266" s="13" t="s">
        <v>76</v>
      </c>
      <c r="AY266" s="217" t="s">
        <v>207</v>
      </c>
    </row>
    <row r="267" spans="1:65" s="13" customFormat="1" ht="11.25">
      <c r="B267" s="206"/>
      <c r="C267" s="207"/>
      <c r="D267" s="208" t="s">
        <v>227</v>
      </c>
      <c r="E267" s="209" t="s">
        <v>1</v>
      </c>
      <c r="F267" s="210" t="s">
        <v>2669</v>
      </c>
      <c r="G267" s="207"/>
      <c r="H267" s="211">
        <v>0.21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227</v>
      </c>
      <c r="AU267" s="217" t="s">
        <v>85</v>
      </c>
      <c r="AV267" s="13" t="s">
        <v>85</v>
      </c>
      <c r="AW267" s="13" t="s">
        <v>32</v>
      </c>
      <c r="AX267" s="13" t="s">
        <v>76</v>
      </c>
      <c r="AY267" s="217" t="s">
        <v>207</v>
      </c>
    </row>
    <row r="268" spans="1:65" s="13" customFormat="1" ht="11.25">
      <c r="B268" s="206"/>
      <c r="C268" s="207"/>
      <c r="D268" s="208" t="s">
        <v>227</v>
      </c>
      <c r="E268" s="209" t="s">
        <v>1</v>
      </c>
      <c r="F268" s="210" t="s">
        <v>2670</v>
      </c>
      <c r="G268" s="207"/>
      <c r="H268" s="211">
        <v>0.51600000000000001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227</v>
      </c>
      <c r="AU268" s="217" t="s">
        <v>85</v>
      </c>
      <c r="AV268" s="13" t="s">
        <v>85</v>
      </c>
      <c r="AW268" s="13" t="s">
        <v>32</v>
      </c>
      <c r="AX268" s="13" t="s">
        <v>76</v>
      </c>
      <c r="AY268" s="217" t="s">
        <v>207</v>
      </c>
    </row>
    <row r="269" spans="1:65" s="13" customFormat="1" ht="11.25">
      <c r="B269" s="206"/>
      <c r="C269" s="207"/>
      <c r="D269" s="208" t="s">
        <v>227</v>
      </c>
      <c r="E269" s="209" t="s">
        <v>1</v>
      </c>
      <c r="F269" s="210" t="s">
        <v>2671</v>
      </c>
      <c r="G269" s="207"/>
      <c r="H269" s="211">
        <v>0.17599999999999999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32</v>
      </c>
      <c r="AX269" s="13" t="s">
        <v>76</v>
      </c>
      <c r="AY269" s="217" t="s">
        <v>207</v>
      </c>
    </row>
    <row r="270" spans="1:65" s="16" customFormat="1" ht="11.25">
      <c r="B270" s="239"/>
      <c r="C270" s="240"/>
      <c r="D270" s="208" t="s">
        <v>227</v>
      </c>
      <c r="E270" s="241" t="s">
        <v>1</v>
      </c>
      <c r="F270" s="242" t="s">
        <v>345</v>
      </c>
      <c r="G270" s="240"/>
      <c r="H270" s="243">
        <v>9.9220000000000006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227</v>
      </c>
      <c r="AU270" s="249" t="s">
        <v>85</v>
      </c>
      <c r="AV270" s="16" t="s">
        <v>92</v>
      </c>
      <c r="AW270" s="16" t="s">
        <v>32</v>
      </c>
      <c r="AX270" s="16" t="s">
        <v>76</v>
      </c>
      <c r="AY270" s="249" t="s">
        <v>207</v>
      </c>
    </row>
    <row r="271" spans="1:65" s="13" customFormat="1" ht="11.25">
      <c r="B271" s="206"/>
      <c r="C271" s="207"/>
      <c r="D271" s="208" t="s">
        <v>227</v>
      </c>
      <c r="E271" s="209" t="s">
        <v>1</v>
      </c>
      <c r="F271" s="210" t="s">
        <v>2672</v>
      </c>
      <c r="G271" s="207"/>
      <c r="H271" s="211">
        <v>10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32</v>
      </c>
      <c r="AX271" s="13" t="s">
        <v>83</v>
      </c>
      <c r="AY271" s="217" t="s">
        <v>207</v>
      </c>
    </row>
    <row r="272" spans="1:65" s="12" customFormat="1" ht="22.9" customHeight="1">
      <c r="B272" s="177"/>
      <c r="C272" s="178"/>
      <c r="D272" s="179" t="s">
        <v>75</v>
      </c>
      <c r="E272" s="191" t="s">
        <v>237</v>
      </c>
      <c r="F272" s="191" t="s">
        <v>320</v>
      </c>
      <c r="G272" s="178"/>
      <c r="H272" s="178"/>
      <c r="I272" s="181"/>
      <c r="J272" s="192">
        <f>BK272</f>
        <v>0</v>
      </c>
      <c r="K272" s="178"/>
      <c r="L272" s="183"/>
      <c r="M272" s="184"/>
      <c r="N272" s="185"/>
      <c r="O272" s="185"/>
      <c r="P272" s="186">
        <f>SUM(P273:P277)</f>
        <v>0</v>
      </c>
      <c r="Q272" s="185"/>
      <c r="R272" s="186">
        <f>SUM(R273:R277)</f>
        <v>0.49917</v>
      </c>
      <c r="S272" s="185"/>
      <c r="T272" s="187">
        <f>SUM(T273:T277)</f>
        <v>0</v>
      </c>
      <c r="AR272" s="188" t="s">
        <v>83</v>
      </c>
      <c r="AT272" s="189" t="s">
        <v>75</v>
      </c>
      <c r="AU272" s="189" t="s">
        <v>83</v>
      </c>
      <c r="AY272" s="188" t="s">
        <v>207</v>
      </c>
      <c r="BK272" s="190">
        <f>SUM(BK273:BK277)</f>
        <v>0</v>
      </c>
    </row>
    <row r="273" spans="1:65" s="2" customFormat="1" ht="24.2" customHeight="1">
      <c r="A273" s="35"/>
      <c r="B273" s="36"/>
      <c r="C273" s="193" t="s">
        <v>388</v>
      </c>
      <c r="D273" s="193" t="s">
        <v>209</v>
      </c>
      <c r="E273" s="194" t="s">
        <v>2673</v>
      </c>
      <c r="F273" s="195" t="s">
        <v>2674</v>
      </c>
      <c r="G273" s="196" t="s">
        <v>275</v>
      </c>
      <c r="H273" s="197">
        <v>3</v>
      </c>
      <c r="I273" s="198"/>
      <c r="J273" s="199">
        <f>ROUND(I273*H273,2)</f>
        <v>0</v>
      </c>
      <c r="K273" s="195" t="s">
        <v>213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2.7599999999999999E-3</v>
      </c>
      <c r="R273" s="202">
        <f>Q273*H273</f>
        <v>8.2799999999999992E-3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97</v>
      </c>
      <c r="AT273" s="204" t="s">
        <v>209</v>
      </c>
      <c r="AU273" s="204" t="s">
        <v>85</v>
      </c>
      <c r="AY273" s="18" t="s">
        <v>207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97</v>
      </c>
      <c r="BM273" s="204" t="s">
        <v>2675</v>
      </c>
    </row>
    <row r="274" spans="1:65" s="2" customFormat="1" ht="16.5" customHeight="1">
      <c r="A274" s="35"/>
      <c r="B274" s="36"/>
      <c r="C274" s="193" t="s">
        <v>392</v>
      </c>
      <c r="D274" s="193" t="s">
        <v>209</v>
      </c>
      <c r="E274" s="194" t="s">
        <v>2676</v>
      </c>
      <c r="F274" s="195" t="s">
        <v>2106</v>
      </c>
      <c r="G274" s="196" t="s">
        <v>311</v>
      </c>
      <c r="H274" s="197">
        <v>1</v>
      </c>
      <c r="I274" s="198"/>
      <c r="J274" s="199">
        <f>ROUND(I274*H274,2)</f>
        <v>0</v>
      </c>
      <c r="K274" s="195" t="s">
        <v>1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6.9999999999999994E-5</v>
      </c>
      <c r="R274" s="202">
        <f>Q274*H274</f>
        <v>6.9999999999999994E-5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97</v>
      </c>
      <c r="AT274" s="204" t="s">
        <v>209</v>
      </c>
      <c r="AU274" s="204" t="s">
        <v>85</v>
      </c>
      <c r="AY274" s="18" t="s">
        <v>207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97</v>
      </c>
      <c r="BM274" s="204" t="s">
        <v>2677</v>
      </c>
    </row>
    <row r="275" spans="1:65" s="2" customFormat="1" ht="37.9" customHeight="1">
      <c r="A275" s="35"/>
      <c r="B275" s="36"/>
      <c r="C275" s="193" t="s">
        <v>396</v>
      </c>
      <c r="D275" s="193" t="s">
        <v>209</v>
      </c>
      <c r="E275" s="194" t="s">
        <v>2678</v>
      </c>
      <c r="F275" s="195" t="s">
        <v>2679</v>
      </c>
      <c r="G275" s="196" t="s">
        <v>311</v>
      </c>
      <c r="H275" s="197">
        <v>2</v>
      </c>
      <c r="I275" s="198"/>
      <c r="J275" s="199">
        <f>ROUND(I275*H275,2)</f>
        <v>0</v>
      </c>
      <c r="K275" s="195" t="s">
        <v>213</v>
      </c>
      <c r="L275" s="40"/>
      <c r="M275" s="200" t="s">
        <v>1</v>
      </c>
      <c r="N275" s="201" t="s">
        <v>41</v>
      </c>
      <c r="O275" s="72"/>
      <c r="P275" s="202">
        <f>O275*H275</f>
        <v>0</v>
      </c>
      <c r="Q275" s="202">
        <v>5.0600000000000003E-3</v>
      </c>
      <c r="R275" s="202">
        <f>Q275*H275</f>
        <v>1.0120000000000001E-2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97</v>
      </c>
      <c r="AT275" s="204" t="s">
        <v>209</v>
      </c>
      <c r="AU275" s="204" t="s">
        <v>85</v>
      </c>
      <c r="AY275" s="18" t="s">
        <v>207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83</v>
      </c>
      <c r="BK275" s="205">
        <f>ROUND(I275*H275,2)</f>
        <v>0</v>
      </c>
      <c r="BL275" s="18" t="s">
        <v>97</v>
      </c>
      <c r="BM275" s="204" t="s">
        <v>2680</v>
      </c>
    </row>
    <row r="276" spans="1:65" s="2" customFormat="1" ht="37.9" customHeight="1">
      <c r="A276" s="35"/>
      <c r="B276" s="36"/>
      <c r="C276" s="193" t="s">
        <v>402</v>
      </c>
      <c r="D276" s="193" t="s">
        <v>209</v>
      </c>
      <c r="E276" s="194" t="s">
        <v>803</v>
      </c>
      <c r="F276" s="195" t="s">
        <v>804</v>
      </c>
      <c r="G276" s="196" t="s">
        <v>311</v>
      </c>
      <c r="H276" s="197">
        <v>2</v>
      </c>
      <c r="I276" s="198"/>
      <c r="J276" s="199">
        <f>ROUND(I276*H276,2)</f>
        <v>0</v>
      </c>
      <c r="K276" s="195" t="s">
        <v>213</v>
      </c>
      <c r="L276" s="40"/>
      <c r="M276" s="200" t="s">
        <v>1</v>
      </c>
      <c r="N276" s="201" t="s">
        <v>41</v>
      </c>
      <c r="O276" s="72"/>
      <c r="P276" s="202">
        <f>O276*H276</f>
        <v>0</v>
      </c>
      <c r="Q276" s="202">
        <v>1.0000000000000001E-5</v>
      </c>
      <c r="R276" s="202">
        <f>Q276*H276</f>
        <v>2.0000000000000002E-5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97</v>
      </c>
      <c r="AT276" s="204" t="s">
        <v>209</v>
      </c>
      <c r="AU276" s="204" t="s">
        <v>85</v>
      </c>
      <c r="AY276" s="18" t="s">
        <v>207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97</v>
      </c>
      <c r="BM276" s="204" t="s">
        <v>2681</v>
      </c>
    </row>
    <row r="277" spans="1:65" s="2" customFormat="1" ht="37.9" customHeight="1">
      <c r="A277" s="35"/>
      <c r="B277" s="36"/>
      <c r="C277" s="193" t="s">
        <v>407</v>
      </c>
      <c r="D277" s="193" t="s">
        <v>209</v>
      </c>
      <c r="E277" s="194" t="s">
        <v>807</v>
      </c>
      <c r="F277" s="195" t="s">
        <v>808</v>
      </c>
      <c r="G277" s="196" t="s">
        <v>311</v>
      </c>
      <c r="H277" s="197">
        <v>2</v>
      </c>
      <c r="I277" s="198"/>
      <c r="J277" s="199">
        <f>ROUND(I277*H277,2)</f>
        <v>0</v>
      </c>
      <c r="K277" s="195" t="s">
        <v>213</v>
      </c>
      <c r="L277" s="40"/>
      <c r="M277" s="200" t="s">
        <v>1</v>
      </c>
      <c r="N277" s="201" t="s">
        <v>41</v>
      </c>
      <c r="O277" s="72"/>
      <c r="P277" s="202">
        <f>O277*H277</f>
        <v>0</v>
      </c>
      <c r="Q277" s="202">
        <v>0.24034</v>
      </c>
      <c r="R277" s="202">
        <f>Q277*H277</f>
        <v>0.48068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97</v>
      </c>
      <c r="AT277" s="204" t="s">
        <v>209</v>
      </c>
      <c r="AU277" s="204" t="s">
        <v>85</v>
      </c>
      <c r="AY277" s="18" t="s">
        <v>207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83</v>
      </c>
      <c r="BK277" s="205">
        <f>ROUND(I277*H277,2)</f>
        <v>0</v>
      </c>
      <c r="BL277" s="18" t="s">
        <v>97</v>
      </c>
      <c r="BM277" s="204" t="s">
        <v>2682</v>
      </c>
    </row>
    <row r="278" spans="1:65" s="12" customFormat="1" ht="22.9" customHeight="1">
      <c r="B278" s="177"/>
      <c r="C278" s="178"/>
      <c r="D278" s="179" t="s">
        <v>75</v>
      </c>
      <c r="E278" s="191" t="s">
        <v>243</v>
      </c>
      <c r="F278" s="191" t="s">
        <v>332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SUM(P279:P291)</f>
        <v>0</v>
      </c>
      <c r="Q278" s="185"/>
      <c r="R278" s="186">
        <f>SUM(R279:R291)</f>
        <v>4.248946E-2</v>
      </c>
      <c r="S278" s="185"/>
      <c r="T278" s="187">
        <f>SUM(T279:T291)</f>
        <v>0</v>
      </c>
      <c r="AR278" s="188" t="s">
        <v>83</v>
      </c>
      <c r="AT278" s="189" t="s">
        <v>75</v>
      </c>
      <c r="AU278" s="189" t="s">
        <v>83</v>
      </c>
      <c r="AY278" s="188" t="s">
        <v>207</v>
      </c>
      <c r="BK278" s="190">
        <f>SUM(BK279:BK291)</f>
        <v>0</v>
      </c>
    </row>
    <row r="279" spans="1:65" s="2" customFormat="1" ht="24.2" customHeight="1">
      <c r="A279" s="35"/>
      <c r="B279" s="36"/>
      <c r="C279" s="193" t="s">
        <v>411</v>
      </c>
      <c r="D279" s="193" t="s">
        <v>209</v>
      </c>
      <c r="E279" s="194" t="s">
        <v>820</v>
      </c>
      <c r="F279" s="195" t="s">
        <v>821</v>
      </c>
      <c r="G279" s="196" t="s">
        <v>275</v>
      </c>
      <c r="H279" s="197">
        <v>15.8</v>
      </c>
      <c r="I279" s="198"/>
      <c r="J279" s="199">
        <f>ROUND(I279*H279,2)</f>
        <v>0</v>
      </c>
      <c r="K279" s="195" t="s">
        <v>213</v>
      </c>
      <c r="L279" s="40"/>
      <c r="M279" s="200" t="s">
        <v>1</v>
      </c>
      <c r="N279" s="201" t="s">
        <v>41</v>
      </c>
      <c r="O279" s="72"/>
      <c r="P279" s="202">
        <f>O279*H279</f>
        <v>0</v>
      </c>
      <c r="Q279" s="202">
        <v>2.9999999999999997E-4</v>
      </c>
      <c r="R279" s="202">
        <f>Q279*H279</f>
        <v>4.7399999999999994E-3</v>
      </c>
      <c r="S279" s="202">
        <v>0</v>
      </c>
      <c r="T279" s="20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97</v>
      </c>
      <c r="AT279" s="204" t="s">
        <v>209</v>
      </c>
      <c r="AU279" s="204" t="s">
        <v>85</v>
      </c>
      <c r="AY279" s="18" t="s">
        <v>207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83</v>
      </c>
      <c r="BK279" s="205">
        <f>ROUND(I279*H279,2)</f>
        <v>0</v>
      </c>
      <c r="BL279" s="18" t="s">
        <v>97</v>
      </c>
      <c r="BM279" s="204" t="s">
        <v>2683</v>
      </c>
    </row>
    <row r="280" spans="1:65" s="14" customFormat="1" ht="11.25">
      <c r="B280" s="218"/>
      <c r="C280" s="219"/>
      <c r="D280" s="208" t="s">
        <v>227</v>
      </c>
      <c r="E280" s="220" t="s">
        <v>1</v>
      </c>
      <c r="F280" s="221" t="s">
        <v>2684</v>
      </c>
      <c r="G280" s="219"/>
      <c r="H280" s="220" t="s">
        <v>1</v>
      </c>
      <c r="I280" s="222"/>
      <c r="J280" s="219"/>
      <c r="K280" s="219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227</v>
      </c>
      <c r="AU280" s="227" t="s">
        <v>85</v>
      </c>
      <c r="AV280" s="14" t="s">
        <v>83</v>
      </c>
      <c r="AW280" s="14" t="s">
        <v>32</v>
      </c>
      <c r="AX280" s="14" t="s">
        <v>76</v>
      </c>
      <c r="AY280" s="227" t="s">
        <v>207</v>
      </c>
    </row>
    <row r="281" spans="1:65" s="13" customFormat="1" ht="11.25">
      <c r="B281" s="206"/>
      <c r="C281" s="207"/>
      <c r="D281" s="208" t="s">
        <v>227</v>
      </c>
      <c r="E281" s="209" t="s">
        <v>1</v>
      </c>
      <c r="F281" s="210" t="s">
        <v>2685</v>
      </c>
      <c r="G281" s="207"/>
      <c r="H281" s="211">
        <v>15.8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32</v>
      </c>
      <c r="AX281" s="13" t="s">
        <v>83</v>
      </c>
      <c r="AY281" s="217" t="s">
        <v>207</v>
      </c>
    </row>
    <row r="282" spans="1:65" s="2" customFormat="1" ht="24.2" customHeight="1">
      <c r="A282" s="35"/>
      <c r="B282" s="36"/>
      <c r="C282" s="255" t="s">
        <v>420</v>
      </c>
      <c r="D282" s="255" t="s">
        <v>636</v>
      </c>
      <c r="E282" s="256" t="s">
        <v>826</v>
      </c>
      <c r="F282" s="257" t="s">
        <v>2686</v>
      </c>
      <c r="G282" s="258" t="s">
        <v>817</v>
      </c>
      <c r="H282" s="259">
        <v>355</v>
      </c>
      <c r="I282" s="260"/>
      <c r="J282" s="261">
        <f>ROUND(I282*H282,2)</f>
        <v>0</v>
      </c>
      <c r="K282" s="257" t="s">
        <v>1</v>
      </c>
      <c r="L282" s="262"/>
      <c r="M282" s="263" t="s">
        <v>1</v>
      </c>
      <c r="N282" s="264" t="s">
        <v>41</v>
      </c>
      <c r="O282" s="7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237</v>
      </c>
      <c r="AT282" s="204" t="s">
        <v>636</v>
      </c>
      <c r="AU282" s="204" t="s">
        <v>85</v>
      </c>
      <c r="AY282" s="18" t="s">
        <v>207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97</v>
      </c>
      <c r="BM282" s="204" t="s">
        <v>2687</v>
      </c>
    </row>
    <row r="283" spans="1:65" s="2" customFormat="1" ht="21.75" customHeight="1">
      <c r="A283" s="35"/>
      <c r="B283" s="36"/>
      <c r="C283" s="193" t="s">
        <v>424</v>
      </c>
      <c r="D283" s="193" t="s">
        <v>209</v>
      </c>
      <c r="E283" s="194" t="s">
        <v>2688</v>
      </c>
      <c r="F283" s="195" t="s">
        <v>2689</v>
      </c>
      <c r="G283" s="196" t="s">
        <v>212</v>
      </c>
      <c r="H283" s="197">
        <v>1.5</v>
      </c>
      <c r="I283" s="198"/>
      <c r="J283" s="199">
        <f>ROUND(I283*H283,2)</f>
        <v>0</v>
      </c>
      <c r="K283" s="195" t="s">
        <v>213</v>
      </c>
      <c r="L283" s="40"/>
      <c r="M283" s="200" t="s">
        <v>1</v>
      </c>
      <c r="N283" s="201" t="s">
        <v>41</v>
      </c>
      <c r="O283" s="72"/>
      <c r="P283" s="202">
        <f>O283*H283</f>
        <v>0</v>
      </c>
      <c r="Q283" s="202">
        <v>3.0200000000000001E-3</v>
      </c>
      <c r="R283" s="202">
        <f>Q283*H283</f>
        <v>4.5300000000000002E-3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97</v>
      </c>
      <c r="AT283" s="204" t="s">
        <v>209</v>
      </c>
      <c r="AU283" s="204" t="s">
        <v>85</v>
      </c>
      <c r="AY283" s="18" t="s">
        <v>207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97</v>
      </c>
      <c r="BM283" s="204" t="s">
        <v>2690</v>
      </c>
    </row>
    <row r="284" spans="1:65" s="13" customFormat="1" ht="11.25">
      <c r="B284" s="206"/>
      <c r="C284" s="207"/>
      <c r="D284" s="208" t="s">
        <v>227</v>
      </c>
      <c r="E284" s="209" t="s">
        <v>1</v>
      </c>
      <c r="F284" s="210" t="s">
        <v>2691</v>
      </c>
      <c r="G284" s="207"/>
      <c r="H284" s="211">
        <v>1.5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227</v>
      </c>
      <c r="AU284" s="217" t="s">
        <v>85</v>
      </c>
      <c r="AV284" s="13" t="s">
        <v>85</v>
      </c>
      <c r="AW284" s="13" t="s">
        <v>32</v>
      </c>
      <c r="AX284" s="13" t="s">
        <v>83</v>
      </c>
      <c r="AY284" s="217" t="s">
        <v>207</v>
      </c>
    </row>
    <row r="285" spans="1:65" s="2" customFormat="1" ht="24.2" customHeight="1">
      <c r="A285" s="35"/>
      <c r="B285" s="36"/>
      <c r="C285" s="193" t="s">
        <v>428</v>
      </c>
      <c r="D285" s="193" t="s">
        <v>209</v>
      </c>
      <c r="E285" s="194" t="s">
        <v>2692</v>
      </c>
      <c r="F285" s="195" t="s">
        <v>2693</v>
      </c>
      <c r="G285" s="196" t="s">
        <v>212</v>
      </c>
      <c r="H285" s="197">
        <v>7.7569999999999997</v>
      </c>
      <c r="I285" s="198"/>
      <c r="J285" s="199">
        <f>ROUND(I285*H285,2)</f>
        <v>0</v>
      </c>
      <c r="K285" s="195" t="s">
        <v>213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6.3000000000000003E-4</v>
      </c>
      <c r="R285" s="202">
        <f>Q285*H285</f>
        <v>4.8869100000000004E-3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97</v>
      </c>
      <c r="AT285" s="204" t="s">
        <v>209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97</v>
      </c>
      <c r="BM285" s="204" t="s">
        <v>2694</v>
      </c>
    </row>
    <row r="286" spans="1:65" s="14" customFormat="1" ht="11.25">
      <c r="B286" s="218"/>
      <c r="C286" s="219"/>
      <c r="D286" s="208" t="s">
        <v>227</v>
      </c>
      <c r="E286" s="220" t="s">
        <v>1</v>
      </c>
      <c r="F286" s="221" t="s">
        <v>2695</v>
      </c>
      <c r="G286" s="219"/>
      <c r="H286" s="220" t="s">
        <v>1</v>
      </c>
      <c r="I286" s="222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227</v>
      </c>
      <c r="AU286" s="227" t="s">
        <v>85</v>
      </c>
      <c r="AV286" s="14" t="s">
        <v>83</v>
      </c>
      <c r="AW286" s="14" t="s">
        <v>32</v>
      </c>
      <c r="AX286" s="14" t="s">
        <v>76</v>
      </c>
      <c r="AY286" s="227" t="s">
        <v>207</v>
      </c>
    </row>
    <row r="287" spans="1:65" s="13" customFormat="1" ht="11.25">
      <c r="B287" s="206"/>
      <c r="C287" s="207"/>
      <c r="D287" s="208" t="s">
        <v>227</v>
      </c>
      <c r="E287" s="209" t="s">
        <v>1</v>
      </c>
      <c r="F287" s="210" t="s">
        <v>2696</v>
      </c>
      <c r="G287" s="207"/>
      <c r="H287" s="211">
        <v>7.7569999999999997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227</v>
      </c>
      <c r="AU287" s="217" t="s">
        <v>85</v>
      </c>
      <c r="AV287" s="13" t="s">
        <v>85</v>
      </c>
      <c r="AW287" s="13" t="s">
        <v>32</v>
      </c>
      <c r="AX287" s="13" t="s">
        <v>83</v>
      </c>
      <c r="AY287" s="217" t="s">
        <v>207</v>
      </c>
    </row>
    <row r="288" spans="1:65" s="2" customFormat="1" ht="24.2" customHeight="1">
      <c r="A288" s="35"/>
      <c r="B288" s="36"/>
      <c r="C288" s="193" t="s">
        <v>432</v>
      </c>
      <c r="D288" s="193" t="s">
        <v>209</v>
      </c>
      <c r="E288" s="194" t="s">
        <v>2697</v>
      </c>
      <c r="F288" s="195" t="s">
        <v>2698</v>
      </c>
      <c r="G288" s="196" t="s">
        <v>275</v>
      </c>
      <c r="H288" s="197">
        <v>8.1649999999999991</v>
      </c>
      <c r="I288" s="198"/>
      <c r="J288" s="199">
        <f>ROUND(I288*H288,2)</f>
        <v>0</v>
      </c>
      <c r="K288" s="195" t="s">
        <v>213</v>
      </c>
      <c r="L288" s="40"/>
      <c r="M288" s="200" t="s">
        <v>1</v>
      </c>
      <c r="N288" s="201" t="s">
        <v>41</v>
      </c>
      <c r="O288" s="72"/>
      <c r="P288" s="202">
        <f>O288*H288</f>
        <v>0</v>
      </c>
      <c r="Q288" s="202">
        <v>3.29E-3</v>
      </c>
      <c r="R288" s="202">
        <f>Q288*H288</f>
        <v>2.6862849999999997E-2</v>
      </c>
      <c r="S288" s="202">
        <v>0</v>
      </c>
      <c r="T288" s="20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97</v>
      </c>
      <c r="AT288" s="204" t="s">
        <v>209</v>
      </c>
      <c r="AU288" s="204" t="s">
        <v>85</v>
      </c>
      <c r="AY288" s="18" t="s">
        <v>207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83</v>
      </c>
      <c r="BK288" s="205">
        <f>ROUND(I288*H288,2)</f>
        <v>0</v>
      </c>
      <c r="BL288" s="18" t="s">
        <v>97</v>
      </c>
      <c r="BM288" s="204" t="s">
        <v>2699</v>
      </c>
    </row>
    <row r="289" spans="1:65" s="14" customFormat="1" ht="11.25">
      <c r="B289" s="218"/>
      <c r="C289" s="219"/>
      <c r="D289" s="208" t="s">
        <v>227</v>
      </c>
      <c r="E289" s="220" t="s">
        <v>1</v>
      </c>
      <c r="F289" s="221" t="s">
        <v>2695</v>
      </c>
      <c r="G289" s="219"/>
      <c r="H289" s="220" t="s">
        <v>1</v>
      </c>
      <c r="I289" s="222"/>
      <c r="J289" s="219"/>
      <c r="K289" s="219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227</v>
      </c>
      <c r="AU289" s="227" t="s">
        <v>85</v>
      </c>
      <c r="AV289" s="14" t="s">
        <v>83</v>
      </c>
      <c r="AW289" s="14" t="s">
        <v>32</v>
      </c>
      <c r="AX289" s="14" t="s">
        <v>76</v>
      </c>
      <c r="AY289" s="227" t="s">
        <v>207</v>
      </c>
    </row>
    <row r="290" spans="1:65" s="13" customFormat="1" ht="11.25">
      <c r="B290" s="206"/>
      <c r="C290" s="207"/>
      <c r="D290" s="208" t="s">
        <v>227</v>
      </c>
      <c r="E290" s="209" t="s">
        <v>1</v>
      </c>
      <c r="F290" s="210" t="s">
        <v>2700</v>
      </c>
      <c r="G290" s="207"/>
      <c r="H290" s="211">
        <v>8.1649999999999991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227</v>
      </c>
      <c r="AU290" s="217" t="s">
        <v>85</v>
      </c>
      <c r="AV290" s="13" t="s">
        <v>85</v>
      </c>
      <c r="AW290" s="13" t="s">
        <v>32</v>
      </c>
      <c r="AX290" s="13" t="s">
        <v>83</v>
      </c>
      <c r="AY290" s="217" t="s">
        <v>207</v>
      </c>
    </row>
    <row r="291" spans="1:65" s="2" customFormat="1" ht="24.2" customHeight="1">
      <c r="A291" s="35"/>
      <c r="B291" s="36"/>
      <c r="C291" s="193" t="s">
        <v>436</v>
      </c>
      <c r="D291" s="193" t="s">
        <v>209</v>
      </c>
      <c r="E291" s="194" t="s">
        <v>2701</v>
      </c>
      <c r="F291" s="195" t="s">
        <v>2702</v>
      </c>
      <c r="G291" s="196" t="s">
        <v>275</v>
      </c>
      <c r="H291" s="197">
        <v>8.1649999999999991</v>
      </c>
      <c r="I291" s="198"/>
      <c r="J291" s="199">
        <f>ROUND(I291*H291,2)</f>
        <v>0</v>
      </c>
      <c r="K291" s="195" t="s">
        <v>213</v>
      </c>
      <c r="L291" s="40"/>
      <c r="M291" s="200" t="s">
        <v>1</v>
      </c>
      <c r="N291" s="201" t="s">
        <v>41</v>
      </c>
      <c r="O291" s="72"/>
      <c r="P291" s="202">
        <f>O291*H291</f>
        <v>0</v>
      </c>
      <c r="Q291" s="202">
        <v>1.8000000000000001E-4</v>
      </c>
      <c r="R291" s="202">
        <f>Q291*H291</f>
        <v>1.4697E-3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97</v>
      </c>
      <c r="AT291" s="204" t="s">
        <v>209</v>
      </c>
      <c r="AU291" s="204" t="s">
        <v>85</v>
      </c>
      <c r="AY291" s="18" t="s">
        <v>207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83</v>
      </c>
      <c r="BK291" s="205">
        <f>ROUND(I291*H291,2)</f>
        <v>0</v>
      </c>
      <c r="BL291" s="18" t="s">
        <v>97</v>
      </c>
      <c r="BM291" s="204" t="s">
        <v>2703</v>
      </c>
    </row>
    <row r="292" spans="1:65" s="12" customFormat="1" ht="22.9" customHeight="1">
      <c r="B292" s="177"/>
      <c r="C292" s="178"/>
      <c r="D292" s="179" t="s">
        <v>75</v>
      </c>
      <c r="E292" s="191" t="s">
        <v>945</v>
      </c>
      <c r="F292" s="191" t="s">
        <v>946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P293</f>
        <v>0</v>
      </c>
      <c r="Q292" s="185"/>
      <c r="R292" s="186">
        <f>R293</f>
        <v>0</v>
      </c>
      <c r="S292" s="185"/>
      <c r="T292" s="187">
        <f>T293</f>
        <v>0</v>
      </c>
      <c r="AR292" s="188" t="s">
        <v>83</v>
      </c>
      <c r="AT292" s="189" t="s">
        <v>75</v>
      </c>
      <c r="AU292" s="189" t="s">
        <v>83</v>
      </c>
      <c r="AY292" s="188" t="s">
        <v>207</v>
      </c>
      <c r="BK292" s="190">
        <f>BK293</f>
        <v>0</v>
      </c>
    </row>
    <row r="293" spans="1:65" s="2" customFormat="1" ht="33" customHeight="1">
      <c r="A293" s="35"/>
      <c r="B293" s="36"/>
      <c r="C293" s="193" t="s">
        <v>442</v>
      </c>
      <c r="D293" s="193" t="s">
        <v>209</v>
      </c>
      <c r="E293" s="194" t="s">
        <v>948</v>
      </c>
      <c r="F293" s="195" t="s">
        <v>949</v>
      </c>
      <c r="G293" s="196" t="s">
        <v>445</v>
      </c>
      <c r="H293" s="197">
        <v>142.13800000000001</v>
      </c>
      <c r="I293" s="198"/>
      <c r="J293" s="199">
        <f>ROUND(I293*H293,2)</f>
        <v>0</v>
      </c>
      <c r="K293" s="195" t="s">
        <v>213</v>
      </c>
      <c r="L293" s="40"/>
      <c r="M293" s="200" t="s">
        <v>1</v>
      </c>
      <c r="N293" s="201" t="s">
        <v>41</v>
      </c>
      <c r="O293" s="72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4" t="s">
        <v>97</v>
      </c>
      <c r="AT293" s="204" t="s">
        <v>209</v>
      </c>
      <c r="AU293" s="204" t="s">
        <v>85</v>
      </c>
      <c r="AY293" s="18" t="s">
        <v>207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83</v>
      </c>
      <c r="BK293" s="205">
        <f>ROUND(I293*H293,2)</f>
        <v>0</v>
      </c>
      <c r="BL293" s="18" t="s">
        <v>97</v>
      </c>
      <c r="BM293" s="204" t="s">
        <v>2704</v>
      </c>
    </row>
    <row r="294" spans="1:65" s="12" customFormat="1" ht="25.9" customHeight="1">
      <c r="B294" s="177"/>
      <c r="C294" s="178"/>
      <c r="D294" s="179" t="s">
        <v>75</v>
      </c>
      <c r="E294" s="180" t="s">
        <v>479</v>
      </c>
      <c r="F294" s="180" t="s">
        <v>480</v>
      </c>
      <c r="G294" s="178"/>
      <c r="H294" s="178"/>
      <c r="I294" s="181"/>
      <c r="J294" s="182">
        <f>BK294</f>
        <v>0</v>
      </c>
      <c r="K294" s="178"/>
      <c r="L294" s="183"/>
      <c r="M294" s="184"/>
      <c r="N294" s="185"/>
      <c r="O294" s="185"/>
      <c r="P294" s="186">
        <f>P295+P309</f>
        <v>0</v>
      </c>
      <c r="Q294" s="185"/>
      <c r="R294" s="186">
        <f>R295+R309</f>
        <v>0.59694000000000003</v>
      </c>
      <c r="S294" s="185"/>
      <c r="T294" s="187">
        <f>T295+T309</f>
        <v>0</v>
      </c>
      <c r="AR294" s="188" t="s">
        <v>85</v>
      </c>
      <c r="AT294" s="189" t="s">
        <v>75</v>
      </c>
      <c r="AU294" s="189" t="s">
        <v>76</v>
      </c>
      <c r="AY294" s="188" t="s">
        <v>207</v>
      </c>
      <c r="BK294" s="190">
        <f>BK295+BK309</f>
        <v>0</v>
      </c>
    </row>
    <row r="295" spans="1:65" s="12" customFormat="1" ht="22.9" customHeight="1">
      <c r="B295" s="177"/>
      <c r="C295" s="178"/>
      <c r="D295" s="179" t="s">
        <v>75</v>
      </c>
      <c r="E295" s="191" t="s">
        <v>951</v>
      </c>
      <c r="F295" s="191" t="s">
        <v>952</v>
      </c>
      <c r="G295" s="178"/>
      <c r="H295" s="178"/>
      <c r="I295" s="181"/>
      <c r="J295" s="192">
        <f>BK295</f>
        <v>0</v>
      </c>
      <c r="K295" s="178"/>
      <c r="L295" s="183"/>
      <c r="M295" s="184"/>
      <c r="N295" s="185"/>
      <c r="O295" s="185"/>
      <c r="P295" s="186">
        <f>SUM(P296:P308)</f>
        <v>0</v>
      </c>
      <c r="Q295" s="185"/>
      <c r="R295" s="186">
        <f>SUM(R296:R308)</f>
        <v>0.59581800000000007</v>
      </c>
      <c r="S295" s="185"/>
      <c r="T295" s="187">
        <f>SUM(T296:T308)</f>
        <v>0</v>
      </c>
      <c r="AR295" s="188" t="s">
        <v>85</v>
      </c>
      <c r="AT295" s="189" t="s">
        <v>75</v>
      </c>
      <c r="AU295" s="189" t="s">
        <v>83</v>
      </c>
      <c r="AY295" s="188" t="s">
        <v>207</v>
      </c>
      <c r="BK295" s="190">
        <f>SUM(BK296:BK308)</f>
        <v>0</v>
      </c>
    </row>
    <row r="296" spans="1:65" s="2" customFormat="1" ht="24.2" customHeight="1">
      <c r="A296" s="35"/>
      <c r="B296" s="36"/>
      <c r="C296" s="193" t="s">
        <v>447</v>
      </c>
      <c r="D296" s="193" t="s">
        <v>209</v>
      </c>
      <c r="E296" s="194" t="s">
        <v>954</v>
      </c>
      <c r="F296" s="195" t="s">
        <v>955</v>
      </c>
      <c r="G296" s="196" t="s">
        <v>212</v>
      </c>
      <c r="H296" s="197">
        <v>124.3</v>
      </c>
      <c r="I296" s="198"/>
      <c r="J296" s="199">
        <f>ROUND(I296*H296,2)</f>
        <v>0</v>
      </c>
      <c r="K296" s="195" t="s">
        <v>213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270</v>
      </c>
      <c r="AT296" s="204" t="s">
        <v>209</v>
      </c>
      <c r="AU296" s="204" t="s">
        <v>85</v>
      </c>
      <c r="AY296" s="18" t="s">
        <v>207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270</v>
      </c>
      <c r="BM296" s="204" t="s">
        <v>2705</v>
      </c>
    </row>
    <row r="297" spans="1:65" s="14" customFormat="1" ht="11.25">
      <c r="B297" s="218"/>
      <c r="C297" s="219"/>
      <c r="D297" s="208" t="s">
        <v>227</v>
      </c>
      <c r="E297" s="220" t="s">
        <v>1</v>
      </c>
      <c r="F297" s="221" t="s">
        <v>2706</v>
      </c>
      <c r="G297" s="219"/>
      <c r="H297" s="220" t="s">
        <v>1</v>
      </c>
      <c r="I297" s="222"/>
      <c r="J297" s="219"/>
      <c r="K297" s="219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227</v>
      </c>
      <c r="AU297" s="227" t="s">
        <v>85</v>
      </c>
      <c r="AV297" s="14" t="s">
        <v>83</v>
      </c>
      <c r="AW297" s="14" t="s">
        <v>32</v>
      </c>
      <c r="AX297" s="14" t="s">
        <v>76</v>
      </c>
      <c r="AY297" s="227" t="s">
        <v>207</v>
      </c>
    </row>
    <row r="298" spans="1:65" s="13" customFormat="1" ht="11.25">
      <c r="B298" s="206"/>
      <c r="C298" s="207"/>
      <c r="D298" s="208" t="s">
        <v>227</v>
      </c>
      <c r="E298" s="209" t="s">
        <v>1</v>
      </c>
      <c r="F298" s="210" t="s">
        <v>2707</v>
      </c>
      <c r="G298" s="207"/>
      <c r="H298" s="211">
        <v>124.3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227</v>
      </c>
      <c r="AU298" s="217" t="s">
        <v>85</v>
      </c>
      <c r="AV298" s="13" t="s">
        <v>85</v>
      </c>
      <c r="AW298" s="13" t="s">
        <v>32</v>
      </c>
      <c r="AX298" s="13" t="s">
        <v>83</v>
      </c>
      <c r="AY298" s="217" t="s">
        <v>207</v>
      </c>
    </row>
    <row r="299" spans="1:65" s="2" customFormat="1" ht="16.5" customHeight="1">
      <c r="A299" s="35"/>
      <c r="B299" s="36"/>
      <c r="C299" s="255" t="s">
        <v>452</v>
      </c>
      <c r="D299" s="255" t="s">
        <v>636</v>
      </c>
      <c r="E299" s="256" t="s">
        <v>962</v>
      </c>
      <c r="F299" s="257" t="s">
        <v>963</v>
      </c>
      <c r="G299" s="258" t="s">
        <v>445</v>
      </c>
      <c r="H299" s="259">
        <v>4.2000000000000003E-2</v>
      </c>
      <c r="I299" s="260"/>
      <c r="J299" s="261">
        <f>ROUND(I299*H299,2)</f>
        <v>0</v>
      </c>
      <c r="K299" s="257" t="s">
        <v>213</v>
      </c>
      <c r="L299" s="262"/>
      <c r="M299" s="263" t="s">
        <v>1</v>
      </c>
      <c r="N299" s="264" t="s">
        <v>41</v>
      </c>
      <c r="O299" s="72"/>
      <c r="P299" s="202">
        <f>O299*H299</f>
        <v>0</v>
      </c>
      <c r="Q299" s="202">
        <v>1</v>
      </c>
      <c r="R299" s="202">
        <f>Q299*H299</f>
        <v>4.2000000000000003E-2</v>
      </c>
      <c r="S299" s="202">
        <v>0</v>
      </c>
      <c r="T299" s="20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4" t="s">
        <v>369</v>
      </c>
      <c r="AT299" s="204" t="s">
        <v>636</v>
      </c>
      <c r="AU299" s="204" t="s">
        <v>85</v>
      </c>
      <c r="AY299" s="18" t="s">
        <v>207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83</v>
      </c>
      <c r="BK299" s="205">
        <f>ROUND(I299*H299,2)</f>
        <v>0</v>
      </c>
      <c r="BL299" s="18" t="s">
        <v>270</v>
      </c>
      <c r="BM299" s="204" t="s">
        <v>2708</v>
      </c>
    </row>
    <row r="300" spans="1:65" s="13" customFormat="1" ht="11.25">
      <c r="B300" s="206"/>
      <c r="C300" s="207"/>
      <c r="D300" s="208" t="s">
        <v>227</v>
      </c>
      <c r="E300" s="207"/>
      <c r="F300" s="210" t="s">
        <v>2709</v>
      </c>
      <c r="G300" s="207"/>
      <c r="H300" s="211">
        <v>4.2000000000000003E-2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227</v>
      </c>
      <c r="AU300" s="217" t="s">
        <v>85</v>
      </c>
      <c r="AV300" s="13" t="s">
        <v>85</v>
      </c>
      <c r="AW300" s="13" t="s">
        <v>4</v>
      </c>
      <c r="AX300" s="13" t="s">
        <v>83</v>
      </c>
      <c r="AY300" s="217" t="s">
        <v>207</v>
      </c>
    </row>
    <row r="301" spans="1:65" s="2" customFormat="1" ht="24.2" customHeight="1">
      <c r="A301" s="35"/>
      <c r="B301" s="36"/>
      <c r="C301" s="193" t="s">
        <v>457</v>
      </c>
      <c r="D301" s="193" t="s">
        <v>209</v>
      </c>
      <c r="E301" s="194" t="s">
        <v>967</v>
      </c>
      <c r="F301" s="195" t="s">
        <v>968</v>
      </c>
      <c r="G301" s="196" t="s">
        <v>212</v>
      </c>
      <c r="H301" s="197">
        <v>248.6</v>
      </c>
      <c r="I301" s="198"/>
      <c r="J301" s="199">
        <f>ROUND(I301*H301,2)</f>
        <v>0</v>
      </c>
      <c r="K301" s="195" t="s">
        <v>213</v>
      </c>
      <c r="L301" s="40"/>
      <c r="M301" s="200" t="s">
        <v>1</v>
      </c>
      <c r="N301" s="201" t="s">
        <v>41</v>
      </c>
      <c r="O301" s="72"/>
      <c r="P301" s="202">
        <f>O301*H301</f>
        <v>0</v>
      </c>
      <c r="Q301" s="202">
        <v>3.0000000000000001E-5</v>
      </c>
      <c r="R301" s="202">
        <f>Q301*H301</f>
        <v>7.4580000000000002E-3</v>
      </c>
      <c r="S301" s="202">
        <v>0</v>
      </c>
      <c r="T301" s="20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270</v>
      </c>
      <c r="AT301" s="204" t="s">
        <v>209</v>
      </c>
      <c r="AU301" s="204" t="s">
        <v>85</v>
      </c>
      <c r="AY301" s="18" t="s">
        <v>207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83</v>
      </c>
      <c r="BK301" s="205">
        <f>ROUND(I301*H301,2)</f>
        <v>0</v>
      </c>
      <c r="BL301" s="18" t="s">
        <v>270</v>
      </c>
      <c r="BM301" s="204" t="s">
        <v>2710</v>
      </c>
    </row>
    <row r="302" spans="1:65" s="13" customFormat="1" ht="11.25">
      <c r="B302" s="206"/>
      <c r="C302" s="207"/>
      <c r="D302" s="208" t="s">
        <v>227</v>
      </c>
      <c r="E302" s="209" t="s">
        <v>1</v>
      </c>
      <c r="F302" s="210" t="s">
        <v>2711</v>
      </c>
      <c r="G302" s="207"/>
      <c r="H302" s="211">
        <v>248.6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227</v>
      </c>
      <c r="AU302" s="217" t="s">
        <v>85</v>
      </c>
      <c r="AV302" s="13" t="s">
        <v>85</v>
      </c>
      <c r="AW302" s="13" t="s">
        <v>32</v>
      </c>
      <c r="AX302" s="13" t="s">
        <v>83</v>
      </c>
      <c r="AY302" s="217" t="s">
        <v>207</v>
      </c>
    </row>
    <row r="303" spans="1:65" s="2" customFormat="1" ht="16.5" customHeight="1">
      <c r="A303" s="35"/>
      <c r="B303" s="36"/>
      <c r="C303" s="255" t="s">
        <v>462</v>
      </c>
      <c r="D303" s="255" t="s">
        <v>636</v>
      </c>
      <c r="E303" s="256" t="s">
        <v>972</v>
      </c>
      <c r="F303" s="257" t="s">
        <v>973</v>
      </c>
      <c r="G303" s="258" t="s">
        <v>445</v>
      </c>
      <c r="H303" s="259">
        <v>0.46500000000000002</v>
      </c>
      <c r="I303" s="260"/>
      <c r="J303" s="261">
        <f>ROUND(I303*H303,2)</f>
        <v>0</v>
      </c>
      <c r="K303" s="257" t="s">
        <v>213</v>
      </c>
      <c r="L303" s="262"/>
      <c r="M303" s="263" t="s">
        <v>1</v>
      </c>
      <c r="N303" s="264" t="s">
        <v>41</v>
      </c>
      <c r="O303" s="72"/>
      <c r="P303" s="202">
        <f>O303*H303</f>
        <v>0</v>
      </c>
      <c r="Q303" s="202">
        <v>1</v>
      </c>
      <c r="R303" s="202">
        <f>Q303*H303</f>
        <v>0.46500000000000002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369</v>
      </c>
      <c r="AT303" s="204" t="s">
        <v>636</v>
      </c>
      <c r="AU303" s="204" t="s">
        <v>85</v>
      </c>
      <c r="AY303" s="18" t="s">
        <v>207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83</v>
      </c>
      <c r="BK303" s="205">
        <f>ROUND(I303*H303,2)</f>
        <v>0</v>
      </c>
      <c r="BL303" s="18" t="s">
        <v>270</v>
      </c>
      <c r="BM303" s="204" t="s">
        <v>2712</v>
      </c>
    </row>
    <row r="304" spans="1:65" s="13" customFormat="1" ht="11.25">
      <c r="B304" s="206"/>
      <c r="C304" s="207"/>
      <c r="D304" s="208" t="s">
        <v>227</v>
      </c>
      <c r="E304" s="207"/>
      <c r="F304" s="210" t="s">
        <v>2713</v>
      </c>
      <c r="G304" s="207"/>
      <c r="H304" s="211">
        <v>0.46500000000000002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227</v>
      </c>
      <c r="AU304" s="217" t="s">
        <v>85</v>
      </c>
      <c r="AV304" s="13" t="s">
        <v>85</v>
      </c>
      <c r="AW304" s="13" t="s">
        <v>4</v>
      </c>
      <c r="AX304" s="13" t="s">
        <v>83</v>
      </c>
      <c r="AY304" s="217" t="s">
        <v>207</v>
      </c>
    </row>
    <row r="305" spans="1:65" s="2" customFormat="1" ht="24.2" customHeight="1">
      <c r="A305" s="35"/>
      <c r="B305" s="36"/>
      <c r="C305" s="193" t="s">
        <v>466</v>
      </c>
      <c r="D305" s="193" t="s">
        <v>209</v>
      </c>
      <c r="E305" s="194" t="s">
        <v>987</v>
      </c>
      <c r="F305" s="195" t="s">
        <v>988</v>
      </c>
      <c r="G305" s="196" t="s">
        <v>212</v>
      </c>
      <c r="H305" s="197">
        <v>135.6</v>
      </c>
      <c r="I305" s="198"/>
      <c r="J305" s="199">
        <f>ROUND(I305*H305,2)</f>
        <v>0</v>
      </c>
      <c r="K305" s="195" t="s">
        <v>213</v>
      </c>
      <c r="L305" s="40"/>
      <c r="M305" s="200" t="s">
        <v>1</v>
      </c>
      <c r="N305" s="201" t="s">
        <v>41</v>
      </c>
      <c r="O305" s="7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270</v>
      </c>
      <c r="AT305" s="204" t="s">
        <v>209</v>
      </c>
      <c r="AU305" s="204" t="s">
        <v>85</v>
      </c>
      <c r="AY305" s="18" t="s">
        <v>207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83</v>
      </c>
      <c r="BK305" s="205">
        <f>ROUND(I305*H305,2)</f>
        <v>0</v>
      </c>
      <c r="BL305" s="18" t="s">
        <v>270</v>
      </c>
      <c r="BM305" s="204" t="s">
        <v>2714</v>
      </c>
    </row>
    <row r="306" spans="1:65" s="2" customFormat="1" ht="24.2" customHeight="1">
      <c r="A306" s="35"/>
      <c r="B306" s="36"/>
      <c r="C306" s="255" t="s">
        <v>470</v>
      </c>
      <c r="D306" s="255" t="s">
        <v>636</v>
      </c>
      <c r="E306" s="256" t="s">
        <v>995</v>
      </c>
      <c r="F306" s="257" t="s">
        <v>996</v>
      </c>
      <c r="G306" s="258" t="s">
        <v>212</v>
      </c>
      <c r="H306" s="259">
        <v>162.72</v>
      </c>
      <c r="I306" s="260"/>
      <c r="J306" s="261">
        <f>ROUND(I306*H306,2)</f>
        <v>0</v>
      </c>
      <c r="K306" s="257" t="s">
        <v>213</v>
      </c>
      <c r="L306" s="262"/>
      <c r="M306" s="263" t="s">
        <v>1</v>
      </c>
      <c r="N306" s="264" t="s">
        <v>41</v>
      </c>
      <c r="O306" s="72"/>
      <c r="P306" s="202">
        <f>O306*H306</f>
        <v>0</v>
      </c>
      <c r="Q306" s="202">
        <v>5.0000000000000001E-4</v>
      </c>
      <c r="R306" s="202">
        <f>Q306*H306</f>
        <v>8.1360000000000002E-2</v>
      </c>
      <c r="S306" s="202">
        <v>0</v>
      </c>
      <c r="T306" s="20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4" t="s">
        <v>369</v>
      </c>
      <c r="AT306" s="204" t="s">
        <v>636</v>
      </c>
      <c r="AU306" s="204" t="s">
        <v>85</v>
      </c>
      <c r="AY306" s="18" t="s">
        <v>207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83</v>
      </c>
      <c r="BK306" s="205">
        <f>ROUND(I306*H306,2)</f>
        <v>0</v>
      </c>
      <c r="BL306" s="18" t="s">
        <v>270</v>
      </c>
      <c r="BM306" s="204" t="s">
        <v>2715</v>
      </c>
    </row>
    <row r="307" spans="1:65" s="13" customFormat="1" ht="11.25">
      <c r="B307" s="206"/>
      <c r="C307" s="207"/>
      <c r="D307" s="208" t="s">
        <v>227</v>
      </c>
      <c r="E307" s="207"/>
      <c r="F307" s="210" t="s">
        <v>2716</v>
      </c>
      <c r="G307" s="207"/>
      <c r="H307" s="211">
        <v>162.72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227</v>
      </c>
      <c r="AU307" s="217" t="s">
        <v>85</v>
      </c>
      <c r="AV307" s="13" t="s">
        <v>85</v>
      </c>
      <c r="AW307" s="13" t="s">
        <v>4</v>
      </c>
      <c r="AX307" s="13" t="s">
        <v>83</v>
      </c>
      <c r="AY307" s="217" t="s">
        <v>207</v>
      </c>
    </row>
    <row r="308" spans="1:65" s="2" customFormat="1" ht="24.2" customHeight="1">
      <c r="A308" s="35"/>
      <c r="B308" s="36"/>
      <c r="C308" s="193" t="s">
        <v>475</v>
      </c>
      <c r="D308" s="193" t="s">
        <v>209</v>
      </c>
      <c r="E308" s="194" t="s">
        <v>1000</v>
      </c>
      <c r="F308" s="195" t="s">
        <v>1001</v>
      </c>
      <c r="G308" s="196" t="s">
        <v>1002</v>
      </c>
      <c r="H308" s="265"/>
      <c r="I308" s="198"/>
      <c r="J308" s="199">
        <f>ROUND(I308*H308,2)</f>
        <v>0</v>
      </c>
      <c r="K308" s="195" t="s">
        <v>213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270</v>
      </c>
      <c r="AT308" s="204" t="s">
        <v>209</v>
      </c>
      <c r="AU308" s="204" t="s">
        <v>85</v>
      </c>
      <c r="AY308" s="18" t="s">
        <v>207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270</v>
      </c>
      <c r="BM308" s="204" t="s">
        <v>2717</v>
      </c>
    </row>
    <row r="309" spans="1:65" s="12" customFormat="1" ht="22.9" customHeight="1">
      <c r="B309" s="177"/>
      <c r="C309" s="178"/>
      <c r="D309" s="179" t="s">
        <v>75</v>
      </c>
      <c r="E309" s="191" t="s">
        <v>481</v>
      </c>
      <c r="F309" s="191" t="s">
        <v>482</v>
      </c>
      <c r="G309" s="178"/>
      <c r="H309" s="178"/>
      <c r="I309" s="181"/>
      <c r="J309" s="192">
        <f>BK309</f>
        <v>0</v>
      </c>
      <c r="K309" s="178"/>
      <c r="L309" s="183"/>
      <c r="M309" s="184"/>
      <c r="N309" s="185"/>
      <c r="O309" s="185"/>
      <c r="P309" s="186">
        <f>SUM(P310:P314)</f>
        <v>0</v>
      </c>
      <c r="Q309" s="185"/>
      <c r="R309" s="186">
        <f>SUM(R310:R314)</f>
        <v>1.122E-3</v>
      </c>
      <c r="S309" s="185"/>
      <c r="T309" s="187">
        <f>SUM(T310:T314)</f>
        <v>0</v>
      </c>
      <c r="AR309" s="188" t="s">
        <v>85</v>
      </c>
      <c r="AT309" s="189" t="s">
        <v>75</v>
      </c>
      <c r="AU309" s="189" t="s">
        <v>83</v>
      </c>
      <c r="AY309" s="188" t="s">
        <v>207</v>
      </c>
      <c r="BK309" s="190">
        <f>SUM(BK310:BK314)</f>
        <v>0</v>
      </c>
    </row>
    <row r="310" spans="1:65" s="2" customFormat="1" ht="24.2" customHeight="1">
      <c r="A310" s="35"/>
      <c r="B310" s="36"/>
      <c r="C310" s="193" t="s">
        <v>483</v>
      </c>
      <c r="D310" s="193" t="s">
        <v>209</v>
      </c>
      <c r="E310" s="194" t="s">
        <v>2718</v>
      </c>
      <c r="F310" s="195" t="s">
        <v>2719</v>
      </c>
      <c r="G310" s="196" t="s">
        <v>275</v>
      </c>
      <c r="H310" s="197">
        <v>6.6</v>
      </c>
      <c r="I310" s="198"/>
      <c r="J310" s="199">
        <f>ROUND(I310*H310,2)</f>
        <v>0</v>
      </c>
      <c r="K310" s="195" t="s">
        <v>213</v>
      </c>
      <c r="L310" s="40"/>
      <c r="M310" s="200" t="s">
        <v>1</v>
      </c>
      <c r="N310" s="201" t="s">
        <v>41</v>
      </c>
      <c r="O310" s="72"/>
      <c r="P310" s="202">
        <f>O310*H310</f>
        <v>0</v>
      </c>
      <c r="Q310" s="202">
        <v>1.7000000000000001E-4</v>
      </c>
      <c r="R310" s="202">
        <f>Q310*H310</f>
        <v>1.122E-3</v>
      </c>
      <c r="S310" s="202">
        <v>0</v>
      </c>
      <c r="T310" s="20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4" t="s">
        <v>270</v>
      </c>
      <c r="AT310" s="204" t="s">
        <v>209</v>
      </c>
      <c r="AU310" s="204" t="s">
        <v>85</v>
      </c>
      <c r="AY310" s="18" t="s">
        <v>207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83</v>
      </c>
      <c r="BK310" s="205">
        <f>ROUND(I310*H310,2)</f>
        <v>0</v>
      </c>
      <c r="BL310" s="18" t="s">
        <v>270</v>
      </c>
      <c r="BM310" s="204" t="s">
        <v>2720</v>
      </c>
    </row>
    <row r="311" spans="1:65" s="14" customFormat="1" ht="11.25">
      <c r="B311" s="218"/>
      <c r="C311" s="219"/>
      <c r="D311" s="208" t="s">
        <v>227</v>
      </c>
      <c r="E311" s="220" t="s">
        <v>1</v>
      </c>
      <c r="F311" s="221" t="s">
        <v>2721</v>
      </c>
      <c r="G311" s="219"/>
      <c r="H311" s="220" t="s">
        <v>1</v>
      </c>
      <c r="I311" s="222"/>
      <c r="J311" s="219"/>
      <c r="K311" s="219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227</v>
      </c>
      <c r="AU311" s="227" t="s">
        <v>85</v>
      </c>
      <c r="AV311" s="14" t="s">
        <v>83</v>
      </c>
      <c r="AW311" s="14" t="s">
        <v>32</v>
      </c>
      <c r="AX311" s="14" t="s">
        <v>76</v>
      </c>
      <c r="AY311" s="227" t="s">
        <v>207</v>
      </c>
    </row>
    <row r="312" spans="1:65" s="13" customFormat="1" ht="11.25">
      <c r="B312" s="206"/>
      <c r="C312" s="207"/>
      <c r="D312" s="208" t="s">
        <v>227</v>
      </c>
      <c r="E312" s="209" t="s">
        <v>1</v>
      </c>
      <c r="F312" s="210" t="s">
        <v>2722</v>
      </c>
      <c r="G312" s="207"/>
      <c r="H312" s="211">
        <v>6.6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227</v>
      </c>
      <c r="AU312" s="217" t="s">
        <v>85</v>
      </c>
      <c r="AV312" s="13" t="s">
        <v>85</v>
      </c>
      <c r="AW312" s="13" t="s">
        <v>32</v>
      </c>
      <c r="AX312" s="13" t="s">
        <v>83</v>
      </c>
      <c r="AY312" s="217" t="s">
        <v>207</v>
      </c>
    </row>
    <row r="313" spans="1:65" s="2" customFormat="1" ht="24.2" customHeight="1">
      <c r="A313" s="35"/>
      <c r="B313" s="36"/>
      <c r="C313" s="255" t="s">
        <v>761</v>
      </c>
      <c r="D313" s="255" t="s">
        <v>636</v>
      </c>
      <c r="E313" s="256" t="s">
        <v>1056</v>
      </c>
      <c r="F313" s="257" t="s">
        <v>2723</v>
      </c>
      <c r="G313" s="258" t="s">
        <v>817</v>
      </c>
      <c r="H313" s="259">
        <v>100</v>
      </c>
      <c r="I313" s="260"/>
      <c r="J313" s="261">
        <f>ROUND(I313*H313,2)</f>
        <v>0</v>
      </c>
      <c r="K313" s="257" t="s">
        <v>1</v>
      </c>
      <c r="L313" s="262"/>
      <c r="M313" s="263" t="s">
        <v>1</v>
      </c>
      <c r="N313" s="264" t="s">
        <v>41</v>
      </c>
      <c r="O313" s="72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369</v>
      </c>
      <c r="AT313" s="204" t="s">
        <v>636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270</v>
      </c>
      <c r="BM313" s="204" t="s">
        <v>2724</v>
      </c>
    </row>
    <row r="314" spans="1:65" s="2" customFormat="1" ht="24.2" customHeight="1">
      <c r="A314" s="35"/>
      <c r="B314" s="36"/>
      <c r="C314" s="193" t="s">
        <v>765</v>
      </c>
      <c r="D314" s="193" t="s">
        <v>209</v>
      </c>
      <c r="E314" s="194" t="s">
        <v>1962</v>
      </c>
      <c r="F314" s="195" t="s">
        <v>1963</v>
      </c>
      <c r="G314" s="196" t="s">
        <v>1002</v>
      </c>
      <c r="H314" s="265"/>
      <c r="I314" s="198"/>
      <c r="J314" s="199">
        <f>ROUND(I314*H314,2)</f>
        <v>0</v>
      </c>
      <c r="K314" s="195" t="s">
        <v>213</v>
      </c>
      <c r="L314" s="40"/>
      <c r="M314" s="200" t="s">
        <v>1</v>
      </c>
      <c r="N314" s="201" t="s">
        <v>41</v>
      </c>
      <c r="O314" s="72"/>
      <c r="P314" s="202">
        <f>O314*H314</f>
        <v>0</v>
      </c>
      <c r="Q314" s="202">
        <v>0</v>
      </c>
      <c r="R314" s="202">
        <f>Q314*H314</f>
        <v>0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270</v>
      </c>
      <c r="AT314" s="204" t="s">
        <v>209</v>
      </c>
      <c r="AU314" s="204" t="s">
        <v>85</v>
      </c>
      <c r="AY314" s="18" t="s">
        <v>207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270</v>
      </c>
      <c r="BM314" s="204" t="s">
        <v>2725</v>
      </c>
    </row>
    <row r="315" spans="1:65" s="12" customFormat="1" ht="25.9" customHeight="1">
      <c r="B315" s="177"/>
      <c r="C315" s="178"/>
      <c r="D315" s="179" t="s">
        <v>75</v>
      </c>
      <c r="E315" s="180" t="s">
        <v>636</v>
      </c>
      <c r="F315" s="180" t="s">
        <v>1094</v>
      </c>
      <c r="G315" s="178"/>
      <c r="H315" s="178"/>
      <c r="I315" s="181"/>
      <c r="J315" s="182">
        <f>BK315</f>
        <v>0</v>
      </c>
      <c r="K315" s="178"/>
      <c r="L315" s="183"/>
      <c r="M315" s="184"/>
      <c r="N315" s="185"/>
      <c r="O315" s="185"/>
      <c r="P315" s="186">
        <f>P316</f>
        <v>0</v>
      </c>
      <c r="Q315" s="185"/>
      <c r="R315" s="186">
        <f>R316</f>
        <v>8.3242800000000017</v>
      </c>
      <c r="S315" s="185"/>
      <c r="T315" s="187">
        <f>T316</f>
        <v>0</v>
      </c>
      <c r="AR315" s="188" t="s">
        <v>92</v>
      </c>
      <c r="AT315" s="189" t="s">
        <v>75</v>
      </c>
      <c r="AU315" s="189" t="s">
        <v>76</v>
      </c>
      <c r="AY315" s="188" t="s">
        <v>207</v>
      </c>
      <c r="BK315" s="190">
        <f>BK316</f>
        <v>0</v>
      </c>
    </row>
    <row r="316" spans="1:65" s="12" customFormat="1" ht="22.9" customHeight="1">
      <c r="B316" s="177"/>
      <c r="C316" s="178"/>
      <c r="D316" s="179" t="s">
        <v>75</v>
      </c>
      <c r="E316" s="191" t="s">
        <v>1095</v>
      </c>
      <c r="F316" s="191" t="s">
        <v>1096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SUM(P317:P326)</f>
        <v>0</v>
      </c>
      <c r="Q316" s="185"/>
      <c r="R316" s="186">
        <f>SUM(R317:R326)</f>
        <v>8.3242800000000017</v>
      </c>
      <c r="S316" s="185"/>
      <c r="T316" s="187">
        <f>SUM(T317:T326)</f>
        <v>0</v>
      </c>
      <c r="AR316" s="188" t="s">
        <v>92</v>
      </c>
      <c r="AT316" s="189" t="s">
        <v>75</v>
      </c>
      <c r="AU316" s="189" t="s">
        <v>83</v>
      </c>
      <c r="AY316" s="188" t="s">
        <v>207</v>
      </c>
      <c r="BK316" s="190">
        <f>SUM(BK317:BK326)</f>
        <v>0</v>
      </c>
    </row>
    <row r="317" spans="1:65" s="2" customFormat="1" ht="24.2" customHeight="1">
      <c r="A317" s="35"/>
      <c r="B317" s="36"/>
      <c r="C317" s="193" t="s">
        <v>770</v>
      </c>
      <c r="D317" s="193" t="s">
        <v>209</v>
      </c>
      <c r="E317" s="194" t="s">
        <v>1098</v>
      </c>
      <c r="F317" s="195" t="s">
        <v>1099</v>
      </c>
      <c r="G317" s="196" t="s">
        <v>275</v>
      </c>
      <c r="H317" s="197">
        <v>10</v>
      </c>
      <c r="I317" s="198"/>
      <c r="J317" s="199">
        <f>ROUND(I317*H317,2)</f>
        <v>0</v>
      </c>
      <c r="K317" s="195" t="s">
        <v>213</v>
      </c>
      <c r="L317" s="40"/>
      <c r="M317" s="200" t="s">
        <v>1</v>
      </c>
      <c r="N317" s="201" t="s">
        <v>41</v>
      </c>
      <c r="O317" s="7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806</v>
      </c>
      <c r="AT317" s="204" t="s">
        <v>209</v>
      </c>
      <c r="AU317" s="204" t="s">
        <v>85</v>
      </c>
      <c r="AY317" s="18" t="s">
        <v>207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83</v>
      </c>
      <c r="BK317" s="205">
        <f>ROUND(I317*H317,2)</f>
        <v>0</v>
      </c>
      <c r="BL317" s="18" t="s">
        <v>806</v>
      </c>
      <c r="BM317" s="204" t="s">
        <v>2726</v>
      </c>
    </row>
    <row r="318" spans="1:65" s="13" customFormat="1" ht="11.25">
      <c r="B318" s="206"/>
      <c r="C318" s="207"/>
      <c r="D318" s="208" t="s">
        <v>227</v>
      </c>
      <c r="E318" s="209" t="s">
        <v>1</v>
      </c>
      <c r="F318" s="210" t="s">
        <v>1101</v>
      </c>
      <c r="G318" s="207"/>
      <c r="H318" s="211">
        <v>10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227</v>
      </c>
      <c r="AU318" s="217" t="s">
        <v>85</v>
      </c>
      <c r="AV318" s="13" t="s">
        <v>85</v>
      </c>
      <c r="AW318" s="13" t="s">
        <v>32</v>
      </c>
      <c r="AX318" s="13" t="s">
        <v>83</v>
      </c>
      <c r="AY318" s="217" t="s">
        <v>207</v>
      </c>
    </row>
    <row r="319" spans="1:65" s="2" customFormat="1" ht="24.2" customHeight="1">
      <c r="A319" s="35"/>
      <c r="B319" s="36"/>
      <c r="C319" s="193" t="s">
        <v>775</v>
      </c>
      <c r="D319" s="193" t="s">
        <v>209</v>
      </c>
      <c r="E319" s="194" t="s">
        <v>1103</v>
      </c>
      <c r="F319" s="195" t="s">
        <v>1104</v>
      </c>
      <c r="G319" s="196" t="s">
        <v>275</v>
      </c>
      <c r="H319" s="197">
        <v>10</v>
      </c>
      <c r="I319" s="198"/>
      <c r="J319" s="199">
        <f>ROUND(I319*H319,2)</f>
        <v>0</v>
      </c>
      <c r="K319" s="195" t="s">
        <v>213</v>
      </c>
      <c r="L319" s="40"/>
      <c r="M319" s="200" t="s">
        <v>1</v>
      </c>
      <c r="N319" s="201" t="s">
        <v>41</v>
      </c>
      <c r="O319" s="7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806</v>
      </c>
      <c r="AT319" s="204" t="s">
        <v>209</v>
      </c>
      <c r="AU319" s="204" t="s">
        <v>85</v>
      </c>
      <c r="AY319" s="18" t="s">
        <v>207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806</v>
      </c>
      <c r="BM319" s="204" t="s">
        <v>2727</v>
      </c>
    </row>
    <row r="320" spans="1:65" s="2" customFormat="1" ht="24.2" customHeight="1">
      <c r="A320" s="35"/>
      <c r="B320" s="36"/>
      <c r="C320" s="193" t="s">
        <v>779</v>
      </c>
      <c r="D320" s="193" t="s">
        <v>209</v>
      </c>
      <c r="E320" s="194" t="s">
        <v>1107</v>
      </c>
      <c r="F320" s="195" t="s">
        <v>1108</v>
      </c>
      <c r="G320" s="196" t="s">
        <v>275</v>
      </c>
      <c r="H320" s="197">
        <v>10</v>
      </c>
      <c r="I320" s="198"/>
      <c r="J320" s="199">
        <f>ROUND(I320*H320,2)</f>
        <v>0</v>
      </c>
      <c r="K320" s="195" t="s">
        <v>213</v>
      </c>
      <c r="L320" s="40"/>
      <c r="M320" s="200" t="s">
        <v>1</v>
      </c>
      <c r="N320" s="201" t="s">
        <v>41</v>
      </c>
      <c r="O320" s="72"/>
      <c r="P320" s="202">
        <f>O320*H320</f>
        <v>0</v>
      </c>
      <c r="Q320" s="202">
        <v>0.14000000000000001</v>
      </c>
      <c r="R320" s="202">
        <f>Q320*H320</f>
        <v>1.4000000000000001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806</v>
      </c>
      <c r="AT320" s="204" t="s">
        <v>209</v>
      </c>
      <c r="AU320" s="204" t="s">
        <v>85</v>
      </c>
      <c r="AY320" s="18" t="s">
        <v>207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806</v>
      </c>
      <c r="BM320" s="204" t="s">
        <v>2728</v>
      </c>
    </row>
    <row r="321" spans="1:65" s="2" customFormat="1" ht="24.2" customHeight="1">
      <c r="A321" s="35"/>
      <c r="B321" s="36"/>
      <c r="C321" s="193" t="s">
        <v>785</v>
      </c>
      <c r="D321" s="193" t="s">
        <v>209</v>
      </c>
      <c r="E321" s="194" t="s">
        <v>1111</v>
      </c>
      <c r="F321" s="195" t="s">
        <v>1112</v>
      </c>
      <c r="G321" s="196" t="s">
        <v>275</v>
      </c>
      <c r="H321" s="197">
        <v>69</v>
      </c>
      <c r="I321" s="198"/>
      <c r="J321" s="199">
        <f>ROUND(I321*H321,2)</f>
        <v>0</v>
      </c>
      <c r="K321" s="195" t="s">
        <v>213</v>
      </c>
      <c r="L321" s="40"/>
      <c r="M321" s="200" t="s">
        <v>1</v>
      </c>
      <c r="N321" s="201" t="s">
        <v>41</v>
      </c>
      <c r="O321" s="72"/>
      <c r="P321" s="202">
        <f>O321*H321</f>
        <v>0</v>
      </c>
      <c r="Q321" s="202">
        <v>0.10007000000000001</v>
      </c>
      <c r="R321" s="202">
        <f>Q321*H321</f>
        <v>6.9048300000000005</v>
      </c>
      <c r="S321" s="202">
        <v>0</v>
      </c>
      <c r="T321" s="20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4" t="s">
        <v>806</v>
      </c>
      <c r="AT321" s="204" t="s">
        <v>209</v>
      </c>
      <c r="AU321" s="204" t="s">
        <v>85</v>
      </c>
      <c r="AY321" s="18" t="s">
        <v>207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83</v>
      </c>
      <c r="BK321" s="205">
        <f>ROUND(I321*H321,2)</f>
        <v>0</v>
      </c>
      <c r="BL321" s="18" t="s">
        <v>806</v>
      </c>
      <c r="BM321" s="204" t="s">
        <v>2729</v>
      </c>
    </row>
    <row r="322" spans="1:65" s="2" customFormat="1" ht="24.2" customHeight="1">
      <c r="A322" s="35"/>
      <c r="B322" s="36"/>
      <c r="C322" s="193" t="s">
        <v>793</v>
      </c>
      <c r="D322" s="193" t="s">
        <v>209</v>
      </c>
      <c r="E322" s="194" t="s">
        <v>1115</v>
      </c>
      <c r="F322" s="195" t="s">
        <v>1116</v>
      </c>
      <c r="G322" s="196" t="s">
        <v>275</v>
      </c>
      <c r="H322" s="197">
        <v>10</v>
      </c>
      <c r="I322" s="198"/>
      <c r="J322" s="199">
        <f>ROUND(I322*H322,2)</f>
        <v>0</v>
      </c>
      <c r="K322" s="195" t="s">
        <v>213</v>
      </c>
      <c r="L322" s="40"/>
      <c r="M322" s="200" t="s">
        <v>1</v>
      </c>
      <c r="N322" s="201" t="s">
        <v>41</v>
      </c>
      <c r="O322" s="7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806</v>
      </c>
      <c r="AT322" s="204" t="s">
        <v>209</v>
      </c>
      <c r="AU322" s="204" t="s">
        <v>85</v>
      </c>
      <c r="AY322" s="18" t="s">
        <v>207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83</v>
      </c>
      <c r="BK322" s="205">
        <f>ROUND(I322*H322,2)</f>
        <v>0</v>
      </c>
      <c r="BL322" s="18" t="s">
        <v>806</v>
      </c>
      <c r="BM322" s="204" t="s">
        <v>2730</v>
      </c>
    </row>
    <row r="323" spans="1:65" s="2" customFormat="1" ht="33" customHeight="1">
      <c r="A323" s="35"/>
      <c r="B323" s="36"/>
      <c r="C323" s="255" t="s">
        <v>798</v>
      </c>
      <c r="D323" s="255" t="s">
        <v>636</v>
      </c>
      <c r="E323" s="256" t="s">
        <v>1119</v>
      </c>
      <c r="F323" s="257" t="s">
        <v>1120</v>
      </c>
      <c r="G323" s="258" t="s">
        <v>275</v>
      </c>
      <c r="H323" s="259">
        <v>5</v>
      </c>
      <c r="I323" s="260"/>
      <c r="J323" s="261">
        <f>ROUND(I323*H323,2)</f>
        <v>0</v>
      </c>
      <c r="K323" s="257" t="s">
        <v>213</v>
      </c>
      <c r="L323" s="262"/>
      <c r="M323" s="263" t="s">
        <v>1</v>
      </c>
      <c r="N323" s="264" t="s">
        <v>41</v>
      </c>
      <c r="O323" s="72"/>
      <c r="P323" s="202">
        <f>O323*H323</f>
        <v>0</v>
      </c>
      <c r="Q323" s="202">
        <v>6.8999999999999997E-4</v>
      </c>
      <c r="R323" s="202">
        <f>Q323*H323</f>
        <v>3.4499999999999999E-3</v>
      </c>
      <c r="S323" s="202">
        <v>0</v>
      </c>
      <c r="T323" s="20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4" t="s">
        <v>1121</v>
      </c>
      <c r="AT323" s="204" t="s">
        <v>636</v>
      </c>
      <c r="AU323" s="204" t="s">
        <v>85</v>
      </c>
      <c r="AY323" s="18" t="s">
        <v>207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83</v>
      </c>
      <c r="BK323" s="205">
        <f>ROUND(I323*H323,2)</f>
        <v>0</v>
      </c>
      <c r="BL323" s="18" t="s">
        <v>1121</v>
      </c>
      <c r="BM323" s="204" t="s">
        <v>2731</v>
      </c>
    </row>
    <row r="324" spans="1:65" s="13" customFormat="1" ht="11.25">
      <c r="B324" s="206"/>
      <c r="C324" s="207"/>
      <c r="D324" s="208" t="s">
        <v>227</v>
      </c>
      <c r="E324" s="207"/>
      <c r="F324" s="210" t="s">
        <v>1123</v>
      </c>
      <c r="G324" s="207"/>
      <c r="H324" s="211">
        <v>5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227</v>
      </c>
      <c r="AU324" s="217" t="s">
        <v>85</v>
      </c>
      <c r="AV324" s="13" t="s">
        <v>85</v>
      </c>
      <c r="AW324" s="13" t="s">
        <v>4</v>
      </c>
      <c r="AX324" s="13" t="s">
        <v>83</v>
      </c>
      <c r="AY324" s="217" t="s">
        <v>207</v>
      </c>
    </row>
    <row r="325" spans="1:65" s="2" customFormat="1" ht="16.5" customHeight="1">
      <c r="A325" s="35"/>
      <c r="B325" s="36"/>
      <c r="C325" s="255" t="s">
        <v>802</v>
      </c>
      <c r="D325" s="255" t="s">
        <v>636</v>
      </c>
      <c r="E325" s="256" t="s">
        <v>1125</v>
      </c>
      <c r="F325" s="257" t="s">
        <v>1126</v>
      </c>
      <c r="G325" s="258" t="s">
        <v>275</v>
      </c>
      <c r="H325" s="259">
        <v>5</v>
      </c>
      <c r="I325" s="260"/>
      <c r="J325" s="261">
        <f>ROUND(I325*H325,2)</f>
        <v>0</v>
      </c>
      <c r="K325" s="257" t="s">
        <v>1</v>
      </c>
      <c r="L325" s="262"/>
      <c r="M325" s="263" t="s">
        <v>1</v>
      </c>
      <c r="N325" s="264" t="s">
        <v>41</v>
      </c>
      <c r="O325" s="72"/>
      <c r="P325" s="202">
        <f>O325*H325</f>
        <v>0</v>
      </c>
      <c r="Q325" s="202">
        <v>3.2000000000000002E-3</v>
      </c>
      <c r="R325" s="202">
        <f>Q325*H325</f>
        <v>1.6E-2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1121</v>
      </c>
      <c r="AT325" s="204" t="s">
        <v>636</v>
      </c>
      <c r="AU325" s="204" t="s">
        <v>85</v>
      </c>
      <c r="AY325" s="18" t="s">
        <v>207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83</v>
      </c>
      <c r="BK325" s="205">
        <f>ROUND(I325*H325,2)</f>
        <v>0</v>
      </c>
      <c r="BL325" s="18" t="s">
        <v>1121</v>
      </c>
      <c r="BM325" s="204" t="s">
        <v>2732</v>
      </c>
    </row>
    <row r="326" spans="1:65" s="2" customFormat="1" ht="24.2" customHeight="1">
      <c r="A326" s="35"/>
      <c r="B326" s="36"/>
      <c r="C326" s="193" t="s">
        <v>806</v>
      </c>
      <c r="D326" s="193" t="s">
        <v>209</v>
      </c>
      <c r="E326" s="194" t="s">
        <v>1129</v>
      </c>
      <c r="F326" s="195" t="s">
        <v>1130</v>
      </c>
      <c r="G326" s="196" t="s">
        <v>445</v>
      </c>
      <c r="H326" s="197">
        <v>8.3239999999999998</v>
      </c>
      <c r="I326" s="198"/>
      <c r="J326" s="199">
        <f>ROUND(I326*H326,2)</f>
        <v>0</v>
      </c>
      <c r="K326" s="195" t="s">
        <v>213</v>
      </c>
      <c r="L326" s="40"/>
      <c r="M326" s="250" t="s">
        <v>1</v>
      </c>
      <c r="N326" s="251" t="s">
        <v>41</v>
      </c>
      <c r="O326" s="252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4" t="s">
        <v>806</v>
      </c>
      <c r="AT326" s="204" t="s">
        <v>209</v>
      </c>
      <c r="AU326" s="204" t="s">
        <v>85</v>
      </c>
      <c r="AY326" s="18" t="s">
        <v>207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83</v>
      </c>
      <c r="BK326" s="205">
        <f>ROUND(I326*H326,2)</f>
        <v>0</v>
      </c>
      <c r="BL326" s="18" t="s">
        <v>806</v>
      </c>
      <c r="BM326" s="204" t="s">
        <v>2733</v>
      </c>
    </row>
    <row r="327" spans="1:65" s="2" customFormat="1" ht="6.95" customHeight="1">
      <c r="A327" s="35"/>
      <c r="B327" s="55"/>
      <c r="C327" s="56"/>
      <c r="D327" s="56"/>
      <c r="E327" s="56"/>
      <c r="F327" s="56"/>
      <c r="G327" s="56"/>
      <c r="H327" s="56"/>
      <c r="I327" s="56"/>
      <c r="J327" s="56"/>
      <c r="K327" s="56"/>
      <c r="L327" s="40"/>
      <c r="M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</sheetData>
  <sheetProtection algorithmName="SHA-512" hashValue="u2t/RMGgRiMeYiQNUEjHdmQ3dt5OKa9h/So9bEzVMwVoHn1DBbq2mUaEWjsznI2B7HVRWnQL9uWKgo9zk+gJ0Q==" saltValue="9D7yVjwpW/l563Z+3qRX01kLbcm+QGhzmjvoCVuePYhw7Ju8JCxi8VRA9UECTlT5lcLol6lbzRPK8SrfDM5Zqw==" spinCount="100000" sheet="1" objects="1" scenarios="1" formatColumns="0" formatRows="0" autoFilter="0"/>
  <autoFilter ref="C137:K326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141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0" t="s">
        <v>2734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ROUND((SUM(BE131:BE235)),  2)</f>
        <v>0</v>
      </c>
      <c r="G37" s="35"/>
      <c r="H37" s="35"/>
      <c r="I37" s="132">
        <v>0.21</v>
      </c>
      <c r="J37" s="131">
        <f>ROUND(((SUM(BE131:BE235))*I37),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ROUND((SUM(BF131:BF235)),  2)</f>
        <v>0</v>
      </c>
      <c r="G38" s="35"/>
      <c r="H38" s="35"/>
      <c r="I38" s="132">
        <v>0.12</v>
      </c>
      <c r="J38" s="131">
        <f>ROUND(((SUM(BF131:BF235))*I38),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ROUND((SUM(BG131:BG235)),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ROUND((SUM(BH131:BH235)),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ROUND((SUM(BI131:BI235)),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IO01 - IO 01 Veřejné osvětlení a rozhlas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2735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2736</v>
      </c>
      <c r="E102" s="158"/>
      <c r="F102" s="158"/>
      <c r="G102" s="158"/>
      <c r="H102" s="158"/>
      <c r="I102" s="158"/>
      <c r="J102" s="159">
        <f>J138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2737</v>
      </c>
      <c r="E103" s="158"/>
      <c r="F103" s="158"/>
      <c r="G103" s="158"/>
      <c r="H103" s="158"/>
      <c r="I103" s="158"/>
      <c r="J103" s="159">
        <f>J225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1425</v>
      </c>
      <c r="E104" s="158"/>
      <c r="F104" s="158"/>
      <c r="G104" s="158"/>
      <c r="H104" s="158"/>
      <c r="I104" s="158"/>
      <c r="J104" s="159">
        <f>J229</f>
        <v>0</v>
      </c>
      <c r="K104" s="156"/>
      <c r="L104" s="160"/>
    </row>
    <row r="105" spans="1:47" s="10" customFormat="1" ht="19.899999999999999" customHeight="1">
      <c r="B105" s="161"/>
      <c r="C105" s="104"/>
      <c r="D105" s="162" t="s">
        <v>2738</v>
      </c>
      <c r="E105" s="163"/>
      <c r="F105" s="163"/>
      <c r="G105" s="163"/>
      <c r="H105" s="163"/>
      <c r="I105" s="163"/>
      <c r="J105" s="164">
        <f>J230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2739</v>
      </c>
      <c r="E106" s="163"/>
      <c r="F106" s="163"/>
      <c r="G106" s="163"/>
      <c r="H106" s="163"/>
      <c r="I106" s="163"/>
      <c r="J106" s="164">
        <f>J232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2740</v>
      </c>
      <c r="E107" s="163"/>
      <c r="F107" s="163"/>
      <c r="G107" s="163"/>
      <c r="H107" s="163"/>
      <c r="I107" s="163"/>
      <c r="J107" s="164">
        <f>J234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176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177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8" t="str">
        <f>E13</f>
        <v>IO01 - IO 01 Veřejné osvětlení a rozhlas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P132+P138+P225+P229</f>
        <v>0</v>
      </c>
      <c r="Q131" s="80"/>
      <c r="R131" s="174">
        <f>R132+R138+R225+R229</f>
        <v>0</v>
      </c>
      <c r="S131" s="80"/>
      <c r="T131" s="175">
        <f>T132+T138+T225+T229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BK132+BK138+BK225+BK229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2741</v>
      </c>
      <c r="F132" s="180" t="s">
        <v>2742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SUM(P133:P137)</f>
        <v>0</v>
      </c>
      <c r="Q132" s="185"/>
      <c r="R132" s="186">
        <f>SUM(R133:R137)</f>
        <v>0</v>
      </c>
      <c r="S132" s="185"/>
      <c r="T132" s="187">
        <f>SUM(T133:T137)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SUM(BK133:BK137)</f>
        <v>0</v>
      </c>
    </row>
    <row r="133" spans="1:65" s="2" customFormat="1" ht="24.2" customHeight="1">
      <c r="A133" s="35"/>
      <c r="B133" s="36"/>
      <c r="C133" s="193" t="s">
        <v>83</v>
      </c>
      <c r="D133" s="193" t="s">
        <v>209</v>
      </c>
      <c r="E133" s="194" t="s">
        <v>2743</v>
      </c>
      <c r="F133" s="195" t="s">
        <v>2744</v>
      </c>
      <c r="G133" s="196" t="s">
        <v>510</v>
      </c>
      <c r="H133" s="197">
        <v>2</v>
      </c>
      <c r="I133" s="198"/>
      <c r="J133" s="199">
        <f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806</v>
      </c>
      <c r="BM133" s="204" t="s">
        <v>2745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2746</v>
      </c>
      <c r="F134" s="195" t="s">
        <v>2747</v>
      </c>
      <c r="G134" s="196" t="s">
        <v>2748</v>
      </c>
      <c r="H134" s="197">
        <v>8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806</v>
      </c>
      <c r="BM134" s="204" t="s">
        <v>2749</v>
      </c>
    </row>
    <row r="135" spans="1:65" s="2" customFormat="1" ht="16.5" customHeight="1">
      <c r="A135" s="35"/>
      <c r="B135" s="36"/>
      <c r="C135" s="193" t="s">
        <v>92</v>
      </c>
      <c r="D135" s="193" t="s">
        <v>209</v>
      </c>
      <c r="E135" s="194" t="s">
        <v>2750</v>
      </c>
      <c r="F135" s="195" t="s">
        <v>2751</v>
      </c>
      <c r="G135" s="196" t="s">
        <v>2752</v>
      </c>
      <c r="H135" s="197">
        <v>7</v>
      </c>
      <c r="I135" s="198"/>
      <c r="J135" s="199">
        <f>ROUND(I135*H135,2)</f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806</v>
      </c>
      <c r="AT135" s="204" t="s">
        <v>209</v>
      </c>
      <c r="AU135" s="204" t="s">
        <v>83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806</v>
      </c>
      <c r="BM135" s="204" t="s">
        <v>2753</v>
      </c>
    </row>
    <row r="136" spans="1:65" s="2" customFormat="1" ht="16.5" customHeight="1">
      <c r="A136" s="35"/>
      <c r="B136" s="36"/>
      <c r="C136" s="193" t="s">
        <v>97</v>
      </c>
      <c r="D136" s="193" t="s">
        <v>209</v>
      </c>
      <c r="E136" s="194" t="s">
        <v>2754</v>
      </c>
      <c r="F136" s="195" t="s">
        <v>2755</v>
      </c>
      <c r="G136" s="196" t="s">
        <v>445</v>
      </c>
      <c r="H136" s="197">
        <v>3.5</v>
      </c>
      <c r="I136" s="198"/>
      <c r="J136" s="199">
        <f>ROUND(I136*H136,2)</f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806</v>
      </c>
      <c r="BM136" s="204" t="s">
        <v>2756</v>
      </c>
    </row>
    <row r="137" spans="1:65" s="2" customFormat="1" ht="16.5" customHeight="1">
      <c r="A137" s="35"/>
      <c r="B137" s="36"/>
      <c r="C137" s="193" t="s">
        <v>115</v>
      </c>
      <c r="D137" s="193" t="s">
        <v>209</v>
      </c>
      <c r="E137" s="194" t="s">
        <v>2757</v>
      </c>
      <c r="F137" s="195" t="s">
        <v>2758</v>
      </c>
      <c r="G137" s="196" t="s">
        <v>817</v>
      </c>
      <c r="H137" s="197">
        <v>300</v>
      </c>
      <c r="I137" s="198"/>
      <c r="J137" s="199">
        <f>ROUND(I137*H137,2)</f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806</v>
      </c>
      <c r="AT137" s="204" t="s">
        <v>209</v>
      </c>
      <c r="AU137" s="204" t="s">
        <v>83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806</v>
      </c>
      <c r="BM137" s="204" t="s">
        <v>2759</v>
      </c>
    </row>
    <row r="138" spans="1:65" s="12" customFormat="1" ht="25.9" customHeight="1">
      <c r="B138" s="177"/>
      <c r="C138" s="178"/>
      <c r="D138" s="179" t="s">
        <v>75</v>
      </c>
      <c r="E138" s="180" t="s">
        <v>2760</v>
      </c>
      <c r="F138" s="180" t="s">
        <v>2761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SUM(P139:P224)</f>
        <v>0</v>
      </c>
      <c r="Q138" s="185"/>
      <c r="R138" s="186">
        <f>SUM(R139:R224)</f>
        <v>0</v>
      </c>
      <c r="S138" s="185"/>
      <c r="T138" s="187">
        <f>SUM(T139:T224)</f>
        <v>0</v>
      </c>
      <c r="AR138" s="188" t="s">
        <v>83</v>
      </c>
      <c r="AT138" s="189" t="s">
        <v>75</v>
      </c>
      <c r="AU138" s="189" t="s">
        <v>76</v>
      </c>
      <c r="AY138" s="188" t="s">
        <v>207</v>
      </c>
      <c r="BK138" s="190">
        <f>SUM(BK139:BK224)</f>
        <v>0</v>
      </c>
    </row>
    <row r="139" spans="1:65" s="2" customFormat="1" ht="16.5" customHeight="1">
      <c r="A139" s="35"/>
      <c r="B139" s="36"/>
      <c r="C139" s="193" t="s">
        <v>229</v>
      </c>
      <c r="D139" s="193" t="s">
        <v>209</v>
      </c>
      <c r="E139" s="194" t="s">
        <v>2762</v>
      </c>
      <c r="F139" s="195" t="s">
        <v>2763</v>
      </c>
      <c r="G139" s="196" t="s">
        <v>2752</v>
      </c>
      <c r="H139" s="197">
        <v>13</v>
      </c>
      <c r="I139" s="198"/>
      <c r="J139" s="199">
        <f t="shared" ref="J139:J170" si="0">ROUND(I139*H139,2)</f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 t="shared" ref="P139:P170" si="1">O139*H139</f>
        <v>0</v>
      </c>
      <c r="Q139" s="202">
        <v>0</v>
      </c>
      <c r="R139" s="202">
        <f t="shared" ref="R139:R170" si="2">Q139*H139</f>
        <v>0</v>
      </c>
      <c r="S139" s="202">
        <v>0</v>
      </c>
      <c r="T139" s="203">
        <f t="shared" ref="T139:T170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806</v>
      </c>
      <c r="AT139" s="204" t="s">
        <v>209</v>
      </c>
      <c r="AU139" s="204" t="s">
        <v>83</v>
      </c>
      <c r="AY139" s="18" t="s">
        <v>207</v>
      </c>
      <c r="BE139" s="205">
        <f t="shared" ref="BE139:BE170" si="4">IF(N139="základní",J139,0)</f>
        <v>0</v>
      </c>
      <c r="BF139" s="205">
        <f t="shared" ref="BF139:BF170" si="5">IF(N139="snížená",J139,0)</f>
        <v>0</v>
      </c>
      <c r="BG139" s="205">
        <f t="shared" ref="BG139:BG170" si="6">IF(N139="zákl. přenesená",J139,0)</f>
        <v>0</v>
      </c>
      <c r="BH139" s="205">
        <f t="shared" ref="BH139:BH170" si="7">IF(N139="sníž. přenesená",J139,0)</f>
        <v>0</v>
      </c>
      <c r="BI139" s="205">
        <f t="shared" ref="BI139:BI170" si="8">IF(N139="nulová",J139,0)</f>
        <v>0</v>
      </c>
      <c r="BJ139" s="18" t="s">
        <v>83</v>
      </c>
      <c r="BK139" s="205">
        <f t="shared" ref="BK139:BK170" si="9">ROUND(I139*H139,2)</f>
        <v>0</v>
      </c>
      <c r="BL139" s="18" t="s">
        <v>806</v>
      </c>
      <c r="BM139" s="204" t="s">
        <v>2764</v>
      </c>
    </row>
    <row r="140" spans="1:65" s="2" customFormat="1" ht="24.2" customHeight="1">
      <c r="A140" s="35"/>
      <c r="B140" s="36"/>
      <c r="C140" s="193" t="s">
        <v>233</v>
      </c>
      <c r="D140" s="193" t="s">
        <v>209</v>
      </c>
      <c r="E140" s="194" t="s">
        <v>2765</v>
      </c>
      <c r="F140" s="195" t="s">
        <v>2766</v>
      </c>
      <c r="G140" s="196" t="s">
        <v>2752</v>
      </c>
      <c r="H140" s="197">
        <v>9</v>
      </c>
      <c r="I140" s="198"/>
      <c r="J140" s="199">
        <f t="shared" si="0"/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806</v>
      </c>
      <c r="AT140" s="204" t="s">
        <v>209</v>
      </c>
      <c r="AU140" s="204" t="s">
        <v>83</v>
      </c>
      <c r="AY140" s="18" t="s">
        <v>207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806</v>
      </c>
      <c r="BM140" s="204" t="s">
        <v>2767</v>
      </c>
    </row>
    <row r="141" spans="1:65" s="2" customFormat="1" ht="37.9" customHeight="1">
      <c r="A141" s="35"/>
      <c r="B141" s="36"/>
      <c r="C141" s="193" t="s">
        <v>237</v>
      </c>
      <c r="D141" s="193" t="s">
        <v>209</v>
      </c>
      <c r="E141" s="194" t="s">
        <v>2768</v>
      </c>
      <c r="F141" s="195" t="s">
        <v>2769</v>
      </c>
      <c r="G141" s="196" t="s">
        <v>2752</v>
      </c>
      <c r="H141" s="197">
        <v>1</v>
      </c>
      <c r="I141" s="198"/>
      <c r="J141" s="199">
        <f t="shared" si="0"/>
        <v>0</v>
      </c>
      <c r="K141" s="195" t="s">
        <v>1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806</v>
      </c>
      <c r="AT141" s="204" t="s">
        <v>209</v>
      </c>
      <c r="AU141" s="204" t="s">
        <v>83</v>
      </c>
      <c r="AY141" s="18" t="s">
        <v>207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806</v>
      </c>
      <c r="BM141" s="204" t="s">
        <v>2770</v>
      </c>
    </row>
    <row r="142" spans="1:65" s="2" customFormat="1" ht="16.5" customHeight="1">
      <c r="A142" s="35"/>
      <c r="B142" s="36"/>
      <c r="C142" s="193" t="s">
        <v>243</v>
      </c>
      <c r="D142" s="193" t="s">
        <v>209</v>
      </c>
      <c r="E142" s="194" t="s">
        <v>2771</v>
      </c>
      <c r="F142" s="195" t="s">
        <v>2772</v>
      </c>
      <c r="G142" s="196" t="s">
        <v>2748</v>
      </c>
      <c r="H142" s="197">
        <v>4</v>
      </c>
      <c r="I142" s="198"/>
      <c r="J142" s="199">
        <f t="shared" si="0"/>
        <v>0</v>
      </c>
      <c r="K142" s="195" t="s">
        <v>1</v>
      </c>
      <c r="L142" s="40"/>
      <c r="M142" s="200" t="s">
        <v>1</v>
      </c>
      <c r="N142" s="201" t="s">
        <v>41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806</v>
      </c>
      <c r="AT142" s="204" t="s">
        <v>209</v>
      </c>
      <c r="AU142" s="204" t="s">
        <v>83</v>
      </c>
      <c r="AY142" s="18" t="s">
        <v>207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8" t="s">
        <v>83</v>
      </c>
      <c r="BK142" s="205">
        <f t="shared" si="9"/>
        <v>0</v>
      </c>
      <c r="BL142" s="18" t="s">
        <v>806</v>
      </c>
      <c r="BM142" s="204" t="s">
        <v>2773</v>
      </c>
    </row>
    <row r="143" spans="1:65" s="2" customFormat="1" ht="33" customHeight="1">
      <c r="A143" s="35"/>
      <c r="B143" s="36"/>
      <c r="C143" s="193" t="s">
        <v>247</v>
      </c>
      <c r="D143" s="193" t="s">
        <v>209</v>
      </c>
      <c r="E143" s="194" t="s">
        <v>2774</v>
      </c>
      <c r="F143" s="195" t="s">
        <v>2775</v>
      </c>
      <c r="G143" s="196" t="s">
        <v>2752</v>
      </c>
      <c r="H143" s="197">
        <v>2</v>
      </c>
      <c r="I143" s="198"/>
      <c r="J143" s="199">
        <f t="shared" si="0"/>
        <v>0</v>
      </c>
      <c r="K143" s="195" t="s">
        <v>1</v>
      </c>
      <c r="L143" s="40"/>
      <c r="M143" s="200" t="s">
        <v>1</v>
      </c>
      <c r="N143" s="201" t="s">
        <v>41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806</v>
      </c>
      <c r="AT143" s="204" t="s">
        <v>209</v>
      </c>
      <c r="AU143" s="204" t="s">
        <v>83</v>
      </c>
      <c r="AY143" s="18" t="s">
        <v>207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83</v>
      </c>
      <c r="BK143" s="205">
        <f t="shared" si="9"/>
        <v>0</v>
      </c>
      <c r="BL143" s="18" t="s">
        <v>806</v>
      </c>
      <c r="BM143" s="204" t="s">
        <v>2776</v>
      </c>
    </row>
    <row r="144" spans="1:65" s="2" customFormat="1" ht="33" customHeight="1">
      <c r="A144" s="35"/>
      <c r="B144" s="36"/>
      <c r="C144" s="193" t="s">
        <v>86</v>
      </c>
      <c r="D144" s="193" t="s">
        <v>209</v>
      </c>
      <c r="E144" s="194" t="s">
        <v>2777</v>
      </c>
      <c r="F144" s="195" t="s">
        <v>2778</v>
      </c>
      <c r="G144" s="196" t="s">
        <v>2752</v>
      </c>
      <c r="H144" s="197">
        <v>5</v>
      </c>
      <c r="I144" s="198"/>
      <c r="J144" s="199">
        <f t="shared" si="0"/>
        <v>0</v>
      </c>
      <c r="K144" s="195" t="s">
        <v>1</v>
      </c>
      <c r="L144" s="40"/>
      <c r="M144" s="200" t="s">
        <v>1</v>
      </c>
      <c r="N144" s="201" t="s">
        <v>41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806</v>
      </c>
      <c r="AT144" s="204" t="s">
        <v>209</v>
      </c>
      <c r="AU144" s="204" t="s">
        <v>83</v>
      </c>
      <c r="AY144" s="18" t="s">
        <v>207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83</v>
      </c>
      <c r="BK144" s="205">
        <f t="shared" si="9"/>
        <v>0</v>
      </c>
      <c r="BL144" s="18" t="s">
        <v>806</v>
      </c>
      <c r="BM144" s="204" t="s">
        <v>2779</v>
      </c>
    </row>
    <row r="145" spans="1:65" s="2" customFormat="1" ht="24.2" customHeight="1">
      <c r="A145" s="35"/>
      <c r="B145" s="36"/>
      <c r="C145" s="193" t="s">
        <v>8</v>
      </c>
      <c r="D145" s="193" t="s">
        <v>209</v>
      </c>
      <c r="E145" s="194" t="s">
        <v>2780</v>
      </c>
      <c r="F145" s="195" t="s">
        <v>2781</v>
      </c>
      <c r="G145" s="196" t="s">
        <v>2752</v>
      </c>
      <c r="H145" s="197">
        <v>1</v>
      </c>
      <c r="I145" s="198"/>
      <c r="J145" s="199">
        <f t="shared" si="0"/>
        <v>0</v>
      </c>
      <c r="K145" s="195" t="s">
        <v>1</v>
      </c>
      <c r="L145" s="40"/>
      <c r="M145" s="200" t="s">
        <v>1</v>
      </c>
      <c r="N145" s="201" t="s">
        <v>41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806</v>
      </c>
      <c r="AT145" s="204" t="s">
        <v>209</v>
      </c>
      <c r="AU145" s="204" t="s">
        <v>83</v>
      </c>
      <c r="AY145" s="18" t="s">
        <v>207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83</v>
      </c>
      <c r="BK145" s="205">
        <f t="shared" si="9"/>
        <v>0</v>
      </c>
      <c r="BL145" s="18" t="s">
        <v>806</v>
      </c>
      <c r="BM145" s="204" t="s">
        <v>2782</v>
      </c>
    </row>
    <row r="146" spans="1:65" s="2" customFormat="1" ht="16.5" customHeight="1">
      <c r="A146" s="35"/>
      <c r="B146" s="36"/>
      <c r="C146" s="193" t="s">
        <v>257</v>
      </c>
      <c r="D146" s="193" t="s">
        <v>209</v>
      </c>
      <c r="E146" s="194" t="s">
        <v>2783</v>
      </c>
      <c r="F146" s="195" t="s">
        <v>2784</v>
      </c>
      <c r="G146" s="196" t="s">
        <v>2752</v>
      </c>
      <c r="H146" s="197">
        <v>6</v>
      </c>
      <c r="I146" s="198"/>
      <c r="J146" s="199">
        <f t="shared" si="0"/>
        <v>0</v>
      </c>
      <c r="K146" s="195" t="s">
        <v>1</v>
      </c>
      <c r="L146" s="40"/>
      <c r="M146" s="200" t="s">
        <v>1</v>
      </c>
      <c r="N146" s="201" t="s">
        <v>41</v>
      </c>
      <c r="O146" s="72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806</v>
      </c>
      <c r="AT146" s="204" t="s">
        <v>209</v>
      </c>
      <c r="AU146" s="204" t="s">
        <v>83</v>
      </c>
      <c r="AY146" s="18" t="s">
        <v>207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83</v>
      </c>
      <c r="BK146" s="205">
        <f t="shared" si="9"/>
        <v>0</v>
      </c>
      <c r="BL146" s="18" t="s">
        <v>806</v>
      </c>
      <c r="BM146" s="204" t="s">
        <v>2785</v>
      </c>
    </row>
    <row r="147" spans="1:65" s="2" customFormat="1" ht="16.5" customHeight="1">
      <c r="A147" s="35"/>
      <c r="B147" s="36"/>
      <c r="C147" s="193" t="s">
        <v>261</v>
      </c>
      <c r="D147" s="193" t="s">
        <v>209</v>
      </c>
      <c r="E147" s="194" t="s">
        <v>2786</v>
      </c>
      <c r="F147" s="195" t="s">
        <v>2787</v>
      </c>
      <c r="G147" s="196" t="s">
        <v>285</v>
      </c>
      <c r="H147" s="197">
        <v>3.89</v>
      </c>
      <c r="I147" s="198"/>
      <c r="J147" s="199">
        <f t="shared" si="0"/>
        <v>0</v>
      </c>
      <c r="K147" s="195" t="s">
        <v>1</v>
      </c>
      <c r="L147" s="40"/>
      <c r="M147" s="200" t="s">
        <v>1</v>
      </c>
      <c r="N147" s="201" t="s">
        <v>41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806</v>
      </c>
      <c r="AT147" s="204" t="s">
        <v>209</v>
      </c>
      <c r="AU147" s="204" t="s">
        <v>83</v>
      </c>
      <c r="AY147" s="18" t="s">
        <v>207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83</v>
      </c>
      <c r="BK147" s="205">
        <f t="shared" si="9"/>
        <v>0</v>
      </c>
      <c r="BL147" s="18" t="s">
        <v>806</v>
      </c>
      <c r="BM147" s="204" t="s">
        <v>2788</v>
      </c>
    </row>
    <row r="148" spans="1:65" s="2" customFormat="1" ht="16.5" customHeight="1">
      <c r="A148" s="35"/>
      <c r="B148" s="36"/>
      <c r="C148" s="193" t="s">
        <v>266</v>
      </c>
      <c r="D148" s="193" t="s">
        <v>209</v>
      </c>
      <c r="E148" s="194" t="s">
        <v>2789</v>
      </c>
      <c r="F148" s="195" t="s">
        <v>2790</v>
      </c>
      <c r="G148" s="196" t="s">
        <v>285</v>
      </c>
      <c r="H148" s="197">
        <v>4.32</v>
      </c>
      <c r="I148" s="198"/>
      <c r="J148" s="199">
        <f t="shared" si="0"/>
        <v>0</v>
      </c>
      <c r="K148" s="195" t="s">
        <v>1</v>
      </c>
      <c r="L148" s="40"/>
      <c r="M148" s="200" t="s">
        <v>1</v>
      </c>
      <c r="N148" s="201" t="s">
        <v>41</v>
      </c>
      <c r="O148" s="72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806</v>
      </c>
      <c r="AT148" s="204" t="s">
        <v>209</v>
      </c>
      <c r="AU148" s="204" t="s">
        <v>83</v>
      </c>
      <c r="AY148" s="18" t="s">
        <v>207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83</v>
      </c>
      <c r="BK148" s="205">
        <f t="shared" si="9"/>
        <v>0</v>
      </c>
      <c r="BL148" s="18" t="s">
        <v>806</v>
      </c>
      <c r="BM148" s="204" t="s">
        <v>2791</v>
      </c>
    </row>
    <row r="149" spans="1:65" s="2" customFormat="1" ht="16.5" customHeight="1">
      <c r="A149" s="35"/>
      <c r="B149" s="36"/>
      <c r="C149" s="193" t="s">
        <v>270</v>
      </c>
      <c r="D149" s="193" t="s">
        <v>209</v>
      </c>
      <c r="E149" s="194" t="s">
        <v>2792</v>
      </c>
      <c r="F149" s="195" t="s">
        <v>2793</v>
      </c>
      <c r="G149" s="196" t="s">
        <v>285</v>
      </c>
      <c r="H149" s="197">
        <v>0.34</v>
      </c>
      <c r="I149" s="198"/>
      <c r="J149" s="199">
        <f t="shared" si="0"/>
        <v>0</v>
      </c>
      <c r="K149" s="195" t="s">
        <v>1</v>
      </c>
      <c r="L149" s="40"/>
      <c r="M149" s="200" t="s">
        <v>1</v>
      </c>
      <c r="N149" s="201" t="s">
        <v>41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806</v>
      </c>
      <c r="AT149" s="204" t="s">
        <v>209</v>
      </c>
      <c r="AU149" s="204" t="s">
        <v>83</v>
      </c>
      <c r="AY149" s="18" t="s">
        <v>207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83</v>
      </c>
      <c r="BK149" s="205">
        <f t="shared" si="9"/>
        <v>0</v>
      </c>
      <c r="BL149" s="18" t="s">
        <v>806</v>
      </c>
      <c r="BM149" s="204" t="s">
        <v>2794</v>
      </c>
    </row>
    <row r="150" spans="1:65" s="2" customFormat="1" ht="16.5" customHeight="1">
      <c r="A150" s="35"/>
      <c r="B150" s="36"/>
      <c r="C150" s="193" t="s">
        <v>272</v>
      </c>
      <c r="D150" s="193" t="s">
        <v>209</v>
      </c>
      <c r="E150" s="194" t="s">
        <v>2795</v>
      </c>
      <c r="F150" s="195" t="s">
        <v>2796</v>
      </c>
      <c r="G150" s="196" t="s">
        <v>285</v>
      </c>
      <c r="H150" s="197">
        <v>19.95</v>
      </c>
      <c r="I150" s="198"/>
      <c r="J150" s="199">
        <f t="shared" si="0"/>
        <v>0</v>
      </c>
      <c r="K150" s="195" t="s">
        <v>1</v>
      </c>
      <c r="L150" s="40"/>
      <c r="M150" s="200" t="s">
        <v>1</v>
      </c>
      <c r="N150" s="201" t="s">
        <v>41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806</v>
      </c>
      <c r="AT150" s="204" t="s">
        <v>209</v>
      </c>
      <c r="AU150" s="204" t="s">
        <v>83</v>
      </c>
      <c r="AY150" s="18" t="s">
        <v>207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83</v>
      </c>
      <c r="BK150" s="205">
        <f t="shared" si="9"/>
        <v>0</v>
      </c>
      <c r="BL150" s="18" t="s">
        <v>806</v>
      </c>
      <c r="BM150" s="204" t="s">
        <v>2797</v>
      </c>
    </row>
    <row r="151" spans="1:65" s="2" customFormat="1" ht="16.5" customHeight="1">
      <c r="A151" s="35"/>
      <c r="B151" s="36"/>
      <c r="C151" s="193" t="s">
        <v>278</v>
      </c>
      <c r="D151" s="193" t="s">
        <v>209</v>
      </c>
      <c r="E151" s="194" t="s">
        <v>2798</v>
      </c>
      <c r="F151" s="195" t="s">
        <v>2799</v>
      </c>
      <c r="G151" s="196" t="s">
        <v>285</v>
      </c>
      <c r="H151" s="197">
        <v>82.95</v>
      </c>
      <c r="I151" s="198"/>
      <c r="J151" s="199">
        <f t="shared" si="0"/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806</v>
      </c>
      <c r="AT151" s="204" t="s">
        <v>209</v>
      </c>
      <c r="AU151" s="204" t="s">
        <v>83</v>
      </c>
      <c r="AY151" s="18" t="s">
        <v>207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83</v>
      </c>
      <c r="BK151" s="205">
        <f t="shared" si="9"/>
        <v>0</v>
      </c>
      <c r="BL151" s="18" t="s">
        <v>806</v>
      </c>
      <c r="BM151" s="204" t="s">
        <v>2800</v>
      </c>
    </row>
    <row r="152" spans="1:65" s="2" customFormat="1" ht="16.5" customHeight="1">
      <c r="A152" s="35"/>
      <c r="B152" s="36"/>
      <c r="C152" s="193" t="s">
        <v>282</v>
      </c>
      <c r="D152" s="193" t="s">
        <v>209</v>
      </c>
      <c r="E152" s="194" t="s">
        <v>2801</v>
      </c>
      <c r="F152" s="195" t="s">
        <v>2802</v>
      </c>
      <c r="G152" s="196" t="s">
        <v>285</v>
      </c>
      <c r="H152" s="197">
        <v>13.23</v>
      </c>
      <c r="I152" s="198"/>
      <c r="J152" s="199">
        <f t="shared" si="0"/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 t="shared" si="1"/>
        <v>0</v>
      </c>
      <c r="Q152" s="202">
        <v>0</v>
      </c>
      <c r="R152" s="202">
        <f t="shared" si="2"/>
        <v>0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806</v>
      </c>
      <c r="AT152" s="204" t="s">
        <v>209</v>
      </c>
      <c r="AU152" s="204" t="s">
        <v>83</v>
      </c>
      <c r="AY152" s="18" t="s">
        <v>207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83</v>
      </c>
      <c r="BK152" s="205">
        <f t="shared" si="9"/>
        <v>0</v>
      </c>
      <c r="BL152" s="18" t="s">
        <v>806</v>
      </c>
      <c r="BM152" s="204" t="s">
        <v>2803</v>
      </c>
    </row>
    <row r="153" spans="1:65" s="2" customFormat="1" ht="16.5" customHeight="1">
      <c r="A153" s="35"/>
      <c r="B153" s="36"/>
      <c r="C153" s="193" t="s">
        <v>292</v>
      </c>
      <c r="D153" s="193" t="s">
        <v>209</v>
      </c>
      <c r="E153" s="194" t="s">
        <v>2804</v>
      </c>
      <c r="F153" s="195" t="s">
        <v>2805</v>
      </c>
      <c r="G153" s="196" t="s">
        <v>285</v>
      </c>
      <c r="H153" s="197">
        <v>102.9</v>
      </c>
      <c r="I153" s="198"/>
      <c r="J153" s="199">
        <f t="shared" si="0"/>
        <v>0</v>
      </c>
      <c r="K153" s="195" t="s">
        <v>1</v>
      </c>
      <c r="L153" s="40"/>
      <c r="M153" s="200" t="s">
        <v>1</v>
      </c>
      <c r="N153" s="201" t="s">
        <v>41</v>
      </c>
      <c r="O153" s="72"/>
      <c r="P153" s="202">
        <f t="shared" si="1"/>
        <v>0</v>
      </c>
      <c r="Q153" s="202">
        <v>0</v>
      </c>
      <c r="R153" s="202">
        <f t="shared" si="2"/>
        <v>0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806</v>
      </c>
      <c r="AT153" s="204" t="s">
        <v>209</v>
      </c>
      <c r="AU153" s="204" t="s">
        <v>83</v>
      </c>
      <c r="AY153" s="18" t="s">
        <v>207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83</v>
      </c>
      <c r="BK153" s="205">
        <f t="shared" si="9"/>
        <v>0</v>
      </c>
      <c r="BL153" s="18" t="s">
        <v>806</v>
      </c>
      <c r="BM153" s="204" t="s">
        <v>2806</v>
      </c>
    </row>
    <row r="154" spans="1:65" s="2" customFormat="1" ht="16.5" customHeight="1">
      <c r="A154" s="35"/>
      <c r="B154" s="36"/>
      <c r="C154" s="193" t="s">
        <v>7</v>
      </c>
      <c r="D154" s="193" t="s">
        <v>209</v>
      </c>
      <c r="E154" s="194" t="s">
        <v>2807</v>
      </c>
      <c r="F154" s="195" t="s">
        <v>2808</v>
      </c>
      <c r="G154" s="196" t="s">
        <v>285</v>
      </c>
      <c r="H154" s="197">
        <v>67.2</v>
      </c>
      <c r="I154" s="198"/>
      <c r="J154" s="199">
        <f t="shared" si="0"/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 t="shared" si="1"/>
        <v>0</v>
      </c>
      <c r="Q154" s="202">
        <v>0</v>
      </c>
      <c r="R154" s="202">
        <f t="shared" si="2"/>
        <v>0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806</v>
      </c>
      <c r="AT154" s="204" t="s">
        <v>209</v>
      </c>
      <c r="AU154" s="204" t="s">
        <v>83</v>
      </c>
      <c r="AY154" s="18" t="s">
        <v>207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83</v>
      </c>
      <c r="BK154" s="205">
        <f t="shared" si="9"/>
        <v>0</v>
      </c>
      <c r="BL154" s="18" t="s">
        <v>806</v>
      </c>
      <c r="BM154" s="204" t="s">
        <v>2809</v>
      </c>
    </row>
    <row r="155" spans="1:65" s="2" customFormat="1" ht="16.5" customHeight="1">
      <c r="A155" s="35"/>
      <c r="B155" s="36"/>
      <c r="C155" s="193" t="s">
        <v>299</v>
      </c>
      <c r="D155" s="193" t="s">
        <v>209</v>
      </c>
      <c r="E155" s="194" t="s">
        <v>2810</v>
      </c>
      <c r="F155" s="195" t="s">
        <v>2811</v>
      </c>
      <c r="G155" s="196" t="s">
        <v>285</v>
      </c>
      <c r="H155" s="197">
        <v>199.38</v>
      </c>
      <c r="I155" s="198"/>
      <c r="J155" s="199">
        <f t="shared" si="0"/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 t="shared" si="1"/>
        <v>0</v>
      </c>
      <c r="Q155" s="202">
        <v>0</v>
      </c>
      <c r="R155" s="202">
        <f t="shared" si="2"/>
        <v>0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806</v>
      </c>
      <c r="AT155" s="204" t="s">
        <v>209</v>
      </c>
      <c r="AU155" s="204" t="s">
        <v>83</v>
      </c>
      <c r="AY155" s="18" t="s">
        <v>207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83</v>
      </c>
      <c r="BK155" s="205">
        <f t="shared" si="9"/>
        <v>0</v>
      </c>
      <c r="BL155" s="18" t="s">
        <v>806</v>
      </c>
      <c r="BM155" s="204" t="s">
        <v>2812</v>
      </c>
    </row>
    <row r="156" spans="1:65" s="2" customFormat="1" ht="16.5" customHeight="1">
      <c r="A156" s="35"/>
      <c r="B156" s="36"/>
      <c r="C156" s="193" t="s">
        <v>303</v>
      </c>
      <c r="D156" s="193" t="s">
        <v>209</v>
      </c>
      <c r="E156" s="194" t="s">
        <v>2813</v>
      </c>
      <c r="F156" s="195" t="s">
        <v>2814</v>
      </c>
      <c r="G156" s="196" t="s">
        <v>275</v>
      </c>
      <c r="H156" s="197">
        <v>85</v>
      </c>
      <c r="I156" s="198"/>
      <c r="J156" s="199">
        <f t="shared" si="0"/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 t="shared" si="1"/>
        <v>0</v>
      </c>
      <c r="Q156" s="202">
        <v>0</v>
      </c>
      <c r="R156" s="202">
        <f t="shared" si="2"/>
        <v>0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806</v>
      </c>
      <c r="AT156" s="204" t="s">
        <v>209</v>
      </c>
      <c r="AU156" s="204" t="s">
        <v>83</v>
      </c>
      <c r="AY156" s="18" t="s">
        <v>207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83</v>
      </c>
      <c r="BK156" s="205">
        <f t="shared" si="9"/>
        <v>0</v>
      </c>
      <c r="BL156" s="18" t="s">
        <v>806</v>
      </c>
      <c r="BM156" s="204" t="s">
        <v>2815</v>
      </c>
    </row>
    <row r="157" spans="1:65" s="2" customFormat="1" ht="24.2" customHeight="1">
      <c r="A157" s="35"/>
      <c r="B157" s="36"/>
      <c r="C157" s="193" t="s">
        <v>308</v>
      </c>
      <c r="D157" s="193" t="s">
        <v>209</v>
      </c>
      <c r="E157" s="194" t="s">
        <v>2816</v>
      </c>
      <c r="F157" s="195" t="s">
        <v>2817</v>
      </c>
      <c r="G157" s="196" t="s">
        <v>275</v>
      </c>
      <c r="H157" s="197">
        <v>555</v>
      </c>
      <c r="I157" s="198"/>
      <c r="J157" s="199">
        <f t="shared" si="0"/>
        <v>0</v>
      </c>
      <c r="K157" s="195" t="s">
        <v>1</v>
      </c>
      <c r="L157" s="40"/>
      <c r="M157" s="200" t="s">
        <v>1</v>
      </c>
      <c r="N157" s="201" t="s">
        <v>41</v>
      </c>
      <c r="O157" s="72"/>
      <c r="P157" s="202">
        <f t="shared" si="1"/>
        <v>0</v>
      </c>
      <c r="Q157" s="202">
        <v>0</v>
      </c>
      <c r="R157" s="202">
        <f t="shared" si="2"/>
        <v>0</v>
      </c>
      <c r="S157" s="202">
        <v>0</v>
      </c>
      <c r="T157" s="203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806</v>
      </c>
      <c r="AT157" s="204" t="s">
        <v>209</v>
      </c>
      <c r="AU157" s="204" t="s">
        <v>83</v>
      </c>
      <c r="AY157" s="18" t="s">
        <v>207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8" t="s">
        <v>83</v>
      </c>
      <c r="BK157" s="205">
        <f t="shared" si="9"/>
        <v>0</v>
      </c>
      <c r="BL157" s="18" t="s">
        <v>806</v>
      </c>
      <c r="BM157" s="204" t="s">
        <v>2818</v>
      </c>
    </row>
    <row r="158" spans="1:65" s="2" customFormat="1" ht="24.2" customHeight="1">
      <c r="A158" s="35"/>
      <c r="B158" s="36"/>
      <c r="C158" s="193" t="s">
        <v>314</v>
      </c>
      <c r="D158" s="193" t="s">
        <v>209</v>
      </c>
      <c r="E158" s="194" t="s">
        <v>2819</v>
      </c>
      <c r="F158" s="195" t="s">
        <v>2820</v>
      </c>
      <c r="G158" s="196" t="s">
        <v>275</v>
      </c>
      <c r="H158" s="197">
        <v>85</v>
      </c>
      <c r="I158" s="198"/>
      <c r="J158" s="199">
        <f t="shared" si="0"/>
        <v>0</v>
      </c>
      <c r="K158" s="195" t="s">
        <v>1</v>
      </c>
      <c r="L158" s="40"/>
      <c r="M158" s="200" t="s">
        <v>1</v>
      </c>
      <c r="N158" s="201" t="s">
        <v>41</v>
      </c>
      <c r="O158" s="72"/>
      <c r="P158" s="202">
        <f t="shared" si="1"/>
        <v>0</v>
      </c>
      <c r="Q158" s="202">
        <v>0</v>
      </c>
      <c r="R158" s="202">
        <f t="shared" si="2"/>
        <v>0</v>
      </c>
      <c r="S158" s="202">
        <v>0</v>
      </c>
      <c r="T158" s="203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806</v>
      </c>
      <c r="AT158" s="204" t="s">
        <v>209</v>
      </c>
      <c r="AU158" s="204" t="s">
        <v>83</v>
      </c>
      <c r="AY158" s="18" t="s">
        <v>207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8" t="s">
        <v>83</v>
      </c>
      <c r="BK158" s="205">
        <f t="shared" si="9"/>
        <v>0</v>
      </c>
      <c r="BL158" s="18" t="s">
        <v>806</v>
      </c>
      <c r="BM158" s="204" t="s">
        <v>2821</v>
      </c>
    </row>
    <row r="159" spans="1:65" s="2" customFormat="1" ht="16.5" customHeight="1">
      <c r="A159" s="35"/>
      <c r="B159" s="36"/>
      <c r="C159" s="193" t="s">
        <v>321</v>
      </c>
      <c r="D159" s="193" t="s">
        <v>209</v>
      </c>
      <c r="E159" s="194" t="s">
        <v>2822</v>
      </c>
      <c r="F159" s="195" t="s">
        <v>2823</v>
      </c>
      <c r="G159" s="196" t="s">
        <v>285</v>
      </c>
      <c r="H159" s="197">
        <v>83.25</v>
      </c>
      <c r="I159" s="198"/>
      <c r="J159" s="199">
        <f t="shared" si="0"/>
        <v>0</v>
      </c>
      <c r="K159" s="195" t="s">
        <v>1</v>
      </c>
      <c r="L159" s="40"/>
      <c r="M159" s="200" t="s">
        <v>1</v>
      </c>
      <c r="N159" s="201" t="s">
        <v>41</v>
      </c>
      <c r="O159" s="72"/>
      <c r="P159" s="202">
        <f t="shared" si="1"/>
        <v>0</v>
      </c>
      <c r="Q159" s="202">
        <v>0</v>
      </c>
      <c r="R159" s="202">
        <f t="shared" si="2"/>
        <v>0</v>
      </c>
      <c r="S159" s="202">
        <v>0</v>
      </c>
      <c r="T159" s="203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806</v>
      </c>
      <c r="AT159" s="204" t="s">
        <v>209</v>
      </c>
      <c r="AU159" s="204" t="s">
        <v>83</v>
      </c>
      <c r="AY159" s="18" t="s">
        <v>207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8" t="s">
        <v>83</v>
      </c>
      <c r="BK159" s="205">
        <f t="shared" si="9"/>
        <v>0</v>
      </c>
      <c r="BL159" s="18" t="s">
        <v>806</v>
      </c>
      <c r="BM159" s="204" t="s">
        <v>2824</v>
      </c>
    </row>
    <row r="160" spans="1:65" s="2" customFormat="1" ht="16.5" customHeight="1">
      <c r="A160" s="35"/>
      <c r="B160" s="36"/>
      <c r="C160" s="193" t="s">
        <v>327</v>
      </c>
      <c r="D160" s="193" t="s">
        <v>209</v>
      </c>
      <c r="E160" s="194" t="s">
        <v>2825</v>
      </c>
      <c r="F160" s="195" t="s">
        <v>2826</v>
      </c>
      <c r="G160" s="196" t="s">
        <v>285</v>
      </c>
      <c r="H160" s="197">
        <v>14.87</v>
      </c>
      <c r="I160" s="198"/>
      <c r="J160" s="199">
        <f t="shared" si="0"/>
        <v>0</v>
      </c>
      <c r="K160" s="195" t="s">
        <v>1</v>
      </c>
      <c r="L160" s="40"/>
      <c r="M160" s="200" t="s">
        <v>1</v>
      </c>
      <c r="N160" s="201" t="s">
        <v>41</v>
      </c>
      <c r="O160" s="72"/>
      <c r="P160" s="202">
        <f t="shared" si="1"/>
        <v>0</v>
      </c>
      <c r="Q160" s="202">
        <v>0</v>
      </c>
      <c r="R160" s="202">
        <f t="shared" si="2"/>
        <v>0</v>
      </c>
      <c r="S160" s="202">
        <v>0</v>
      </c>
      <c r="T160" s="203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806</v>
      </c>
      <c r="AT160" s="204" t="s">
        <v>209</v>
      </c>
      <c r="AU160" s="204" t="s">
        <v>83</v>
      </c>
      <c r="AY160" s="18" t="s">
        <v>207</v>
      </c>
      <c r="BE160" s="205">
        <f t="shared" si="4"/>
        <v>0</v>
      </c>
      <c r="BF160" s="205">
        <f t="shared" si="5"/>
        <v>0</v>
      </c>
      <c r="BG160" s="205">
        <f t="shared" si="6"/>
        <v>0</v>
      </c>
      <c r="BH160" s="205">
        <f t="shared" si="7"/>
        <v>0</v>
      </c>
      <c r="BI160" s="205">
        <f t="shared" si="8"/>
        <v>0</v>
      </c>
      <c r="BJ160" s="18" t="s">
        <v>83</v>
      </c>
      <c r="BK160" s="205">
        <f t="shared" si="9"/>
        <v>0</v>
      </c>
      <c r="BL160" s="18" t="s">
        <v>806</v>
      </c>
      <c r="BM160" s="204" t="s">
        <v>2827</v>
      </c>
    </row>
    <row r="161" spans="1:65" s="2" customFormat="1" ht="16.5" customHeight="1">
      <c r="A161" s="35"/>
      <c r="B161" s="36"/>
      <c r="C161" s="193" t="s">
        <v>333</v>
      </c>
      <c r="D161" s="193" t="s">
        <v>209</v>
      </c>
      <c r="E161" s="194" t="s">
        <v>2828</v>
      </c>
      <c r="F161" s="195" t="s">
        <v>2829</v>
      </c>
      <c r="G161" s="196" t="s">
        <v>285</v>
      </c>
      <c r="H161" s="197">
        <v>116.55</v>
      </c>
      <c r="I161" s="198"/>
      <c r="J161" s="199">
        <f t="shared" si="0"/>
        <v>0</v>
      </c>
      <c r="K161" s="195" t="s">
        <v>1</v>
      </c>
      <c r="L161" s="40"/>
      <c r="M161" s="200" t="s">
        <v>1</v>
      </c>
      <c r="N161" s="201" t="s">
        <v>41</v>
      </c>
      <c r="O161" s="72"/>
      <c r="P161" s="202">
        <f t="shared" si="1"/>
        <v>0</v>
      </c>
      <c r="Q161" s="202">
        <v>0</v>
      </c>
      <c r="R161" s="202">
        <f t="shared" si="2"/>
        <v>0</v>
      </c>
      <c r="S161" s="202">
        <v>0</v>
      </c>
      <c r="T161" s="203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806</v>
      </c>
      <c r="AT161" s="204" t="s">
        <v>209</v>
      </c>
      <c r="AU161" s="204" t="s">
        <v>83</v>
      </c>
      <c r="AY161" s="18" t="s">
        <v>207</v>
      </c>
      <c r="BE161" s="205">
        <f t="shared" si="4"/>
        <v>0</v>
      </c>
      <c r="BF161" s="205">
        <f t="shared" si="5"/>
        <v>0</v>
      </c>
      <c r="BG161" s="205">
        <f t="shared" si="6"/>
        <v>0</v>
      </c>
      <c r="BH161" s="205">
        <f t="shared" si="7"/>
        <v>0</v>
      </c>
      <c r="BI161" s="205">
        <f t="shared" si="8"/>
        <v>0</v>
      </c>
      <c r="BJ161" s="18" t="s">
        <v>83</v>
      </c>
      <c r="BK161" s="205">
        <f t="shared" si="9"/>
        <v>0</v>
      </c>
      <c r="BL161" s="18" t="s">
        <v>806</v>
      </c>
      <c r="BM161" s="204" t="s">
        <v>2830</v>
      </c>
    </row>
    <row r="162" spans="1:65" s="2" customFormat="1" ht="16.5" customHeight="1">
      <c r="A162" s="35"/>
      <c r="B162" s="36"/>
      <c r="C162" s="193" t="s">
        <v>349</v>
      </c>
      <c r="D162" s="193" t="s">
        <v>209</v>
      </c>
      <c r="E162" s="194" t="s">
        <v>2831</v>
      </c>
      <c r="F162" s="195" t="s">
        <v>2832</v>
      </c>
      <c r="G162" s="196" t="s">
        <v>285</v>
      </c>
      <c r="H162" s="197">
        <v>33.299999999999997</v>
      </c>
      <c r="I162" s="198"/>
      <c r="J162" s="199">
        <f t="shared" si="0"/>
        <v>0</v>
      </c>
      <c r="K162" s="195" t="s">
        <v>1</v>
      </c>
      <c r="L162" s="40"/>
      <c r="M162" s="200" t="s">
        <v>1</v>
      </c>
      <c r="N162" s="201" t="s">
        <v>41</v>
      </c>
      <c r="O162" s="72"/>
      <c r="P162" s="202">
        <f t="shared" si="1"/>
        <v>0</v>
      </c>
      <c r="Q162" s="202">
        <v>0</v>
      </c>
      <c r="R162" s="202">
        <f t="shared" si="2"/>
        <v>0</v>
      </c>
      <c r="S162" s="202">
        <v>0</v>
      </c>
      <c r="T162" s="203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806</v>
      </c>
      <c r="AT162" s="204" t="s">
        <v>209</v>
      </c>
      <c r="AU162" s="204" t="s">
        <v>83</v>
      </c>
      <c r="AY162" s="18" t="s">
        <v>207</v>
      </c>
      <c r="BE162" s="205">
        <f t="shared" si="4"/>
        <v>0</v>
      </c>
      <c r="BF162" s="205">
        <f t="shared" si="5"/>
        <v>0</v>
      </c>
      <c r="BG162" s="205">
        <f t="shared" si="6"/>
        <v>0</v>
      </c>
      <c r="BH162" s="205">
        <f t="shared" si="7"/>
        <v>0</v>
      </c>
      <c r="BI162" s="205">
        <f t="shared" si="8"/>
        <v>0</v>
      </c>
      <c r="BJ162" s="18" t="s">
        <v>83</v>
      </c>
      <c r="BK162" s="205">
        <f t="shared" si="9"/>
        <v>0</v>
      </c>
      <c r="BL162" s="18" t="s">
        <v>806</v>
      </c>
      <c r="BM162" s="204" t="s">
        <v>2833</v>
      </c>
    </row>
    <row r="163" spans="1:65" s="2" customFormat="1" ht="16.5" customHeight="1">
      <c r="A163" s="35"/>
      <c r="B163" s="36"/>
      <c r="C163" s="193" t="s">
        <v>355</v>
      </c>
      <c r="D163" s="193" t="s">
        <v>209</v>
      </c>
      <c r="E163" s="194" t="s">
        <v>2834</v>
      </c>
      <c r="F163" s="195" t="s">
        <v>2835</v>
      </c>
      <c r="G163" s="196" t="s">
        <v>212</v>
      </c>
      <c r="H163" s="197">
        <v>192</v>
      </c>
      <c r="I163" s="198"/>
      <c r="J163" s="199">
        <f t="shared" si="0"/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 t="shared" si="1"/>
        <v>0</v>
      </c>
      <c r="Q163" s="202">
        <v>0</v>
      </c>
      <c r="R163" s="202">
        <f t="shared" si="2"/>
        <v>0</v>
      </c>
      <c r="S163" s="202">
        <v>0</v>
      </c>
      <c r="T163" s="203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806</v>
      </c>
      <c r="AT163" s="204" t="s">
        <v>209</v>
      </c>
      <c r="AU163" s="204" t="s">
        <v>83</v>
      </c>
      <c r="AY163" s="18" t="s">
        <v>207</v>
      </c>
      <c r="BE163" s="205">
        <f t="shared" si="4"/>
        <v>0</v>
      </c>
      <c r="BF163" s="205">
        <f t="shared" si="5"/>
        <v>0</v>
      </c>
      <c r="BG163" s="205">
        <f t="shared" si="6"/>
        <v>0</v>
      </c>
      <c r="BH163" s="205">
        <f t="shared" si="7"/>
        <v>0</v>
      </c>
      <c r="BI163" s="205">
        <f t="shared" si="8"/>
        <v>0</v>
      </c>
      <c r="BJ163" s="18" t="s">
        <v>83</v>
      </c>
      <c r="BK163" s="205">
        <f t="shared" si="9"/>
        <v>0</v>
      </c>
      <c r="BL163" s="18" t="s">
        <v>806</v>
      </c>
      <c r="BM163" s="204" t="s">
        <v>2836</v>
      </c>
    </row>
    <row r="164" spans="1:65" s="2" customFormat="1" ht="16.5" customHeight="1">
      <c r="A164" s="35"/>
      <c r="B164" s="36"/>
      <c r="C164" s="193" t="s">
        <v>361</v>
      </c>
      <c r="D164" s="193" t="s">
        <v>209</v>
      </c>
      <c r="E164" s="194" t="s">
        <v>2837</v>
      </c>
      <c r="F164" s="195" t="s">
        <v>2838</v>
      </c>
      <c r="G164" s="196" t="s">
        <v>285</v>
      </c>
      <c r="H164" s="197">
        <v>1.05</v>
      </c>
      <c r="I164" s="198"/>
      <c r="J164" s="199">
        <f t="shared" si="0"/>
        <v>0</v>
      </c>
      <c r="K164" s="195" t="s">
        <v>1</v>
      </c>
      <c r="L164" s="40"/>
      <c r="M164" s="200" t="s">
        <v>1</v>
      </c>
      <c r="N164" s="201" t="s">
        <v>41</v>
      </c>
      <c r="O164" s="72"/>
      <c r="P164" s="202">
        <f t="shared" si="1"/>
        <v>0</v>
      </c>
      <c r="Q164" s="202">
        <v>0</v>
      </c>
      <c r="R164" s="202">
        <f t="shared" si="2"/>
        <v>0</v>
      </c>
      <c r="S164" s="202">
        <v>0</v>
      </c>
      <c r="T164" s="203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806</v>
      </c>
      <c r="AT164" s="204" t="s">
        <v>209</v>
      </c>
      <c r="AU164" s="204" t="s">
        <v>83</v>
      </c>
      <c r="AY164" s="18" t="s">
        <v>207</v>
      </c>
      <c r="BE164" s="205">
        <f t="shared" si="4"/>
        <v>0</v>
      </c>
      <c r="BF164" s="205">
        <f t="shared" si="5"/>
        <v>0</v>
      </c>
      <c r="BG164" s="205">
        <f t="shared" si="6"/>
        <v>0</v>
      </c>
      <c r="BH164" s="205">
        <f t="shared" si="7"/>
        <v>0</v>
      </c>
      <c r="BI164" s="205">
        <f t="shared" si="8"/>
        <v>0</v>
      </c>
      <c r="BJ164" s="18" t="s">
        <v>83</v>
      </c>
      <c r="BK164" s="205">
        <f t="shared" si="9"/>
        <v>0</v>
      </c>
      <c r="BL164" s="18" t="s">
        <v>806</v>
      </c>
      <c r="BM164" s="204" t="s">
        <v>2839</v>
      </c>
    </row>
    <row r="165" spans="1:65" s="2" customFormat="1" ht="16.5" customHeight="1">
      <c r="A165" s="35"/>
      <c r="B165" s="36"/>
      <c r="C165" s="193" t="s">
        <v>369</v>
      </c>
      <c r="D165" s="193" t="s">
        <v>209</v>
      </c>
      <c r="E165" s="194" t="s">
        <v>2840</v>
      </c>
      <c r="F165" s="195" t="s">
        <v>2841</v>
      </c>
      <c r="G165" s="196" t="s">
        <v>275</v>
      </c>
      <c r="H165" s="197">
        <v>10</v>
      </c>
      <c r="I165" s="198"/>
      <c r="J165" s="199">
        <f t="shared" si="0"/>
        <v>0</v>
      </c>
      <c r="K165" s="195" t="s">
        <v>1</v>
      </c>
      <c r="L165" s="40"/>
      <c r="M165" s="200" t="s">
        <v>1</v>
      </c>
      <c r="N165" s="201" t="s">
        <v>41</v>
      </c>
      <c r="O165" s="72"/>
      <c r="P165" s="202">
        <f t="shared" si="1"/>
        <v>0</v>
      </c>
      <c r="Q165" s="202">
        <v>0</v>
      </c>
      <c r="R165" s="202">
        <f t="shared" si="2"/>
        <v>0</v>
      </c>
      <c r="S165" s="202">
        <v>0</v>
      </c>
      <c r="T165" s="203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806</v>
      </c>
      <c r="AT165" s="204" t="s">
        <v>209</v>
      </c>
      <c r="AU165" s="204" t="s">
        <v>83</v>
      </c>
      <c r="AY165" s="18" t="s">
        <v>207</v>
      </c>
      <c r="BE165" s="205">
        <f t="shared" si="4"/>
        <v>0</v>
      </c>
      <c r="BF165" s="205">
        <f t="shared" si="5"/>
        <v>0</v>
      </c>
      <c r="BG165" s="205">
        <f t="shared" si="6"/>
        <v>0</v>
      </c>
      <c r="BH165" s="205">
        <f t="shared" si="7"/>
        <v>0</v>
      </c>
      <c r="BI165" s="205">
        <f t="shared" si="8"/>
        <v>0</v>
      </c>
      <c r="BJ165" s="18" t="s">
        <v>83</v>
      </c>
      <c r="BK165" s="205">
        <f t="shared" si="9"/>
        <v>0</v>
      </c>
      <c r="BL165" s="18" t="s">
        <v>806</v>
      </c>
      <c r="BM165" s="204" t="s">
        <v>2842</v>
      </c>
    </row>
    <row r="166" spans="1:65" s="2" customFormat="1" ht="16.5" customHeight="1">
      <c r="A166" s="35"/>
      <c r="B166" s="36"/>
      <c r="C166" s="193" t="s">
        <v>378</v>
      </c>
      <c r="D166" s="193" t="s">
        <v>209</v>
      </c>
      <c r="E166" s="194" t="s">
        <v>2843</v>
      </c>
      <c r="F166" s="195" t="s">
        <v>2844</v>
      </c>
      <c r="G166" s="196" t="s">
        <v>445</v>
      </c>
      <c r="H166" s="197">
        <v>1.25</v>
      </c>
      <c r="I166" s="198"/>
      <c r="J166" s="199">
        <f t="shared" si="0"/>
        <v>0</v>
      </c>
      <c r="K166" s="195" t="s">
        <v>1</v>
      </c>
      <c r="L166" s="40"/>
      <c r="M166" s="200" t="s">
        <v>1</v>
      </c>
      <c r="N166" s="201" t="s">
        <v>41</v>
      </c>
      <c r="O166" s="72"/>
      <c r="P166" s="202">
        <f t="shared" si="1"/>
        <v>0</v>
      </c>
      <c r="Q166" s="202">
        <v>0</v>
      </c>
      <c r="R166" s="202">
        <f t="shared" si="2"/>
        <v>0</v>
      </c>
      <c r="S166" s="202">
        <v>0</v>
      </c>
      <c r="T166" s="203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806</v>
      </c>
      <c r="AT166" s="204" t="s">
        <v>209</v>
      </c>
      <c r="AU166" s="204" t="s">
        <v>83</v>
      </c>
      <c r="AY166" s="18" t="s">
        <v>207</v>
      </c>
      <c r="BE166" s="205">
        <f t="shared" si="4"/>
        <v>0</v>
      </c>
      <c r="BF166" s="205">
        <f t="shared" si="5"/>
        <v>0</v>
      </c>
      <c r="BG166" s="205">
        <f t="shared" si="6"/>
        <v>0</v>
      </c>
      <c r="BH166" s="205">
        <f t="shared" si="7"/>
        <v>0</v>
      </c>
      <c r="BI166" s="205">
        <f t="shared" si="8"/>
        <v>0</v>
      </c>
      <c r="BJ166" s="18" t="s">
        <v>83</v>
      </c>
      <c r="BK166" s="205">
        <f t="shared" si="9"/>
        <v>0</v>
      </c>
      <c r="BL166" s="18" t="s">
        <v>806</v>
      </c>
      <c r="BM166" s="204" t="s">
        <v>2845</v>
      </c>
    </row>
    <row r="167" spans="1:65" s="2" customFormat="1" ht="16.5" customHeight="1">
      <c r="A167" s="35"/>
      <c r="B167" s="36"/>
      <c r="C167" s="193" t="s">
        <v>384</v>
      </c>
      <c r="D167" s="193" t="s">
        <v>209</v>
      </c>
      <c r="E167" s="194" t="s">
        <v>2846</v>
      </c>
      <c r="F167" s="195" t="s">
        <v>2847</v>
      </c>
      <c r="G167" s="196" t="s">
        <v>445</v>
      </c>
      <c r="H167" s="197">
        <v>19</v>
      </c>
      <c r="I167" s="198"/>
      <c r="J167" s="199">
        <f t="shared" si="0"/>
        <v>0</v>
      </c>
      <c r="K167" s="195" t="s">
        <v>1</v>
      </c>
      <c r="L167" s="40"/>
      <c r="M167" s="200" t="s">
        <v>1</v>
      </c>
      <c r="N167" s="201" t="s">
        <v>41</v>
      </c>
      <c r="O167" s="72"/>
      <c r="P167" s="202">
        <f t="shared" si="1"/>
        <v>0</v>
      </c>
      <c r="Q167" s="202">
        <v>0</v>
      </c>
      <c r="R167" s="202">
        <f t="shared" si="2"/>
        <v>0</v>
      </c>
      <c r="S167" s="202">
        <v>0</v>
      </c>
      <c r="T167" s="203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806</v>
      </c>
      <c r="AT167" s="204" t="s">
        <v>209</v>
      </c>
      <c r="AU167" s="204" t="s">
        <v>83</v>
      </c>
      <c r="AY167" s="18" t="s">
        <v>207</v>
      </c>
      <c r="BE167" s="205">
        <f t="shared" si="4"/>
        <v>0</v>
      </c>
      <c r="BF167" s="205">
        <f t="shared" si="5"/>
        <v>0</v>
      </c>
      <c r="BG167" s="205">
        <f t="shared" si="6"/>
        <v>0</v>
      </c>
      <c r="BH167" s="205">
        <f t="shared" si="7"/>
        <v>0</v>
      </c>
      <c r="BI167" s="205">
        <f t="shared" si="8"/>
        <v>0</v>
      </c>
      <c r="BJ167" s="18" t="s">
        <v>83</v>
      </c>
      <c r="BK167" s="205">
        <f t="shared" si="9"/>
        <v>0</v>
      </c>
      <c r="BL167" s="18" t="s">
        <v>806</v>
      </c>
      <c r="BM167" s="204" t="s">
        <v>2848</v>
      </c>
    </row>
    <row r="168" spans="1:65" s="2" customFormat="1" ht="16.5" customHeight="1">
      <c r="A168" s="35"/>
      <c r="B168" s="36"/>
      <c r="C168" s="193" t="s">
        <v>388</v>
      </c>
      <c r="D168" s="193" t="s">
        <v>209</v>
      </c>
      <c r="E168" s="194" t="s">
        <v>2849</v>
      </c>
      <c r="F168" s="195" t="s">
        <v>2850</v>
      </c>
      <c r="G168" s="196" t="s">
        <v>445</v>
      </c>
      <c r="H168" s="197">
        <v>1.25</v>
      </c>
      <c r="I168" s="198"/>
      <c r="J168" s="199">
        <f t="shared" si="0"/>
        <v>0</v>
      </c>
      <c r="K168" s="195" t="s">
        <v>1</v>
      </c>
      <c r="L168" s="40"/>
      <c r="M168" s="200" t="s">
        <v>1</v>
      </c>
      <c r="N168" s="201" t="s">
        <v>41</v>
      </c>
      <c r="O168" s="72"/>
      <c r="P168" s="202">
        <f t="shared" si="1"/>
        <v>0</v>
      </c>
      <c r="Q168" s="202">
        <v>0</v>
      </c>
      <c r="R168" s="202">
        <f t="shared" si="2"/>
        <v>0</v>
      </c>
      <c r="S168" s="202">
        <v>0</v>
      </c>
      <c r="T168" s="203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806</v>
      </c>
      <c r="AT168" s="204" t="s">
        <v>209</v>
      </c>
      <c r="AU168" s="204" t="s">
        <v>83</v>
      </c>
      <c r="AY168" s="18" t="s">
        <v>207</v>
      </c>
      <c r="BE168" s="205">
        <f t="shared" si="4"/>
        <v>0</v>
      </c>
      <c r="BF168" s="205">
        <f t="shared" si="5"/>
        <v>0</v>
      </c>
      <c r="BG168" s="205">
        <f t="shared" si="6"/>
        <v>0</v>
      </c>
      <c r="BH168" s="205">
        <f t="shared" si="7"/>
        <v>0</v>
      </c>
      <c r="BI168" s="205">
        <f t="shared" si="8"/>
        <v>0</v>
      </c>
      <c r="BJ168" s="18" t="s">
        <v>83</v>
      </c>
      <c r="BK168" s="205">
        <f t="shared" si="9"/>
        <v>0</v>
      </c>
      <c r="BL168" s="18" t="s">
        <v>806</v>
      </c>
      <c r="BM168" s="204" t="s">
        <v>2851</v>
      </c>
    </row>
    <row r="169" spans="1:65" s="2" customFormat="1" ht="16.5" customHeight="1">
      <c r="A169" s="35"/>
      <c r="B169" s="36"/>
      <c r="C169" s="193" t="s">
        <v>392</v>
      </c>
      <c r="D169" s="193" t="s">
        <v>209</v>
      </c>
      <c r="E169" s="194" t="s">
        <v>2852</v>
      </c>
      <c r="F169" s="195" t="s">
        <v>2853</v>
      </c>
      <c r="G169" s="196" t="s">
        <v>445</v>
      </c>
      <c r="H169" s="197">
        <v>43.29</v>
      </c>
      <c r="I169" s="198"/>
      <c r="J169" s="199">
        <f t="shared" si="0"/>
        <v>0</v>
      </c>
      <c r="K169" s="195" t="s">
        <v>1</v>
      </c>
      <c r="L169" s="40"/>
      <c r="M169" s="200" t="s">
        <v>1</v>
      </c>
      <c r="N169" s="201" t="s">
        <v>41</v>
      </c>
      <c r="O169" s="72"/>
      <c r="P169" s="202">
        <f t="shared" si="1"/>
        <v>0</v>
      </c>
      <c r="Q169" s="202">
        <v>0</v>
      </c>
      <c r="R169" s="202">
        <f t="shared" si="2"/>
        <v>0</v>
      </c>
      <c r="S169" s="202">
        <v>0</v>
      </c>
      <c r="T169" s="203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806</v>
      </c>
      <c r="AT169" s="204" t="s">
        <v>209</v>
      </c>
      <c r="AU169" s="204" t="s">
        <v>83</v>
      </c>
      <c r="AY169" s="18" t="s">
        <v>207</v>
      </c>
      <c r="BE169" s="205">
        <f t="shared" si="4"/>
        <v>0</v>
      </c>
      <c r="BF169" s="205">
        <f t="shared" si="5"/>
        <v>0</v>
      </c>
      <c r="BG169" s="205">
        <f t="shared" si="6"/>
        <v>0</v>
      </c>
      <c r="BH169" s="205">
        <f t="shared" si="7"/>
        <v>0</v>
      </c>
      <c r="BI169" s="205">
        <f t="shared" si="8"/>
        <v>0</v>
      </c>
      <c r="BJ169" s="18" t="s">
        <v>83</v>
      </c>
      <c r="BK169" s="205">
        <f t="shared" si="9"/>
        <v>0</v>
      </c>
      <c r="BL169" s="18" t="s">
        <v>806</v>
      </c>
      <c r="BM169" s="204" t="s">
        <v>2854</v>
      </c>
    </row>
    <row r="170" spans="1:65" s="2" customFormat="1" ht="16.5" customHeight="1">
      <c r="A170" s="35"/>
      <c r="B170" s="36"/>
      <c r="C170" s="193" t="s">
        <v>396</v>
      </c>
      <c r="D170" s="193" t="s">
        <v>209</v>
      </c>
      <c r="E170" s="194" t="s">
        <v>2855</v>
      </c>
      <c r="F170" s="195" t="s">
        <v>2856</v>
      </c>
      <c r="G170" s="196" t="s">
        <v>285</v>
      </c>
      <c r="H170" s="197">
        <v>4.75</v>
      </c>
      <c r="I170" s="198"/>
      <c r="J170" s="199">
        <f t="shared" si="0"/>
        <v>0</v>
      </c>
      <c r="K170" s="195" t="s">
        <v>1</v>
      </c>
      <c r="L170" s="40"/>
      <c r="M170" s="200" t="s">
        <v>1</v>
      </c>
      <c r="N170" s="201" t="s">
        <v>41</v>
      </c>
      <c r="O170" s="72"/>
      <c r="P170" s="202">
        <f t="shared" si="1"/>
        <v>0</v>
      </c>
      <c r="Q170" s="202">
        <v>0</v>
      </c>
      <c r="R170" s="202">
        <f t="shared" si="2"/>
        <v>0</v>
      </c>
      <c r="S170" s="202">
        <v>0</v>
      </c>
      <c r="T170" s="203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806</v>
      </c>
      <c r="AT170" s="204" t="s">
        <v>209</v>
      </c>
      <c r="AU170" s="204" t="s">
        <v>83</v>
      </c>
      <c r="AY170" s="18" t="s">
        <v>207</v>
      </c>
      <c r="BE170" s="205">
        <f t="shared" si="4"/>
        <v>0</v>
      </c>
      <c r="BF170" s="205">
        <f t="shared" si="5"/>
        <v>0</v>
      </c>
      <c r="BG170" s="205">
        <f t="shared" si="6"/>
        <v>0</v>
      </c>
      <c r="BH170" s="205">
        <f t="shared" si="7"/>
        <v>0</v>
      </c>
      <c r="BI170" s="205">
        <f t="shared" si="8"/>
        <v>0</v>
      </c>
      <c r="BJ170" s="18" t="s">
        <v>83</v>
      </c>
      <c r="BK170" s="205">
        <f t="shared" si="9"/>
        <v>0</v>
      </c>
      <c r="BL170" s="18" t="s">
        <v>806</v>
      </c>
      <c r="BM170" s="204" t="s">
        <v>2857</v>
      </c>
    </row>
    <row r="171" spans="1:65" s="2" customFormat="1" ht="16.5" customHeight="1">
      <c r="A171" s="35"/>
      <c r="B171" s="36"/>
      <c r="C171" s="193" t="s">
        <v>402</v>
      </c>
      <c r="D171" s="193" t="s">
        <v>209</v>
      </c>
      <c r="E171" s="194" t="s">
        <v>2858</v>
      </c>
      <c r="F171" s="195" t="s">
        <v>2859</v>
      </c>
      <c r="G171" s="196" t="s">
        <v>212</v>
      </c>
      <c r="H171" s="197">
        <v>31.68</v>
      </c>
      <c r="I171" s="198"/>
      <c r="J171" s="199">
        <f t="shared" ref="J171:J202" si="10">ROUND(I171*H171,2)</f>
        <v>0</v>
      </c>
      <c r="K171" s="195" t="s">
        <v>1</v>
      </c>
      <c r="L171" s="40"/>
      <c r="M171" s="200" t="s">
        <v>1</v>
      </c>
      <c r="N171" s="201" t="s">
        <v>41</v>
      </c>
      <c r="O171" s="72"/>
      <c r="P171" s="202">
        <f t="shared" ref="P171:P202" si="11">O171*H171</f>
        <v>0</v>
      </c>
      <c r="Q171" s="202">
        <v>0</v>
      </c>
      <c r="R171" s="202">
        <f t="shared" ref="R171:R202" si="12">Q171*H171</f>
        <v>0</v>
      </c>
      <c r="S171" s="202">
        <v>0</v>
      </c>
      <c r="T171" s="203">
        <f t="shared" ref="T171:T202" si="1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806</v>
      </c>
      <c r="AT171" s="204" t="s">
        <v>209</v>
      </c>
      <c r="AU171" s="204" t="s">
        <v>83</v>
      </c>
      <c r="AY171" s="18" t="s">
        <v>207</v>
      </c>
      <c r="BE171" s="205">
        <f t="shared" ref="BE171:BE202" si="14">IF(N171="základní",J171,0)</f>
        <v>0</v>
      </c>
      <c r="BF171" s="205">
        <f t="shared" ref="BF171:BF202" si="15">IF(N171="snížená",J171,0)</f>
        <v>0</v>
      </c>
      <c r="BG171" s="205">
        <f t="shared" ref="BG171:BG202" si="16">IF(N171="zákl. přenesená",J171,0)</f>
        <v>0</v>
      </c>
      <c r="BH171" s="205">
        <f t="shared" ref="BH171:BH202" si="17">IF(N171="sníž. přenesená",J171,0)</f>
        <v>0</v>
      </c>
      <c r="BI171" s="205">
        <f t="shared" ref="BI171:BI202" si="18">IF(N171="nulová",J171,0)</f>
        <v>0</v>
      </c>
      <c r="BJ171" s="18" t="s">
        <v>83</v>
      </c>
      <c r="BK171" s="205">
        <f t="shared" ref="BK171:BK202" si="19">ROUND(I171*H171,2)</f>
        <v>0</v>
      </c>
      <c r="BL171" s="18" t="s">
        <v>806</v>
      </c>
      <c r="BM171" s="204" t="s">
        <v>2860</v>
      </c>
    </row>
    <row r="172" spans="1:65" s="2" customFormat="1" ht="16.5" customHeight="1">
      <c r="A172" s="35"/>
      <c r="B172" s="36"/>
      <c r="C172" s="193" t="s">
        <v>407</v>
      </c>
      <c r="D172" s="193" t="s">
        <v>209</v>
      </c>
      <c r="E172" s="194" t="s">
        <v>2861</v>
      </c>
      <c r="F172" s="195" t="s">
        <v>2862</v>
      </c>
      <c r="G172" s="196" t="s">
        <v>212</v>
      </c>
      <c r="H172" s="197">
        <v>31.68</v>
      </c>
      <c r="I172" s="198"/>
      <c r="J172" s="199">
        <f t="shared" si="10"/>
        <v>0</v>
      </c>
      <c r="K172" s="195" t="s">
        <v>1</v>
      </c>
      <c r="L172" s="40"/>
      <c r="M172" s="200" t="s">
        <v>1</v>
      </c>
      <c r="N172" s="201" t="s">
        <v>41</v>
      </c>
      <c r="O172" s="72"/>
      <c r="P172" s="202">
        <f t="shared" si="11"/>
        <v>0</v>
      </c>
      <c r="Q172" s="202">
        <v>0</v>
      </c>
      <c r="R172" s="202">
        <f t="shared" si="12"/>
        <v>0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806</v>
      </c>
      <c r="AT172" s="204" t="s">
        <v>209</v>
      </c>
      <c r="AU172" s="204" t="s">
        <v>83</v>
      </c>
      <c r="AY172" s="18" t="s">
        <v>207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83</v>
      </c>
      <c r="BK172" s="205">
        <f t="shared" si="19"/>
        <v>0</v>
      </c>
      <c r="BL172" s="18" t="s">
        <v>806</v>
      </c>
      <c r="BM172" s="204" t="s">
        <v>2863</v>
      </c>
    </row>
    <row r="173" spans="1:65" s="2" customFormat="1" ht="16.5" customHeight="1">
      <c r="A173" s="35"/>
      <c r="B173" s="36"/>
      <c r="C173" s="193" t="s">
        <v>411</v>
      </c>
      <c r="D173" s="193" t="s">
        <v>209</v>
      </c>
      <c r="E173" s="194" t="s">
        <v>2864</v>
      </c>
      <c r="F173" s="195" t="s">
        <v>2865</v>
      </c>
      <c r="G173" s="196" t="s">
        <v>275</v>
      </c>
      <c r="H173" s="197">
        <v>11</v>
      </c>
      <c r="I173" s="198"/>
      <c r="J173" s="199">
        <f t="shared" si="10"/>
        <v>0</v>
      </c>
      <c r="K173" s="195" t="s">
        <v>1</v>
      </c>
      <c r="L173" s="40"/>
      <c r="M173" s="200" t="s">
        <v>1</v>
      </c>
      <c r="N173" s="201" t="s">
        <v>41</v>
      </c>
      <c r="O173" s="72"/>
      <c r="P173" s="202">
        <f t="shared" si="11"/>
        <v>0</v>
      </c>
      <c r="Q173" s="202">
        <v>0</v>
      </c>
      <c r="R173" s="202">
        <f t="shared" si="12"/>
        <v>0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806</v>
      </c>
      <c r="AT173" s="204" t="s">
        <v>209</v>
      </c>
      <c r="AU173" s="204" t="s">
        <v>83</v>
      </c>
      <c r="AY173" s="18" t="s">
        <v>207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83</v>
      </c>
      <c r="BK173" s="205">
        <f t="shared" si="19"/>
        <v>0</v>
      </c>
      <c r="BL173" s="18" t="s">
        <v>806</v>
      </c>
      <c r="BM173" s="204" t="s">
        <v>2866</v>
      </c>
    </row>
    <row r="174" spans="1:65" s="2" customFormat="1" ht="16.5" customHeight="1">
      <c r="A174" s="35"/>
      <c r="B174" s="36"/>
      <c r="C174" s="193" t="s">
        <v>420</v>
      </c>
      <c r="D174" s="193" t="s">
        <v>209</v>
      </c>
      <c r="E174" s="194" t="s">
        <v>2867</v>
      </c>
      <c r="F174" s="195" t="s">
        <v>2868</v>
      </c>
      <c r="G174" s="196" t="s">
        <v>445</v>
      </c>
      <c r="H174" s="197">
        <v>61.44</v>
      </c>
      <c r="I174" s="198"/>
      <c r="J174" s="199">
        <f t="shared" si="10"/>
        <v>0</v>
      </c>
      <c r="K174" s="195" t="s">
        <v>1</v>
      </c>
      <c r="L174" s="40"/>
      <c r="M174" s="200" t="s">
        <v>1</v>
      </c>
      <c r="N174" s="201" t="s">
        <v>41</v>
      </c>
      <c r="O174" s="72"/>
      <c r="P174" s="202">
        <f t="shared" si="11"/>
        <v>0</v>
      </c>
      <c r="Q174" s="202">
        <v>0</v>
      </c>
      <c r="R174" s="202">
        <f t="shared" si="12"/>
        <v>0</v>
      </c>
      <c r="S174" s="202">
        <v>0</v>
      </c>
      <c r="T174" s="203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806</v>
      </c>
      <c r="AT174" s="204" t="s">
        <v>209</v>
      </c>
      <c r="AU174" s="204" t="s">
        <v>83</v>
      </c>
      <c r="AY174" s="18" t="s">
        <v>207</v>
      </c>
      <c r="BE174" s="205">
        <f t="shared" si="14"/>
        <v>0</v>
      </c>
      <c r="BF174" s="205">
        <f t="shared" si="15"/>
        <v>0</v>
      </c>
      <c r="BG174" s="205">
        <f t="shared" si="16"/>
        <v>0</v>
      </c>
      <c r="BH174" s="205">
        <f t="shared" si="17"/>
        <v>0</v>
      </c>
      <c r="BI174" s="205">
        <f t="shared" si="18"/>
        <v>0</v>
      </c>
      <c r="BJ174" s="18" t="s">
        <v>83</v>
      </c>
      <c r="BK174" s="205">
        <f t="shared" si="19"/>
        <v>0</v>
      </c>
      <c r="BL174" s="18" t="s">
        <v>806</v>
      </c>
      <c r="BM174" s="204" t="s">
        <v>2869</v>
      </c>
    </row>
    <row r="175" spans="1:65" s="2" customFormat="1" ht="16.5" customHeight="1">
      <c r="A175" s="35"/>
      <c r="B175" s="36"/>
      <c r="C175" s="193" t="s">
        <v>424</v>
      </c>
      <c r="D175" s="193" t="s">
        <v>209</v>
      </c>
      <c r="E175" s="194" t="s">
        <v>2870</v>
      </c>
      <c r="F175" s="195" t="s">
        <v>2871</v>
      </c>
      <c r="G175" s="196" t="s">
        <v>445</v>
      </c>
      <c r="H175" s="197">
        <v>35.03</v>
      </c>
      <c r="I175" s="198"/>
      <c r="J175" s="199">
        <f t="shared" si="10"/>
        <v>0</v>
      </c>
      <c r="K175" s="195" t="s">
        <v>1</v>
      </c>
      <c r="L175" s="40"/>
      <c r="M175" s="200" t="s">
        <v>1</v>
      </c>
      <c r="N175" s="201" t="s">
        <v>41</v>
      </c>
      <c r="O175" s="72"/>
      <c r="P175" s="202">
        <f t="shared" si="11"/>
        <v>0</v>
      </c>
      <c r="Q175" s="202">
        <v>0</v>
      </c>
      <c r="R175" s="202">
        <f t="shared" si="12"/>
        <v>0</v>
      </c>
      <c r="S175" s="202">
        <v>0</v>
      </c>
      <c r="T175" s="203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806</v>
      </c>
      <c r="AT175" s="204" t="s">
        <v>209</v>
      </c>
      <c r="AU175" s="204" t="s">
        <v>83</v>
      </c>
      <c r="AY175" s="18" t="s">
        <v>207</v>
      </c>
      <c r="BE175" s="205">
        <f t="shared" si="14"/>
        <v>0</v>
      </c>
      <c r="BF175" s="205">
        <f t="shared" si="15"/>
        <v>0</v>
      </c>
      <c r="BG175" s="205">
        <f t="shared" si="16"/>
        <v>0</v>
      </c>
      <c r="BH175" s="205">
        <f t="shared" si="17"/>
        <v>0</v>
      </c>
      <c r="BI175" s="205">
        <f t="shared" si="18"/>
        <v>0</v>
      </c>
      <c r="BJ175" s="18" t="s">
        <v>83</v>
      </c>
      <c r="BK175" s="205">
        <f t="shared" si="19"/>
        <v>0</v>
      </c>
      <c r="BL175" s="18" t="s">
        <v>806</v>
      </c>
      <c r="BM175" s="204" t="s">
        <v>2872</v>
      </c>
    </row>
    <row r="176" spans="1:65" s="2" customFormat="1" ht="16.5" customHeight="1">
      <c r="A176" s="35"/>
      <c r="B176" s="36"/>
      <c r="C176" s="193" t="s">
        <v>428</v>
      </c>
      <c r="D176" s="193" t="s">
        <v>209</v>
      </c>
      <c r="E176" s="194" t="s">
        <v>2873</v>
      </c>
      <c r="F176" s="195" t="s">
        <v>2874</v>
      </c>
      <c r="G176" s="196" t="s">
        <v>275</v>
      </c>
      <c r="H176" s="197">
        <v>270</v>
      </c>
      <c r="I176" s="198"/>
      <c r="J176" s="199">
        <f t="shared" si="10"/>
        <v>0</v>
      </c>
      <c r="K176" s="195" t="s">
        <v>1</v>
      </c>
      <c r="L176" s="40"/>
      <c r="M176" s="200" t="s">
        <v>1</v>
      </c>
      <c r="N176" s="201" t="s">
        <v>41</v>
      </c>
      <c r="O176" s="72"/>
      <c r="P176" s="202">
        <f t="shared" si="11"/>
        <v>0</v>
      </c>
      <c r="Q176" s="202">
        <v>0</v>
      </c>
      <c r="R176" s="202">
        <f t="shared" si="12"/>
        <v>0</v>
      </c>
      <c r="S176" s="202">
        <v>0</v>
      </c>
      <c r="T176" s="203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806</v>
      </c>
      <c r="AT176" s="204" t="s">
        <v>209</v>
      </c>
      <c r="AU176" s="204" t="s">
        <v>83</v>
      </c>
      <c r="AY176" s="18" t="s">
        <v>207</v>
      </c>
      <c r="BE176" s="205">
        <f t="shared" si="14"/>
        <v>0</v>
      </c>
      <c r="BF176" s="205">
        <f t="shared" si="15"/>
        <v>0</v>
      </c>
      <c r="BG176" s="205">
        <f t="shared" si="16"/>
        <v>0</v>
      </c>
      <c r="BH176" s="205">
        <f t="shared" si="17"/>
        <v>0</v>
      </c>
      <c r="BI176" s="205">
        <f t="shared" si="18"/>
        <v>0</v>
      </c>
      <c r="BJ176" s="18" t="s">
        <v>83</v>
      </c>
      <c r="BK176" s="205">
        <f t="shared" si="19"/>
        <v>0</v>
      </c>
      <c r="BL176" s="18" t="s">
        <v>806</v>
      </c>
      <c r="BM176" s="204" t="s">
        <v>2875</v>
      </c>
    </row>
    <row r="177" spans="1:65" s="2" customFormat="1" ht="16.5" customHeight="1">
      <c r="A177" s="35"/>
      <c r="B177" s="36"/>
      <c r="C177" s="193" t="s">
        <v>432</v>
      </c>
      <c r="D177" s="193" t="s">
        <v>209</v>
      </c>
      <c r="E177" s="194" t="s">
        <v>2876</v>
      </c>
      <c r="F177" s="195" t="s">
        <v>2877</v>
      </c>
      <c r="G177" s="196" t="s">
        <v>275</v>
      </c>
      <c r="H177" s="197">
        <v>270</v>
      </c>
      <c r="I177" s="198"/>
      <c r="J177" s="199">
        <f t="shared" si="10"/>
        <v>0</v>
      </c>
      <c r="K177" s="195" t="s">
        <v>1</v>
      </c>
      <c r="L177" s="40"/>
      <c r="M177" s="200" t="s">
        <v>1</v>
      </c>
      <c r="N177" s="201" t="s">
        <v>41</v>
      </c>
      <c r="O177" s="72"/>
      <c r="P177" s="202">
        <f t="shared" si="11"/>
        <v>0</v>
      </c>
      <c r="Q177" s="202">
        <v>0</v>
      </c>
      <c r="R177" s="202">
        <f t="shared" si="12"/>
        <v>0</v>
      </c>
      <c r="S177" s="202">
        <v>0</v>
      </c>
      <c r="T177" s="203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806</v>
      </c>
      <c r="AT177" s="204" t="s">
        <v>209</v>
      </c>
      <c r="AU177" s="204" t="s">
        <v>83</v>
      </c>
      <c r="AY177" s="18" t="s">
        <v>207</v>
      </c>
      <c r="BE177" s="205">
        <f t="shared" si="14"/>
        <v>0</v>
      </c>
      <c r="BF177" s="205">
        <f t="shared" si="15"/>
        <v>0</v>
      </c>
      <c r="BG177" s="205">
        <f t="shared" si="16"/>
        <v>0</v>
      </c>
      <c r="BH177" s="205">
        <f t="shared" si="17"/>
        <v>0</v>
      </c>
      <c r="BI177" s="205">
        <f t="shared" si="18"/>
        <v>0</v>
      </c>
      <c r="BJ177" s="18" t="s">
        <v>83</v>
      </c>
      <c r="BK177" s="205">
        <f t="shared" si="19"/>
        <v>0</v>
      </c>
      <c r="BL177" s="18" t="s">
        <v>806</v>
      </c>
      <c r="BM177" s="204" t="s">
        <v>2878</v>
      </c>
    </row>
    <row r="178" spans="1:65" s="2" customFormat="1" ht="16.5" customHeight="1">
      <c r="A178" s="35"/>
      <c r="B178" s="36"/>
      <c r="C178" s="193" t="s">
        <v>436</v>
      </c>
      <c r="D178" s="193" t="s">
        <v>209</v>
      </c>
      <c r="E178" s="194" t="s">
        <v>2879</v>
      </c>
      <c r="F178" s="195" t="s">
        <v>2880</v>
      </c>
      <c r="G178" s="196" t="s">
        <v>275</v>
      </c>
      <c r="H178" s="197">
        <v>100</v>
      </c>
      <c r="I178" s="198"/>
      <c r="J178" s="199">
        <f t="shared" si="10"/>
        <v>0</v>
      </c>
      <c r="K178" s="195" t="s">
        <v>1</v>
      </c>
      <c r="L178" s="40"/>
      <c r="M178" s="200" t="s">
        <v>1</v>
      </c>
      <c r="N178" s="201" t="s">
        <v>41</v>
      </c>
      <c r="O178" s="72"/>
      <c r="P178" s="202">
        <f t="shared" si="11"/>
        <v>0</v>
      </c>
      <c r="Q178" s="202">
        <v>0</v>
      </c>
      <c r="R178" s="202">
        <f t="shared" si="12"/>
        <v>0</v>
      </c>
      <c r="S178" s="202">
        <v>0</v>
      </c>
      <c r="T178" s="203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806</v>
      </c>
      <c r="AT178" s="204" t="s">
        <v>209</v>
      </c>
      <c r="AU178" s="204" t="s">
        <v>83</v>
      </c>
      <c r="AY178" s="18" t="s">
        <v>207</v>
      </c>
      <c r="BE178" s="205">
        <f t="shared" si="14"/>
        <v>0</v>
      </c>
      <c r="BF178" s="205">
        <f t="shared" si="15"/>
        <v>0</v>
      </c>
      <c r="BG178" s="205">
        <f t="shared" si="16"/>
        <v>0</v>
      </c>
      <c r="BH178" s="205">
        <f t="shared" si="17"/>
        <v>0</v>
      </c>
      <c r="BI178" s="205">
        <f t="shared" si="18"/>
        <v>0</v>
      </c>
      <c r="BJ178" s="18" t="s">
        <v>83</v>
      </c>
      <c r="BK178" s="205">
        <f t="shared" si="19"/>
        <v>0</v>
      </c>
      <c r="BL178" s="18" t="s">
        <v>806</v>
      </c>
      <c r="BM178" s="204" t="s">
        <v>2881</v>
      </c>
    </row>
    <row r="179" spans="1:65" s="2" customFormat="1" ht="16.5" customHeight="1">
      <c r="A179" s="35"/>
      <c r="B179" s="36"/>
      <c r="C179" s="193" t="s">
        <v>442</v>
      </c>
      <c r="D179" s="193" t="s">
        <v>209</v>
      </c>
      <c r="E179" s="194" t="s">
        <v>2882</v>
      </c>
      <c r="F179" s="195" t="s">
        <v>2883</v>
      </c>
      <c r="G179" s="196" t="s">
        <v>275</v>
      </c>
      <c r="H179" s="197">
        <v>9</v>
      </c>
      <c r="I179" s="198"/>
      <c r="J179" s="199">
        <f t="shared" si="10"/>
        <v>0</v>
      </c>
      <c r="K179" s="195" t="s">
        <v>1</v>
      </c>
      <c r="L179" s="40"/>
      <c r="M179" s="200" t="s">
        <v>1</v>
      </c>
      <c r="N179" s="201" t="s">
        <v>41</v>
      </c>
      <c r="O179" s="72"/>
      <c r="P179" s="202">
        <f t="shared" si="11"/>
        <v>0</v>
      </c>
      <c r="Q179" s="202">
        <v>0</v>
      </c>
      <c r="R179" s="202">
        <f t="shared" si="12"/>
        <v>0</v>
      </c>
      <c r="S179" s="202">
        <v>0</v>
      </c>
      <c r="T179" s="203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806</v>
      </c>
      <c r="AT179" s="204" t="s">
        <v>209</v>
      </c>
      <c r="AU179" s="204" t="s">
        <v>83</v>
      </c>
      <c r="AY179" s="18" t="s">
        <v>207</v>
      </c>
      <c r="BE179" s="205">
        <f t="shared" si="14"/>
        <v>0</v>
      </c>
      <c r="BF179" s="205">
        <f t="shared" si="15"/>
        <v>0</v>
      </c>
      <c r="BG179" s="205">
        <f t="shared" si="16"/>
        <v>0</v>
      </c>
      <c r="BH179" s="205">
        <f t="shared" si="17"/>
        <v>0</v>
      </c>
      <c r="BI179" s="205">
        <f t="shared" si="18"/>
        <v>0</v>
      </c>
      <c r="BJ179" s="18" t="s">
        <v>83</v>
      </c>
      <c r="BK179" s="205">
        <f t="shared" si="19"/>
        <v>0</v>
      </c>
      <c r="BL179" s="18" t="s">
        <v>806</v>
      </c>
      <c r="BM179" s="204" t="s">
        <v>2884</v>
      </c>
    </row>
    <row r="180" spans="1:65" s="2" customFormat="1" ht="16.5" customHeight="1">
      <c r="A180" s="35"/>
      <c r="B180" s="36"/>
      <c r="C180" s="193" t="s">
        <v>447</v>
      </c>
      <c r="D180" s="193" t="s">
        <v>209</v>
      </c>
      <c r="E180" s="194" t="s">
        <v>2885</v>
      </c>
      <c r="F180" s="195" t="s">
        <v>2886</v>
      </c>
      <c r="G180" s="196" t="s">
        <v>2752</v>
      </c>
      <c r="H180" s="197">
        <v>3</v>
      </c>
      <c r="I180" s="198"/>
      <c r="J180" s="199">
        <f t="shared" si="10"/>
        <v>0</v>
      </c>
      <c r="K180" s="195" t="s">
        <v>1</v>
      </c>
      <c r="L180" s="40"/>
      <c r="M180" s="200" t="s">
        <v>1</v>
      </c>
      <c r="N180" s="201" t="s">
        <v>41</v>
      </c>
      <c r="O180" s="72"/>
      <c r="P180" s="202">
        <f t="shared" si="11"/>
        <v>0</v>
      </c>
      <c r="Q180" s="202">
        <v>0</v>
      </c>
      <c r="R180" s="202">
        <f t="shared" si="12"/>
        <v>0</v>
      </c>
      <c r="S180" s="202">
        <v>0</v>
      </c>
      <c r="T180" s="203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806</v>
      </c>
      <c r="AT180" s="204" t="s">
        <v>209</v>
      </c>
      <c r="AU180" s="204" t="s">
        <v>83</v>
      </c>
      <c r="AY180" s="18" t="s">
        <v>207</v>
      </c>
      <c r="BE180" s="205">
        <f t="shared" si="14"/>
        <v>0</v>
      </c>
      <c r="BF180" s="205">
        <f t="shared" si="15"/>
        <v>0</v>
      </c>
      <c r="BG180" s="205">
        <f t="shared" si="16"/>
        <v>0</v>
      </c>
      <c r="BH180" s="205">
        <f t="shared" si="17"/>
        <v>0</v>
      </c>
      <c r="BI180" s="205">
        <f t="shared" si="18"/>
        <v>0</v>
      </c>
      <c r="BJ180" s="18" t="s">
        <v>83</v>
      </c>
      <c r="BK180" s="205">
        <f t="shared" si="19"/>
        <v>0</v>
      </c>
      <c r="BL180" s="18" t="s">
        <v>806</v>
      </c>
      <c r="BM180" s="204" t="s">
        <v>2887</v>
      </c>
    </row>
    <row r="181" spans="1:65" s="2" customFormat="1" ht="16.5" customHeight="1">
      <c r="A181" s="35"/>
      <c r="B181" s="36"/>
      <c r="C181" s="193" t="s">
        <v>452</v>
      </c>
      <c r="D181" s="193" t="s">
        <v>209</v>
      </c>
      <c r="E181" s="194" t="s">
        <v>2888</v>
      </c>
      <c r="F181" s="195" t="s">
        <v>2889</v>
      </c>
      <c r="G181" s="196" t="s">
        <v>2752</v>
      </c>
      <c r="H181" s="197">
        <v>9</v>
      </c>
      <c r="I181" s="198"/>
      <c r="J181" s="199">
        <f t="shared" si="10"/>
        <v>0</v>
      </c>
      <c r="K181" s="195" t="s">
        <v>1</v>
      </c>
      <c r="L181" s="40"/>
      <c r="M181" s="200" t="s">
        <v>1</v>
      </c>
      <c r="N181" s="201" t="s">
        <v>41</v>
      </c>
      <c r="O181" s="72"/>
      <c r="P181" s="202">
        <f t="shared" si="11"/>
        <v>0</v>
      </c>
      <c r="Q181" s="202">
        <v>0</v>
      </c>
      <c r="R181" s="202">
        <f t="shared" si="12"/>
        <v>0</v>
      </c>
      <c r="S181" s="202">
        <v>0</v>
      </c>
      <c r="T181" s="203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806</v>
      </c>
      <c r="AT181" s="204" t="s">
        <v>209</v>
      </c>
      <c r="AU181" s="204" t="s">
        <v>83</v>
      </c>
      <c r="AY181" s="18" t="s">
        <v>207</v>
      </c>
      <c r="BE181" s="205">
        <f t="shared" si="14"/>
        <v>0</v>
      </c>
      <c r="BF181" s="205">
        <f t="shared" si="15"/>
        <v>0</v>
      </c>
      <c r="BG181" s="205">
        <f t="shared" si="16"/>
        <v>0</v>
      </c>
      <c r="BH181" s="205">
        <f t="shared" si="17"/>
        <v>0</v>
      </c>
      <c r="BI181" s="205">
        <f t="shared" si="18"/>
        <v>0</v>
      </c>
      <c r="BJ181" s="18" t="s">
        <v>83</v>
      </c>
      <c r="BK181" s="205">
        <f t="shared" si="19"/>
        <v>0</v>
      </c>
      <c r="BL181" s="18" t="s">
        <v>806</v>
      </c>
      <c r="BM181" s="204" t="s">
        <v>2890</v>
      </c>
    </row>
    <row r="182" spans="1:65" s="2" customFormat="1" ht="16.5" customHeight="1">
      <c r="A182" s="35"/>
      <c r="B182" s="36"/>
      <c r="C182" s="193" t="s">
        <v>457</v>
      </c>
      <c r="D182" s="193" t="s">
        <v>209</v>
      </c>
      <c r="E182" s="194" t="s">
        <v>2891</v>
      </c>
      <c r="F182" s="195" t="s">
        <v>2892</v>
      </c>
      <c r="G182" s="196" t="s">
        <v>275</v>
      </c>
      <c r="H182" s="197">
        <v>270</v>
      </c>
      <c r="I182" s="198"/>
      <c r="J182" s="199">
        <f t="shared" si="10"/>
        <v>0</v>
      </c>
      <c r="K182" s="195" t="s">
        <v>1</v>
      </c>
      <c r="L182" s="40"/>
      <c r="M182" s="200" t="s">
        <v>1</v>
      </c>
      <c r="N182" s="201" t="s">
        <v>41</v>
      </c>
      <c r="O182" s="72"/>
      <c r="P182" s="202">
        <f t="shared" si="11"/>
        <v>0</v>
      </c>
      <c r="Q182" s="202">
        <v>0</v>
      </c>
      <c r="R182" s="202">
        <f t="shared" si="12"/>
        <v>0</v>
      </c>
      <c r="S182" s="202">
        <v>0</v>
      </c>
      <c r="T182" s="203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806</v>
      </c>
      <c r="AT182" s="204" t="s">
        <v>209</v>
      </c>
      <c r="AU182" s="204" t="s">
        <v>83</v>
      </c>
      <c r="AY182" s="18" t="s">
        <v>207</v>
      </c>
      <c r="BE182" s="205">
        <f t="shared" si="14"/>
        <v>0</v>
      </c>
      <c r="BF182" s="205">
        <f t="shared" si="15"/>
        <v>0</v>
      </c>
      <c r="BG182" s="205">
        <f t="shared" si="16"/>
        <v>0</v>
      </c>
      <c r="BH182" s="205">
        <f t="shared" si="17"/>
        <v>0</v>
      </c>
      <c r="BI182" s="205">
        <f t="shared" si="18"/>
        <v>0</v>
      </c>
      <c r="BJ182" s="18" t="s">
        <v>83</v>
      </c>
      <c r="BK182" s="205">
        <f t="shared" si="19"/>
        <v>0</v>
      </c>
      <c r="BL182" s="18" t="s">
        <v>806</v>
      </c>
      <c r="BM182" s="204" t="s">
        <v>2893</v>
      </c>
    </row>
    <row r="183" spans="1:65" s="2" customFormat="1" ht="16.5" customHeight="1">
      <c r="A183" s="35"/>
      <c r="B183" s="36"/>
      <c r="C183" s="193" t="s">
        <v>462</v>
      </c>
      <c r="D183" s="193" t="s">
        <v>209</v>
      </c>
      <c r="E183" s="194" t="s">
        <v>2894</v>
      </c>
      <c r="F183" s="195" t="s">
        <v>2895</v>
      </c>
      <c r="G183" s="196" t="s">
        <v>275</v>
      </c>
      <c r="H183" s="197">
        <v>270</v>
      </c>
      <c r="I183" s="198"/>
      <c r="J183" s="199">
        <f t="shared" si="10"/>
        <v>0</v>
      </c>
      <c r="K183" s="195" t="s">
        <v>1</v>
      </c>
      <c r="L183" s="40"/>
      <c r="M183" s="200" t="s">
        <v>1</v>
      </c>
      <c r="N183" s="201" t="s">
        <v>41</v>
      </c>
      <c r="O183" s="72"/>
      <c r="P183" s="202">
        <f t="shared" si="11"/>
        <v>0</v>
      </c>
      <c r="Q183" s="202">
        <v>0</v>
      </c>
      <c r="R183" s="202">
        <f t="shared" si="12"/>
        <v>0</v>
      </c>
      <c r="S183" s="202">
        <v>0</v>
      </c>
      <c r="T183" s="203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806</v>
      </c>
      <c r="AT183" s="204" t="s">
        <v>209</v>
      </c>
      <c r="AU183" s="204" t="s">
        <v>83</v>
      </c>
      <c r="AY183" s="18" t="s">
        <v>207</v>
      </c>
      <c r="BE183" s="205">
        <f t="shared" si="14"/>
        <v>0</v>
      </c>
      <c r="BF183" s="205">
        <f t="shared" si="15"/>
        <v>0</v>
      </c>
      <c r="BG183" s="205">
        <f t="shared" si="16"/>
        <v>0</v>
      </c>
      <c r="BH183" s="205">
        <f t="shared" si="17"/>
        <v>0</v>
      </c>
      <c r="BI183" s="205">
        <f t="shared" si="18"/>
        <v>0</v>
      </c>
      <c r="BJ183" s="18" t="s">
        <v>83</v>
      </c>
      <c r="BK183" s="205">
        <f t="shared" si="19"/>
        <v>0</v>
      </c>
      <c r="BL183" s="18" t="s">
        <v>806</v>
      </c>
      <c r="BM183" s="204" t="s">
        <v>2896</v>
      </c>
    </row>
    <row r="184" spans="1:65" s="2" customFormat="1" ht="16.5" customHeight="1">
      <c r="A184" s="35"/>
      <c r="B184" s="36"/>
      <c r="C184" s="193" t="s">
        <v>466</v>
      </c>
      <c r="D184" s="193" t="s">
        <v>209</v>
      </c>
      <c r="E184" s="194" t="s">
        <v>2897</v>
      </c>
      <c r="F184" s="195" t="s">
        <v>2898</v>
      </c>
      <c r="G184" s="196" t="s">
        <v>2752</v>
      </c>
      <c r="H184" s="197">
        <v>15</v>
      </c>
      <c r="I184" s="198"/>
      <c r="J184" s="199">
        <f t="shared" si="10"/>
        <v>0</v>
      </c>
      <c r="K184" s="195" t="s">
        <v>1</v>
      </c>
      <c r="L184" s="40"/>
      <c r="M184" s="200" t="s">
        <v>1</v>
      </c>
      <c r="N184" s="201" t="s">
        <v>41</v>
      </c>
      <c r="O184" s="72"/>
      <c r="P184" s="202">
        <f t="shared" si="11"/>
        <v>0</v>
      </c>
      <c r="Q184" s="202">
        <v>0</v>
      </c>
      <c r="R184" s="202">
        <f t="shared" si="12"/>
        <v>0</v>
      </c>
      <c r="S184" s="202">
        <v>0</v>
      </c>
      <c r="T184" s="203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806</v>
      </c>
      <c r="AT184" s="204" t="s">
        <v>209</v>
      </c>
      <c r="AU184" s="204" t="s">
        <v>83</v>
      </c>
      <c r="AY184" s="18" t="s">
        <v>207</v>
      </c>
      <c r="BE184" s="205">
        <f t="shared" si="14"/>
        <v>0</v>
      </c>
      <c r="BF184" s="205">
        <f t="shared" si="15"/>
        <v>0</v>
      </c>
      <c r="BG184" s="205">
        <f t="shared" si="16"/>
        <v>0</v>
      </c>
      <c r="BH184" s="205">
        <f t="shared" si="17"/>
        <v>0</v>
      </c>
      <c r="BI184" s="205">
        <f t="shared" si="18"/>
        <v>0</v>
      </c>
      <c r="BJ184" s="18" t="s">
        <v>83</v>
      </c>
      <c r="BK184" s="205">
        <f t="shared" si="19"/>
        <v>0</v>
      </c>
      <c r="BL184" s="18" t="s">
        <v>806</v>
      </c>
      <c r="BM184" s="204" t="s">
        <v>2899</v>
      </c>
    </row>
    <row r="185" spans="1:65" s="2" customFormat="1" ht="16.5" customHeight="1">
      <c r="A185" s="35"/>
      <c r="B185" s="36"/>
      <c r="C185" s="193" t="s">
        <v>470</v>
      </c>
      <c r="D185" s="193" t="s">
        <v>209</v>
      </c>
      <c r="E185" s="194" t="s">
        <v>2900</v>
      </c>
      <c r="F185" s="195" t="s">
        <v>2901</v>
      </c>
      <c r="G185" s="196" t="s">
        <v>2752</v>
      </c>
      <c r="H185" s="197">
        <v>11</v>
      </c>
      <c r="I185" s="198"/>
      <c r="J185" s="199">
        <f t="shared" si="10"/>
        <v>0</v>
      </c>
      <c r="K185" s="195" t="s">
        <v>1</v>
      </c>
      <c r="L185" s="40"/>
      <c r="M185" s="200" t="s">
        <v>1</v>
      </c>
      <c r="N185" s="201" t="s">
        <v>41</v>
      </c>
      <c r="O185" s="72"/>
      <c r="P185" s="202">
        <f t="shared" si="11"/>
        <v>0</v>
      </c>
      <c r="Q185" s="202">
        <v>0</v>
      </c>
      <c r="R185" s="202">
        <f t="shared" si="12"/>
        <v>0</v>
      </c>
      <c r="S185" s="202">
        <v>0</v>
      </c>
      <c r="T185" s="203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806</v>
      </c>
      <c r="AT185" s="204" t="s">
        <v>209</v>
      </c>
      <c r="AU185" s="204" t="s">
        <v>83</v>
      </c>
      <c r="AY185" s="18" t="s">
        <v>207</v>
      </c>
      <c r="BE185" s="205">
        <f t="shared" si="14"/>
        <v>0</v>
      </c>
      <c r="BF185" s="205">
        <f t="shared" si="15"/>
        <v>0</v>
      </c>
      <c r="BG185" s="205">
        <f t="shared" si="16"/>
        <v>0</v>
      </c>
      <c r="BH185" s="205">
        <f t="shared" si="17"/>
        <v>0</v>
      </c>
      <c r="BI185" s="205">
        <f t="shared" si="18"/>
        <v>0</v>
      </c>
      <c r="BJ185" s="18" t="s">
        <v>83</v>
      </c>
      <c r="BK185" s="205">
        <f t="shared" si="19"/>
        <v>0</v>
      </c>
      <c r="BL185" s="18" t="s">
        <v>806</v>
      </c>
      <c r="BM185" s="204" t="s">
        <v>2902</v>
      </c>
    </row>
    <row r="186" spans="1:65" s="2" customFormat="1" ht="16.5" customHeight="1">
      <c r="A186" s="35"/>
      <c r="B186" s="36"/>
      <c r="C186" s="193" t="s">
        <v>475</v>
      </c>
      <c r="D186" s="193" t="s">
        <v>209</v>
      </c>
      <c r="E186" s="194" t="s">
        <v>2903</v>
      </c>
      <c r="F186" s="195" t="s">
        <v>2904</v>
      </c>
      <c r="G186" s="196" t="s">
        <v>275</v>
      </c>
      <c r="H186" s="197">
        <v>80</v>
      </c>
      <c r="I186" s="198"/>
      <c r="J186" s="199">
        <f t="shared" si="10"/>
        <v>0</v>
      </c>
      <c r="K186" s="195" t="s">
        <v>1</v>
      </c>
      <c r="L186" s="40"/>
      <c r="M186" s="200" t="s">
        <v>1</v>
      </c>
      <c r="N186" s="201" t="s">
        <v>41</v>
      </c>
      <c r="O186" s="72"/>
      <c r="P186" s="202">
        <f t="shared" si="11"/>
        <v>0</v>
      </c>
      <c r="Q186" s="202">
        <v>0</v>
      </c>
      <c r="R186" s="202">
        <f t="shared" si="12"/>
        <v>0</v>
      </c>
      <c r="S186" s="202">
        <v>0</v>
      </c>
      <c r="T186" s="203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806</v>
      </c>
      <c r="AT186" s="204" t="s">
        <v>209</v>
      </c>
      <c r="AU186" s="204" t="s">
        <v>83</v>
      </c>
      <c r="AY186" s="18" t="s">
        <v>207</v>
      </c>
      <c r="BE186" s="205">
        <f t="shared" si="14"/>
        <v>0</v>
      </c>
      <c r="BF186" s="205">
        <f t="shared" si="15"/>
        <v>0</v>
      </c>
      <c r="BG186" s="205">
        <f t="shared" si="16"/>
        <v>0</v>
      </c>
      <c r="BH186" s="205">
        <f t="shared" si="17"/>
        <v>0</v>
      </c>
      <c r="BI186" s="205">
        <f t="shared" si="18"/>
        <v>0</v>
      </c>
      <c r="BJ186" s="18" t="s">
        <v>83</v>
      </c>
      <c r="BK186" s="205">
        <f t="shared" si="19"/>
        <v>0</v>
      </c>
      <c r="BL186" s="18" t="s">
        <v>806</v>
      </c>
      <c r="BM186" s="204" t="s">
        <v>2905</v>
      </c>
    </row>
    <row r="187" spans="1:65" s="2" customFormat="1" ht="16.5" customHeight="1">
      <c r="A187" s="35"/>
      <c r="B187" s="36"/>
      <c r="C187" s="193" t="s">
        <v>483</v>
      </c>
      <c r="D187" s="193" t="s">
        <v>209</v>
      </c>
      <c r="E187" s="194" t="s">
        <v>2906</v>
      </c>
      <c r="F187" s="195" t="s">
        <v>2907</v>
      </c>
      <c r="G187" s="196" t="s">
        <v>2752</v>
      </c>
      <c r="H187" s="197">
        <v>66</v>
      </c>
      <c r="I187" s="198"/>
      <c r="J187" s="199">
        <f t="shared" si="10"/>
        <v>0</v>
      </c>
      <c r="K187" s="195" t="s">
        <v>1</v>
      </c>
      <c r="L187" s="40"/>
      <c r="M187" s="200" t="s">
        <v>1</v>
      </c>
      <c r="N187" s="201" t="s">
        <v>41</v>
      </c>
      <c r="O187" s="72"/>
      <c r="P187" s="202">
        <f t="shared" si="11"/>
        <v>0</v>
      </c>
      <c r="Q187" s="202">
        <v>0</v>
      </c>
      <c r="R187" s="202">
        <f t="shared" si="12"/>
        <v>0</v>
      </c>
      <c r="S187" s="202">
        <v>0</v>
      </c>
      <c r="T187" s="203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806</v>
      </c>
      <c r="AT187" s="204" t="s">
        <v>209</v>
      </c>
      <c r="AU187" s="204" t="s">
        <v>83</v>
      </c>
      <c r="AY187" s="18" t="s">
        <v>207</v>
      </c>
      <c r="BE187" s="205">
        <f t="shared" si="14"/>
        <v>0</v>
      </c>
      <c r="BF187" s="205">
        <f t="shared" si="15"/>
        <v>0</v>
      </c>
      <c r="BG187" s="205">
        <f t="shared" si="16"/>
        <v>0</v>
      </c>
      <c r="BH187" s="205">
        <f t="shared" si="17"/>
        <v>0</v>
      </c>
      <c r="BI187" s="205">
        <f t="shared" si="18"/>
        <v>0</v>
      </c>
      <c r="BJ187" s="18" t="s">
        <v>83</v>
      </c>
      <c r="BK187" s="205">
        <f t="shared" si="19"/>
        <v>0</v>
      </c>
      <c r="BL187" s="18" t="s">
        <v>806</v>
      </c>
      <c r="BM187" s="204" t="s">
        <v>2908</v>
      </c>
    </row>
    <row r="188" spans="1:65" s="2" customFormat="1" ht="16.5" customHeight="1">
      <c r="A188" s="35"/>
      <c r="B188" s="36"/>
      <c r="C188" s="193" t="s">
        <v>761</v>
      </c>
      <c r="D188" s="193" t="s">
        <v>209</v>
      </c>
      <c r="E188" s="194" t="s">
        <v>2909</v>
      </c>
      <c r="F188" s="195" t="s">
        <v>2910</v>
      </c>
      <c r="G188" s="196" t="s">
        <v>2752</v>
      </c>
      <c r="H188" s="197">
        <v>24</v>
      </c>
      <c r="I188" s="198"/>
      <c r="J188" s="199">
        <f t="shared" si="10"/>
        <v>0</v>
      </c>
      <c r="K188" s="195" t="s">
        <v>1</v>
      </c>
      <c r="L188" s="40"/>
      <c r="M188" s="200" t="s">
        <v>1</v>
      </c>
      <c r="N188" s="201" t="s">
        <v>41</v>
      </c>
      <c r="O188" s="72"/>
      <c r="P188" s="202">
        <f t="shared" si="11"/>
        <v>0</v>
      </c>
      <c r="Q188" s="202">
        <v>0</v>
      </c>
      <c r="R188" s="202">
        <f t="shared" si="12"/>
        <v>0</v>
      </c>
      <c r="S188" s="202">
        <v>0</v>
      </c>
      <c r="T188" s="203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806</v>
      </c>
      <c r="AT188" s="204" t="s">
        <v>209</v>
      </c>
      <c r="AU188" s="204" t="s">
        <v>83</v>
      </c>
      <c r="AY188" s="18" t="s">
        <v>207</v>
      </c>
      <c r="BE188" s="205">
        <f t="shared" si="14"/>
        <v>0</v>
      </c>
      <c r="BF188" s="205">
        <f t="shared" si="15"/>
        <v>0</v>
      </c>
      <c r="BG188" s="205">
        <f t="shared" si="16"/>
        <v>0</v>
      </c>
      <c r="BH188" s="205">
        <f t="shared" si="17"/>
        <v>0</v>
      </c>
      <c r="BI188" s="205">
        <f t="shared" si="18"/>
        <v>0</v>
      </c>
      <c r="BJ188" s="18" t="s">
        <v>83</v>
      </c>
      <c r="BK188" s="205">
        <f t="shared" si="19"/>
        <v>0</v>
      </c>
      <c r="BL188" s="18" t="s">
        <v>806</v>
      </c>
      <c r="BM188" s="204" t="s">
        <v>2911</v>
      </c>
    </row>
    <row r="189" spans="1:65" s="2" customFormat="1" ht="37.9" customHeight="1">
      <c r="A189" s="35"/>
      <c r="B189" s="36"/>
      <c r="C189" s="193" t="s">
        <v>765</v>
      </c>
      <c r="D189" s="193" t="s">
        <v>209</v>
      </c>
      <c r="E189" s="194" t="s">
        <v>2912</v>
      </c>
      <c r="F189" s="195" t="s">
        <v>2913</v>
      </c>
      <c r="G189" s="196" t="s">
        <v>2752</v>
      </c>
      <c r="H189" s="197">
        <v>11</v>
      </c>
      <c r="I189" s="198"/>
      <c r="J189" s="199">
        <f t="shared" si="10"/>
        <v>0</v>
      </c>
      <c r="K189" s="195" t="s">
        <v>1</v>
      </c>
      <c r="L189" s="40"/>
      <c r="M189" s="200" t="s">
        <v>1</v>
      </c>
      <c r="N189" s="201" t="s">
        <v>41</v>
      </c>
      <c r="O189" s="72"/>
      <c r="P189" s="202">
        <f t="shared" si="11"/>
        <v>0</v>
      </c>
      <c r="Q189" s="202">
        <v>0</v>
      </c>
      <c r="R189" s="202">
        <f t="shared" si="12"/>
        <v>0</v>
      </c>
      <c r="S189" s="202">
        <v>0</v>
      </c>
      <c r="T189" s="203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806</v>
      </c>
      <c r="AT189" s="204" t="s">
        <v>209</v>
      </c>
      <c r="AU189" s="204" t="s">
        <v>83</v>
      </c>
      <c r="AY189" s="18" t="s">
        <v>207</v>
      </c>
      <c r="BE189" s="205">
        <f t="shared" si="14"/>
        <v>0</v>
      </c>
      <c r="BF189" s="205">
        <f t="shared" si="15"/>
        <v>0</v>
      </c>
      <c r="BG189" s="205">
        <f t="shared" si="16"/>
        <v>0</v>
      </c>
      <c r="BH189" s="205">
        <f t="shared" si="17"/>
        <v>0</v>
      </c>
      <c r="BI189" s="205">
        <f t="shared" si="18"/>
        <v>0</v>
      </c>
      <c r="BJ189" s="18" t="s">
        <v>83</v>
      </c>
      <c r="BK189" s="205">
        <f t="shared" si="19"/>
        <v>0</v>
      </c>
      <c r="BL189" s="18" t="s">
        <v>806</v>
      </c>
      <c r="BM189" s="204" t="s">
        <v>2914</v>
      </c>
    </row>
    <row r="190" spans="1:65" s="2" customFormat="1" ht="16.5" customHeight="1">
      <c r="A190" s="35"/>
      <c r="B190" s="36"/>
      <c r="C190" s="193" t="s">
        <v>770</v>
      </c>
      <c r="D190" s="193" t="s">
        <v>209</v>
      </c>
      <c r="E190" s="194" t="s">
        <v>2915</v>
      </c>
      <c r="F190" s="195" t="s">
        <v>2916</v>
      </c>
      <c r="G190" s="196" t="s">
        <v>2752</v>
      </c>
      <c r="H190" s="197">
        <v>11</v>
      </c>
      <c r="I190" s="198"/>
      <c r="J190" s="199">
        <f t="shared" si="10"/>
        <v>0</v>
      </c>
      <c r="K190" s="195" t="s">
        <v>1</v>
      </c>
      <c r="L190" s="40"/>
      <c r="M190" s="200" t="s">
        <v>1</v>
      </c>
      <c r="N190" s="201" t="s">
        <v>41</v>
      </c>
      <c r="O190" s="72"/>
      <c r="P190" s="202">
        <f t="shared" si="11"/>
        <v>0</v>
      </c>
      <c r="Q190" s="202">
        <v>0</v>
      </c>
      <c r="R190" s="202">
        <f t="shared" si="12"/>
        <v>0</v>
      </c>
      <c r="S190" s="202">
        <v>0</v>
      </c>
      <c r="T190" s="203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806</v>
      </c>
      <c r="AT190" s="204" t="s">
        <v>209</v>
      </c>
      <c r="AU190" s="204" t="s">
        <v>83</v>
      </c>
      <c r="AY190" s="18" t="s">
        <v>207</v>
      </c>
      <c r="BE190" s="205">
        <f t="shared" si="14"/>
        <v>0</v>
      </c>
      <c r="BF190" s="205">
        <f t="shared" si="15"/>
        <v>0</v>
      </c>
      <c r="BG190" s="205">
        <f t="shared" si="16"/>
        <v>0</v>
      </c>
      <c r="BH190" s="205">
        <f t="shared" si="17"/>
        <v>0</v>
      </c>
      <c r="BI190" s="205">
        <f t="shared" si="18"/>
        <v>0</v>
      </c>
      <c r="BJ190" s="18" t="s">
        <v>83</v>
      </c>
      <c r="BK190" s="205">
        <f t="shared" si="19"/>
        <v>0</v>
      </c>
      <c r="BL190" s="18" t="s">
        <v>806</v>
      </c>
      <c r="BM190" s="204" t="s">
        <v>2917</v>
      </c>
    </row>
    <row r="191" spans="1:65" s="2" customFormat="1" ht="21.75" customHeight="1">
      <c r="A191" s="35"/>
      <c r="B191" s="36"/>
      <c r="C191" s="193" t="s">
        <v>775</v>
      </c>
      <c r="D191" s="193" t="s">
        <v>209</v>
      </c>
      <c r="E191" s="194" t="s">
        <v>2918</v>
      </c>
      <c r="F191" s="195" t="s">
        <v>2919</v>
      </c>
      <c r="G191" s="196" t="s">
        <v>2752</v>
      </c>
      <c r="H191" s="197">
        <v>8</v>
      </c>
      <c r="I191" s="198"/>
      <c r="J191" s="199">
        <f t="shared" si="10"/>
        <v>0</v>
      </c>
      <c r="K191" s="195" t="s">
        <v>1</v>
      </c>
      <c r="L191" s="40"/>
      <c r="M191" s="200" t="s">
        <v>1</v>
      </c>
      <c r="N191" s="201" t="s">
        <v>41</v>
      </c>
      <c r="O191" s="72"/>
      <c r="P191" s="202">
        <f t="shared" si="11"/>
        <v>0</v>
      </c>
      <c r="Q191" s="202">
        <v>0</v>
      </c>
      <c r="R191" s="202">
        <f t="shared" si="12"/>
        <v>0</v>
      </c>
      <c r="S191" s="202">
        <v>0</v>
      </c>
      <c r="T191" s="203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806</v>
      </c>
      <c r="AT191" s="204" t="s">
        <v>209</v>
      </c>
      <c r="AU191" s="204" t="s">
        <v>83</v>
      </c>
      <c r="AY191" s="18" t="s">
        <v>207</v>
      </c>
      <c r="BE191" s="205">
        <f t="shared" si="14"/>
        <v>0</v>
      </c>
      <c r="BF191" s="205">
        <f t="shared" si="15"/>
        <v>0</v>
      </c>
      <c r="BG191" s="205">
        <f t="shared" si="16"/>
        <v>0</v>
      </c>
      <c r="BH191" s="205">
        <f t="shared" si="17"/>
        <v>0</v>
      </c>
      <c r="BI191" s="205">
        <f t="shared" si="18"/>
        <v>0</v>
      </c>
      <c r="BJ191" s="18" t="s">
        <v>83</v>
      </c>
      <c r="BK191" s="205">
        <f t="shared" si="19"/>
        <v>0</v>
      </c>
      <c r="BL191" s="18" t="s">
        <v>806</v>
      </c>
      <c r="BM191" s="204" t="s">
        <v>2920</v>
      </c>
    </row>
    <row r="192" spans="1:65" s="2" customFormat="1" ht="21.75" customHeight="1">
      <c r="A192" s="35"/>
      <c r="B192" s="36"/>
      <c r="C192" s="193" t="s">
        <v>779</v>
      </c>
      <c r="D192" s="193" t="s">
        <v>209</v>
      </c>
      <c r="E192" s="194" t="s">
        <v>2921</v>
      </c>
      <c r="F192" s="195" t="s">
        <v>2922</v>
      </c>
      <c r="G192" s="196" t="s">
        <v>2752</v>
      </c>
      <c r="H192" s="197">
        <v>3</v>
      </c>
      <c r="I192" s="198"/>
      <c r="J192" s="199">
        <f t="shared" si="10"/>
        <v>0</v>
      </c>
      <c r="K192" s="195" t="s">
        <v>1</v>
      </c>
      <c r="L192" s="40"/>
      <c r="M192" s="200" t="s">
        <v>1</v>
      </c>
      <c r="N192" s="201" t="s">
        <v>41</v>
      </c>
      <c r="O192" s="72"/>
      <c r="P192" s="202">
        <f t="shared" si="11"/>
        <v>0</v>
      </c>
      <c r="Q192" s="202">
        <v>0</v>
      </c>
      <c r="R192" s="202">
        <f t="shared" si="12"/>
        <v>0</v>
      </c>
      <c r="S192" s="202">
        <v>0</v>
      </c>
      <c r="T192" s="203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806</v>
      </c>
      <c r="AT192" s="204" t="s">
        <v>209</v>
      </c>
      <c r="AU192" s="204" t="s">
        <v>83</v>
      </c>
      <c r="AY192" s="18" t="s">
        <v>207</v>
      </c>
      <c r="BE192" s="205">
        <f t="shared" si="14"/>
        <v>0</v>
      </c>
      <c r="BF192" s="205">
        <f t="shared" si="15"/>
        <v>0</v>
      </c>
      <c r="BG192" s="205">
        <f t="shared" si="16"/>
        <v>0</v>
      </c>
      <c r="BH192" s="205">
        <f t="shared" si="17"/>
        <v>0</v>
      </c>
      <c r="BI192" s="205">
        <f t="shared" si="18"/>
        <v>0</v>
      </c>
      <c r="BJ192" s="18" t="s">
        <v>83</v>
      </c>
      <c r="BK192" s="205">
        <f t="shared" si="19"/>
        <v>0</v>
      </c>
      <c r="BL192" s="18" t="s">
        <v>806</v>
      </c>
      <c r="BM192" s="204" t="s">
        <v>2923</v>
      </c>
    </row>
    <row r="193" spans="1:65" s="2" customFormat="1" ht="16.5" customHeight="1">
      <c r="A193" s="35"/>
      <c r="B193" s="36"/>
      <c r="C193" s="193" t="s">
        <v>785</v>
      </c>
      <c r="D193" s="193" t="s">
        <v>209</v>
      </c>
      <c r="E193" s="194" t="s">
        <v>2924</v>
      </c>
      <c r="F193" s="195" t="s">
        <v>2925</v>
      </c>
      <c r="G193" s="196" t="s">
        <v>2748</v>
      </c>
      <c r="H193" s="197">
        <v>8</v>
      </c>
      <c r="I193" s="198"/>
      <c r="J193" s="199">
        <f t="shared" si="10"/>
        <v>0</v>
      </c>
      <c r="K193" s="195" t="s">
        <v>1</v>
      </c>
      <c r="L193" s="40"/>
      <c r="M193" s="200" t="s">
        <v>1</v>
      </c>
      <c r="N193" s="201" t="s">
        <v>41</v>
      </c>
      <c r="O193" s="72"/>
      <c r="P193" s="202">
        <f t="shared" si="11"/>
        <v>0</v>
      </c>
      <c r="Q193" s="202">
        <v>0</v>
      </c>
      <c r="R193" s="202">
        <f t="shared" si="12"/>
        <v>0</v>
      </c>
      <c r="S193" s="202">
        <v>0</v>
      </c>
      <c r="T193" s="203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806</v>
      </c>
      <c r="AT193" s="204" t="s">
        <v>209</v>
      </c>
      <c r="AU193" s="204" t="s">
        <v>83</v>
      </c>
      <c r="AY193" s="18" t="s">
        <v>207</v>
      </c>
      <c r="BE193" s="205">
        <f t="shared" si="14"/>
        <v>0</v>
      </c>
      <c r="BF193" s="205">
        <f t="shared" si="15"/>
        <v>0</v>
      </c>
      <c r="BG193" s="205">
        <f t="shared" si="16"/>
        <v>0</v>
      </c>
      <c r="BH193" s="205">
        <f t="shared" si="17"/>
        <v>0</v>
      </c>
      <c r="BI193" s="205">
        <f t="shared" si="18"/>
        <v>0</v>
      </c>
      <c r="BJ193" s="18" t="s">
        <v>83</v>
      </c>
      <c r="BK193" s="205">
        <f t="shared" si="19"/>
        <v>0</v>
      </c>
      <c r="BL193" s="18" t="s">
        <v>806</v>
      </c>
      <c r="BM193" s="204" t="s">
        <v>2926</v>
      </c>
    </row>
    <row r="194" spans="1:65" s="2" customFormat="1" ht="21.75" customHeight="1">
      <c r="A194" s="35"/>
      <c r="B194" s="36"/>
      <c r="C194" s="193" t="s">
        <v>793</v>
      </c>
      <c r="D194" s="193" t="s">
        <v>209</v>
      </c>
      <c r="E194" s="194" t="s">
        <v>2927</v>
      </c>
      <c r="F194" s="195" t="s">
        <v>2928</v>
      </c>
      <c r="G194" s="196" t="s">
        <v>275</v>
      </c>
      <c r="H194" s="197">
        <v>20</v>
      </c>
      <c r="I194" s="198"/>
      <c r="J194" s="199">
        <f t="shared" si="10"/>
        <v>0</v>
      </c>
      <c r="K194" s="195" t="s">
        <v>1</v>
      </c>
      <c r="L194" s="40"/>
      <c r="M194" s="200" t="s">
        <v>1</v>
      </c>
      <c r="N194" s="201" t="s">
        <v>41</v>
      </c>
      <c r="O194" s="72"/>
      <c r="P194" s="202">
        <f t="shared" si="11"/>
        <v>0</v>
      </c>
      <c r="Q194" s="202">
        <v>0</v>
      </c>
      <c r="R194" s="202">
        <f t="shared" si="12"/>
        <v>0</v>
      </c>
      <c r="S194" s="202">
        <v>0</v>
      </c>
      <c r="T194" s="203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806</v>
      </c>
      <c r="AT194" s="204" t="s">
        <v>209</v>
      </c>
      <c r="AU194" s="204" t="s">
        <v>83</v>
      </c>
      <c r="AY194" s="18" t="s">
        <v>207</v>
      </c>
      <c r="BE194" s="205">
        <f t="shared" si="14"/>
        <v>0</v>
      </c>
      <c r="BF194" s="205">
        <f t="shared" si="15"/>
        <v>0</v>
      </c>
      <c r="BG194" s="205">
        <f t="shared" si="16"/>
        <v>0</v>
      </c>
      <c r="BH194" s="205">
        <f t="shared" si="17"/>
        <v>0</v>
      </c>
      <c r="BI194" s="205">
        <f t="shared" si="18"/>
        <v>0</v>
      </c>
      <c r="BJ194" s="18" t="s">
        <v>83</v>
      </c>
      <c r="BK194" s="205">
        <f t="shared" si="19"/>
        <v>0</v>
      </c>
      <c r="BL194" s="18" t="s">
        <v>806</v>
      </c>
      <c r="BM194" s="204" t="s">
        <v>2929</v>
      </c>
    </row>
    <row r="195" spans="1:65" s="2" customFormat="1" ht="21.75" customHeight="1">
      <c r="A195" s="35"/>
      <c r="B195" s="36"/>
      <c r="C195" s="193" t="s">
        <v>798</v>
      </c>
      <c r="D195" s="193" t="s">
        <v>209</v>
      </c>
      <c r="E195" s="194" t="s">
        <v>2930</v>
      </c>
      <c r="F195" s="195" t="s">
        <v>2931</v>
      </c>
      <c r="G195" s="196" t="s">
        <v>275</v>
      </c>
      <c r="H195" s="197">
        <v>100</v>
      </c>
      <c r="I195" s="198"/>
      <c r="J195" s="199">
        <f t="shared" si="10"/>
        <v>0</v>
      </c>
      <c r="K195" s="195" t="s">
        <v>1</v>
      </c>
      <c r="L195" s="40"/>
      <c r="M195" s="200" t="s">
        <v>1</v>
      </c>
      <c r="N195" s="201" t="s">
        <v>41</v>
      </c>
      <c r="O195" s="72"/>
      <c r="P195" s="202">
        <f t="shared" si="11"/>
        <v>0</v>
      </c>
      <c r="Q195" s="202">
        <v>0</v>
      </c>
      <c r="R195" s="202">
        <f t="shared" si="12"/>
        <v>0</v>
      </c>
      <c r="S195" s="202">
        <v>0</v>
      </c>
      <c r="T195" s="203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806</v>
      </c>
      <c r="AT195" s="204" t="s">
        <v>209</v>
      </c>
      <c r="AU195" s="204" t="s">
        <v>83</v>
      </c>
      <c r="AY195" s="18" t="s">
        <v>207</v>
      </c>
      <c r="BE195" s="205">
        <f t="shared" si="14"/>
        <v>0</v>
      </c>
      <c r="BF195" s="205">
        <f t="shared" si="15"/>
        <v>0</v>
      </c>
      <c r="BG195" s="205">
        <f t="shared" si="16"/>
        <v>0</v>
      </c>
      <c r="BH195" s="205">
        <f t="shared" si="17"/>
        <v>0</v>
      </c>
      <c r="BI195" s="205">
        <f t="shared" si="18"/>
        <v>0</v>
      </c>
      <c r="BJ195" s="18" t="s">
        <v>83</v>
      </c>
      <c r="BK195" s="205">
        <f t="shared" si="19"/>
        <v>0</v>
      </c>
      <c r="BL195" s="18" t="s">
        <v>806</v>
      </c>
      <c r="BM195" s="204" t="s">
        <v>2932</v>
      </c>
    </row>
    <row r="196" spans="1:65" s="2" customFormat="1" ht="16.5" customHeight="1">
      <c r="A196" s="35"/>
      <c r="B196" s="36"/>
      <c r="C196" s="193" t="s">
        <v>802</v>
      </c>
      <c r="D196" s="193" t="s">
        <v>209</v>
      </c>
      <c r="E196" s="194" t="s">
        <v>2933</v>
      </c>
      <c r="F196" s="195" t="s">
        <v>2934</v>
      </c>
      <c r="G196" s="196" t="s">
        <v>2752</v>
      </c>
      <c r="H196" s="197">
        <v>10</v>
      </c>
      <c r="I196" s="198"/>
      <c r="J196" s="199">
        <f t="shared" si="10"/>
        <v>0</v>
      </c>
      <c r="K196" s="195" t="s">
        <v>1</v>
      </c>
      <c r="L196" s="40"/>
      <c r="M196" s="200" t="s">
        <v>1</v>
      </c>
      <c r="N196" s="201" t="s">
        <v>41</v>
      </c>
      <c r="O196" s="72"/>
      <c r="P196" s="202">
        <f t="shared" si="11"/>
        <v>0</v>
      </c>
      <c r="Q196" s="202">
        <v>0</v>
      </c>
      <c r="R196" s="202">
        <f t="shared" si="12"/>
        <v>0</v>
      </c>
      <c r="S196" s="202">
        <v>0</v>
      </c>
      <c r="T196" s="203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806</v>
      </c>
      <c r="AT196" s="204" t="s">
        <v>209</v>
      </c>
      <c r="AU196" s="204" t="s">
        <v>83</v>
      </c>
      <c r="AY196" s="18" t="s">
        <v>207</v>
      </c>
      <c r="BE196" s="205">
        <f t="shared" si="14"/>
        <v>0</v>
      </c>
      <c r="BF196" s="205">
        <f t="shared" si="15"/>
        <v>0</v>
      </c>
      <c r="BG196" s="205">
        <f t="shared" si="16"/>
        <v>0</v>
      </c>
      <c r="BH196" s="205">
        <f t="shared" si="17"/>
        <v>0</v>
      </c>
      <c r="BI196" s="205">
        <f t="shared" si="18"/>
        <v>0</v>
      </c>
      <c r="BJ196" s="18" t="s">
        <v>83</v>
      </c>
      <c r="BK196" s="205">
        <f t="shared" si="19"/>
        <v>0</v>
      </c>
      <c r="BL196" s="18" t="s">
        <v>806</v>
      </c>
      <c r="BM196" s="204" t="s">
        <v>2935</v>
      </c>
    </row>
    <row r="197" spans="1:65" s="2" customFormat="1" ht="16.5" customHeight="1">
      <c r="A197" s="35"/>
      <c r="B197" s="36"/>
      <c r="C197" s="193" t="s">
        <v>806</v>
      </c>
      <c r="D197" s="193" t="s">
        <v>209</v>
      </c>
      <c r="E197" s="194" t="s">
        <v>2936</v>
      </c>
      <c r="F197" s="195" t="s">
        <v>2937</v>
      </c>
      <c r="G197" s="196" t="s">
        <v>2752</v>
      </c>
      <c r="H197" s="197">
        <v>60</v>
      </c>
      <c r="I197" s="198"/>
      <c r="J197" s="199">
        <f t="shared" si="10"/>
        <v>0</v>
      </c>
      <c r="K197" s="195" t="s">
        <v>1</v>
      </c>
      <c r="L197" s="40"/>
      <c r="M197" s="200" t="s">
        <v>1</v>
      </c>
      <c r="N197" s="201" t="s">
        <v>41</v>
      </c>
      <c r="O197" s="72"/>
      <c r="P197" s="202">
        <f t="shared" si="11"/>
        <v>0</v>
      </c>
      <c r="Q197" s="202">
        <v>0</v>
      </c>
      <c r="R197" s="202">
        <f t="shared" si="12"/>
        <v>0</v>
      </c>
      <c r="S197" s="202">
        <v>0</v>
      </c>
      <c r="T197" s="203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806</v>
      </c>
      <c r="AT197" s="204" t="s">
        <v>209</v>
      </c>
      <c r="AU197" s="204" t="s">
        <v>83</v>
      </c>
      <c r="AY197" s="18" t="s">
        <v>207</v>
      </c>
      <c r="BE197" s="205">
        <f t="shared" si="14"/>
        <v>0</v>
      </c>
      <c r="BF197" s="205">
        <f t="shared" si="15"/>
        <v>0</v>
      </c>
      <c r="BG197" s="205">
        <f t="shared" si="16"/>
        <v>0</v>
      </c>
      <c r="BH197" s="205">
        <f t="shared" si="17"/>
        <v>0</v>
      </c>
      <c r="BI197" s="205">
        <f t="shared" si="18"/>
        <v>0</v>
      </c>
      <c r="BJ197" s="18" t="s">
        <v>83</v>
      </c>
      <c r="BK197" s="205">
        <f t="shared" si="19"/>
        <v>0</v>
      </c>
      <c r="BL197" s="18" t="s">
        <v>806</v>
      </c>
      <c r="BM197" s="204" t="s">
        <v>2938</v>
      </c>
    </row>
    <row r="198" spans="1:65" s="2" customFormat="1" ht="37.9" customHeight="1">
      <c r="A198" s="35"/>
      <c r="B198" s="36"/>
      <c r="C198" s="193" t="s">
        <v>810</v>
      </c>
      <c r="D198" s="193" t="s">
        <v>209</v>
      </c>
      <c r="E198" s="194" t="s">
        <v>2939</v>
      </c>
      <c r="F198" s="195" t="s">
        <v>2940</v>
      </c>
      <c r="G198" s="196" t="s">
        <v>275</v>
      </c>
      <c r="H198" s="197">
        <v>20</v>
      </c>
      <c r="I198" s="198"/>
      <c r="J198" s="199">
        <f t="shared" si="10"/>
        <v>0</v>
      </c>
      <c r="K198" s="195" t="s">
        <v>1</v>
      </c>
      <c r="L198" s="40"/>
      <c r="M198" s="200" t="s">
        <v>1</v>
      </c>
      <c r="N198" s="201" t="s">
        <v>41</v>
      </c>
      <c r="O198" s="72"/>
      <c r="P198" s="202">
        <f t="shared" si="11"/>
        <v>0</v>
      </c>
      <c r="Q198" s="202">
        <v>0</v>
      </c>
      <c r="R198" s="202">
        <f t="shared" si="12"/>
        <v>0</v>
      </c>
      <c r="S198" s="202">
        <v>0</v>
      </c>
      <c r="T198" s="203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806</v>
      </c>
      <c r="AT198" s="204" t="s">
        <v>209</v>
      </c>
      <c r="AU198" s="204" t="s">
        <v>83</v>
      </c>
      <c r="AY198" s="18" t="s">
        <v>207</v>
      </c>
      <c r="BE198" s="205">
        <f t="shared" si="14"/>
        <v>0</v>
      </c>
      <c r="BF198" s="205">
        <f t="shared" si="15"/>
        <v>0</v>
      </c>
      <c r="BG198" s="205">
        <f t="shared" si="16"/>
        <v>0</v>
      </c>
      <c r="BH198" s="205">
        <f t="shared" si="17"/>
        <v>0</v>
      </c>
      <c r="BI198" s="205">
        <f t="shared" si="18"/>
        <v>0</v>
      </c>
      <c r="BJ198" s="18" t="s">
        <v>83</v>
      </c>
      <c r="BK198" s="205">
        <f t="shared" si="19"/>
        <v>0</v>
      </c>
      <c r="BL198" s="18" t="s">
        <v>806</v>
      </c>
      <c r="BM198" s="204" t="s">
        <v>2941</v>
      </c>
    </row>
    <row r="199" spans="1:65" s="2" customFormat="1" ht="37.9" customHeight="1">
      <c r="A199" s="35"/>
      <c r="B199" s="36"/>
      <c r="C199" s="193" t="s">
        <v>814</v>
      </c>
      <c r="D199" s="193" t="s">
        <v>209</v>
      </c>
      <c r="E199" s="194" t="s">
        <v>2942</v>
      </c>
      <c r="F199" s="195" t="s">
        <v>2943</v>
      </c>
      <c r="G199" s="196" t="s">
        <v>275</v>
      </c>
      <c r="H199" s="197">
        <v>10</v>
      </c>
      <c r="I199" s="198"/>
      <c r="J199" s="199">
        <f t="shared" si="10"/>
        <v>0</v>
      </c>
      <c r="K199" s="195" t="s">
        <v>1</v>
      </c>
      <c r="L199" s="40"/>
      <c r="M199" s="200" t="s">
        <v>1</v>
      </c>
      <c r="N199" s="201" t="s">
        <v>41</v>
      </c>
      <c r="O199" s="72"/>
      <c r="P199" s="202">
        <f t="shared" si="11"/>
        <v>0</v>
      </c>
      <c r="Q199" s="202">
        <v>0</v>
      </c>
      <c r="R199" s="202">
        <f t="shared" si="12"/>
        <v>0</v>
      </c>
      <c r="S199" s="202">
        <v>0</v>
      </c>
      <c r="T199" s="203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806</v>
      </c>
      <c r="AT199" s="204" t="s">
        <v>209</v>
      </c>
      <c r="AU199" s="204" t="s">
        <v>83</v>
      </c>
      <c r="AY199" s="18" t="s">
        <v>207</v>
      </c>
      <c r="BE199" s="205">
        <f t="shared" si="14"/>
        <v>0</v>
      </c>
      <c r="BF199" s="205">
        <f t="shared" si="15"/>
        <v>0</v>
      </c>
      <c r="BG199" s="205">
        <f t="shared" si="16"/>
        <v>0</v>
      </c>
      <c r="BH199" s="205">
        <f t="shared" si="17"/>
        <v>0</v>
      </c>
      <c r="BI199" s="205">
        <f t="shared" si="18"/>
        <v>0</v>
      </c>
      <c r="BJ199" s="18" t="s">
        <v>83</v>
      </c>
      <c r="BK199" s="205">
        <f t="shared" si="19"/>
        <v>0</v>
      </c>
      <c r="BL199" s="18" t="s">
        <v>806</v>
      </c>
      <c r="BM199" s="204" t="s">
        <v>2944</v>
      </c>
    </row>
    <row r="200" spans="1:65" s="2" customFormat="1" ht="24.2" customHeight="1">
      <c r="A200" s="35"/>
      <c r="B200" s="36"/>
      <c r="C200" s="193" t="s">
        <v>819</v>
      </c>
      <c r="D200" s="193" t="s">
        <v>209</v>
      </c>
      <c r="E200" s="194" t="s">
        <v>2945</v>
      </c>
      <c r="F200" s="195" t="s">
        <v>2946</v>
      </c>
      <c r="G200" s="196" t="s">
        <v>275</v>
      </c>
      <c r="H200" s="197">
        <v>8</v>
      </c>
      <c r="I200" s="198"/>
      <c r="J200" s="199">
        <f t="shared" si="10"/>
        <v>0</v>
      </c>
      <c r="K200" s="195" t="s">
        <v>1</v>
      </c>
      <c r="L200" s="40"/>
      <c r="M200" s="200" t="s">
        <v>1</v>
      </c>
      <c r="N200" s="201" t="s">
        <v>41</v>
      </c>
      <c r="O200" s="72"/>
      <c r="P200" s="202">
        <f t="shared" si="11"/>
        <v>0</v>
      </c>
      <c r="Q200" s="202">
        <v>0</v>
      </c>
      <c r="R200" s="202">
        <f t="shared" si="12"/>
        <v>0</v>
      </c>
      <c r="S200" s="202">
        <v>0</v>
      </c>
      <c r="T200" s="203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806</v>
      </c>
      <c r="AT200" s="204" t="s">
        <v>209</v>
      </c>
      <c r="AU200" s="204" t="s">
        <v>83</v>
      </c>
      <c r="AY200" s="18" t="s">
        <v>207</v>
      </c>
      <c r="BE200" s="205">
        <f t="shared" si="14"/>
        <v>0</v>
      </c>
      <c r="BF200" s="205">
        <f t="shared" si="15"/>
        <v>0</v>
      </c>
      <c r="BG200" s="205">
        <f t="shared" si="16"/>
        <v>0</v>
      </c>
      <c r="BH200" s="205">
        <f t="shared" si="17"/>
        <v>0</v>
      </c>
      <c r="BI200" s="205">
        <f t="shared" si="18"/>
        <v>0</v>
      </c>
      <c r="BJ200" s="18" t="s">
        <v>83</v>
      </c>
      <c r="BK200" s="205">
        <f t="shared" si="19"/>
        <v>0</v>
      </c>
      <c r="BL200" s="18" t="s">
        <v>806</v>
      </c>
      <c r="BM200" s="204" t="s">
        <v>2947</v>
      </c>
    </row>
    <row r="201" spans="1:65" s="2" customFormat="1" ht="24.2" customHeight="1">
      <c r="A201" s="35"/>
      <c r="B201" s="36"/>
      <c r="C201" s="193" t="s">
        <v>825</v>
      </c>
      <c r="D201" s="193" t="s">
        <v>209</v>
      </c>
      <c r="E201" s="194" t="s">
        <v>2948</v>
      </c>
      <c r="F201" s="195" t="s">
        <v>2949</v>
      </c>
      <c r="G201" s="196" t="s">
        <v>275</v>
      </c>
      <c r="H201" s="197">
        <v>180</v>
      </c>
      <c r="I201" s="198"/>
      <c r="J201" s="199">
        <f t="shared" si="10"/>
        <v>0</v>
      </c>
      <c r="K201" s="195" t="s">
        <v>1</v>
      </c>
      <c r="L201" s="40"/>
      <c r="M201" s="200" t="s">
        <v>1</v>
      </c>
      <c r="N201" s="201" t="s">
        <v>41</v>
      </c>
      <c r="O201" s="72"/>
      <c r="P201" s="202">
        <f t="shared" si="11"/>
        <v>0</v>
      </c>
      <c r="Q201" s="202">
        <v>0</v>
      </c>
      <c r="R201" s="202">
        <f t="shared" si="12"/>
        <v>0</v>
      </c>
      <c r="S201" s="202">
        <v>0</v>
      </c>
      <c r="T201" s="203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806</v>
      </c>
      <c r="AT201" s="204" t="s">
        <v>209</v>
      </c>
      <c r="AU201" s="204" t="s">
        <v>83</v>
      </c>
      <c r="AY201" s="18" t="s">
        <v>207</v>
      </c>
      <c r="BE201" s="205">
        <f t="shared" si="14"/>
        <v>0</v>
      </c>
      <c r="BF201" s="205">
        <f t="shared" si="15"/>
        <v>0</v>
      </c>
      <c r="BG201" s="205">
        <f t="shared" si="16"/>
        <v>0</v>
      </c>
      <c r="BH201" s="205">
        <f t="shared" si="17"/>
        <v>0</v>
      </c>
      <c r="BI201" s="205">
        <f t="shared" si="18"/>
        <v>0</v>
      </c>
      <c r="BJ201" s="18" t="s">
        <v>83</v>
      </c>
      <c r="BK201" s="205">
        <f t="shared" si="19"/>
        <v>0</v>
      </c>
      <c r="BL201" s="18" t="s">
        <v>806</v>
      </c>
      <c r="BM201" s="204" t="s">
        <v>2950</v>
      </c>
    </row>
    <row r="202" spans="1:65" s="2" customFormat="1" ht="24.2" customHeight="1">
      <c r="A202" s="35"/>
      <c r="B202" s="36"/>
      <c r="C202" s="193" t="s">
        <v>829</v>
      </c>
      <c r="D202" s="193" t="s">
        <v>209</v>
      </c>
      <c r="E202" s="194" t="s">
        <v>2951</v>
      </c>
      <c r="F202" s="195" t="s">
        <v>2952</v>
      </c>
      <c r="G202" s="196" t="s">
        <v>275</v>
      </c>
      <c r="H202" s="197">
        <v>170</v>
      </c>
      <c r="I202" s="198"/>
      <c r="J202" s="199">
        <f t="shared" si="10"/>
        <v>0</v>
      </c>
      <c r="K202" s="195" t="s">
        <v>1</v>
      </c>
      <c r="L202" s="40"/>
      <c r="M202" s="200" t="s">
        <v>1</v>
      </c>
      <c r="N202" s="201" t="s">
        <v>41</v>
      </c>
      <c r="O202" s="72"/>
      <c r="P202" s="202">
        <f t="shared" si="11"/>
        <v>0</v>
      </c>
      <c r="Q202" s="202">
        <v>0</v>
      </c>
      <c r="R202" s="202">
        <f t="shared" si="12"/>
        <v>0</v>
      </c>
      <c r="S202" s="202">
        <v>0</v>
      </c>
      <c r="T202" s="203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806</v>
      </c>
      <c r="AT202" s="204" t="s">
        <v>209</v>
      </c>
      <c r="AU202" s="204" t="s">
        <v>83</v>
      </c>
      <c r="AY202" s="18" t="s">
        <v>207</v>
      </c>
      <c r="BE202" s="205">
        <f t="shared" si="14"/>
        <v>0</v>
      </c>
      <c r="BF202" s="205">
        <f t="shared" si="15"/>
        <v>0</v>
      </c>
      <c r="BG202" s="205">
        <f t="shared" si="16"/>
        <v>0</v>
      </c>
      <c r="BH202" s="205">
        <f t="shared" si="17"/>
        <v>0</v>
      </c>
      <c r="BI202" s="205">
        <f t="shared" si="18"/>
        <v>0</v>
      </c>
      <c r="BJ202" s="18" t="s">
        <v>83</v>
      </c>
      <c r="BK202" s="205">
        <f t="shared" si="19"/>
        <v>0</v>
      </c>
      <c r="BL202" s="18" t="s">
        <v>806</v>
      </c>
      <c r="BM202" s="204" t="s">
        <v>2953</v>
      </c>
    </row>
    <row r="203" spans="1:65" s="2" customFormat="1" ht="16.5" customHeight="1">
      <c r="A203" s="35"/>
      <c r="B203" s="36"/>
      <c r="C203" s="193" t="s">
        <v>833</v>
      </c>
      <c r="D203" s="193" t="s">
        <v>209</v>
      </c>
      <c r="E203" s="194" t="s">
        <v>2954</v>
      </c>
      <c r="F203" s="195" t="s">
        <v>2955</v>
      </c>
      <c r="G203" s="196" t="s">
        <v>275</v>
      </c>
      <c r="H203" s="197">
        <v>30</v>
      </c>
      <c r="I203" s="198"/>
      <c r="J203" s="199">
        <f t="shared" ref="J203:J234" si="20">ROUND(I203*H203,2)</f>
        <v>0</v>
      </c>
      <c r="K203" s="195" t="s">
        <v>1</v>
      </c>
      <c r="L203" s="40"/>
      <c r="M203" s="200" t="s">
        <v>1</v>
      </c>
      <c r="N203" s="201" t="s">
        <v>41</v>
      </c>
      <c r="O203" s="72"/>
      <c r="P203" s="202">
        <f t="shared" ref="P203:P234" si="21">O203*H203</f>
        <v>0</v>
      </c>
      <c r="Q203" s="202">
        <v>0</v>
      </c>
      <c r="R203" s="202">
        <f t="shared" ref="R203:R234" si="22">Q203*H203</f>
        <v>0</v>
      </c>
      <c r="S203" s="202">
        <v>0</v>
      </c>
      <c r="T203" s="203">
        <f t="shared" ref="T203:T234" si="23"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806</v>
      </c>
      <c r="AT203" s="204" t="s">
        <v>209</v>
      </c>
      <c r="AU203" s="204" t="s">
        <v>83</v>
      </c>
      <c r="AY203" s="18" t="s">
        <v>207</v>
      </c>
      <c r="BE203" s="205">
        <f t="shared" ref="BE203:BE224" si="24">IF(N203="základní",J203,0)</f>
        <v>0</v>
      </c>
      <c r="BF203" s="205">
        <f t="shared" ref="BF203:BF224" si="25">IF(N203="snížená",J203,0)</f>
        <v>0</v>
      </c>
      <c r="BG203" s="205">
        <f t="shared" ref="BG203:BG224" si="26">IF(N203="zákl. přenesená",J203,0)</f>
        <v>0</v>
      </c>
      <c r="BH203" s="205">
        <f t="shared" ref="BH203:BH224" si="27">IF(N203="sníž. přenesená",J203,0)</f>
        <v>0</v>
      </c>
      <c r="BI203" s="205">
        <f t="shared" ref="BI203:BI224" si="28">IF(N203="nulová",J203,0)</f>
        <v>0</v>
      </c>
      <c r="BJ203" s="18" t="s">
        <v>83</v>
      </c>
      <c r="BK203" s="205">
        <f t="shared" ref="BK203:BK224" si="29">ROUND(I203*H203,2)</f>
        <v>0</v>
      </c>
      <c r="BL203" s="18" t="s">
        <v>806</v>
      </c>
      <c r="BM203" s="204" t="s">
        <v>2956</v>
      </c>
    </row>
    <row r="204" spans="1:65" s="2" customFormat="1" ht="16.5" customHeight="1">
      <c r="A204" s="35"/>
      <c r="B204" s="36"/>
      <c r="C204" s="193" t="s">
        <v>837</v>
      </c>
      <c r="D204" s="193" t="s">
        <v>209</v>
      </c>
      <c r="E204" s="194" t="s">
        <v>2957</v>
      </c>
      <c r="F204" s="195" t="s">
        <v>2958</v>
      </c>
      <c r="G204" s="196" t="s">
        <v>275</v>
      </c>
      <c r="H204" s="197">
        <v>10</v>
      </c>
      <c r="I204" s="198"/>
      <c r="J204" s="199">
        <f t="shared" si="20"/>
        <v>0</v>
      </c>
      <c r="K204" s="195" t="s">
        <v>1</v>
      </c>
      <c r="L204" s="40"/>
      <c r="M204" s="200" t="s">
        <v>1</v>
      </c>
      <c r="N204" s="201" t="s">
        <v>41</v>
      </c>
      <c r="O204" s="72"/>
      <c r="P204" s="202">
        <f t="shared" si="21"/>
        <v>0</v>
      </c>
      <c r="Q204" s="202">
        <v>0</v>
      </c>
      <c r="R204" s="202">
        <f t="shared" si="22"/>
        <v>0</v>
      </c>
      <c r="S204" s="202">
        <v>0</v>
      </c>
      <c r="T204" s="203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806</v>
      </c>
      <c r="AT204" s="204" t="s">
        <v>209</v>
      </c>
      <c r="AU204" s="204" t="s">
        <v>83</v>
      </c>
      <c r="AY204" s="18" t="s">
        <v>207</v>
      </c>
      <c r="BE204" s="205">
        <f t="shared" si="24"/>
        <v>0</v>
      </c>
      <c r="BF204" s="205">
        <f t="shared" si="25"/>
        <v>0</v>
      </c>
      <c r="BG204" s="205">
        <f t="shared" si="26"/>
        <v>0</v>
      </c>
      <c r="BH204" s="205">
        <f t="shared" si="27"/>
        <v>0</v>
      </c>
      <c r="BI204" s="205">
        <f t="shared" si="28"/>
        <v>0</v>
      </c>
      <c r="BJ204" s="18" t="s">
        <v>83</v>
      </c>
      <c r="BK204" s="205">
        <f t="shared" si="29"/>
        <v>0</v>
      </c>
      <c r="BL204" s="18" t="s">
        <v>806</v>
      </c>
      <c r="BM204" s="204" t="s">
        <v>2959</v>
      </c>
    </row>
    <row r="205" spans="1:65" s="2" customFormat="1" ht="16.5" customHeight="1">
      <c r="A205" s="35"/>
      <c r="B205" s="36"/>
      <c r="C205" s="193" t="s">
        <v>843</v>
      </c>
      <c r="D205" s="193" t="s">
        <v>209</v>
      </c>
      <c r="E205" s="194" t="s">
        <v>2960</v>
      </c>
      <c r="F205" s="195" t="s">
        <v>2961</v>
      </c>
      <c r="G205" s="196" t="s">
        <v>2752</v>
      </c>
      <c r="H205" s="197">
        <v>1</v>
      </c>
      <c r="I205" s="198"/>
      <c r="J205" s="199">
        <f t="shared" si="20"/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 t="shared" si="21"/>
        <v>0</v>
      </c>
      <c r="Q205" s="202">
        <v>0</v>
      </c>
      <c r="R205" s="202">
        <f t="shared" si="22"/>
        <v>0</v>
      </c>
      <c r="S205" s="202">
        <v>0</v>
      </c>
      <c r="T205" s="203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806</v>
      </c>
      <c r="AT205" s="204" t="s">
        <v>209</v>
      </c>
      <c r="AU205" s="204" t="s">
        <v>83</v>
      </c>
      <c r="AY205" s="18" t="s">
        <v>207</v>
      </c>
      <c r="BE205" s="205">
        <f t="shared" si="24"/>
        <v>0</v>
      </c>
      <c r="BF205" s="205">
        <f t="shared" si="25"/>
        <v>0</v>
      </c>
      <c r="BG205" s="205">
        <f t="shared" si="26"/>
        <v>0</v>
      </c>
      <c r="BH205" s="205">
        <f t="shared" si="27"/>
        <v>0</v>
      </c>
      <c r="BI205" s="205">
        <f t="shared" si="28"/>
        <v>0</v>
      </c>
      <c r="BJ205" s="18" t="s">
        <v>83</v>
      </c>
      <c r="BK205" s="205">
        <f t="shared" si="29"/>
        <v>0</v>
      </c>
      <c r="BL205" s="18" t="s">
        <v>806</v>
      </c>
      <c r="BM205" s="204" t="s">
        <v>2962</v>
      </c>
    </row>
    <row r="206" spans="1:65" s="2" customFormat="1" ht="16.5" customHeight="1">
      <c r="A206" s="35"/>
      <c r="B206" s="36"/>
      <c r="C206" s="193" t="s">
        <v>847</v>
      </c>
      <c r="D206" s="193" t="s">
        <v>209</v>
      </c>
      <c r="E206" s="194" t="s">
        <v>2963</v>
      </c>
      <c r="F206" s="195" t="s">
        <v>2964</v>
      </c>
      <c r="G206" s="196" t="s">
        <v>212</v>
      </c>
      <c r="H206" s="197">
        <v>800</v>
      </c>
      <c r="I206" s="198"/>
      <c r="J206" s="199">
        <f t="shared" si="20"/>
        <v>0</v>
      </c>
      <c r="K206" s="195" t="s">
        <v>1</v>
      </c>
      <c r="L206" s="40"/>
      <c r="M206" s="200" t="s">
        <v>1</v>
      </c>
      <c r="N206" s="201" t="s">
        <v>41</v>
      </c>
      <c r="O206" s="72"/>
      <c r="P206" s="202">
        <f t="shared" si="21"/>
        <v>0</v>
      </c>
      <c r="Q206" s="202">
        <v>0</v>
      </c>
      <c r="R206" s="202">
        <f t="shared" si="22"/>
        <v>0</v>
      </c>
      <c r="S206" s="202">
        <v>0</v>
      </c>
      <c r="T206" s="203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806</v>
      </c>
      <c r="AT206" s="204" t="s">
        <v>209</v>
      </c>
      <c r="AU206" s="204" t="s">
        <v>83</v>
      </c>
      <c r="AY206" s="18" t="s">
        <v>207</v>
      </c>
      <c r="BE206" s="205">
        <f t="shared" si="24"/>
        <v>0</v>
      </c>
      <c r="BF206" s="205">
        <f t="shared" si="25"/>
        <v>0</v>
      </c>
      <c r="BG206" s="205">
        <f t="shared" si="26"/>
        <v>0</v>
      </c>
      <c r="BH206" s="205">
        <f t="shared" si="27"/>
        <v>0</v>
      </c>
      <c r="BI206" s="205">
        <f t="shared" si="28"/>
        <v>0</v>
      </c>
      <c r="BJ206" s="18" t="s">
        <v>83</v>
      </c>
      <c r="BK206" s="205">
        <f t="shared" si="29"/>
        <v>0</v>
      </c>
      <c r="BL206" s="18" t="s">
        <v>806</v>
      </c>
      <c r="BM206" s="204" t="s">
        <v>2965</v>
      </c>
    </row>
    <row r="207" spans="1:65" s="2" customFormat="1" ht="16.5" customHeight="1">
      <c r="A207" s="35"/>
      <c r="B207" s="36"/>
      <c r="C207" s="193" t="s">
        <v>851</v>
      </c>
      <c r="D207" s="193" t="s">
        <v>209</v>
      </c>
      <c r="E207" s="194" t="s">
        <v>2966</v>
      </c>
      <c r="F207" s="195" t="s">
        <v>2967</v>
      </c>
      <c r="G207" s="196" t="s">
        <v>1837</v>
      </c>
      <c r="H207" s="197">
        <v>1</v>
      </c>
      <c r="I207" s="198"/>
      <c r="J207" s="199">
        <f t="shared" si="20"/>
        <v>0</v>
      </c>
      <c r="K207" s="195" t="s">
        <v>1</v>
      </c>
      <c r="L207" s="40"/>
      <c r="M207" s="200" t="s">
        <v>1</v>
      </c>
      <c r="N207" s="201" t="s">
        <v>41</v>
      </c>
      <c r="O207" s="72"/>
      <c r="P207" s="202">
        <f t="shared" si="21"/>
        <v>0</v>
      </c>
      <c r="Q207" s="202">
        <v>0</v>
      </c>
      <c r="R207" s="202">
        <f t="shared" si="22"/>
        <v>0</v>
      </c>
      <c r="S207" s="202">
        <v>0</v>
      </c>
      <c r="T207" s="203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806</v>
      </c>
      <c r="AT207" s="204" t="s">
        <v>209</v>
      </c>
      <c r="AU207" s="204" t="s">
        <v>83</v>
      </c>
      <c r="AY207" s="18" t="s">
        <v>207</v>
      </c>
      <c r="BE207" s="205">
        <f t="shared" si="24"/>
        <v>0</v>
      </c>
      <c r="BF207" s="205">
        <f t="shared" si="25"/>
        <v>0</v>
      </c>
      <c r="BG207" s="205">
        <f t="shared" si="26"/>
        <v>0</v>
      </c>
      <c r="BH207" s="205">
        <f t="shared" si="27"/>
        <v>0</v>
      </c>
      <c r="BI207" s="205">
        <f t="shared" si="28"/>
        <v>0</v>
      </c>
      <c r="BJ207" s="18" t="s">
        <v>83</v>
      </c>
      <c r="BK207" s="205">
        <f t="shared" si="29"/>
        <v>0</v>
      </c>
      <c r="BL207" s="18" t="s">
        <v>806</v>
      </c>
      <c r="BM207" s="204" t="s">
        <v>2968</v>
      </c>
    </row>
    <row r="208" spans="1:65" s="2" customFormat="1" ht="16.5" customHeight="1">
      <c r="A208" s="35"/>
      <c r="B208" s="36"/>
      <c r="C208" s="193" t="s">
        <v>855</v>
      </c>
      <c r="D208" s="193" t="s">
        <v>209</v>
      </c>
      <c r="E208" s="194" t="s">
        <v>2969</v>
      </c>
      <c r="F208" s="195" t="s">
        <v>2970</v>
      </c>
      <c r="G208" s="196" t="s">
        <v>2752</v>
      </c>
      <c r="H208" s="197">
        <v>46</v>
      </c>
      <c r="I208" s="198"/>
      <c r="J208" s="199">
        <f t="shared" si="20"/>
        <v>0</v>
      </c>
      <c r="K208" s="195" t="s">
        <v>1</v>
      </c>
      <c r="L208" s="40"/>
      <c r="M208" s="200" t="s">
        <v>1</v>
      </c>
      <c r="N208" s="201" t="s">
        <v>41</v>
      </c>
      <c r="O208" s="72"/>
      <c r="P208" s="202">
        <f t="shared" si="21"/>
        <v>0</v>
      </c>
      <c r="Q208" s="202">
        <v>0</v>
      </c>
      <c r="R208" s="202">
        <f t="shared" si="22"/>
        <v>0</v>
      </c>
      <c r="S208" s="202">
        <v>0</v>
      </c>
      <c r="T208" s="203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806</v>
      </c>
      <c r="AT208" s="204" t="s">
        <v>209</v>
      </c>
      <c r="AU208" s="204" t="s">
        <v>83</v>
      </c>
      <c r="AY208" s="18" t="s">
        <v>207</v>
      </c>
      <c r="BE208" s="205">
        <f t="shared" si="24"/>
        <v>0</v>
      </c>
      <c r="BF208" s="205">
        <f t="shared" si="25"/>
        <v>0</v>
      </c>
      <c r="BG208" s="205">
        <f t="shared" si="26"/>
        <v>0</v>
      </c>
      <c r="BH208" s="205">
        <f t="shared" si="27"/>
        <v>0</v>
      </c>
      <c r="BI208" s="205">
        <f t="shared" si="28"/>
        <v>0</v>
      </c>
      <c r="BJ208" s="18" t="s">
        <v>83</v>
      </c>
      <c r="BK208" s="205">
        <f t="shared" si="29"/>
        <v>0</v>
      </c>
      <c r="BL208" s="18" t="s">
        <v>806</v>
      </c>
      <c r="BM208" s="204" t="s">
        <v>2971</v>
      </c>
    </row>
    <row r="209" spans="1:65" s="2" customFormat="1" ht="24.2" customHeight="1">
      <c r="A209" s="35"/>
      <c r="B209" s="36"/>
      <c r="C209" s="193" t="s">
        <v>859</v>
      </c>
      <c r="D209" s="193" t="s">
        <v>209</v>
      </c>
      <c r="E209" s="194" t="s">
        <v>2972</v>
      </c>
      <c r="F209" s="195" t="s">
        <v>2973</v>
      </c>
      <c r="G209" s="196" t="s">
        <v>2752</v>
      </c>
      <c r="H209" s="197">
        <v>20</v>
      </c>
      <c r="I209" s="198"/>
      <c r="J209" s="199">
        <f t="shared" si="20"/>
        <v>0</v>
      </c>
      <c r="K209" s="195" t="s">
        <v>1</v>
      </c>
      <c r="L209" s="40"/>
      <c r="M209" s="200" t="s">
        <v>1</v>
      </c>
      <c r="N209" s="201" t="s">
        <v>41</v>
      </c>
      <c r="O209" s="72"/>
      <c r="P209" s="202">
        <f t="shared" si="21"/>
        <v>0</v>
      </c>
      <c r="Q209" s="202">
        <v>0</v>
      </c>
      <c r="R209" s="202">
        <f t="shared" si="22"/>
        <v>0</v>
      </c>
      <c r="S209" s="202">
        <v>0</v>
      </c>
      <c r="T209" s="203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806</v>
      </c>
      <c r="AT209" s="204" t="s">
        <v>209</v>
      </c>
      <c r="AU209" s="204" t="s">
        <v>83</v>
      </c>
      <c r="AY209" s="18" t="s">
        <v>207</v>
      </c>
      <c r="BE209" s="205">
        <f t="shared" si="24"/>
        <v>0</v>
      </c>
      <c r="BF209" s="205">
        <f t="shared" si="25"/>
        <v>0</v>
      </c>
      <c r="BG209" s="205">
        <f t="shared" si="26"/>
        <v>0</v>
      </c>
      <c r="BH209" s="205">
        <f t="shared" si="27"/>
        <v>0</v>
      </c>
      <c r="BI209" s="205">
        <f t="shared" si="28"/>
        <v>0</v>
      </c>
      <c r="BJ209" s="18" t="s">
        <v>83</v>
      </c>
      <c r="BK209" s="205">
        <f t="shared" si="29"/>
        <v>0</v>
      </c>
      <c r="BL209" s="18" t="s">
        <v>806</v>
      </c>
      <c r="BM209" s="204" t="s">
        <v>2974</v>
      </c>
    </row>
    <row r="210" spans="1:65" s="2" customFormat="1" ht="16.5" customHeight="1">
      <c r="A210" s="35"/>
      <c r="B210" s="36"/>
      <c r="C210" s="193" t="s">
        <v>863</v>
      </c>
      <c r="D210" s="193" t="s">
        <v>209</v>
      </c>
      <c r="E210" s="194" t="s">
        <v>2975</v>
      </c>
      <c r="F210" s="195" t="s">
        <v>2976</v>
      </c>
      <c r="G210" s="196" t="s">
        <v>2752</v>
      </c>
      <c r="H210" s="197">
        <v>80</v>
      </c>
      <c r="I210" s="198"/>
      <c r="J210" s="199">
        <f t="shared" si="20"/>
        <v>0</v>
      </c>
      <c r="K210" s="195" t="s">
        <v>1</v>
      </c>
      <c r="L210" s="40"/>
      <c r="M210" s="200" t="s">
        <v>1</v>
      </c>
      <c r="N210" s="201" t="s">
        <v>41</v>
      </c>
      <c r="O210" s="72"/>
      <c r="P210" s="202">
        <f t="shared" si="21"/>
        <v>0</v>
      </c>
      <c r="Q210" s="202">
        <v>0</v>
      </c>
      <c r="R210" s="202">
        <f t="shared" si="22"/>
        <v>0</v>
      </c>
      <c r="S210" s="202">
        <v>0</v>
      </c>
      <c r="T210" s="203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806</v>
      </c>
      <c r="AT210" s="204" t="s">
        <v>209</v>
      </c>
      <c r="AU210" s="204" t="s">
        <v>83</v>
      </c>
      <c r="AY210" s="18" t="s">
        <v>207</v>
      </c>
      <c r="BE210" s="205">
        <f t="shared" si="24"/>
        <v>0</v>
      </c>
      <c r="BF210" s="205">
        <f t="shared" si="25"/>
        <v>0</v>
      </c>
      <c r="BG210" s="205">
        <f t="shared" si="26"/>
        <v>0</v>
      </c>
      <c r="BH210" s="205">
        <f t="shared" si="27"/>
        <v>0</v>
      </c>
      <c r="BI210" s="205">
        <f t="shared" si="28"/>
        <v>0</v>
      </c>
      <c r="BJ210" s="18" t="s">
        <v>83</v>
      </c>
      <c r="BK210" s="205">
        <f t="shared" si="29"/>
        <v>0</v>
      </c>
      <c r="BL210" s="18" t="s">
        <v>806</v>
      </c>
      <c r="BM210" s="204" t="s">
        <v>2977</v>
      </c>
    </row>
    <row r="211" spans="1:65" s="2" customFormat="1" ht="24.2" customHeight="1">
      <c r="A211" s="35"/>
      <c r="B211" s="36"/>
      <c r="C211" s="193" t="s">
        <v>877</v>
      </c>
      <c r="D211" s="193" t="s">
        <v>209</v>
      </c>
      <c r="E211" s="194" t="s">
        <v>2978</v>
      </c>
      <c r="F211" s="195" t="s">
        <v>2979</v>
      </c>
      <c r="G211" s="196" t="s">
        <v>510</v>
      </c>
      <c r="H211" s="197">
        <v>4</v>
      </c>
      <c r="I211" s="198"/>
      <c r="J211" s="199">
        <f t="shared" si="20"/>
        <v>0</v>
      </c>
      <c r="K211" s="195" t="s">
        <v>1</v>
      </c>
      <c r="L211" s="40"/>
      <c r="M211" s="200" t="s">
        <v>1</v>
      </c>
      <c r="N211" s="201" t="s">
        <v>41</v>
      </c>
      <c r="O211" s="72"/>
      <c r="P211" s="202">
        <f t="shared" si="21"/>
        <v>0</v>
      </c>
      <c r="Q211" s="202">
        <v>0</v>
      </c>
      <c r="R211" s="202">
        <f t="shared" si="22"/>
        <v>0</v>
      </c>
      <c r="S211" s="202">
        <v>0</v>
      </c>
      <c r="T211" s="203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806</v>
      </c>
      <c r="AT211" s="204" t="s">
        <v>209</v>
      </c>
      <c r="AU211" s="204" t="s">
        <v>83</v>
      </c>
      <c r="AY211" s="18" t="s">
        <v>207</v>
      </c>
      <c r="BE211" s="205">
        <f t="shared" si="24"/>
        <v>0</v>
      </c>
      <c r="BF211" s="205">
        <f t="shared" si="25"/>
        <v>0</v>
      </c>
      <c r="BG211" s="205">
        <f t="shared" si="26"/>
        <v>0</v>
      </c>
      <c r="BH211" s="205">
        <f t="shared" si="27"/>
        <v>0</v>
      </c>
      <c r="BI211" s="205">
        <f t="shared" si="28"/>
        <v>0</v>
      </c>
      <c r="BJ211" s="18" t="s">
        <v>83</v>
      </c>
      <c r="BK211" s="205">
        <f t="shared" si="29"/>
        <v>0</v>
      </c>
      <c r="BL211" s="18" t="s">
        <v>806</v>
      </c>
      <c r="BM211" s="204" t="s">
        <v>2980</v>
      </c>
    </row>
    <row r="212" spans="1:65" s="2" customFormat="1" ht="16.5" customHeight="1">
      <c r="A212" s="35"/>
      <c r="B212" s="36"/>
      <c r="C212" s="193" t="s">
        <v>884</v>
      </c>
      <c r="D212" s="193" t="s">
        <v>209</v>
      </c>
      <c r="E212" s="194" t="s">
        <v>2981</v>
      </c>
      <c r="F212" s="195" t="s">
        <v>2982</v>
      </c>
      <c r="G212" s="196" t="s">
        <v>2752</v>
      </c>
      <c r="H212" s="197">
        <v>120</v>
      </c>
      <c r="I212" s="198"/>
      <c r="J212" s="199">
        <f t="shared" si="20"/>
        <v>0</v>
      </c>
      <c r="K212" s="195" t="s">
        <v>1</v>
      </c>
      <c r="L212" s="40"/>
      <c r="M212" s="200" t="s">
        <v>1</v>
      </c>
      <c r="N212" s="201" t="s">
        <v>41</v>
      </c>
      <c r="O212" s="72"/>
      <c r="P212" s="202">
        <f t="shared" si="21"/>
        <v>0</v>
      </c>
      <c r="Q212" s="202">
        <v>0</v>
      </c>
      <c r="R212" s="202">
        <f t="shared" si="22"/>
        <v>0</v>
      </c>
      <c r="S212" s="202">
        <v>0</v>
      </c>
      <c r="T212" s="203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806</v>
      </c>
      <c r="AT212" s="204" t="s">
        <v>209</v>
      </c>
      <c r="AU212" s="204" t="s">
        <v>83</v>
      </c>
      <c r="AY212" s="18" t="s">
        <v>207</v>
      </c>
      <c r="BE212" s="205">
        <f t="shared" si="24"/>
        <v>0</v>
      </c>
      <c r="BF212" s="205">
        <f t="shared" si="25"/>
        <v>0</v>
      </c>
      <c r="BG212" s="205">
        <f t="shared" si="26"/>
        <v>0</v>
      </c>
      <c r="BH212" s="205">
        <f t="shared" si="27"/>
        <v>0</v>
      </c>
      <c r="BI212" s="205">
        <f t="shared" si="28"/>
        <v>0</v>
      </c>
      <c r="BJ212" s="18" t="s">
        <v>83</v>
      </c>
      <c r="BK212" s="205">
        <f t="shared" si="29"/>
        <v>0</v>
      </c>
      <c r="BL212" s="18" t="s">
        <v>806</v>
      </c>
      <c r="BM212" s="204" t="s">
        <v>2983</v>
      </c>
    </row>
    <row r="213" spans="1:65" s="2" customFormat="1" ht="24.2" customHeight="1">
      <c r="A213" s="35"/>
      <c r="B213" s="36"/>
      <c r="C213" s="193" t="s">
        <v>895</v>
      </c>
      <c r="D213" s="193" t="s">
        <v>209</v>
      </c>
      <c r="E213" s="194" t="s">
        <v>2984</v>
      </c>
      <c r="F213" s="195" t="s">
        <v>2985</v>
      </c>
      <c r="G213" s="196" t="s">
        <v>2752</v>
      </c>
      <c r="H213" s="197">
        <v>20</v>
      </c>
      <c r="I213" s="198"/>
      <c r="J213" s="199">
        <f t="shared" si="20"/>
        <v>0</v>
      </c>
      <c r="K213" s="195" t="s">
        <v>1</v>
      </c>
      <c r="L213" s="40"/>
      <c r="M213" s="200" t="s">
        <v>1</v>
      </c>
      <c r="N213" s="201" t="s">
        <v>41</v>
      </c>
      <c r="O213" s="72"/>
      <c r="P213" s="202">
        <f t="shared" si="21"/>
        <v>0</v>
      </c>
      <c r="Q213" s="202">
        <v>0</v>
      </c>
      <c r="R213" s="202">
        <f t="shared" si="22"/>
        <v>0</v>
      </c>
      <c r="S213" s="202">
        <v>0</v>
      </c>
      <c r="T213" s="203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806</v>
      </c>
      <c r="AT213" s="204" t="s">
        <v>209</v>
      </c>
      <c r="AU213" s="204" t="s">
        <v>83</v>
      </c>
      <c r="AY213" s="18" t="s">
        <v>207</v>
      </c>
      <c r="BE213" s="205">
        <f t="shared" si="24"/>
        <v>0</v>
      </c>
      <c r="BF213" s="205">
        <f t="shared" si="25"/>
        <v>0</v>
      </c>
      <c r="BG213" s="205">
        <f t="shared" si="26"/>
        <v>0</v>
      </c>
      <c r="BH213" s="205">
        <f t="shared" si="27"/>
        <v>0</v>
      </c>
      <c r="BI213" s="205">
        <f t="shared" si="28"/>
        <v>0</v>
      </c>
      <c r="BJ213" s="18" t="s">
        <v>83</v>
      </c>
      <c r="BK213" s="205">
        <f t="shared" si="29"/>
        <v>0</v>
      </c>
      <c r="BL213" s="18" t="s">
        <v>806</v>
      </c>
      <c r="BM213" s="204" t="s">
        <v>2986</v>
      </c>
    </row>
    <row r="214" spans="1:65" s="2" customFormat="1" ht="16.5" customHeight="1">
      <c r="A214" s="35"/>
      <c r="B214" s="36"/>
      <c r="C214" s="193" t="s">
        <v>900</v>
      </c>
      <c r="D214" s="193" t="s">
        <v>209</v>
      </c>
      <c r="E214" s="194" t="s">
        <v>2987</v>
      </c>
      <c r="F214" s="195" t="s">
        <v>2988</v>
      </c>
      <c r="G214" s="196" t="s">
        <v>2752</v>
      </c>
      <c r="H214" s="197">
        <v>120</v>
      </c>
      <c r="I214" s="198"/>
      <c r="J214" s="199">
        <f t="shared" si="20"/>
        <v>0</v>
      </c>
      <c r="K214" s="195" t="s">
        <v>1</v>
      </c>
      <c r="L214" s="40"/>
      <c r="M214" s="200" t="s">
        <v>1</v>
      </c>
      <c r="N214" s="201" t="s">
        <v>41</v>
      </c>
      <c r="O214" s="72"/>
      <c r="P214" s="202">
        <f t="shared" si="21"/>
        <v>0</v>
      </c>
      <c r="Q214" s="202">
        <v>0</v>
      </c>
      <c r="R214" s="202">
        <f t="shared" si="22"/>
        <v>0</v>
      </c>
      <c r="S214" s="202">
        <v>0</v>
      </c>
      <c r="T214" s="203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806</v>
      </c>
      <c r="AT214" s="204" t="s">
        <v>209</v>
      </c>
      <c r="AU214" s="204" t="s">
        <v>83</v>
      </c>
      <c r="AY214" s="18" t="s">
        <v>207</v>
      </c>
      <c r="BE214" s="205">
        <f t="shared" si="24"/>
        <v>0</v>
      </c>
      <c r="BF214" s="205">
        <f t="shared" si="25"/>
        <v>0</v>
      </c>
      <c r="BG214" s="205">
        <f t="shared" si="26"/>
        <v>0</v>
      </c>
      <c r="BH214" s="205">
        <f t="shared" si="27"/>
        <v>0</v>
      </c>
      <c r="BI214" s="205">
        <f t="shared" si="28"/>
        <v>0</v>
      </c>
      <c r="BJ214" s="18" t="s">
        <v>83</v>
      </c>
      <c r="BK214" s="205">
        <f t="shared" si="29"/>
        <v>0</v>
      </c>
      <c r="BL214" s="18" t="s">
        <v>806</v>
      </c>
      <c r="BM214" s="204" t="s">
        <v>2989</v>
      </c>
    </row>
    <row r="215" spans="1:65" s="2" customFormat="1" ht="16.5" customHeight="1">
      <c r="A215" s="35"/>
      <c r="B215" s="36"/>
      <c r="C215" s="193" t="s">
        <v>904</v>
      </c>
      <c r="D215" s="193" t="s">
        <v>209</v>
      </c>
      <c r="E215" s="194" t="s">
        <v>2990</v>
      </c>
      <c r="F215" s="195" t="s">
        <v>2991</v>
      </c>
      <c r="G215" s="196" t="s">
        <v>1837</v>
      </c>
      <c r="H215" s="197">
        <v>1</v>
      </c>
      <c r="I215" s="198"/>
      <c r="J215" s="199">
        <f t="shared" si="20"/>
        <v>0</v>
      </c>
      <c r="K215" s="195" t="s">
        <v>1</v>
      </c>
      <c r="L215" s="40"/>
      <c r="M215" s="200" t="s">
        <v>1</v>
      </c>
      <c r="N215" s="201" t="s">
        <v>41</v>
      </c>
      <c r="O215" s="72"/>
      <c r="P215" s="202">
        <f t="shared" si="21"/>
        <v>0</v>
      </c>
      <c r="Q215" s="202">
        <v>0</v>
      </c>
      <c r="R215" s="202">
        <f t="shared" si="22"/>
        <v>0</v>
      </c>
      <c r="S215" s="202">
        <v>0</v>
      </c>
      <c r="T215" s="203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806</v>
      </c>
      <c r="AT215" s="204" t="s">
        <v>209</v>
      </c>
      <c r="AU215" s="204" t="s">
        <v>83</v>
      </c>
      <c r="AY215" s="18" t="s">
        <v>207</v>
      </c>
      <c r="BE215" s="205">
        <f t="shared" si="24"/>
        <v>0</v>
      </c>
      <c r="BF215" s="205">
        <f t="shared" si="25"/>
        <v>0</v>
      </c>
      <c r="BG215" s="205">
        <f t="shared" si="26"/>
        <v>0</v>
      </c>
      <c r="BH215" s="205">
        <f t="shared" si="27"/>
        <v>0</v>
      </c>
      <c r="BI215" s="205">
        <f t="shared" si="28"/>
        <v>0</v>
      </c>
      <c r="BJ215" s="18" t="s">
        <v>83</v>
      </c>
      <c r="BK215" s="205">
        <f t="shared" si="29"/>
        <v>0</v>
      </c>
      <c r="BL215" s="18" t="s">
        <v>806</v>
      </c>
      <c r="BM215" s="204" t="s">
        <v>2992</v>
      </c>
    </row>
    <row r="216" spans="1:65" s="2" customFormat="1" ht="16.5" customHeight="1">
      <c r="A216" s="35"/>
      <c r="B216" s="36"/>
      <c r="C216" s="193" t="s">
        <v>908</v>
      </c>
      <c r="D216" s="193" t="s">
        <v>209</v>
      </c>
      <c r="E216" s="194" t="s">
        <v>2993</v>
      </c>
      <c r="F216" s="195" t="s">
        <v>2994</v>
      </c>
      <c r="G216" s="196" t="s">
        <v>817</v>
      </c>
      <c r="H216" s="197">
        <v>10</v>
      </c>
      <c r="I216" s="198"/>
      <c r="J216" s="199">
        <f t="shared" si="20"/>
        <v>0</v>
      </c>
      <c r="K216" s="195" t="s">
        <v>1</v>
      </c>
      <c r="L216" s="40"/>
      <c r="M216" s="200" t="s">
        <v>1</v>
      </c>
      <c r="N216" s="201" t="s">
        <v>41</v>
      </c>
      <c r="O216" s="72"/>
      <c r="P216" s="202">
        <f t="shared" si="21"/>
        <v>0</v>
      </c>
      <c r="Q216" s="202">
        <v>0</v>
      </c>
      <c r="R216" s="202">
        <f t="shared" si="22"/>
        <v>0</v>
      </c>
      <c r="S216" s="202">
        <v>0</v>
      </c>
      <c r="T216" s="203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806</v>
      </c>
      <c r="AT216" s="204" t="s">
        <v>209</v>
      </c>
      <c r="AU216" s="204" t="s">
        <v>83</v>
      </c>
      <c r="AY216" s="18" t="s">
        <v>207</v>
      </c>
      <c r="BE216" s="205">
        <f t="shared" si="24"/>
        <v>0</v>
      </c>
      <c r="BF216" s="205">
        <f t="shared" si="25"/>
        <v>0</v>
      </c>
      <c r="BG216" s="205">
        <f t="shared" si="26"/>
        <v>0</v>
      </c>
      <c r="BH216" s="205">
        <f t="shared" si="27"/>
        <v>0</v>
      </c>
      <c r="BI216" s="205">
        <f t="shared" si="28"/>
        <v>0</v>
      </c>
      <c r="BJ216" s="18" t="s">
        <v>83</v>
      </c>
      <c r="BK216" s="205">
        <f t="shared" si="29"/>
        <v>0</v>
      </c>
      <c r="BL216" s="18" t="s">
        <v>806</v>
      </c>
      <c r="BM216" s="204" t="s">
        <v>2995</v>
      </c>
    </row>
    <row r="217" spans="1:65" s="2" customFormat="1" ht="16.5" customHeight="1">
      <c r="A217" s="35"/>
      <c r="B217" s="36"/>
      <c r="C217" s="193" t="s">
        <v>916</v>
      </c>
      <c r="D217" s="193" t="s">
        <v>209</v>
      </c>
      <c r="E217" s="194" t="s">
        <v>2996</v>
      </c>
      <c r="F217" s="195" t="s">
        <v>2997</v>
      </c>
      <c r="G217" s="196" t="s">
        <v>510</v>
      </c>
      <c r="H217" s="197">
        <v>6</v>
      </c>
      <c r="I217" s="198"/>
      <c r="J217" s="199">
        <f t="shared" si="20"/>
        <v>0</v>
      </c>
      <c r="K217" s="195" t="s">
        <v>1</v>
      </c>
      <c r="L217" s="40"/>
      <c r="M217" s="200" t="s">
        <v>1</v>
      </c>
      <c r="N217" s="201" t="s">
        <v>41</v>
      </c>
      <c r="O217" s="72"/>
      <c r="P217" s="202">
        <f t="shared" si="21"/>
        <v>0</v>
      </c>
      <c r="Q217" s="202">
        <v>0</v>
      </c>
      <c r="R217" s="202">
        <f t="shared" si="22"/>
        <v>0</v>
      </c>
      <c r="S217" s="202">
        <v>0</v>
      </c>
      <c r="T217" s="203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806</v>
      </c>
      <c r="AT217" s="204" t="s">
        <v>209</v>
      </c>
      <c r="AU217" s="204" t="s">
        <v>83</v>
      </c>
      <c r="AY217" s="18" t="s">
        <v>207</v>
      </c>
      <c r="BE217" s="205">
        <f t="shared" si="24"/>
        <v>0</v>
      </c>
      <c r="BF217" s="205">
        <f t="shared" si="25"/>
        <v>0</v>
      </c>
      <c r="BG217" s="205">
        <f t="shared" si="26"/>
        <v>0</v>
      </c>
      <c r="BH217" s="205">
        <f t="shared" si="27"/>
        <v>0</v>
      </c>
      <c r="BI217" s="205">
        <f t="shared" si="28"/>
        <v>0</v>
      </c>
      <c r="BJ217" s="18" t="s">
        <v>83</v>
      </c>
      <c r="BK217" s="205">
        <f t="shared" si="29"/>
        <v>0</v>
      </c>
      <c r="BL217" s="18" t="s">
        <v>806</v>
      </c>
      <c r="BM217" s="204" t="s">
        <v>2998</v>
      </c>
    </row>
    <row r="218" spans="1:65" s="2" customFormat="1" ht="16.5" customHeight="1">
      <c r="A218" s="35"/>
      <c r="B218" s="36"/>
      <c r="C218" s="193" t="s">
        <v>920</v>
      </c>
      <c r="D218" s="193" t="s">
        <v>209</v>
      </c>
      <c r="E218" s="194" t="s">
        <v>2999</v>
      </c>
      <c r="F218" s="195" t="s">
        <v>3000</v>
      </c>
      <c r="G218" s="196" t="s">
        <v>510</v>
      </c>
      <c r="H218" s="197">
        <v>2</v>
      </c>
      <c r="I218" s="198"/>
      <c r="J218" s="199">
        <f t="shared" si="20"/>
        <v>0</v>
      </c>
      <c r="K218" s="195" t="s">
        <v>1</v>
      </c>
      <c r="L218" s="40"/>
      <c r="M218" s="200" t="s">
        <v>1</v>
      </c>
      <c r="N218" s="201" t="s">
        <v>41</v>
      </c>
      <c r="O218" s="72"/>
      <c r="P218" s="202">
        <f t="shared" si="21"/>
        <v>0</v>
      </c>
      <c r="Q218" s="202">
        <v>0</v>
      </c>
      <c r="R218" s="202">
        <f t="shared" si="22"/>
        <v>0</v>
      </c>
      <c r="S218" s="202">
        <v>0</v>
      </c>
      <c r="T218" s="203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806</v>
      </c>
      <c r="AT218" s="204" t="s">
        <v>209</v>
      </c>
      <c r="AU218" s="204" t="s">
        <v>83</v>
      </c>
      <c r="AY218" s="18" t="s">
        <v>207</v>
      </c>
      <c r="BE218" s="205">
        <f t="shared" si="24"/>
        <v>0</v>
      </c>
      <c r="BF218" s="205">
        <f t="shared" si="25"/>
        <v>0</v>
      </c>
      <c r="BG218" s="205">
        <f t="shared" si="26"/>
        <v>0</v>
      </c>
      <c r="BH218" s="205">
        <f t="shared" si="27"/>
        <v>0</v>
      </c>
      <c r="BI218" s="205">
        <f t="shared" si="28"/>
        <v>0</v>
      </c>
      <c r="BJ218" s="18" t="s">
        <v>83</v>
      </c>
      <c r="BK218" s="205">
        <f t="shared" si="29"/>
        <v>0</v>
      </c>
      <c r="BL218" s="18" t="s">
        <v>806</v>
      </c>
      <c r="BM218" s="204" t="s">
        <v>3001</v>
      </c>
    </row>
    <row r="219" spans="1:65" s="2" customFormat="1" ht="16.5" customHeight="1">
      <c r="A219" s="35"/>
      <c r="B219" s="36"/>
      <c r="C219" s="193" t="s">
        <v>924</v>
      </c>
      <c r="D219" s="193" t="s">
        <v>209</v>
      </c>
      <c r="E219" s="194" t="s">
        <v>3002</v>
      </c>
      <c r="F219" s="195" t="s">
        <v>3003</v>
      </c>
      <c r="G219" s="196" t="s">
        <v>510</v>
      </c>
      <c r="H219" s="197">
        <v>10</v>
      </c>
      <c r="I219" s="198"/>
      <c r="J219" s="199">
        <f t="shared" si="20"/>
        <v>0</v>
      </c>
      <c r="K219" s="195" t="s">
        <v>1</v>
      </c>
      <c r="L219" s="40"/>
      <c r="M219" s="200" t="s">
        <v>1</v>
      </c>
      <c r="N219" s="201" t="s">
        <v>41</v>
      </c>
      <c r="O219" s="72"/>
      <c r="P219" s="202">
        <f t="shared" si="21"/>
        <v>0</v>
      </c>
      <c r="Q219" s="202">
        <v>0</v>
      </c>
      <c r="R219" s="202">
        <f t="shared" si="22"/>
        <v>0</v>
      </c>
      <c r="S219" s="202">
        <v>0</v>
      </c>
      <c r="T219" s="203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806</v>
      </c>
      <c r="AT219" s="204" t="s">
        <v>209</v>
      </c>
      <c r="AU219" s="204" t="s">
        <v>83</v>
      </c>
      <c r="AY219" s="18" t="s">
        <v>207</v>
      </c>
      <c r="BE219" s="205">
        <f t="shared" si="24"/>
        <v>0</v>
      </c>
      <c r="BF219" s="205">
        <f t="shared" si="25"/>
        <v>0</v>
      </c>
      <c r="BG219" s="205">
        <f t="shared" si="26"/>
        <v>0</v>
      </c>
      <c r="BH219" s="205">
        <f t="shared" si="27"/>
        <v>0</v>
      </c>
      <c r="BI219" s="205">
        <f t="shared" si="28"/>
        <v>0</v>
      </c>
      <c r="BJ219" s="18" t="s">
        <v>83</v>
      </c>
      <c r="BK219" s="205">
        <f t="shared" si="29"/>
        <v>0</v>
      </c>
      <c r="BL219" s="18" t="s">
        <v>806</v>
      </c>
      <c r="BM219" s="204" t="s">
        <v>3004</v>
      </c>
    </row>
    <row r="220" spans="1:65" s="2" customFormat="1" ht="24.2" customHeight="1">
      <c r="A220" s="35"/>
      <c r="B220" s="36"/>
      <c r="C220" s="193" t="s">
        <v>929</v>
      </c>
      <c r="D220" s="193" t="s">
        <v>209</v>
      </c>
      <c r="E220" s="194" t="s">
        <v>3005</v>
      </c>
      <c r="F220" s="195" t="s">
        <v>3006</v>
      </c>
      <c r="G220" s="196" t="s">
        <v>2752</v>
      </c>
      <c r="H220" s="197">
        <v>12</v>
      </c>
      <c r="I220" s="198"/>
      <c r="J220" s="199">
        <f t="shared" si="20"/>
        <v>0</v>
      </c>
      <c r="K220" s="195" t="s">
        <v>1</v>
      </c>
      <c r="L220" s="40"/>
      <c r="M220" s="200" t="s">
        <v>1</v>
      </c>
      <c r="N220" s="201" t="s">
        <v>41</v>
      </c>
      <c r="O220" s="72"/>
      <c r="P220" s="202">
        <f t="shared" si="21"/>
        <v>0</v>
      </c>
      <c r="Q220" s="202">
        <v>0</v>
      </c>
      <c r="R220" s="202">
        <f t="shared" si="22"/>
        <v>0</v>
      </c>
      <c r="S220" s="202">
        <v>0</v>
      </c>
      <c r="T220" s="203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806</v>
      </c>
      <c r="AT220" s="204" t="s">
        <v>209</v>
      </c>
      <c r="AU220" s="204" t="s">
        <v>83</v>
      </c>
      <c r="AY220" s="18" t="s">
        <v>207</v>
      </c>
      <c r="BE220" s="205">
        <f t="shared" si="24"/>
        <v>0</v>
      </c>
      <c r="BF220" s="205">
        <f t="shared" si="25"/>
        <v>0</v>
      </c>
      <c r="BG220" s="205">
        <f t="shared" si="26"/>
        <v>0</v>
      </c>
      <c r="BH220" s="205">
        <f t="shared" si="27"/>
        <v>0</v>
      </c>
      <c r="BI220" s="205">
        <f t="shared" si="28"/>
        <v>0</v>
      </c>
      <c r="BJ220" s="18" t="s">
        <v>83</v>
      </c>
      <c r="BK220" s="205">
        <f t="shared" si="29"/>
        <v>0</v>
      </c>
      <c r="BL220" s="18" t="s">
        <v>806</v>
      </c>
      <c r="BM220" s="204" t="s">
        <v>3007</v>
      </c>
    </row>
    <row r="221" spans="1:65" s="2" customFormat="1" ht="21.75" customHeight="1">
      <c r="A221" s="35"/>
      <c r="B221" s="36"/>
      <c r="C221" s="193" t="s">
        <v>934</v>
      </c>
      <c r="D221" s="193" t="s">
        <v>209</v>
      </c>
      <c r="E221" s="194" t="s">
        <v>3008</v>
      </c>
      <c r="F221" s="195" t="s">
        <v>3009</v>
      </c>
      <c r="G221" s="196" t="s">
        <v>2752</v>
      </c>
      <c r="H221" s="197">
        <v>4</v>
      </c>
      <c r="I221" s="198"/>
      <c r="J221" s="199">
        <f t="shared" si="20"/>
        <v>0</v>
      </c>
      <c r="K221" s="195" t="s">
        <v>1</v>
      </c>
      <c r="L221" s="40"/>
      <c r="M221" s="200" t="s">
        <v>1</v>
      </c>
      <c r="N221" s="201" t="s">
        <v>41</v>
      </c>
      <c r="O221" s="72"/>
      <c r="P221" s="202">
        <f t="shared" si="21"/>
        <v>0</v>
      </c>
      <c r="Q221" s="202">
        <v>0</v>
      </c>
      <c r="R221" s="202">
        <f t="shared" si="22"/>
        <v>0</v>
      </c>
      <c r="S221" s="202">
        <v>0</v>
      </c>
      <c r="T221" s="203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806</v>
      </c>
      <c r="AT221" s="204" t="s">
        <v>209</v>
      </c>
      <c r="AU221" s="204" t="s">
        <v>83</v>
      </c>
      <c r="AY221" s="18" t="s">
        <v>207</v>
      </c>
      <c r="BE221" s="205">
        <f t="shared" si="24"/>
        <v>0</v>
      </c>
      <c r="BF221" s="205">
        <f t="shared" si="25"/>
        <v>0</v>
      </c>
      <c r="BG221" s="205">
        <f t="shared" si="26"/>
        <v>0</v>
      </c>
      <c r="BH221" s="205">
        <f t="shared" si="27"/>
        <v>0</v>
      </c>
      <c r="BI221" s="205">
        <f t="shared" si="28"/>
        <v>0</v>
      </c>
      <c r="BJ221" s="18" t="s">
        <v>83</v>
      </c>
      <c r="BK221" s="205">
        <f t="shared" si="29"/>
        <v>0</v>
      </c>
      <c r="BL221" s="18" t="s">
        <v>806</v>
      </c>
      <c r="BM221" s="204" t="s">
        <v>3010</v>
      </c>
    </row>
    <row r="222" spans="1:65" s="2" customFormat="1" ht="33" customHeight="1">
      <c r="A222" s="35"/>
      <c r="B222" s="36"/>
      <c r="C222" s="193" t="s">
        <v>940</v>
      </c>
      <c r="D222" s="193" t="s">
        <v>209</v>
      </c>
      <c r="E222" s="194" t="s">
        <v>3011</v>
      </c>
      <c r="F222" s="195" t="s">
        <v>3012</v>
      </c>
      <c r="G222" s="196" t="s">
        <v>2752</v>
      </c>
      <c r="H222" s="197">
        <v>11</v>
      </c>
      <c r="I222" s="198"/>
      <c r="J222" s="199">
        <f t="shared" si="20"/>
        <v>0</v>
      </c>
      <c r="K222" s="195" t="s">
        <v>1</v>
      </c>
      <c r="L222" s="40"/>
      <c r="M222" s="200" t="s">
        <v>1</v>
      </c>
      <c r="N222" s="201" t="s">
        <v>41</v>
      </c>
      <c r="O222" s="72"/>
      <c r="P222" s="202">
        <f t="shared" si="21"/>
        <v>0</v>
      </c>
      <c r="Q222" s="202">
        <v>0</v>
      </c>
      <c r="R222" s="202">
        <f t="shared" si="22"/>
        <v>0</v>
      </c>
      <c r="S222" s="202">
        <v>0</v>
      </c>
      <c r="T222" s="203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806</v>
      </c>
      <c r="AT222" s="204" t="s">
        <v>209</v>
      </c>
      <c r="AU222" s="204" t="s">
        <v>83</v>
      </c>
      <c r="AY222" s="18" t="s">
        <v>207</v>
      </c>
      <c r="BE222" s="205">
        <f t="shared" si="24"/>
        <v>0</v>
      </c>
      <c r="BF222" s="205">
        <f t="shared" si="25"/>
        <v>0</v>
      </c>
      <c r="BG222" s="205">
        <f t="shared" si="26"/>
        <v>0</v>
      </c>
      <c r="BH222" s="205">
        <f t="shared" si="27"/>
        <v>0</v>
      </c>
      <c r="BI222" s="205">
        <f t="shared" si="28"/>
        <v>0</v>
      </c>
      <c r="BJ222" s="18" t="s">
        <v>83</v>
      </c>
      <c r="BK222" s="205">
        <f t="shared" si="29"/>
        <v>0</v>
      </c>
      <c r="BL222" s="18" t="s">
        <v>806</v>
      </c>
      <c r="BM222" s="204" t="s">
        <v>3013</v>
      </c>
    </row>
    <row r="223" spans="1:65" s="2" customFormat="1" ht="24.2" customHeight="1">
      <c r="A223" s="35"/>
      <c r="B223" s="36"/>
      <c r="C223" s="193" t="s">
        <v>947</v>
      </c>
      <c r="D223" s="193" t="s">
        <v>209</v>
      </c>
      <c r="E223" s="194" t="s">
        <v>3014</v>
      </c>
      <c r="F223" s="195" t="s">
        <v>3015</v>
      </c>
      <c r="G223" s="196" t="s">
        <v>275</v>
      </c>
      <c r="H223" s="197">
        <v>55</v>
      </c>
      <c r="I223" s="198"/>
      <c r="J223" s="199">
        <f t="shared" si="20"/>
        <v>0</v>
      </c>
      <c r="K223" s="195" t="s">
        <v>1</v>
      </c>
      <c r="L223" s="40"/>
      <c r="M223" s="200" t="s">
        <v>1</v>
      </c>
      <c r="N223" s="201" t="s">
        <v>41</v>
      </c>
      <c r="O223" s="72"/>
      <c r="P223" s="202">
        <f t="shared" si="21"/>
        <v>0</v>
      </c>
      <c r="Q223" s="202">
        <v>0</v>
      </c>
      <c r="R223" s="202">
        <f t="shared" si="22"/>
        <v>0</v>
      </c>
      <c r="S223" s="202">
        <v>0</v>
      </c>
      <c r="T223" s="203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806</v>
      </c>
      <c r="AT223" s="204" t="s">
        <v>209</v>
      </c>
      <c r="AU223" s="204" t="s">
        <v>83</v>
      </c>
      <c r="AY223" s="18" t="s">
        <v>207</v>
      </c>
      <c r="BE223" s="205">
        <f t="shared" si="24"/>
        <v>0</v>
      </c>
      <c r="BF223" s="205">
        <f t="shared" si="25"/>
        <v>0</v>
      </c>
      <c r="BG223" s="205">
        <f t="shared" si="26"/>
        <v>0</v>
      </c>
      <c r="BH223" s="205">
        <f t="shared" si="27"/>
        <v>0</v>
      </c>
      <c r="BI223" s="205">
        <f t="shared" si="28"/>
        <v>0</v>
      </c>
      <c r="BJ223" s="18" t="s">
        <v>83</v>
      </c>
      <c r="BK223" s="205">
        <f t="shared" si="29"/>
        <v>0</v>
      </c>
      <c r="BL223" s="18" t="s">
        <v>806</v>
      </c>
      <c r="BM223" s="204" t="s">
        <v>3016</v>
      </c>
    </row>
    <row r="224" spans="1:65" s="2" customFormat="1" ht="16.5" customHeight="1">
      <c r="A224" s="35"/>
      <c r="B224" s="36"/>
      <c r="C224" s="193" t="s">
        <v>953</v>
      </c>
      <c r="D224" s="193" t="s">
        <v>209</v>
      </c>
      <c r="E224" s="194" t="s">
        <v>3017</v>
      </c>
      <c r="F224" s="195" t="s">
        <v>3018</v>
      </c>
      <c r="G224" s="196" t="s">
        <v>2752</v>
      </c>
      <c r="H224" s="197">
        <v>11</v>
      </c>
      <c r="I224" s="198"/>
      <c r="J224" s="199">
        <f t="shared" si="20"/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 t="shared" si="21"/>
        <v>0</v>
      </c>
      <c r="Q224" s="202">
        <v>0</v>
      </c>
      <c r="R224" s="202">
        <f t="shared" si="22"/>
        <v>0</v>
      </c>
      <c r="S224" s="202">
        <v>0</v>
      </c>
      <c r="T224" s="203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806</v>
      </c>
      <c r="AT224" s="204" t="s">
        <v>209</v>
      </c>
      <c r="AU224" s="204" t="s">
        <v>83</v>
      </c>
      <c r="AY224" s="18" t="s">
        <v>207</v>
      </c>
      <c r="BE224" s="205">
        <f t="shared" si="24"/>
        <v>0</v>
      </c>
      <c r="BF224" s="205">
        <f t="shared" si="25"/>
        <v>0</v>
      </c>
      <c r="BG224" s="205">
        <f t="shared" si="26"/>
        <v>0</v>
      </c>
      <c r="BH224" s="205">
        <f t="shared" si="27"/>
        <v>0</v>
      </c>
      <c r="BI224" s="205">
        <f t="shared" si="28"/>
        <v>0</v>
      </c>
      <c r="BJ224" s="18" t="s">
        <v>83</v>
      </c>
      <c r="BK224" s="205">
        <f t="shared" si="29"/>
        <v>0</v>
      </c>
      <c r="BL224" s="18" t="s">
        <v>806</v>
      </c>
      <c r="BM224" s="204" t="s">
        <v>3019</v>
      </c>
    </row>
    <row r="225" spans="1:65" s="12" customFormat="1" ht="25.9" customHeight="1">
      <c r="B225" s="177"/>
      <c r="C225" s="178"/>
      <c r="D225" s="179" t="s">
        <v>75</v>
      </c>
      <c r="E225" s="180" t="s">
        <v>3020</v>
      </c>
      <c r="F225" s="180" t="s">
        <v>3021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SUM(P226:P228)</f>
        <v>0</v>
      </c>
      <c r="Q225" s="185"/>
      <c r="R225" s="186">
        <f>SUM(R226:R228)</f>
        <v>0</v>
      </c>
      <c r="S225" s="185"/>
      <c r="T225" s="187">
        <f>SUM(T226:T228)</f>
        <v>0</v>
      </c>
      <c r="AR225" s="188" t="s">
        <v>83</v>
      </c>
      <c r="AT225" s="189" t="s">
        <v>75</v>
      </c>
      <c r="AU225" s="189" t="s">
        <v>76</v>
      </c>
      <c r="AY225" s="188" t="s">
        <v>207</v>
      </c>
      <c r="BK225" s="190">
        <f>SUM(BK226:BK228)</f>
        <v>0</v>
      </c>
    </row>
    <row r="226" spans="1:65" s="2" customFormat="1" ht="16.5" customHeight="1">
      <c r="A226" s="35"/>
      <c r="B226" s="36"/>
      <c r="C226" s="193" t="s">
        <v>961</v>
      </c>
      <c r="D226" s="193" t="s">
        <v>209</v>
      </c>
      <c r="E226" s="194" t="s">
        <v>3022</v>
      </c>
      <c r="F226" s="195" t="s">
        <v>3023</v>
      </c>
      <c r="G226" s="196" t="s">
        <v>1705</v>
      </c>
      <c r="H226" s="197">
        <v>1</v>
      </c>
      <c r="I226" s="198"/>
      <c r="J226" s="199">
        <f>ROUND(I226*H226,2)</f>
        <v>0</v>
      </c>
      <c r="K226" s="195" t="s">
        <v>1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806</v>
      </c>
      <c r="AT226" s="204" t="s">
        <v>209</v>
      </c>
      <c r="AU226" s="204" t="s">
        <v>83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806</v>
      </c>
      <c r="BM226" s="204" t="s">
        <v>3024</v>
      </c>
    </row>
    <row r="227" spans="1:65" s="2" customFormat="1" ht="16.5" customHeight="1">
      <c r="A227" s="35"/>
      <c r="B227" s="36"/>
      <c r="C227" s="193" t="s">
        <v>966</v>
      </c>
      <c r="D227" s="193" t="s">
        <v>209</v>
      </c>
      <c r="E227" s="194" t="s">
        <v>3025</v>
      </c>
      <c r="F227" s="195" t="s">
        <v>3026</v>
      </c>
      <c r="G227" s="196" t="s">
        <v>1705</v>
      </c>
      <c r="H227" s="197">
        <v>1</v>
      </c>
      <c r="I227" s="198"/>
      <c r="J227" s="199">
        <f>ROUND(I227*H227,2)</f>
        <v>0</v>
      </c>
      <c r="K227" s="195" t="s">
        <v>1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806</v>
      </c>
      <c r="AT227" s="204" t="s">
        <v>209</v>
      </c>
      <c r="AU227" s="204" t="s">
        <v>83</v>
      </c>
      <c r="AY227" s="18" t="s">
        <v>207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806</v>
      </c>
      <c r="BM227" s="204" t="s">
        <v>3027</v>
      </c>
    </row>
    <row r="228" spans="1:65" s="2" customFormat="1" ht="16.5" customHeight="1">
      <c r="A228" s="35"/>
      <c r="B228" s="36"/>
      <c r="C228" s="193" t="s">
        <v>971</v>
      </c>
      <c r="D228" s="193" t="s">
        <v>209</v>
      </c>
      <c r="E228" s="194" t="s">
        <v>3028</v>
      </c>
      <c r="F228" s="195" t="s">
        <v>3029</v>
      </c>
      <c r="G228" s="196" t="s">
        <v>1002</v>
      </c>
      <c r="H228" s="265"/>
      <c r="I228" s="198"/>
      <c r="J228" s="199">
        <f>ROUND(I228*H228,2)</f>
        <v>0</v>
      </c>
      <c r="K228" s="195" t="s">
        <v>1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806</v>
      </c>
      <c r="AT228" s="204" t="s">
        <v>209</v>
      </c>
      <c r="AU228" s="204" t="s">
        <v>83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806</v>
      </c>
      <c r="BM228" s="204" t="s">
        <v>3030</v>
      </c>
    </row>
    <row r="229" spans="1:65" s="12" customFormat="1" ht="25.9" customHeight="1">
      <c r="B229" s="177"/>
      <c r="C229" s="178"/>
      <c r="D229" s="179" t="s">
        <v>75</v>
      </c>
      <c r="E229" s="180" t="s">
        <v>1778</v>
      </c>
      <c r="F229" s="180" t="s">
        <v>144</v>
      </c>
      <c r="G229" s="178"/>
      <c r="H229" s="178"/>
      <c r="I229" s="181"/>
      <c r="J229" s="182">
        <f>BK229</f>
        <v>0</v>
      </c>
      <c r="K229" s="178"/>
      <c r="L229" s="183"/>
      <c r="M229" s="184"/>
      <c r="N229" s="185"/>
      <c r="O229" s="185"/>
      <c r="P229" s="186">
        <f>P230+P232+P234</f>
        <v>0</v>
      </c>
      <c r="Q229" s="185"/>
      <c r="R229" s="186">
        <f>R230+R232+R234</f>
        <v>0</v>
      </c>
      <c r="S229" s="185"/>
      <c r="T229" s="187">
        <f>T230+T232+T234</f>
        <v>0</v>
      </c>
      <c r="AR229" s="188" t="s">
        <v>115</v>
      </c>
      <c r="AT229" s="189" t="s">
        <v>75</v>
      </c>
      <c r="AU229" s="189" t="s">
        <v>76</v>
      </c>
      <c r="AY229" s="188" t="s">
        <v>207</v>
      </c>
      <c r="BK229" s="190">
        <f>BK230+BK232+BK234</f>
        <v>0</v>
      </c>
    </row>
    <row r="230" spans="1:65" s="12" customFormat="1" ht="22.9" customHeight="1">
      <c r="B230" s="177"/>
      <c r="C230" s="178"/>
      <c r="D230" s="179" t="s">
        <v>75</v>
      </c>
      <c r="E230" s="191" t="s">
        <v>3031</v>
      </c>
      <c r="F230" s="191" t="s">
        <v>3032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115</v>
      </c>
      <c r="AT230" s="189" t="s">
        <v>75</v>
      </c>
      <c r="AU230" s="189" t="s">
        <v>83</v>
      </c>
      <c r="AY230" s="188" t="s">
        <v>207</v>
      </c>
      <c r="BK230" s="190">
        <f>BK231</f>
        <v>0</v>
      </c>
    </row>
    <row r="231" spans="1:65" s="2" customFormat="1" ht="16.5" customHeight="1">
      <c r="A231" s="35"/>
      <c r="B231" s="36"/>
      <c r="C231" s="193" t="s">
        <v>976</v>
      </c>
      <c r="D231" s="193" t="s">
        <v>209</v>
      </c>
      <c r="E231" s="194" t="s">
        <v>3033</v>
      </c>
      <c r="F231" s="195" t="s">
        <v>3032</v>
      </c>
      <c r="G231" s="196" t="s">
        <v>1002</v>
      </c>
      <c r="H231" s="265"/>
      <c r="I231" s="198"/>
      <c r="J231" s="199">
        <f>ROUND(I231*H231,2)</f>
        <v>0</v>
      </c>
      <c r="K231" s="195" t="s">
        <v>3034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1783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1783</v>
      </c>
      <c r="BM231" s="204" t="s">
        <v>3035</v>
      </c>
    </row>
    <row r="232" spans="1:65" s="12" customFormat="1" ht="22.9" customHeight="1">
      <c r="B232" s="177"/>
      <c r="C232" s="178"/>
      <c r="D232" s="179" t="s">
        <v>75</v>
      </c>
      <c r="E232" s="191" t="s">
        <v>3036</v>
      </c>
      <c r="F232" s="191" t="s">
        <v>3037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115</v>
      </c>
      <c r="AT232" s="189" t="s">
        <v>75</v>
      </c>
      <c r="AU232" s="189" t="s">
        <v>83</v>
      </c>
      <c r="AY232" s="188" t="s">
        <v>207</v>
      </c>
      <c r="BK232" s="190">
        <f>BK233</f>
        <v>0</v>
      </c>
    </row>
    <row r="233" spans="1:65" s="2" customFormat="1" ht="16.5" customHeight="1">
      <c r="A233" s="35"/>
      <c r="B233" s="36"/>
      <c r="C233" s="193" t="s">
        <v>981</v>
      </c>
      <c r="D233" s="193" t="s">
        <v>209</v>
      </c>
      <c r="E233" s="194" t="s">
        <v>3038</v>
      </c>
      <c r="F233" s="195" t="s">
        <v>3037</v>
      </c>
      <c r="G233" s="196" t="s">
        <v>1002</v>
      </c>
      <c r="H233" s="265"/>
      <c r="I233" s="198"/>
      <c r="J233" s="199">
        <f>ROUND(I233*H233,2)</f>
        <v>0</v>
      </c>
      <c r="K233" s="195" t="s">
        <v>3034</v>
      </c>
      <c r="L233" s="40"/>
      <c r="M233" s="200" t="s">
        <v>1</v>
      </c>
      <c r="N233" s="201" t="s">
        <v>41</v>
      </c>
      <c r="O233" s="72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1783</v>
      </c>
      <c r="AT233" s="204" t="s">
        <v>209</v>
      </c>
      <c r="AU233" s="204" t="s">
        <v>85</v>
      </c>
      <c r="AY233" s="18" t="s">
        <v>207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1783</v>
      </c>
      <c r="BM233" s="204" t="s">
        <v>3039</v>
      </c>
    </row>
    <row r="234" spans="1:65" s="12" customFormat="1" ht="22.9" customHeight="1">
      <c r="B234" s="177"/>
      <c r="C234" s="178"/>
      <c r="D234" s="179" t="s">
        <v>75</v>
      </c>
      <c r="E234" s="191" t="s">
        <v>3040</v>
      </c>
      <c r="F234" s="191" t="s">
        <v>3041</v>
      </c>
      <c r="G234" s="178"/>
      <c r="H234" s="178"/>
      <c r="I234" s="181"/>
      <c r="J234" s="192">
        <f>BK234</f>
        <v>0</v>
      </c>
      <c r="K234" s="178"/>
      <c r="L234" s="183"/>
      <c r="M234" s="184"/>
      <c r="N234" s="185"/>
      <c r="O234" s="185"/>
      <c r="P234" s="186">
        <f>P235</f>
        <v>0</v>
      </c>
      <c r="Q234" s="185"/>
      <c r="R234" s="186">
        <f>R235</f>
        <v>0</v>
      </c>
      <c r="S234" s="185"/>
      <c r="T234" s="187">
        <f>T235</f>
        <v>0</v>
      </c>
      <c r="AR234" s="188" t="s">
        <v>115</v>
      </c>
      <c r="AT234" s="189" t="s">
        <v>75</v>
      </c>
      <c r="AU234" s="189" t="s">
        <v>83</v>
      </c>
      <c r="AY234" s="188" t="s">
        <v>207</v>
      </c>
      <c r="BK234" s="190">
        <f>BK235</f>
        <v>0</v>
      </c>
    </row>
    <row r="235" spans="1:65" s="2" customFormat="1" ht="16.5" customHeight="1">
      <c r="A235" s="35"/>
      <c r="B235" s="36"/>
      <c r="C235" s="193" t="s">
        <v>986</v>
      </c>
      <c r="D235" s="193" t="s">
        <v>209</v>
      </c>
      <c r="E235" s="194" t="s">
        <v>3042</v>
      </c>
      <c r="F235" s="195" t="s">
        <v>3043</v>
      </c>
      <c r="G235" s="196" t="s">
        <v>3044</v>
      </c>
      <c r="H235" s="197">
        <v>1</v>
      </c>
      <c r="I235" s="198"/>
      <c r="J235" s="199">
        <f>ROUND(I235*H235,2)</f>
        <v>0</v>
      </c>
      <c r="K235" s="195" t="s">
        <v>3034</v>
      </c>
      <c r="L235" s="40"/>
      <c r="M235" s="250" t="s">
        <v>1</v>
      </c>
      <c r="N235" s="251" t="s">
        <v>41</v>
      </c>
      <c r="O235" s="25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1783</v>
      </c>
      <c r="AT235" s="204" t="s">
        <v>209</v>
      </c>
      <c r="AU235" s="204" t="s">
        <v>85</v>
      </c>
      <c r="AY235" s="18" t="s">
        <v>207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1783</v>
      </c>
      <c r="BM235" s="204" t="s">
        <v>3045</v>
      </c>
    </row>
    <row r="236" spans="1:65" s="2" customFormat="1" ht="6.95" customHeight="1">
      <c r="A236" s="35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40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algorithmName="SHA-512" hashValue="QyeIKQfXYKXIL23IK45rkICMQ9059em9yFP9Ilv+afXH/oZNkEPtlCC2RuaVX6Pt9Jyndm+THVfHZW3J4V6Chg==" saltValue="OClpWnLgquSE9+4mn0J+hHCIfbQ+fwehaR9NHGoTCmWq81ej9CQRn1cchZyxGFZbviEgf6RDrbfNPMVfvbw1TQ==" spinCount="100000" sheet="1" objects="1" scenarios="1" formatColumns="0" formatRows="0" autoFilter="0"/>
  <autoFilter ref="C130:K235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145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3046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3047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0" t="s">
        <v>3048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ROUND((SUM(BE131:BE167)),  2)</f>
        <v>0</v>
      </c>
      <c r="G37" s="35"/>
      <c r="H37" s="35"/>
      <c r="I37" s="132">
        <v>0.21</v>
      </c>
      <c r="J37" s="131">
        <f>ROUND(((SUM(BE131:BE167))*I37),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ROUND((SUM(BF131:BF167)),  2)</f>
        <v>0</v>
      </c>
      <c r="G38" s="35"/>
      <c r="H38" s="35"/>
      <c r="I38" s="132">
        <v>0.12</v>
      </c>
      <c r="J38" s="131">
        <f>ROUND(((SUM(BF131:BF167))*I38),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ROUND((SUM(BG131:BG167)),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ROUND((SUM(BH131:BH167)),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ROUND((SUM(BI131:BI167)),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3046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3047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001 - Vedlejší rozpočtové náklady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1425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1426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2738</v>
      </c>
      <c r="E103" s="163"/>
      <c r="F103" s="163"/>
      <c r="G103" s="163"/>
      <c r="H103" s="163"/>
      <c r="I103" s="163"/>
      <c r="J103" s="164">
        <f>J142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2366</v>
      </c>
      <c r="E104" s="163"/>
      <c r="F104" s="163"/>
      <c r="G104" s="163"/>
      <c r="H104" s="163"/>
      <c r="I104" s="163"/>
      <c r="J104" s="164">
        <f>J152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3049</v>
      </c>
      <c r="E105" s="163"/>
      <c r="F105" s="163"/>
      <c r="G105" s="163"/>
      <c r="H105" s="163"/>
      <c r="I105" s="163"/>
      <c r="J105" s="164">
        <f>J156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2739</v>
      </c>
      <c r="E106" s="163"/>
      <c r="F106" s="163"/>
      <c r="G106" s="163"/>
      <c r="H106" s="163"/>
      <c r="I106" s="163"/>
      <c r="J106" s="164">
        <f>J158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2740</v>
      </c>
      <c r="E107" s="163"/>
      <c r="F107" s="163"/>
      <c r="G107" s="163"/>
      <c r="H107" s="163"/>
      <c r="I107" s="163"/>
      <c r="J107" s="164">
        <f>J162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3046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3047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8" t="str">
        <f>E13</f>
        <v>001 - Vedlejší rozpočtové náklady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0</v>
      </c>
      <c r="S131" s="80"/>
      <c r="T131" s="175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1778</v>
      </c>
      <c r="F132" s="180" t="s">
        <v>144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P133+P142+P152+P156+P158+P162</f>
        <v>0</v>
      </c>
      <c r="Q132" s="185"/>
      <c r="R132" s="186">
        <f>R133+R142+R152+R156+R158+R162</f>
        <v>0</v>
      </c>
      <c r="S132" s="185"/>
      <c r="T132" s="187">
        <f>T133+T142+T152+T156+T158+T162</f>
        <v>0</v>
      </c>
      <c r="AR132" s="188" t="s">
        <v>115</v>
      </c>
      <c r="AT132" s="189" t="s">
        <v>75</v>
      </c>
      <c r="AU132" s="189" t="s">
        <v>76</v>
      </c>
      <c r="AY132" s="188" t="s">
        <v>207</v>
      </c>
      <c r="BK132" s="190">
        <f>BK133+BK142+BK152+BK156+BK158+BK162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1779</v>
      </c>
      <c r="F133" s="191" t="s">
        <v>1780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SUM(P134:P141)</f>
        <v>0</v>
      </c>
      <c r="Q133" s="185"/>
      <c r="R133" s="186">
        <f>SUM(R134:R141)</f>
        <v>0</v>
      </c>
      <c r="S133" s="185"/>
      <c r="T133" s="187">
        <f>SUM(T134:T141)</f>
        <v>0</v>
      </c>
      <c r="AR133" s="188" t="s">
        <v>115</v>
      </c>
      <c r="AT133" s="189" t="s">
        <v>75</v>
      </c>
      <c r="AU133" s="189" t="s">
        <v>83</v>
      </c>
      <c r="AY133" s="188" t="s">
        <v>207</v>
      </c>
      <c r="BK133" s="190">
        <f>SUM(BK134:BK141)</f>
        <v>0</v>
      </c>
    </row>
    <row r="134" spans="1:65" s="2" customFormat="1" ht="16.5" customHeight="1">
      <c r="A134" s="35"/>
      <c r="B134" s="36"/>
      <c r="C134" s="193" t="s">
        <v>83</v>
      </c>
      <c r="D134" s="193" t="s">
        <v>209</v>
      </c>
      <c r="E134" s="194" t="s">
        <v>1781</v>
      </c>
      <c r="F134" s="195" t="s">
        <v>3050</v>
      </c>
      <c r="G134" s="196" t="s">
        <v>1705</v>
      </c>
      <c r="H134" s="197">
        <v>1</v>
      </c>
      <c r="I134" s="198"/>
      <c r="J134" s="199">
        <f t="shared" ref="J134:J141" si="0"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 t="shared" ref="P134:P141" si="1">O134*H134</f>
        <v>0</v>
      </c>
      <c r="Q134" s="202">
        <v>0</v>
      </c>
      <c r="R134" s="202">
        <f t="shared" ref="R134:R141" si="2">Q134*H134</f>
        <v>0</v>
      </c>
      <c r="S134" s="202">
        <v>0</v>
      </c>
      <c r="T134" s="203">
        <f t="shared" ref="T134:T141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1783</v>
      </c>
      <c r="AT134" s="204" t="s">
        <v>209</v>
      </c>
      <c r="AU134" s="204" t="s">
        <v>85</v>
      </c>
      <c r="AY134" s="18" t="s">
        <v>207</v>
      </c>
      <c r="BE134" s="205">
        <f t="shared" ref="BE134:BE141" si="4">IF(N134="základní",J134,0)</f>
        <v>0</v>
      </c>
      <c r="BF134" s="205">
        <f t="shared" ref="BF134:BF141" si="5">IF(N134="snížená",J134,0)</f>
        <v>0</v>
      </c>
      <c r="BG134" s="205">
        <f t="shared" ref="BG134:BG141" si="6">IF(N134="zákl. přenesená",J134,0)</f>
        <v>0</v>
      </c>
      <c r="BH134" s="205">
        <f t="shared" ref="BH134:BH141" si="7">IF(N134="sníž. přenesená",J134,0)</f>
        <v>0</v>
      </c>
      <c r="BI134" s="205">
        <f t="shared" ref="BI134:BI141" si="8">IF(N134="nulová",J134,0)</f>
        <v>0</v>
      </c>
      <c r="BJ134" s="18" t="s">
        <v>83</v>
      </c>
      <c r="BK134" s="205">
        <f t="shared" ref="BK134:BK141" si="9">ROUND(I134*H134,2)</f>
        <v>0</v>
      </c>
      <c r="BL134" s="18" t="s">
        <v>1783</v>
      </c>
      <c r="BM134" s="204" t="s">
        <v>3051</v>
      </c>
    </row>
    <row r="135" spans="1:65" s="2" customFormat="1" ht="16.5" customHeight="1">
      <c r="A135" s="35"/>
      <c r="B135" s="36"/>
      <c r="C135" s="193" t="s">
        <v>85</v>
      </c>
      <c r="D135" s="193" t="s">
        <v>209</v>
      </c>
      <c r="E135" s="194" t="s">
        <v>3052</v>
      </c>
      <c r="F135" s="195" t="s">
        <v>3053</v>
      </c>
      <c r="G135" s="196" t="s">
        <v>1705</v>
      </c>
      <c r="H135" s="197">
        <v>1</v>
      </c>
      <c r="I135" s="198"/>
      <c r="J135" s="199">
        <f t="shared" si="0"/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1783</v>
      </c>
      <c r="AT135" s="204" t="s">
        <v>209</v>
      </c>
      <c r="AU135" s="204" t="s">
        <v>85</v>
      </c>
      <c r="AY135" s="18" t="s">
        <v>207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83</v>
      </c>
      <c r="BK135" s="205">
        <f t="shared" si="9"/>
        <v>0</v>
      </c>
      <c r="BL135" s="18" t="s">
        <v>1783</v>
      </c>
      <c r="BM135" s="204" t="s">
        <v>3054</v>
      </c>
    </row>
    <row r="136" spans="1:65" s="2" customFormat="1" ht="24.2" customHeight="1">
      <c r="A136" s="35"/>
      <c r="B136" s="36"/>
      <c r="C136" s="193" t="s">
        <v>92</v>
      </c>
      <c r="D136" s="193" t="s">
        <v>209</v>
      </c>
      <c r="E136" s="194" t="s">
        <v>3055</v>
      </c>
      <c r="F136" s="195" t="s">
        <v>3056</v>
      </c>
      <c r="G136" s="196" t="s">
        <v>1705</v>
      </c>
      <c r="H136" s="197">
        <v>1</v>
      </c>
      <c r="I136" s="198"/>
      <c r="J136" s="199">
        <f t="shared" si="0"/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1783</v>
      </c>
      <c r="AT136" s="204" t="s">
        <v>209</v>
      </c>
      <c r="AU136" s="204" t="s">
        <v>85</v>
      </c>
      <c r="AY136" s="18" t="s">
        <v>207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83</v>
      </c>
      <c r="BK136" s="205">
        <f t="shared" si="9"/>
        <v>0</v>
      </c>
      <c r="BL136" s="18" t="s">
        <v>1783</v>
      </c>
      <c r="BM136" s="204" t="s">
        <v>3057</v>
      </c>
    </row>
    <row r="137" spans="1:65" s="2" customFormat="1" ht="24.2" customHeight="1">
      <c r="A137" s="35"/>
      <c r="B137" s="36"/>
      <c r="C137" s="193" t="s">
        <v>97</v>
      </c>
      <c r="D137" s="193" t="s">
        <v>209</v>
      </c>
      <c r="E137" s="194" t="s">
        <v>3058</v>
      </c>
      <c r="F137" s="195" t="s">
        <v>3059</v>
      </c>
      <c r="G137" s="196" t="s">
        <v>1705</v>
      </c>
      <c r="H137" s="197">
        <v>1</v>
      </c>
      <c r="I137" s="198"/>
      <c r="J137" s="199">
        <f t="shared" si="0"/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1783</v>
      </c>
      <c r="AT137" s="204" t="s">
        <v>209</v>
      </c>
      <c r="AU137" s="204" t="s">
        <v>85</v>
      </c>
      <c r="AY137" s="18" t="s">
        <v>207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83</v>
      </c>
      <c r="BK137" s="205">
        <f t="shared" si="9"/>
        <v>0</v>
      </c>
      <c r="BL137" s="18" t="s">
        <v>1783</v>
      </c>
      <c r="BM137" s="204" t="s">
        <v>3060</v>
      </c>
    </row>
    <row r="138" spans="1:65" s="2" customFormat="1" ht="24.2" customHeight="1">
      <c r="A138" s="35"/>
      <c r="B138" s="36"/>
      <c r="C138" s="193" t="s">
        <v>115</v>
      </c>
      <c r="D138" s="193" t="s">
        <v>209</v>
      </c>
      <c r="E138" s="194" t="s">
        <v>3061</v>
      </c>
      <c r="F138" s="195" t="s">
        <v>3062</v>
      </c>
      <c r="G138" s="196" t="s">
        <v>1705</v>
      </c>
      <c r="H138" s="197">
        <v>1</v>
      </c>
      <c r="I138" s="198"/>
      <c r="J138" s="199">
        <f t="shared" si="0"/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1783</v>
      </c>
      <c r="AT138" s="204" t="s">
        <v>209</v>
      </c>
      <c r="AU138" s="204" t="s">
        <v>85</v>
      </c>
      <c r="AY138" s="18" t="s">
        <v>207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8" t="s">
        <v>83</v>
      </c>
      <c r="BK138" s="205">
        <f t="shared" si="9"/>
        <v>0</v>
      </c>
      <c r="BL138" s="18" t="s">
        <v>1783</v>
      </c>
      <c r="BM138" s="204" t="s">
        <v>3063</v>
      </c>
    </row>
    <row r="139" spans="1:65" s="2" customFormat="1" ht="37.9" customHeight="1">
      <c r="A139" s="35"/>
      <c r="B139" s="36"/>
      <c r="C139" s="193" t="s">
        <v>229</v>
      </c>
      <c r="D139" s="193" t="s">
        <v>209</v>
      </c>
      <c r="E139" s="194" t="s">
        <v>3064</v>
      </c>
      <c r="F139" s="195" t="s">
        <v>3065</v>
      </c>
      <c r="G139" s="196" t="s">
        <v>1705</v>
      </c>
      <c r="H139" s="197">
        <v>1</v>
      </c>
      <c r="I139" s="198"/>
      <c r="J139" s="199">
        <f t="shared" si="0"/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1783</v>
      </c>
      <c r="AT139" s="204" t="s">
        <v>209</v>
      </c>
      <c r="AU139" s="204" t="s">
        <v>85</v>
      </c>
      <c r="AY139" s="18" t="s">
        <v>207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8" t="s">
        <v>83</v>
      </c>
      <c r="BK139" s="205">
        <f t="shared" si="9"/>
        <v>0</v>
      </c>
      <c r="BL139" s="18" t="s">
        <v>1783</v>
      </c>
      <c r="BM139" s="204" t="s">
        <v>3066</v>
      </c>
    </row>
    <row r="140" spans="1:65" s="2" customFormat="1" ht="37.9" customHeight="1">
      <c r="A140" s="35"/>
      <c r="B140" s="36"/>
      <c r="C140" s="193" t="s">
        <v>233</v>
      </c>
      <c r="D140" s="193" t="s">
        <v>209</v>
      </c>
      <c r="E140" s="194" t="s">
        <v>3067</v>
      </c>
      <c r="F140" s="195" t="s">
        <v>3068</v>
      </c>
      <c r="G140" s="196" t="s">
        <v>1705</v>
      </c>
      <c r="H140" s="197">
        <v>1</v>
      </c>
      <c r="I140" s="198"/>
      <c r="J140" s="199">
        <f t="shared" si="0"/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1783</v>
      </c>
      <c r="AT140" s="204" t="s">
        <v>209</v>
      </c>
      <c r="AU140" s="204" t="s">
        <v>85</v>
      </c>
      <c r="AY140" s="18" t="s">
        <v>207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1783</v>
      </c>
      <c r="BM140" s="204" t="s">
        <v>3069</v>
      </c>
    </row>
    <row r="141" spans="1:65" s="2" customFormat="1" ht="24.2" customHeight="1">
      <c r="A141" s="35"/>
      <c r="B141" s="36"/>
      <c r="C141" s="193" t="s">
        <v>237</v>
      </c>
      <c r="D141" s="193" t="s">
        <v>209</v>
      </c>
      <c r="E141" s="194" t="s">
        <v>3070</v>
      </c>
      <c r="F141" s="195" t="s">
        <v>3071</v>
      </c>
      <c r="G141" s="196" t="s">
        <v>1705</v>
      </c>
      <c r="H141" s="197">
        <v>1</v>
      </c>
      <c r="I141" s="198"/>
      <c r="J141" s="199">
        <f t="shared" si="0"/>
        <v>0</v>
      </c>
      <c r="K141" s="195" t="s">
        <v>1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1783</v>
      </c>
      <c r="AT141" s="204" t="s">
        <v>209</v>
      </c>
      <c r="AU141" s="204" t="s">
        <v>85</v>
      </c>
      <c r="AY141" s="18" t="s">
        <v>207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1783</v>
      </c>
      <c r="BM141" s="204" t="s">
        <v>3072</v>
      </c>
    </row>
    <row r="142" spans="1:65" s="12" customFormat="1" ht="22.9" customHeight="1">
      <c r="B142" s="177"/>
      <c r="C142" s="178"/>
      <c r="D142" s="179" t="s">
        <v>75</v>
      </c>
      <c r="E142" s="191" t="s">
        <v>3031</v>
      </c>
      <c r="F142" s="191" t="s">
        <v>3032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SUM(P143:P151)</f>
        <v>0</v>
      </c>
      <c r="Q142" s="185"/>
      <c r="R142" s="186">
        <f>SUM(R143:R151)</f>
        <v>0</v>
      </c>
      <c r="S142" s="185"/>
      <c r="T142" s="187">
        <f>SUM(T143:T151)</f>
        <v>0</v>
      </c>
      <c r="AR142" s="188" t="s">
        <v>115</v>
      </c>
      <c r="AT142" s="189" t="s">
        <v>75</v>
      </c>
      <c r="AU142" s="189" t="s">
        <v>83</v>
      </c>
      <c r="AY142" s="188" t="s">
        <v>207</v>
      </c>
      <c r="BK142" s="190">
        <f>SUM(BK143:BK151)</f>
        <v>0</v>
      </c>
    </row>
    <row r="143" spans="1:65" s="2" customFormat="1" ht="24.2" customHeight="1">
      <c r="A143" s="35"/>
      <c r="B143" s="36"/>
      <c r="C143" s="193" t="s">
        <v>243</v>
      </c>
      <c r="D143" s="193" t="s">
        <v>209</v>
      </c>
      <c r="E143" s="194" t="s">
        <v>3073</v>
      </c>
      <c r="F143" s="195" t="s">
        <v>3074</v>
      </c>
      <c r="G143" s="196" t="s">
        <v>1705</v>
      </c>
      <c r="H143" s="197">
        <v>1</v>
      </c>
      <c r="I143" s="198"/>
      <c r="J143" s="199">
        <f t="shared" ref="J143:J151" si="10"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 t="shared" ref="P143:P151" si="11">O143*H143</f>
        <v>0</v>
      </c>
      <c r="Q143" s="202">
        <v>0</v>
      </c>
      <c r="R143" s="202">
        <f t="shared" ref="R143:R151" si="12">Q143*H143</f>
        <v>0</v>
      </c>
      <c r="S143" s="202">
        <v>0</v>
      </c>
      <c r="T143" s="203">
        <f t="shared" ref="T143:T151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1783</v>
      </c>
      <c r="AT143" s="204" t="s">
        <v>209</v>
      </c>
      <c r="AU143" s="204" t="s">
        <v>85</v>
      </c>
      <c r="AY143" s="18" t="s">
        <v>207</v>
      </c>
      <c r="BE143" s="205">
        <f t="shared" ref="BE143:BE151" si="14">IF(N143="základní",J143,0)</f>
        <v>0</v>
      </c>
      <c r="BF143" s="205">
        <f t="shared" ref="BF143:BF151" si="15">IF(N143="snížená",J143,0)</f>
        <v>0</v>
      </c>
      <c r="BG143" s="205">
        <f t="shared" ref="BG143:BG151" si="16">IF(N143="zákl. přenesená",J143,0)</f>
        <v>0</v>
      </c>
      <c r="BH143" s="205">
        <f t="shared" ref="BH143:BH151" si="17">IF(N143="sníž. přenesená",J143,0)</f>
        <v>0</v>
      </c>
      <c r="BI143" s="205">
        <f t="shared" ref="BI143:BI151" si="18">IF(N143="nulová",J143,0)</f>
        <v>0</v>
      </c>
      <c r="BJ143" s="18" t="s">
        <v>83</v>
      </c>
      <c r="BK143" s="205">
        <f t="shared" ref="BK143:BK151" si="19">ROUND(I143*H143,2)</f>
        <v>0</v>
      </c>
      <c r="BL143" s="18" t="s">
        <v>1783</v>
      </c>
      <c r="BM143" s="204" t="s">
        <v>3075</v>
      </c>
    </row>
    <row r="144" spans="1:65" s="2" customFormat="1" ht="16.5" customHeight="1">
      <c r="A144" s="35"/>
      <c r="B144" s="36"/>
      <c r="C144" s="193" t="s">
        <v>247</v>
      </c>
      <c r="D144" s="193" t="s">
        <v>209</v>
      </c>
      <c r="E144" s="194" t="s">
        <v>3076</v>
      </c>
      <c r="F144" s="195" t="s">
        <v>3077</v>
      </c>
      <c r="G144" s="196" t="s">
        <v>1705</v>
      </c>
      <c r="H144" s="197">
        <v>1</v>
      </c>
      <c r="I144" s="198"/>
      <c r="J144" s="199">
        <f t="shared" si="10"/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1783</v>
      </c>
      <c r="AT144" s="204" t="s">
        <v>209</v>
      </c>
      <c r="AU144" s="204" t="s">
        <v>85</v>
      </c>
      <c r="AY144" s="18" t="s">
        <v>207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8" t="s">
        <v>83</v>
      </c>
      <c r="BK144" s="205">
        <f t="shared" si="19"/>
        <v>0</v>
      </c>
      <c r="BL144" s="18" t="s">
        <v>1783</v>
      </c>
      <c r="BM144" s="204" t="s">
        <v>3078</v>
      </c>
    </row>
    <row r="145" spans="1:65" s="2" customFormat="1" ht="16.5" customHeight="1">
      <c r="A145" s="35"/>
      <c r="B145" s="36"/>
      <c r="C145" s="193" t="s">
        <v>86</v>
      </c>
      <c r="D145" s="193" t="s">
        <v>209</v>
      </c>
      <c r="E145" s="194" t="s">
        <v>3079</v>
      </c>
      <c r="F145" s="195" t="s">
        <v>3080</v>
      </c>
      <c r="G145" s="196" t="s">
        <v>1705</v>
      </c>
      <c r="H145" s="197">
        <v>1</v>
      </c>
      <c r="I145" s="198"/>
      <c r="J145" s="199">
        <f t="shared" si="10"/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 t="shared" si="11"/>
        <v>0</v>
      </c>
      <c r="Q145" s="202">
        <v>0</v>
      </c>
      <c r="R145" s="202">
        <f t="shared" si="12"/>
        <v>0</v>
      </c>
      <c r="S145" s="202">
        <v>0</v>
      </c>
      <c r="T145" s="203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1783</v>
      </c>
      <c r="AT145" s="204" t="s">
        <v>209</v>
      </c>
      <c r="AU145" s="204" t="s">
        <v>85</v>
      </c>
      <c r="AY145" s="18" t="s">
        <v>207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8" t="s">
        <v>83</v>
      </c>
      <c r="BK145" s="205">
        <f t="shared" si="19"/>
        <v>0</v>
      </c>
      <c r="BL145" s="18" t="s">
        <v>1783</v>
      </c>
      <c r="BM145" s="204" t="s">
        <v>3081</v>
      </c>
    </row>
    <row r="146" spans="1:65" s="2" customFormat="1" ht="16.5" customHeight="1">
      <c r="A146" s="35"/>
      <c r="B146" s="36"/>
      <c r="C146" s="193" t="s">
        <v>8</v>
      </c>
      <c r="D146" s="193" t="s">
        <v>209</v>
      </c>
      <c r="E146" s="194" t="s">
        <v>3082</v>
      </c>
      <c r="F146" s="195" t="s">
        <v>3083</v>
      </c>
      <c r="G146" s="196" t="s">
        <v>1705</v>
      </c>
      <c r="H146" s="197">
        <v>1</v>
      </c>
      <c r="I146" s="198"/>
      <c r="J146" s="199">
        <f t="shared" si="10"/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1783</v>
      </c>
      <c r="AT146" s="204" t="s">
        <v>209</v>
      </c>
      <c r="AU146" s="204" t="s">
        <v>85</v>
      </c>
      <c r="AY146" s="18" t="s">
        <v>207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8" t="s">
        <v>83</v>
      </c>
      <c r="BK146" s="205">
        <f t="shared" si="19"/>
        <v>0</v>
      </c>
      <c r="BL146" s="18" t="s">
        <v>1783</v>
      </c>
      <c r="BM146" s="204" t="s">
        <v>3084</v>
      </c>
    </row>
    <row r="147" spans="1:65" s="2" customFormat="1" ht="16.5" customHeight="1">
      <c r="A147" s="35"/>
      <c r="B147" s="36"/>
      <c r="C147" s="193" t="s">
        <v>257</v>
      </c>
      <c r="D147" s="193" t="s">
        <v>209</v>
      </c>
      <c r="E147" s="194" t="s">
        <v>3085</v>
      </c>
      <c r="F147" s="195" t="s">
        <v>3086</v>
      </c>
      <c r="G147" s="196" t="s">
        <v>1705</v>
      </c>
      <c r="H147" s="197">
        <v>1</v>
      </c>
      <c r="I147" s="198"/>
      <c r="J147" s="199">
        <f t="shared" si="10"/>
        <v>0</v>
      </c>
      <c r="K147" s="195" t="s">
        <v>1</v>
      </c>
      <c r="L147" s="40"/>
      <c r="M147" s="200" t="s">
        <v>1</v>
      </c>
      <c r="N147" s="201" t="s">
        <v>41</v>
      </c>
      <c r="O147" s="72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1783</v>
      </c>
      <c r="AT147" s="204" t="s">
        <v>209</v>
      </c>
      <c r="AU147" s="204" t="s">
        <v>85</v>
      </c>
      <c r="AY147" s="18" t="s">
        <v>207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8" t="s">
        <v>83</v>
      </c>
      <c r="BK147" s="205">
        <f t="shared" si="19"/>
        <v>0</v>
      </c>
      <c r="BL147" s="18" t="s">
        <v>1783</v>
      </c>
      <c r="BM147" s="204" t="s">
        <v>3087</v>
      </c>
    </row>
    <row r="148" spans="1:65" s="2" customFormat="1" ht="44.25" customHeight="1">
      <c r="A148" s="35"/>
      <c r="B148" s="36"/>
      <c r="C148" s="193" t="s">
        <v>261</v>
      </c>
      <c r="D148" s="193" t="s">
        <v>209</v>
      </c>
      <c r="E148" s="194" t="s">
        <v>3088</v>
      </c>
      <c r="F148" s="195" t="s">
        <v>3089</v>
      </c>
      <c r="G148" s="196" t="s">
        <v>1705</v>
      </c>
      <c r="H148" s="197">
        <v>1</v>
      </c>
      <c r="I148" s="198"/>
      <c r="J148" s="199">
        <f t="shared" si="10"/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1783</v>
      </c>
      <c r="AT148" s="204" t="s">
        <v>209</v>
      </c>
      <c r="AU148" s="204" t="s">
        <v>85</v>
      </c>
      <c r="AY148" s="18" t="s">
        <v>207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8" t="s">
        <v>83</v>
      </c>
      <c r="BK148" s="205">
        <f t="shared" si="19"/>
        <v>0</v>
      </c>
      <c r="BL148" s="18" t="s">
        <v>1783</v>
      </c>
      <c r="BM148" s="204" t="s">
        <v>3090</v>
      </c>
    </row>
    <row r="149" spans="1:65" s="2" customFormat="1" ht="49.15" customHeight="1">
      <c r="A149" s="35"/>
      <c r="B149" s="36"/>
      <c r="C149" s="193" t="s">
        <v>266</v>
      </c>
      <c r="D149" s="193" t="s">
        <v>209</v>
      </c>
      <c r="E149" s="194" t="s">
        <v>3091</v>
      </c>
      <c r="F149" s="195" t="s">
        <v>3092</v>
      </c>
      <c r="G149" s="196" t="s">
        <v>1705</v>
      </c>
      <c r="H149" s="197">
        <v>1</v>
      </c>
      <c r="I149" s="198"/>
      <c r="J149" s="199">
        <f t="shared" si="10"/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1783</v>
      </c>
      <c r="AT149" s="204" t="s">
        <v>209</v>
      </c>
      <c r="AU149" s="204" t="s">
        <v>85</v>
      </c>
      <c r="AY149" s="18" t="s">
        <v>207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8" t="s">
        <v>83</v>
      </c>
      <c r="BK149" s="205">
        <f t="shared" si="19"/>
        <v>0</v>
      </c>
      <c r="BL149" s="18" t="s">
        <v>1783</v>
      </c>
      <c r="BM149" s="204" t="s">
        <v>3093</v>
      </c>
    </row>
    <row r="150" spans="1:65" s="2" customFormat="1" ht="24.2" customHeight="1">
      <c r="A150" s="35"/>
      <c r="B150" s="36"/>
      <c r="C150" s="193" t="s">
        <v>270</v>
      </c>
      <c r="D150" s="193" t="s">
        <v>209</v>
      </c>
      <c r="E150" s="194" t="s">
        <v>3094</v>
      </c>
      <c r="F150" s="195" t="s">
        <v>3095</v>
      </c>
      <c r="G150" s="196" t="s">
        <v>1705</v>
      </c>
      <c r="H150" s="197">
        <v>1</v>
      </c>
      <c r="I150" s="198"/>
      <c r="J150" s="199">
        <f t="shared" si="10"/>
        <v>0</v>
      </c>
      <c r="K150" s="195" t="s">
        <v>1</v>
      </c>
      <c r="L150" s="40"/>
      <c r="M150" s="200" t="s">
        <v>1</v>
      </c>
      <c r="N150" s="201" t="s">
        <v>41</v>
      </c>
      <c r="O150" s="7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1783</v>
      </c>
      <c r="AT150" s="204" t="s">
        <v>209</v>
      </c>
      <c r="AU150" s="204" t="s">
        <v>85</v>
      </c>
      <c r="AY150" s="18" t="s">
        <v>207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8" t="s">
        <v>83</v>
      </c>
      <c r="BK150" s="205">
        <f t="shared" si="19"/>
        <v>0</v>
      </c>
      <c r="BL150" s="18" t="s">
        <v>1783</v>
      </c>
      <c r="BM150" s="204" t="s">
        <v>3096</v>
      </c>
    </row>
    <row r="151" spans="1:65" s="2" customFormat="1" ht="24.2" customHeight="1">
      <c r="A151" s="35"/>
      <c r="B151" s="36"/>
      <c r="C151" s="193" t="s">
        <v>272</v>
      </c>
      <c r="D151" s="193" t="s">
        <v>209</v>
      </c>
      <c r="E151" s="194" t="s">
        <v>3097</v>
      </c>
      <c r="F151" s="195" t="s">
        <v>3098</v>
      </c>
      <c r="G151" s="196" t="s">
        <v>1705</v>
      </c>
      <c r="H151" s="197">
        <v>1</v>
      </c>
      <c r="I151" s="198"/>
      <c r="J151" s="199">
        <f t="shared" si="10"/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1783</v>
      </c>
      <c r="AT151" s="204" t="s">
        <v>209</v>
      </c>
      <c r="AU151" s="204" t="s">
        <v>85</v>
      </c>
      <c r="AY151" s="18" t="s">
        <v>207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8" t="s">
        <v>83</v>
      </c>
      <c r="BK151" s="205">
        <f t="shared" si="19"/>
        <v>0</v>
      </c>
      <c r="BL151" s="18" t="s">
        <v>1783</v>
      </c>
      <c r="BM151" s="204" t="s">
        <v>3099</v>
      </c>
    </row>
    <row r="152" spans="1:65" s="12" customFormat="1" ht="22.9" customHeight="1">
      <c r="B152" s="177"/>
      <c r="C152" s="178"/>
      <c r="D152" s="179" t="s">
        <v>75</v>
      </c>
      <c r="E152" s="191" t="s">
        <v>2491</v>
      </c>
      <c r="F152" s="191" t="s">
        <v>2492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SUM(P153:P155)</f>
        <v>0</v>
      </c>
      <c r="Q152" s="185"/>
      <c r="R152" s="186">
        <f>SUM(R153:R155)</f>
        <v>0</v>
      </c>
      <c r="S152" s="185"/>
      <c r="T152" s="187">
        <f>SUM(T153:T155)</f>
        <v>0</v>
      </c>
      <c r="AR152" s="188" t="s">
        <v>115</v>
      </c>
      <c r="AT152" s="189" t="s">
        <v>75</v>
      </c>
      <c r="AU152" s="189" t="s">
        <v>83</v>
      </c>
      <c r="AY152" s="188" t="s">
        <v>207</v>
      </c>
      <c r="BK152" s="190">
        <f>SUM(BK153:BK155)</f>
        <v>0</v>
      </c>
    </row>
    <row r="153" spans="1:65" s="2" customFormat="1" ht="24.2" customHeight="1">
      <c r="A153" s="35"/>
      <c r="B153" s="36"/>
      <c r="C153" s="193" t="s">
        <v>278</v>
      </c>
      <c r="D153" s="193" t="s">
        <v>209</v>
      </c>
      <c r="E153" s="194" t="s">
        <v>3100</v>
      </c>
      <c r="F153" s="195" t="s">
        <v>3101</v>
      </c>
      <c r="G153" s="196" t="s">
        <v>1705</v>
      </c>
      <c r="H153" s="197">
        <v>1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1783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1783</v>
      </c>
      <c r="BM153" s="204" t="s">
        <v>3102</v>
      </c>
    </row>
    <row r="154" spans="1:65" s="2" customFormat="1" ht="16.5" customHeight="1">
      <c r="A154" s="35"/>
      <c r="B154" s="36"/>
      <c r="C154" s="193" t="s">
        <v>282</v>
      </c>
      <c r="D154" s="193" t="s">
        <v>209</v>
      </c>
      <c r="E154" s="194" t="s">
        <v>3103</v>
      </c>
      <c r="F154" s="195" t="s">
        <v>3104</v>
      </c>
      <c r="G154" s="196" t="s">
        <v>1705</v>
      </c>
      <c r="H154" s="197">
        <v>1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1783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1783</v>
      </c>
      <c r="BM154" s="204" t="s">
        <v>3105</v>
      </c>
    </row>
    <row r="155" spans="1:65" s="2" customFormat="1" ht="49.15" customHeight="1">
      <c r="A155" s="35"/>
      <c r="B155" s="36"/>
      <c r="C155" s="193" t="s">
        <v>292</v>
      </c>
      <c r="D155" s="193" t="s">
        <v>209</v>
      </c>
      <c r="E155" s="194" t="s">
        <v>3106</v>
      </c>
      <c r="F155" s="195" t="s">
        <v>3107</v>
      </c>
      <c r="G155" s="196" t="s">
        <v>1705</v>
      </c>
      <c r="H155" s="197">
        <v>1</v>
      </c>
      <c r="I155" s="198"/>
      <c r="J155" s="199">
        <f>ROUND(I155*H155,2)</f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1783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1783</v>
      </c>
      <c r="BM155" s="204" t="s">
        <v>3108</v>
      </c>
    </row>
    <row r="156" spans="1:65" s="12" customFormat="1" ht="22.9" customHeight="1">
      <c r="B156" s="177"/>
      <c r="C156" s="178"/>
      <c r="D156" s="179" t="s">
        <v>75</v>
      </c>
      <c r="E156" s="191" t="s">
        <v>3109</v>
      </c>
      <c r="F156" s="191" t="s">
        <v>3110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P157</f>
        <v>0</v>
      </c>
      <c r="Q156" s="185"/>
      <c r="R156" s="186">
        <f>R157</f>
        <v>0</v>
      </c>
      <c r="S156" s="185"/>
      <c r="T156" s="187">
        <f>T157</f>
        <v>0</v>
      </c>
      <c r="AR156" s="188" t="s">
        <v>115</v>
      </c>
      <c r="AT156" s="189" t="s">
        <v>75</v>
      </c>
      <c r="AU156" s="189" t="s">
        <v>83</v>
      </c>
      <c r="AY156" s="188" t="s">
        <v>207</v>
      </c>
      <c r="BK156" s="190">
        <f>BK157</f>
        <v>0</v>
      </c>
    </row>
    <row r="157" spans="1:65" s="2" customFormat="1" ht="16.5" customHeight="1">
      <c r="A157" s="35"/>
      <c r="B157" s="36"/>
      <c r="C157" s="193" t="s">
        <v>7</v>
      </c>
      <c r="D157" s="193" t="s">
        <v>209</v>
      </c>
      <c r="E157" s="194" t="s">
        <v>3111</v>
      </c>
      <c r="F157" s="195" t="s">
        <v>3112</v>
      </c>
      <c r="G157" s="196" t="s">
        <v>1705</v>
      </c>
      <c r="H157" s="197">
        <v>1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1783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1783</v>
      </c>
      <c r="BM157" s="204" t="s">
        <v>3113</v>
      </c>
    </row>
    <row r="158" spans="1:65" s="12" customFormat="1" ht="22.9" customHeight="1">
      <c r="B158" s="177"/>
      <c r="C158" s="178"/>
      <c r="D158" s="179" t="s">
        <v>75</v>
      </c>
      <c r="E158" s="191" t="s">
        <v>3036</v>
      </c>
      <c r="F158" s="191" t="s">
        <v>3037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SUM(P159:P161)</f>
        <v>0</v>
      </c>
      <c r="Q158" s="185"/>
      <c r="R158" s="186">
        <f>SUM(R159:R161)</f>
        <v>0</v>
      </c>
      <c r="S158" s="185"/>
      <c r="T158" s="187">
        <f>SUM(T159:T161)</f>
        <v>0</v>
      </c>
      <c r="AR158" s="188" t="s">
        <v>115</v>
      </c>
      <c r="AT158" s="189" t="s">
        <v>75</v>
      </c>
      <c r="AU158" s="189" t="s">
        <v>83</v>
      </c>
      <c r="AY158" s="188" t="s">
        <v>207</v>
      </c>
      <c r="BK158" s="190">
        <f>SUM(BK159:BK161)</f>
        <v>0</v>
      </c>
    </row>
    <row r="159" spans="1:65" s="2" customFormat="1" ht="16.5" customHeight="1">
      <c r="A159" s="35"/>
      <c r="B159" s="36"/>
      <c r="C159" s="193" t="s">
        <v>299</v>
      </c>
      <c r="D159" s="193" t="s">
        <v>209</v>
      </c>
      <c r="E159" s="194" t="s">
        <v>3038</v>
      </c>
      <c r="F159" s="195" t="s">
        <v>3037</v>
      </c>
      <c r="G159" s="196" t="s">
        <v>1705</v>
      </c>
      <c r="H159" s="197">
        <v>1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1783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1783</v>
      </c>
      <c r="BM159" s="204" t="s">
        <v>3114</v>
      </c>
    </row>
    <row r="160" spans="1:65" s="2" customFormat="1" ht="62.65" customHeight="1">
      <c r="A160" s="35"/>
      <c r="B160" s="36"/>
      <c r="C160" s="193" t="s">
        <v>303</v>
      </c>
      <c r="D160" s="193" t="s">
        <v>209</v>
      </c>
      <c r="E160" s="194" t="s">
        <v>3115</v>
      </c>
      <c r="F160" s="195" t="s">
        <v>3116</v>
      </c>
      <c r="G160" s="196" t="s">
        <v>1705</v>
      </c>
      <c r="H160" s="197">
        <v>1</v>
      </c>
      <c r="I160" s="198"/>
      <c r="J160" s="199">
        <f>ROUND(I160*H160,2)</f>
        <v>0</v>
      </c>
      <c r="K160" s="195" t="s">
        <v>213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1783</v>
      </c>
      <c r="AT160" s="204" t="s">
        <v>209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1783</v>
      </c>
      <c r="BM160" s="204" t="s">
        <v>3117</v>
      </c>
    </row>
    <row r="161" spans="1:65" s="2" customFormat="1" ht="16.5" customHeight="1">
      <c r="A161" s="35"/>
      <c r="B161" s="36"/>
      <c r="C161" s="193" t="s">
        <v>308</v>
      </c>
      <c r="D161" s="193" t="s">
        <v>209</v>
      </c>
      <c r="E161" s="194" t="s">
        <v>3118</v>
      </c>
      <c r="F161" s="195" t="s">
        <v>3119</v>
      </c>
      <c r="G161" s="196" t="s">
        <v>1705</v>
      </c>
      <c r="H161" s="197">
        <v>1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1783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1783</v>
      </c>
      <c r="BM161" s="204" t="s">
        <v>3120</v>
      </c>
    </row>
    <row r="162" spans="1:65" s="12" customFormat="1" ht="22.9" customHeight="1">
      <c r="B162" s="177"/>
      <c r="C162" s="178"/>
      <c r="D162" s="179" t="s">
        <v>75</v>
      </c>
      <c r="E162" s="191" t="s">
        <v>3040</v>
      </c>
      <c r="F162" s="191" t="s">
        <v>3041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SUM(P163:P167)</f>
        <v>0</v>
      </c>
      <c r="Q162" s="185"/>
      <c r="R162" s="186">
        <f>SUM(R163:R167)</f>
        <v>0</v>
      </c>
      <c r="S162" s="185"/>
      <c r="T162" s="187">
        <f>SUM(T163:T167)</f>
        <v>0</v>
      </c>
      <c r="AR162" s="188" t="s">
        <v>115</v>
      </c>
      <c r="AT162" s="189" t="s">
        <v>75</v>
      </c>
      <c r="AU162" s="189" t="s">
        <v>83</v>
      </c>
      <c r="AY162" s="188" t="s">
        <v>207</v>
      </c>
      <c r="BK162" s="190">
        <f>SUM(BK163:BK167)</f>
        <v>0</v>
      </c>
    </row>
    <row r="163" spans="1:65" s="2" customFormat="1" ht="44.25" customHeight="1">
      <c r="A163" s="35"/>
      <c r="B163" s="36"/>
      <c r="C163" s="193" t="s">
        <v>314</v>
      </c>
      <c r="D163" s="193" t="s">
        <v>209</v>
      </c>
      <c r="E163" s="194" t="s">
        <v>3121</v>
      </c>
      <c r="F163" s="195" t="s">
        <v>3122</v>
      </c>
      <c r="G163" s="196" t="s">
        <v>1705</v>
      </c>
      <c r="H163" s="197">
        <v>1</v>
      </c>
      <c r="I163" s="198"/>
      <c r="J163" s="199">
        <f>ROUND(I163*H163,2)</f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1783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1783</v>
      </c>
      <c r="BM163" s="204" t="s">
        <v>3123</v>
      </c>
    </row>
    <row r="164" spans="1:65" s="2" customFormat="1" ht="37.9" customHeight="1">
      <c r="A164" s="35"/>
      <c r="B164" s="36"/>
      <c r="C164" s="193" t="s">
        <v>321</v>
      </c>
      <c r="D164" s="193" t="s">
        <v>209</v>
      </c>
      <c r="E164" s="194" t="s">
        <v>3124</v>
      </c>
      <c r="F164" s="195" t="s">
        <v>3125</v>
      </c>
      <c r="G164" s="196" t="s">
        <v>1705</v>
      </c>
      <c r="H164" s="197">
        <v>1</v>
      </c>
      <c r="I164" s="198"/>
      <c r="J164" s="199">
        <f>ROUND(I164*H164,2)</f>
        <v>0</v>
      </c>
      <c r="K164" s="195" t="s">
        <v>1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1783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1783</v>
      </c>
      <c r="BM164" s="204" t="s">
        <v>3126</v>
      </c>
    </row>
    <row r="165" spans="1:65" s="2" customFormat="1" ht="49.15" customHeight="1">
      <c r="A165" s="35"/>
      <c r="B165" s="36"/>
      <c r="C165" s="193" t="s">
        <v>327</v>
      </c>
      <c r="D165" s="193" t="s">
        <v>209</v>
      </c>
      <c r="E165" s="194" t="s">
        <v>3127</v>
      </c>
      <c r="F165" s="195" t="s">
        <v>3128</v>
      </c>
      <c r="G165" s="196" t="s">
        <v>1705</v>
      </c>
      <c r="H165" s="197">
        <v>1</v>
      </c>
      <c r="I165" s="198"/>
      <c r="J165" s="199">
        <f>ROUND(I165*H165,2)</f>
        <v>0</v>
      </c>
      <c r="K165" s="195" t="s">
        <v>1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1783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1783</v>
      </c>
      <c r="BM165" s="204" t="s">
        <v>3129</v>
      </c>
    </row>
    <row r="166" spans="1:65" s="2" customFormat="1" ht="24.2" customHeight="1">
      <c r="A166" s="35"/>
      <c r="B166" s="36"/>
      <c r="C166" s="193" t="s">
        <v>333</v>
      </c>
      <c r="D166" s="193" t="s">
        <v>209</v>
      </c>
      <c r="E166" s="194" t="s">
        <v>3130</v>
      </c>
      <c r="F166" s="195" t="s">
        <v>3131</v>
      </c>
      <c r="G166" s="196" t="s">
        <v>1705</v>
      </c>
      <c r="H166" s="197">
        <v>1</v>
      </c>
      <c r="I166" s="198"/>
      <c r="J166" s="199">
        <f>ROUND(I166*H166,2)</f>
        <v>0</v>
      </c>
      <c r="K166" s="195" t="s">
        <v>1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1783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1783</v>
      </c>
      <c r="BM166" s="204" t="s">
        <v>3132</v>
      </c>
    </row>
    <row r="167" spans="1:65" s="2" customFormat="1" ht="33" customHeight="1">
      <c r="A167" s="35"/>
      <c r="B167" s="36"/>
      <c r="C167" s="193" t="s">
        <v>349</v>
      </c>
      <c r="D167" s="193" t="s">
        <v>209</v>
      </c>
      <c r="E167" s="194" t="s">
        <v>3133</v>
      </c>
      <c r="F167" s="195" t="s">
        <v>3134</v>
      </c>
      <c r="G167" s="196" t="s">
        <v>1705</v>
      </c>
      <c r="H167" s="197">
        <v>1</v>
      </c>
      <c r="I167" s="198"/>
      <c r="J167" s="199">
        <f>ROUND(I167*H167,2)</f>
        <v>0</v>
      </c>
      <c r="K167" s="195" t="s">
        <v>1</v>
      </c>
      <c r="L167" s="40"/>
      <c r="M167" s="250" t="s">
        <v>1</v>
      </c>
      <c r="N167" s="251" t="s">
        <v>41</v>
      </c>
      <c r="O167" s="25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1783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1783</v>
      </c>
      <c r="BM167" s="204" t="s">
        <v>3135</v>
      </c>
    </row>
    <row r="168" spans="1:65" s="2" customFormat="1" ht="6.95" customHeight="1">
      <c r="A168" s="35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40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algorithmName="SHA-512" hashValue="YuereZKU291iudpNVr5h/kaF1dmcnmkHkqZjJAb8ZyjEu4XUEWeJH024E+T0MlZVjBVOVF4WiL7hHMPD4ORs4A==" saltValue="U0NGF9k/IbBQ6PfmuzvEBOmfYj33DJBujXriJX/47oDzW+wDAkw2NVwVmHgBCZakvwf3dsDNrEYso0M2kTa7Sw==" spinCount="100000" sheet="1" objects="1" scenarios="1" formatColumns="0" formatRows="0" autoFilter="0"/>
  <autoFilter ref="C130:K16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148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3046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3047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30" t="s">
        <v>3136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ROUND((SUM(BE127:BE136)),  2)</f>
        <v>0</v>
      </c>
      <c r="G37" s="35"/>
      <c r="H37" s="35"/>
      <c r="I37" s="132">
        <v>0.21</v>
      </c>
      <c r="J37" s="131">
        <f>ROUND(((SUM(BE127:BE136))*I37),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ROUND((SUM(BF127:BF136)),  2)</f>
        <v>0</v>
      </c>
      <c r="G38" s="35"/>
      <c r="H38" s="35"/>
      <c r="I38" s="132">
        <v>0.12</v>
      </c>
      <c r="J38" s="131">
        <f>ROUND(((SUM(BF127:BF136))*I38),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ROUND((SUM(BG127:BG136)),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ROUND((SUM(BH127:BH136)),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ROUND((SUM(BI127:BI136)),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3046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3047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88" t="str">
        <f>E13</f>
        <v>301 - IO 01 Veřejné osvětlení a rozhlas - vedlejší rozpočtové náklady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2735</v>
      </c>
      <c r="E101" s="158"/>
      <c r="F101" s="158"/>
      <c r="G101" s="158"/>
      <c r="H101" s="158"/>
      <c r="I101" s="158"/>
      <c r="J101" s="159">
        <f>J128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2736</v>
      </c>
      <c r="E102" s="158"/>
      <c r="F102" s="158"/>
      <c r="G102" s="158"/>
      <c r="H102" s="158"/>
      <c r="I102" s="158"/>
      <c r="J102" s="159">
        <f>J130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2737</v>
      </c>
      <c r="E103" s="158"/>
      <c r="F103" s="158"/>
      <c r="G103" s="158"/>
      <c r="H103" s="158"/>
      <c r="I103" s="158"/>
      <c r="J103" s="159">
        <f>J135</f>
        <v>0</v>
      </c>
      <c r="K103" s="156"/>
      <c r="L103" s="160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192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34" t="str">
        <f>E7</f>
        <v>Revitalizace Tržnice I.etapa - Krásenský břeh</v>
      </c>
      <c r="F113" s="335"/>
      <c r="G113" s="335"/>
      <c r="H113" s="33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173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34" t="s">
        <v>174</v>
      </c>
      <c r="F115" s="310"/>
      <c r="G115" s="310"/>
      <c r="H115" s="310"/>
      <c r="I115" s="23"/>
      <c r="J115" s="23"/>
      <c r="K115" s="23"/>
      <c r="L115" s="21"/>
    </row>
    <row r="116" spans="1:63" s="1" customFormat="1" ht="12" customHeight="1">
      <c r="B116" s="22"/>
      <c r="C116" s="30" t="s">
        <v>175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6" t="s">
        <v>3046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3047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88" t="str">
        <f>E13</f>
        <v>301 - IO 01 Veřejné osvětlení a rozhlas - vedlejší rozpočtové náklady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Valašské Meziříčí</v>
      </c>
      <c r="G121" s="37"/>
      <c r="H121" s="37"/>
      <c r="I121" s="30" t="s">
        <v>22</v>
      </c>
      <c r="J121" s="67" t="str">
        <f>IF(J16="","",J16)</f>
        <v>25. 10. 2023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E19</f>
        <v>Město Valašské Meziříčí</v>
      </c>
      <c r="G123" s="37"/>
      <c r="H123" s="37"/>
      <c r="I123" s="30" t="s">
        <v>30</v>
      </c>
      <c r="J123" s="33" t="str">
        <f>E25</f>
        <v>Kubla&amp;Architects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Fajfrová Irena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193</v>
      </c>
      <c r="D126" s="169" t="s">
        <v>61</v>
      </c>
      <c r="E126" s="169" t="s">
        <v>57</v>
      </c>
      <c r="F126" s="169" t="s">
        <v>58</v>
      </c>
      <c r="G126" s="169" t="s">
        <v>194</v>
      </c>
      <c r="H126" s="169" t="s">
        <v>195</v>
      </c>
      <c r="I126" s="169" t="s">
        <v>196</v>
      </c>
      <c r="J126" s="169" t="s">
        <v>181</v>
      </c>
      <c r="K126" s="170" t="s">
        <v>197</v>
      </c>
      <c r="L126" s="171"/>
      <c r="M126" s="76" t="s">
        <v>1</v>
      </c>
      <c r="N126" s="77" t="s">
        <v>40</v>
      </c>
      <c r="O126" s="77" t="s">
        <v>198</v>
      </c>
      <c r="P126" s="77" t="s">
        <v>199</v>
      </c>
      <c r="Q126" s="77" t="s">
        <v>200</v>
      </c>
      <c r="R126" s="77" t="s">
        <v>201</v>
      </c>
      <c r="S126" s="77" t="s">
        <v>202</v>
      </c>
      <c r="T126" s="78" t="s">
        <v>203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204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P128+P130+P135</f>
        <v>0</v>
      </c>
      <c r="Q127" s="80"/>
      <c r="R127" s="174">
        <f>R128+R130+R135</f>
        <v>0</v>
      </c>
      <c r="S127" s="80"/>
      <c r="T127" s="175">
        <f>T128+T130+T135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183</v>
      </c>
      <c r="BK127" s="176">
        <f>BK128+BK130+BK135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2741</v>
      </c>
      <c r="F128" s="180" t="s">
        <v>2742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</f>
        <v>0</v>
      </c>
      <c r="Q128" s="185"/>
      <c r="R128" s="186">
        <f>R129</f>
        <v>0</v>
      </c>
      <c r="S128" s="185"/>
      <c r="T128" s="187">
        <f>T129</f>
        <v>0</v>
      </c>
      <c r="AR128" s="188" t="s">
        <v>83</v>
      </c>
      <c r="AT128" s="189" t="s">
        <v>75</v>
      </c>
      <c r="AU128" s="189" t="s">
        <v>76</v>
      </c>
      <c r="AY128" s="188" t="s">
        <v>207</v>
      </c>
      <c r="BK128" s="190">
        <f>BK129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209</v>
      </c>
      <c r="E129" s="194" t="s">
        <v>3137</v>
      </c>
      <c r="F129" s="195" t="s">
        <v>3138</v>
      </c>
      <c r="G129" s="196" t="s">
        <v>510</v>
      </c>
      <c r="H129" s="197">
        <v>4</v>
      </c>
      <c r="I129" s="198"/>
      <c r="J129" s="199">
        <f>ROUND(I129*H129,2)</f>
        <v>0</v>
      </c>
      <c r="K129" s="195" t="s">
        <v>1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806</v>
      </c>
      <c r="AT129" s="204" t="s">
        <v>209</v>
      </c>
      <c r="AU129" s="204" t="s">
        <v>83</v>
      </c>
      <c r="AY129" s="18" t="s">
        <v>207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806</v>
      </c>
      <c r="BM129" s="204" t="s">
        <v>3139</v>
      </c>
    </row>
    <row r="130" spans="1:65" s="12" customFormat="1" ht="25.9" customHeight="1">
      <c r="B130" s="177"/>
      <c r="C130" s="178"/>
      <c r="D130" s="179" t="s">
        <v>75</v>
      </c>
      <c r="E130" s="180" t="s">
        <v>2760</v>
      </c>
      <c r="F130" s="180" t="s">
        <v>2761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SUM(P131:P134)</f>
        <v>0</v>
      </c>
      <c r="Q130" s="185"/>
      <c r="R130" s="186">
        <f>SUM(R131:R134)</f>
        <v>0</v>
      </c>
      <c r="S130" s="185"/>
      <c r="T130" s="187">
        <f>SUM(T131:T134)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SUM(BK131:BK134)</f>
        <v>0</v>
      </c>
    </row>
    <row r="131" spans="1:65" s="2" customFormat="1" ht="44.25" customHeight="1">
      <c r="A131" s="35"/>
      <c r="B131" s="36"/>
      <c r="C131" s="193" t="s">
        <v>85</v>
      </c>
      <c r="D131" s="193" t="s">
        <v>209</v>
      </c>
      <c r="E131" s="194" t="s">
        <v>3140</v>
      </c>
      <c r="F131" s="195" t="s">
        <v>3141</v>
      </c>
      <c r="G131" s="196" t="s">
        <v>2752</v>
      </c>
      <c r="H131" s="197">
        <v>2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806</v>
      </c>
      <c r="AT131" s="204" t="s">
        <v>209</v>
      </c>
      <c r="AU131" s="204" t="s">
        <v>83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806</v>
      </c>
      <c r="BM131" s="204" t="s">
        <v>3142</v>
      </c>
    </row>
    <row r="132" spans="1:65" s="2" customFormat="1" ht="21.75" customHeight="1">
      <c r="A132" s="35"/>
      <c r="B132" s="36"/>
      <c r="C132" s="193" t="s">
        <v>92</v>
      </c>
      <c r="D132" s="193" t="s">
        <v>209</v>
      </c>
      <c r="E132" s="194" t="s">
        <v>3143</v>
      </c>
      <c r="F132" s="195" t="s">
        <v>3144</v>
      </c>
      <c r="G132" s="196" t="s">
        <v>510</v>
      </c>
      <c r="H132" s="197">
        <v>6</v>
      </c>
      <c r="I132" s="198"/>
      <c r="J132" s="199">
        <f>ROUND(I132*H132,2)</f>
        <v>0</v>
      </c>
      <c r="K132" s="195" t="s">
        <v>1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806</v>
      </c>
      <c r="AT132" s="204" t="s">
        <v>209</v>
      </c>
      <c r="AU132" s="204" t="s">
        <v>83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806</v>
      </c>
      <c r="BM132" s="204" t="s">
        <v>3145</v>
      </c>
    </row>
    <row r="133" spans="1:65" s="2" customFormat="1" ht="24.2" customHeight="1">
      <c r="A133" s="35"/>
      <c r="B133" s="36"/>
      <c r="C133" s="193" t="s">
        <v>97</v>
      </c>
      <c r="D133" s="193" t="s">
        <v>209</v>
      </c>
      <c r="E133" s="194" t="s">
        <v>3146</v>
      </c>
      <c r="F133" s="195" t="s">
        <v>3147</v>
      </c>
      <c r="G133" s="196" t="s">
        <v>510</v>
      </c>
      <c r="H133" s="197">
        <v>8</v>
      </c>
      <c r="I133" s="198"/>
      <c r="J133" s="199">
        <f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806</v>
      </c>
      <c r="BM133" s="204" t="s">
        <v>3148</v>
      </c>
    </row>
    <row r="134" spans="1:65" s="2" customFormat="1" ht="16.5" customHeight="1">
      <c r="A134" s="35"/>
      <c r="B134" s="36"/>
      <c r="C134" s="193" t="s">
        <v>115</v>
      </c>
      <c r="D134" s="193" t="s">
        <v>209</v>
      </c>
      <c r="E134" s="194" t="s">
        <v>3149</v>
      </c>
      <c r="F134" s="195" t="s">
        <v>3150</v>
      </c>
      <c r="G134" s="196" t="s">
        <v>510</v>
      </c>
      <c r="H134" s="197">
        <v>8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806</v>
      </c>
      <c r="BM134" s="204" t="s">
        <v>3151</v>
      </c>
    </row>
    <row r="135" spans="1:65" s="12" customFormat="1" ht="25.9" customHeight="1">
      <c r="B135" s="177"/>
      <c r="C135" s="178"/>
      <c r="D135" s="179" t="s">
        <v>75</v>
      </c>
      <c r="E135" s="180" t="s">
        <v>3020</v>
      </c>
      <c r="F135" s="180" t="s">
        <v>3021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</f>
        <v>0</v>
      </c>
      <c r="Q135" s="185"/>
      <c r="R135" s="186">
        <f>R136</f>
        <v>0</v>
      </c>
      <c r="S135" s="185"/>
      <c r="T135" s="187">
        <f>T136</f>
        <v>0</v>
      </c>
      <c r="AR135" s="188" t="s">
        <v>83</v>
      </c>
      <c r="AT135" s="189" t="s">
        <v>75</v>
      </c>
      <c r="AU135" s="189" t="s">
        <v>76</v>
      </c>
      <c r="AY135" s="188" t="s">
        <v>207</v>
      </c>
      <c r="BK135" s="190">
        <f>BK136</f>
        <v>0</v>
      </c>
    </row>
    <row r="136" spans="1:65" s="2" customFormat="1" ht="16.5" customHeight="1">
      <c r="A136" s="35"/>
      <c r="B136" s="36"/>
      <c r="C136" s="193" t="s">
        <v>229</v>
      </c>
      <c r="D136" s="193" t="s">
        <v>209</v>
      </c>
      <c r="E136" s="194" t="s">
        <v>3152</v>
      </c>
      <c r="F136" s="195" t="s">
        <v>3153</v>
      </c>
      <c r="G136" s="196" t="s">
        <v>1002</v>
      </c>
      <c r="H136" s="265"/>
      <c r="I136" s="198"/>
      <c r="J136" s="199">
        <f>ROUND(I136*H136,2)</f>
        <v>0</v>
      </c>
      <c r="K136" s="195" t="s">
        <v>1</v>
      </c>
      <c r="L136" s="40"/>
      <c r="M136" s="250" t="s">
        <v>1</v>
      </c>
      <c r="N136" s="251" t="s">
        <v>41</v>
      </c>
      <c r="O136" s="25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806</v>
      </c>
      <c r="BM136" s="204" t="s">
        <v>3154</v>
      </c>
    </row>
    <row r="137" spans="1:65" s="2" customFormat="1" ht="6.95" customHeight="1">
      <c r="A137" s="35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N1RncJRTc37ToFnxghtfLhKKqja0NDB+FT1uDT04MV4yr22Y7Mj8yCi+K/FXhMUekKdexA+DUnM53X9Vz82MSg==" saltValue="TAvmNEShuOzJJobVFvDrFZRxhU+8+aevdPXdgWTuYkDhPFasXd7NPgFrIcIIQ2LDwhYpfn9LU0gDnBvtXeHYWQ==" spinCount="100000" sheet="1" objects="1" scenarios="1" formatColumns="0" formatRows="0" autoFilter="0"/>
  <autoFilter ref="C126:K136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152</v>
      </c>
      <c r="AZ2" s="116" t="s">
        <v>168</v>
      </c>
      <c r="BA2" s="116" t="s">
        <v>1</v>
      </c>
      <c r="BB2" s="116" t="s">
        <v>1</v>
      </c>
      <c r="BC2" s="116" t="s">
        <v>3155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170</v>
      </c>
      <c r="BA3" s="116" t="s">
        <v>1</v>
      </c>
      <c r="BB3" s="116" t="s">
        <v>1</v>
      </c>
      <c r="BC3" s="116" t="s">
        <v>3156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3158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ROUND((SUM(BE124:BE162)),  2)</f>
        <v>0</v>
      </c>
      <c r="G35" s="35"/>
      <c r="H35" s="35"/>
      <c r="I35" s="132">
        <v>0.21</v>
      </c>
      <c r="J35" s="131">
        <f>ROUND(((SUM(BE124:BE162))*I35),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ROUND((SUM(BF124:BF162)),  2)</f>
        <v>0</v>
      </c>
      <c r="G36" s="35"/>
      <c r="H36" s="35"/>
      <c r="I36" s="132">
        <v>0.12</v>
      </c>
      <c r="J36" s="131">
        <f>ROUND(((SUM(BF124:BF162))*I36),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ROUND((SUM(BG124:BG162)),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ROUND((SUM(BH124:BH162)),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ROUND((SUM(BI124:BI162)),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201 - SO 01 Příprava území a bourací práce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J125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J126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188</v>
      </c>
      <c r="E101" s="163"/>
      <c r="F101" s="163"/>
      <c r="G101" s="163"/>
      <c r="H101" s="163"/>
      <c r="I101" s="163"/>
      <c r="J101" s="164">
        <f>J139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189</v>
      </c>
      <c r="E102" s="163"/>
      <c r="F102" s="163"/>
      <c r="G102" s="163"/>
      <c r="H102" s="163"/>
      <c r="I102" s="163"/>
      <c r="J102" s="164">
        <f>J148</f>
        <v>0</v>
      </c>
      <c r="K102" s="104"/>
      <c r="L102" s="165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192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4" t="str">
        <f>E7</f>
        <v>Revitalizace Tržnice I.etapa - Krásenský břeh</v>
      </c>
      <c r="F112" s="335"/>
      <c r="G112" s="335"/>
      <c r="H112" s="33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173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4" t="s">
        <v>3157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175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8" t="str">
        <f>E11</f>
        <v>201 - SO 01 Příprava území a bourací práce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Valašské Meziříčí</v>
      </c>
      <c r="G118" s="37"/>
      <c r="H118" s="37"/>
      <c r="I118" s="30" t="s">
        <v>22</v>
      </c>
      <c r="J118" s="67" t="str">
        <f>IF(J14="","",J14)</f>
        <v>25. 10. 2023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Město Valašské Meziříčí</v>
      </c>
      <c r="G120" s="37"/>
      <c r="H120" s="37"/>
      <c r="I120" s="30" t="s">
        <v>30</v>
      </c>
      <c r="J120" s="33" t="str">
        <f>E23</f>
        <v>Kubla&amp;Architects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Fajfrová Irena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193</v>
      </c>
      <c r="D123" s="169" t="s">
        <v>61</v>
      </c>
      <c r="E123" s="169" t="s">
        <v>57</v>
      </c>
      <c r="F123" s="169" t="s">
        <v>58</v>
      </c>
      <c r="G123" s="169" t="s">
        <v>194</v>
      </c>
      <c r="H123" s="169" t="s">
        <v>195</v>
      </c>
      <c r="I123" s="169" t="s">
        <v>196</v>
      </c>
      <c r="J123" s="169" t="s">
        <v>181</v>
      </c>
      <c r="K123" s="170" t="s">
        <v>197</v>
      </c>
      <c r="L123" s="171"/>
      <c r="M123" s="76" t="s">
        <v>1</v>
      </c>
      <c r="N123" s="77" t="s">
        <v>40</v>
      </c>
      <c r="O123" s="77" t="s">
        <v>198</v>
      </c>
      <c r="P123" s="77" t="s">
        <v>199</v>
      </c>
      <c r="Q123" s="77" t="s">
        <v>200</v>
      </c>
      <c r="R123" s="77" t="s">
        <v>201</v>
      </c>
      <c r="S123" s="77" t="s">
        <v>202</v>
      </c>
      <c r="T123" s="78" t="s">
        <v>203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204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0</v>
      </c>
      <c r="S124" s="80"/>
      <c r="T124" s="175">
        <f>T125</f>
        <v>1822.4005000000002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183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205</v>
      </c>
      <c r="F125" s="180" t="s">
        <v>206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P126+P139+P148</f>
        <v>0</v>
      </c>
      <c r="Q125" s="185"/>
      <c r="R125" s="186">
        <f>R126+R139+R148</f>
        <v>0</v>
      </c>
      <c r="S125" s="185"/>
      <c r="T125" s="187">
        <f>T126+T139+T148</f>
        <v>1822.4005000000002</v>
      </c>
      <c r="AR125" s="188" t="s">
        <v>83</v>
      </c>
      <c r="AT125" s="189" t="s">
        <v>75</v>
      </c>
      <c r="AU125" s="189" t="s">
        <v>76</v>
      </c>
      <c r="AY125" s="188" t="s">
        <v>207</v>
      </c>
      <c r="BK125" s="190">
        <f>BK126+BK139+BK148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208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SUM(P127:P138)</f>
        <v>0</v>
      </c>
      <c r="Q126" s="185"/>
      <c r="R126" s="186">
        <f>SUM(R127:R138)</f>
        <v>0</v>
      </c>
      <c r="S126" s="185"/>
      <c r="T126" s="187">
        <f>SUM(T127:T138)</f>
        <v>1735.7535000000003</v>
      </c>
      <c r="AR126" s="188" t="s">
        <v>83</v>
      </c>
      <c r="AT126" s="189" t="s">
        <v>75</v>
      </c>
      <c r="AU126" s="189" t="s">
        <v>83</v>
      </c>
      <c r="AY126" s="188" t="s">
        <v>207</v>
      </c>
      <c r="BK126" s="190">
        <f>SUM(BK127:BK138)</f>
        <v>0</v>
      </c>
    </row>
    <row r="127" spans="1:65" s="2" customFormat="1" ht="33" customHeight="1">
      <c r="A127" s="35"/>
      <c r="B127" s="36"/>
      <c r="C127" s="193" t="s">
        <v>83</v>
      </c>
      <c r="D127" s="193" t="s">
        <v>209</v>
      </c>
      <c r="E127" s="194" t="s">
        <v>3159</v>
      </c>
      <c r="F127" s="195" t="s">
        <v>3160</v>
      </c>
      <c r="G127" s="196" t="s">
        <v>212</v>
      </c>
      <c r="H127" s="197">
        <v>21</v>
      </c>
      <c r="I127" s="198"/>
      <c r="J127" s="199">
        <f>ROUND(I127*H127,2)</f>
        <v>0</v>
      </c>
      <c r="K127" s="195" t="s">
        <v>213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0.255</v>
      </c>
      <c r="T127" s="203">
        <f>S127*H127</f>
        <v>5.3550000000000004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97</v>
      </c>
      <c r="AT127" s="204" t="s">
        <v>209</v>
      </c>
      <c r="AU127" s="204" t="s">
        <v>85</v>
      </c>
      <c r="AY127" s="18" t="s">
        <v>207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97</v>
      </c>
      <c r="BM127" s="204" t="s">
        <v>3161</v>
      </c>
    </row>
    <row r="128" spans="1:65" s="14" customFormat="1" ht="11.25">
      <c r="B128" s="218"/>
      <c r="C128" s="219"/>
      <c r="D128" s="208" t="s">
        <v>227</v>
      </c>
      <c r="E128" s="220" t="s">
        <v>1</v>
      </c>
      <c r="F128" s="221" t="s">
        <v>3162</v>
      </c>
      <c r="G128" s="219"/>
      <c r="H128" s="220" t="s">
        <v>1</v>
      </c>
      <c r="I128" s="222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227</v>
      </c>
      <c r="AU128" s="227" t="s">
        <v>85</v>
      </c>
      <c r="AV128" s="14" t="s">
        <v>83</v>
      </c>
      <c r="AW128" s="14" t="s">
        <v>32</v>
      </c>
      <c r="AX128" s="14" t="s">
        <v>76</v>
      </c>
      <c r="AY128" s="227" t="s">
        <v>207</v>
      </c>
    </row>
    <row r="129" spans="1:65" s="13" customFormat="1" ht="11.25">
      <c r="B129" s="206"/>
      <c r="C129" s="207"/>
      <c r="D129" s="208" t="s">
        <v>227</v>
      </c>
      <c r="E129" s="209" t="s">
        <v>1</v>
      </c>
      <c r="F129" s="210" t="s">
        <v>3163</v>
      </c>
      <c r="G129" s="207"/>
      <c r="H129" s="211">
        <v>21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227</v>
      </c>
      <c r="AU129" s="217" t="s">
        <v>85</v>
      </c>
      <c r="AV129" s="13" t="s">
        <v>85</v>
      </c>
      <c r="AW129" s="13" t="s">
        <v>32</v>
      </c>
      <c r="AX129" s="13" t="s">
        <v>83</v>
      </c>
      <c r="AY129" s="217" t="s">
        <v>207</v>
      </c>
    </row>
    <row r="130" spans="1:65" s="2" customFormat="1" ht="24.2" customHeight="1">
      <c r="A130" s="35"/>
      <c r="B130" s="36"/>
      <c r="C130" s="193" t="s">
        <v>85</v>
      </c>
      <c r="D130" s="193" t="s">
        <v>209</v>
      </c>
      <c r="E130" s="194" t="s">
        <v>248</v>
      </c>
      <c r="F130" s="195" t="s">
        <v>249</v>
      </c>
      <c r="G130" s="196" t="s">
        <v>212</v>
      </c>
      <c r="H130" s="197">
        <v>1261</v>
      </c>
      <c r="I130" s="198"/>
      <c r="J130" s="199">
        <f>ROUND(I130*H130,2)</f>
        <v>0</v>
      </c>
      <c r="K130" s="195" t="s">
        <v>213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0.28999999999999998</v>
      </c>
      <c r="T130" s="203">
        <f>S130*H130</f>
        <v>365.69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97</v>
      </c>
      <c r="AT130" s="204" t="s">
        <v>209</v>
      </c>
      <c r="AU130" s="204" t="s">
        <v>85</v>
      </c>
      <c r="AY130" s="18" t="s">
        <v>207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97</v>
      </c>
      <c r="BM130" s="204" t="s">
        <v>3164</v>
      </c>
    </row>
    <row r="131" spans="1:65" s="2" customFormat="1" ht="24.2" customHeight="1">
      <c r="A131" s="35"/>
      <c r="B131" s="36"/>
      <c r="C131" s="193" t="s">
        <v>92</v>
      </c>
      <c r="D131" s="193" t="s">
        <v>209</v>
      </c>
      <c r="E131" s="194" t="s">
        <v>254</v>
      </c>
      <c r="F131" s="195" t="s">
        <v>255</v>
      </c>
      <c r="G131" s="196" t="s">
        <v>212</v>
      </c>
      <c r="H131" s="197">
        <v>1261</v>
      </c>
      <c r="I131" s="198"/>
      <c r="J131" s="199">
        <f>ROUND(I131*H131,2)</f>
        <v>0</v>
      </c>
      <c r="K131" s="195" t="s">
        <v>213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0.75</v>
      </c>
      <c r="T131" s="203">
        <f>S131*H131</f>
        <v>945.75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97</v>
      </c>
      <c r="AT131" s="204" t="s">
        <v>209</v>
      </c>
      <c r="AU131" s="204" t="s">
        <v>85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97</v>
      </c>
      <c r="BM131" s="204" t="s">
        <v>3165</v>
      </c>
    </row>
    <row r="132" spans="1:65" s="2" customFormat="1" ht="24.2" customHeight="1">
      <c r="A132" s="35"/>
      <c r="B132" s="36"/>
      <c r="C132" s="193" t="s">
        <v>97</v>
      </c>
      <c r="D132" s="193" t="s">
        <v>209</v>
      </c>
      <c r="E132" s="194" t="s">
        <v>262</v>
      </c>
      <c r="F132" s="195" t="s">
        <v>263</v>
      </c>
      <c r="G132" s="196" t="s">
        <v>212</v>
      </c>
      <c r="H132" s="197">
        <v>1261</v>
      </c>
      <c r="I132" s="198"/>
      <c r="J132" s="199">
        <f>ROUND(I132*H132,2)</f>
        <v>0</v>
      </c>
      <c r="K132" s="195" t="s">
        <v>213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0.316</v>
      </c>
      <c r="T132" s="203">
        <f>S132*H132</f>
        <v>398.476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97</v>
      </c>
      <c r="AT132" s="204" t="s">
        <v>209</v>
      </c>
      <c r="AU132" s="204" t="s">
        <v>85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97</v>
      </c>
      <c r="BM132" s="204" t="s">
        <v>3166</v>
      </c>
    </row>
    <row r="133" spans="1:65" s="13" customFormat="1" ht="11.25">
      <c r="B133" s="206"/>
      <c r="C133" s="207"/>
      <c r="D133" s="208" t="s">
        <v>227</v>
      </c>
      <c r="E133" s="209" t="s">
        <v>1</v>
      </c>
      <c r="F133" s="210" t="s">
        <v>3167</v>
      </c>
      <c r="G133" s="207"/>
      <c r="H133" s="211">
        <v>1001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227</v>
      </c>
      <c r="AU133" s="217" t="s">
        <v>85</v>
      </c>
      <c r="AV133" s="13" t="s">
        <v>85</v>
      </c>
      <c r="AW133" s="13" t="s">
        <v>32</v>
      </c>
      <c r="AX133" s="13" t="s">
        <v>76</v>
      </c>
      <c r="AY133" s="217" t="s">
        <v>207</v>
      </c>
    </row>
    <row r="134" spans="1:65" s="13" customFormat="1" ht="11.25">
      <c r="B134" s="206"/>
      <c r="C134" s="207"/>
      <c r="D134" s="208" t="s">
        <v>227</v>
      </c>
      <c r="E134" s="209" t="s">
        <v>1</v>
      </c>
      <c r="F134" s="210" t="s">
        <v>3168</v>
      </c>
      <c r="G134" s="207"/>
      <c r="H134" s="211">
        <v>260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227</v>
      </c>
      <c r="AU134" s="217" t="s">
        <v>85</v>
      </c>
      <c r="AV134" s="13" t="s">
        <v>85</v>
      </c>
      <c r="AW134" s="13" t="s">
        <v>32</v>
      </c>
      <c r="AX134" s="13" t="s">
        <v>76</v>
      </c>
      <c r="AY134" s="217" t="s">
        <v>207</v>
      </c>
    </row>
    <row r="135" spans="1:65" s="15" customFormat="1" ht="11.25">
      <c r="B135" s="228"/>
      <c r="C135" s="229"/>
      <c r="D135" s="208" t="s">
        <v>227</v>
      </c>
      <c r="E135" s="230" t="s">
        <v>1</v>
      </c>
      <c r="F135" s="231" t="s">
        <v>291</v>
      </c>
      <c r="G135" s="229"/>
      <c r="H135" s="232">
        <v>1261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227</v>
      </c>
      <c r="AU135" s="238" t="s">
        <v>85</v>
      </c>
      <c r="AV135" s="15" t="s">
        <v>97</v>
      </c>
      <c r="AW135" s="15" t="s">
        <v>32</v>
      </c>
      <c r="AX135" s="15" t="s">
        <v>83</v>
      </c>
      <c r="AY135" s="238" t="s">
        <v>207</v>
      </c>
    </row>
    <row r="136" spans="1:65" s="2" customFormat="1" ht="24.2" customHeight="1">
      <c r="A136" s="35"/>
      <c r="B136" s="36"/>
      <c r="C136" s="193" t="s">
        <v>115</v>
      </c>
      <c r="D136" s="193" t="s">
        <v>209</v>
      </c>
      <c r="E136" s="194" t="s">
        <v>267</v>
      </c>
      <c r="F136" s="195" t="s">
        <v>268</v>
      </c>
      <c r="G136" s="196" t="s">
        <v>212</v>
      </c>
      <c r="H136" s="197">
        <v>21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0.57999999999999996</v>
      </c>
      <c r="T136" s="203">
        <f>S136*H136</f>
        <v>12.18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3169</v>
      </c>
    </row>
    <row r="137" spans="1:65" s="2" customFormat="1" ht="16.5" customHeight="1">
      <c r="A137" s="35"/>
      <c r="B137" s="36"/>
      <c r="C137" s="193" t="s">
        <v>229</v>
      </c>
      <c r="D137" s="193" t="s">
        <v>209</v>
      </c>
      <c r="E137" s="194" t="s">
        <v>273</v>
      </c>
      <c r="F137" s="195" t="s">
        <v>274</v>
      </c>
      <c r="G137" s="196" t="s">
        <v>275</v>
      </c>
      <c r="H137" s="197">
        <v>40.5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0.20499999999999999</v>
      </c>
      <c r="T137" s="203">
        <f>S137*H137</f>
        <v>8.3025000000000002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3170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3171</v>
      </c>
      <c r="G138" s="207"/>
      <c r="H138" s="211">
        <v>40.5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83</v>
      </c>
      <c r="AY138" s="217" t="s">
        <v>207</v>
      </c>
    </row>
    <row r="139" spans="1:65" s="12" customFormat="1" ht="22.9" customHeight="1">
      <c r="B139" s="177"/>
      <c r="C139" s="178"/>
      <c r="D139" s="179" t="s">
        <v>75</v>
      </c>
      <c r="E139" s="191" t="s">
        <v>243</v>
      </c>
      <c r="F139" s="191" t="s">
        <v>332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SUM(P140:P147)</f>
        <v>0</v>
      </c>
      <c r="Q139" s="185"/>
      <c r="R139" s="186">
        <f>SUM(R140:R147)</f>
        <v>0</v>
      </c>
      <c r="S139" s="185"/>
      <c r="T139" s="187">
        <f>SUM(T140:T147)</f>
        <v>86.646999999999991</v>
      </c>
      <c r="AR139" s="188" t="s">
        <v>83</v>
      </c>
      <c r="AT139" s="189" t="s">
        <v>75</v>
      </c>
      <c r="AU139" s="189" t="s">
        <v>83</v>
      </c>
      <c r="AY139" s="188" t="s">
        <v>207</v>
      </c>
      <c r="BK139" s="190">
        <f>SUM(BK140:BK147)</f>
        <v>0</v>
      </c>
    </row>
    <row r="140" spans="1:65" s="2" customFormat="1" ht="16.5" customHeight="1">
      <c r="A140" s="35"/>
      <c r="B140" s="36"/>
      <c r="C140" s="193" t="s">
        <v>282</v>
      </c>
      <c r="D140" s="193" t="s">
        <v>209</v>
      </c>
      <c r="E140" s="194" t="s">
        <v>350</v>
      </c>
      <c r="F140" s="195" t="s">
        <v>351</v>
      </c>
      <c r="G140" s="196" t="s">
        <v>285</v>
      </c>
      <c r="H140" s="197">
        <v>20</v>
      </c>
      <c r="I140" s="198"/>
      <c r="J140" s="199">
        <f>ROUND(I140*H140,2)</f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2.4</v>
      </c>
      <c r="T140" s="203">
        <f>S140*H140</f>
        <v>48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97</v>
      </c>
      <c r="AT140" s="204" t="s">
        <v>209</v>
      </c>
      <c r="AU140" s="204" t="s">
        <v>85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97</v>
      </c>
      <c r="BM140" s="204" t="s">
        <v>3172</v>
      </c>
    </row>
    <row r="141" spans="1:65" s="2" customFormat="1" ht="24.2" customHeight="1">
      <c r="A141" s="35"/>
      <c r="B141" s="36"/>
      <c r="C141" s="193" t="s">
        <v>233</v>
      </c>
      <c r="D141" s="193" t="s">
        <v>209</v>
      </c>
      <c r="E141" s="194" t="s">
        <v>3173</v>
      </c>
      <c r="F141" s="195" t="s">
        <v>3174</v>
      </c>
      <c r="G141" s="196" t="s">
        <v>275</v>
      </c>
      <c r="H141" s="197">
        <v>17.5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0.06</v>
      </c>
      <c r="T141" s="203">
        <f>S141*H141</f>
        <v>1.05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3175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3176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3177</v>
      </c>
      <c r="G143" s="207"/>
      <c r="H143" s="211">
        <v>17.5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24.2" customHeight="1">
      <c r="A144" s="35"/>
      <c r="B144" s="36"/>
      <c r="C144" s="193" t="s">
        <v>237</v>
      </c>
      <c r="D144" s="193" t="s">
        <v>209</v>
      </c>
      <c r="E144" s="194" t="s">
        <v>403</v>
      </c>
      <c r="F144" s="195" t="s">
        <v>404</v>
      </c>
      <c r="G144" s="196" t="s">
        <v>311</v>
      </c>
      <c r="H144" s="197">
        <v>1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8.2000000000000003E-2</v>
      </c>
      <c r="T144" s="203">
        <f>S144*H144</f>
        <v>8.2000000000000003E-2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3178</v>
      </c>
    </row>
    <row r="145" spans="1:65" s="2" customFormat="1" ht="24.2" customHeight="1">
      <c r="A145" s="35"/>
      <c r="B145" s="36"/>
      <c r="C145" s="193" t="s">
        <v>243</v>
      </c>
      <c r="D145" s="193" t="s">
        <v>209</v>
      </c>
      <c r="E145" s="194" t="s">
        <v>3179</v>
      </c>
      <c r="F145" s="195" t="s">
        <v>3180</v>
      </c>
      <c r="G145" s="196" t="s">
        <v>275</v>
      </c>
      <c r="H145" s="197">
        <v>17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2.1</v>
      </c>
      <c r="T145" s="203">
        <f>S145*H145</f>
        <v>35.700000000000003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3181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3182</v>
      </c>
      <c r="G146" s="207"/>
      <c r="H146" s="211">
        <v>17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24.2" customHeight="1">
      <c r="A147" s="35"/>
      <c r="B147" s="36"/>
      <c r="C147" s="193" t="s">
        <v>247</v>
      </c>
      <c r="D147" s="193" t="s">
        <v>209</v>
      </c>
      <c r="E147" s="194" t="s">
        <v>3183</v>
      </c>
      <c r="F147" s="195" t="s">
        <v>3184</v>
      </c>
      <c r="G147" s="196" t="s">
        <v>311</v>
      </c>
      <c r="H147" s="197">
        <v>11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0.16500000000000001</v>
      </c>
      <c r="T147" s="203">
        <f>S147*H147</f>
        <v>1.8150000000000002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3185</v>
      </c>
    </row>
    <row r="148" spans="1:65" s="12" customFormat="1" ht="22.9" customHeight="1">
      <c r="B148" s="177"/>
      <c r="C148" s="178"/>
      <c r="D148" s="179" t="s">
        <v>75</v>
      </c>
      <c r="E148" s="191" t="s">
        <v>440</v>
      </c>
      <c r="F148" s="191" t="s">
        <v>441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SUM(P149:P162)</f>
        <v>0</v>
      </c>
      <c r="Q148" s="185"/>
      <c r="R148" s="186">
        <f>SUM(R149:R162)</f>
        <v>0</v>
      </c>
      <c r="S148" s="185"/>
      <c r="T148" s="187">
        <f>SUM(T149:T162)</f>
        <v>0</v>
      </c>
      <c r="AR148" s="188" t="s">
        <v>83</v>
      </c>
      <c r="AT148" s="189" t="s">
        <v>75</v>
      </c>
      <c r="AU148" s="189" t="s">
        <v>83</v>
      </c>
      <c r="AY148" s="188" t="s">
        <v>207</v>
      </c>
      <c r="BK148" s="190">
        <f>SUM(BK149:BK162)</f>
        <v>0</v>
      </c>
    </row>
    <row r="149" spans="1:65" s="2" customFormat="1" ht="21.75" customHeight="1">
      <c r="A149" s="35"/>
      <c r="B149" s="36"/>
      <c r="C149" s="193" t="s">
        <v>86</v>
      </c>
      <c r="D149" s="193" t="s">
        <v>209</v>
      </c>
      <c r="E149" s="194" t="s">
        <v>443</v>
      </c>
      <c r="F149" s="195" t="s">
        <v>444</v>
      </c>
      <c r="G149" s="196" t="s">
        <v>445</v>
      </c>
      <c r="H149" s="197">
        <v>1722.097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3186</v>
      </c>
    </row>
    <row r="150" spans="1:65" s="13" customFormat="1" ht="11.25">
      <c r="B150" s="206"/>
      <c r="C150" s="207"/>
      <c r="D150" s="208" t="s">
        <v>227</v>
      </c>
      <c r="E150" s="209" t="s">
        <v>168</v>
      </c>
      <c r="F150" s="210" t="s">
        <v>3187</v>
      </c>
      <c r="G150" s="207"/>
      <c r="H150" s="211">
        <v>1722.097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24.2" customHeight="1">
      <c r="A151" s="35"/>
      <c r="B151" s="36"/>
      <c r="C151" s="193" t="s">
        <v>8</v>
      </c>
      <c r="D151" s="193" t="s">
        <v>209</v>
      </c>
      <c r="E151" s="194" t="s">
        <v>448</v>
      </c>
      <c r="F151" s="195" t="s">
        <v>449</v>
      </c>
      <c r="G151" s="196" t="s">
        <v>445</v>
      </c>
      <c r="H151" s="197">
        <v>32719.843000000001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3188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451</v>
      </c>
      <c r="G152" s="207"/>
      <c r="H152" s="211">
        <v>32719.843000000001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1.75" customHeight="1">
      <c r="A153" s="35"/>
      <c r="B153" s="36"/>
      <c r="C153" s="193" t="s">
        <v>257</v>
      </c>
      <c r="D153" s="193" t="s">
        <v>209</v>
      </c>
      <c r="E153" s="194" t="s">
        <v>1397</v>
      </c>
      <c r="F153" s="195" t="s">
        <v>1398</v>
      </c>
      <c r="G153" s="196" t="s">
        <v>445</v>
      </c>
      <c r="H153" s="197">
        <v>100.304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3189</v>
      </c>
    </row>
    <row r="154" spans="1:65" s="13" customFormat="1" ht="11.25">
      <c r="B154" s="206"/>
      <c r="C154" s="207"/>
      <c r="D154" s="208" t="s">
        <v>227</v>
      </c>
      <c r="E154" s="209" t="s">
        <v>170</v>
      </c>
      <c r="F154" s="210" t="s">
        <v>3156</v>
      </c>
      <c r="G154" s="207"/>
      <c r="H154" s="211">
        <v>100.304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24.2" customHeight="1">
      <c r="A155" s="35"/>
      <c r="B155" s="36"/>
      <c r="C155" s="193" t="s">
        <v>261</v>
      </c>
      <c r="D155" s="193" t="s">
        <v>209</v>
      </c>
      <c r="E155" s="194" t="s">
        <v>1400</v>
      </c>
      <c r="F155" s="195" t="s">
        <v>1401</v>
      </c>
      <c r="G155" s="196" t="s">
        <v>445</v>
      </c>
      <c r="H155" s="197">
        <v>1905.7760000000001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3190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461</v>
      </c>
      <c r="G156" s="207"/>
      <c r="H156" s="211">
        <v>1905.7760000000001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24.2" customHeight="1">
      <c r="A157" s="35"/>
      <c r="B157" s="36"/>
      <c r="C157" s="193" t="s">
        <v>266</v>
      </c>
      <c r="D157" s="193" t="s">
        <v>209</v>
      </c>
      <c r="E157" s="194" t="s">
        <v>463</v>
      </c>
      <c r="F157" s="195" t="s">
        <v>464</v>
      </c>
      <c r="G157" s="196" t="s">
        <v>445</v>
      </c>
      <c r="H157" s="197">
        <v>1822.4010000000001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3191</v>
      </c>
    </row>
    <row r="158" spans="1:65" s="2" customFormat="1" ht="37.9" customHeight="1">
      <c r="A158" s="35"/>
      <c r="B158" s="36"/>
      <c r="C158" s="193" t="s">
        <v>270</v>
      </c>
      <c r="D158" s="193" t="s">
        <v>209</v>
      </c>
      <c r="E158" s="194" t="s">
        <v>467</v>
      </c>
      <c r="F158" s="195" t="s">
        <v>468</v>
      </c>
      <c r="G158" s="196" t="s">
        <v>445</v>
      </c>
      <c r="H158" s="197">
        <v>100.304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3192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170</v>
      </c>
      <c r="G159" s="207"/>
      <c r="H159" s="211">
        <v>100.304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83</v>
      </c>
      <c r="AY159" s="217" t="s">
        <v>207</v>
      </c>
    </row>
    <row r="160" spans="1:65" s="2" customFormat="1" ht="44.25" customHeight="1">
      <c r="A160" s="35"/>
      <c r="B160" s="36"/>
      <c r="C160" s="193" t="s">
        <v>272</v>
      </c>
      <c r="D160" s="193" t="s">
        <v>209</v>
      </c>
      <c r="E160" s="194" t="s">
        <v>471</v>
      </c>
      <c r="F160" s="195" t="s">
        <v>472</v>
      </c>
      <c r="G160" s="196" t="s">
        <v>445</v>
      </c>
      <c r="H160" s="197">
        <v>1323.6210000000001</v>
      </c>
      <c r="I160" s="198"/>
      <c r="J160" s="199">
        <f>ROUND(I160*H160,2)</f>
        <v>0</v>
      </c>
      <c r="K160" s="195" t="s">
        <v>213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97</v>
      </c>
      <c r="AT160" s="204" t="s">
        <v>209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97</v>
      </c>
      <c r="BM160" s="204" t="s">
        <v>3193</v>
      </c>
    </row>
    <row r="161" spans="1:65" s="13" customFormat="1" ht="11.25">
      <c r="B161" s="206"/>
      <c r="C161" s="207"/>
      <c r="D161" s="208" t="s">
        <v>227</v>
      </c>
      <c r="E161" s="209" t="s">
        <v>1</v>
      </c>
      <c r="F161" s="210" t="s">
        <v>3194</v>
      </c>
      <c r="G161" s="207"/>
      <c r="H161" s="211">
        <v>1323.6210000000001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227</v>
      </c>
      <c r="AU161" s="217" t="s">
        <v>85</v>
      </c>
      <c r="AV161" s="13" t="s">
        <v>85</v>
      </c>
      <c r="AW161" s="13" t="s">
        <v>32</v>
      </c>
      <c r="AX161" s="13" t="s">
        <v>83</v>
      </c>
      <c r="AY161" s="217" t="s">
        <v>207</v>
      </c>
    </row>
    <row r="162" spans="1:65" s="2" customFormat="1" ht="33" customHeight="1">
      <c r="A162" s="35"/>
      <c r="B162" s="36"/>
      <c r="C162" s="193" t="s">
        <v>278</v>
      </c>
      <c r="D162" s="193" t="s">
        <v>209</v>
      </c>
      <c r="E162" s="194" t="s">
        <v>476</v>
      </c>
      <c r="F162" s="195" t="s">
        <v>477</v>
      </c>
      <c r="G162" s="196" t="s">
        <v>445</v>
      </c>
      <c r="H162" s="197">
        <v>398.476</v>
      </c>
      <c r="I162" s="198"/>
      <c r="J162" s="199">
        <f>ROUND(I162*H162,2)</f>
        <v>0</v>
      </c>
      <c r="K162" s="195" t="s">
        <v>213</v>
      </c>
      <c r="L162" s="40"/>
      <c r="M162" s="250" t="s">
        <v>1</v>
      </c>
      <c r="N162" s="251" t="s">
        <v>41</v>
      </c>
      <c r="O162" s="25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97</v>
      </c>
      <c r="AT162" s="204" t="s">
        <v>209</v>
      </c>
      <c r="AU162" s="204" t="s">
        <v>85</v>
      </c>
      <c r="AY162" s="18" t="s">
        <v>207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97</v>
      </c>
      <c r="BM162" s="204" t="s">
        <v>3195</v>
      </c>
    </row>
    <row r="163" spans="1:65" s="2" customFormat="1" ht="6.95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q8UuprM3mTF6uHqZlW6jMtKRfwhw0V5NVs/khmobOQd+L5jHs+44TC6SFHbPvWH24Xb6VWtp60Dkn7AE7JK4Ig==" saltValue="O2HLhrJonbgak8X56MEZ948mqdZ6+X2cAqTSowVsPqh2mxQeZZkZWHjxgrIrvLN8uoByUDlV3wlitvp0tyDrLA==" spinCount="100000" sheet="1" objects="1" scenarios="1" formatColumns="0" formatRows="0" autoFilter="0"/>
  <autoFilter ref="C123:K16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155</v>
      </c>
      <c r="AZ2" s="116" t="s">
        <v>490</v>
      </c>
      <c r="BA2" s="116" t="s">
        <v>1</v>
      </c>
      <c r="BB2" s="116" t="s">
        <v>1</v>
      </c>
      <c r="BC2" s="116" t="s">
        <v>3196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3197</v>
      </c>
      <c r="BA3" s="116" t="s">
        <v>1</v>
      </c>
      <c r="BB3" s="116" t="s">
        <v>1</v>
      </c>
      <c r="BC3" s="116" t="s">
        <v>3198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3199</v>
      </c>
      <c r="BA4" s="116" t="s">
        <v>1</v>
      </c>
      <c r="BB4" s="116" t="s">
        <v>1</v>
      </c>
      <c r="BC4" s="116" t="s">
        <v>3200</v>
      </c>
      <c r="BD4" s="116" t="s">
        <v>85</v>
      </c>
    </row>
    <row r="5" spans="1:56" s="1" customFormat="1" ht="6.95" customHeight="1">
      <c r="B5" s="21"/>
      <c r="L5" s="21"/>
      <c r="AZ5" s="116" t="s">
        <v>2237</v>
      </c>
      <c r="BA5" s="116" t="s">
        <v>1</v>
      </c>
      <c r="BB5" s="116" t="s">
        <v>1</v>
      </c>
      <c r="BC5" s="116" t="s">
        <v>3201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2531</v>
      </c>
      <c r="BA6" s="116" t="s">
        <v>1</v>
      </c>
      <c r="BB6" s="116" t="s">
        <v>1</v>
      </c>
      <c r="BC6" s="116" t="s">
        <v>3202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3203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ROUND((SUM(BE130:BE252)),  2)</f>
        <v>0</v>
      </c>
      <c r="G35" s="35"/>
      <c r="H35" s="35"/>
      <c r="I35" s="132">
        <v>0.21</v>
      </c>
      <c r="J35" s="131">
        <f>ROUND(((SUM(BE130:BE252))*I35),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ROUND((SUM(BF130:BF252)),  2)</f>
        <v>0</v>
      </c>
      <c r="G36" s="35"/>
      <c r="H36" s="35"/>
      <c r="I36" s="132">
        <v>0.12</v>
      </c>
      <c r="J36" s="131">
        <f>ROUND(((SUM(BF130:BF252))*I36),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ROUND((SUM(BG130:BG252)),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ROUND((SUM(BH130:BH252)),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ROUND((SUM(BI130:BI252)),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202 - SO 02 Zázemí tržnice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J131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J132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495</v>
      </c>
      <c r="E101" s="163"/>
      <c r="F101" s="163"/>
      <c r="G101" s="163"/>
      <c r="H101" s="163"/>
      <c r="I101" s="163"/>
      <c r="J101" s="164">
        <f>J170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496</v>
      </c>
      <c r="E102" s="163"/>
      <c r="F102" s="163"/>
      <c r="G102" s="163"/>
      <c r="H102" s="163"/>
      <c r="I102" s="163"/>
      <c r="J102" s="164">
        <f>J204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188</v>
      </c>
      <c r="E103" s="163"/>
      <c r="F103" s="163"/>
      <c r="G103" s="163"/>
      <c r="H103" s="163"/>
      <c r="I103" s="163"/>
      <c r="J103" s="164">
        <f>J214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498</v>
      </c>
      <c r="E104" s="163"/>
      <c r="F104" s="163"/>
      <c r="G104" s="163"/>
      <c r="H104" s="163"/>
      <c r="I104" s="163"/>
      <c r="J104" s="164">
        <f>J224</f>
        <v>0</v>
      </c>
      <c r="K104" s="104"/>
      <c r="L104" s="165"/>
    </row>
    <row r="105" spans="1:47" s="9" customFormat="1" ht="24.95" customHeight="1">
      <c r="B105" s="155"/>
      <c r="C105" s="156"/>
      <c r="D105" s="157" t="s">
        <v>190</v>
      </c>
      <c r="E105" s="158"/>
      <c r="F105" s="158"/>
      <c r="G105" s="158"/>
      <c r="H105" s="158"/>
      <c r="I105" s="158"/>
      <c r="J105" s="159">
        <f>J226</f>
        <v>0</v>
      </c>
      <c r="K105" s="156"/>
      <c r="L105" s="160"/>
    </row>
    <row r="106" spans="1:47" s="10" customFormat="1" ht="19.899999999999999" customHeight="1">
      <c r="B106" s="161"/>
      <c r="C106" s="104"/>
      <c r="D106" s="162" t="s">
        <v>500</v>
      </c>
      <c r="E106" s="163"/>
      <c r="F106" s="163"/>
      <c r="G106" s="163"/>
      <c r="H106" s="163"/>
      <c r="I106" s="163"/>
      <c r="J106" s="164">
        <f>J227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191</v>
      </c>
      <c r="E107" s="163"/>
      <c r="F107" s="163"/>
      <c r="G107" s="163"/>
      <c r="H107" s="163"/>
      <c r="I107" s="163"/>
      <c r="J107" s="164">
        <f>J230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502</v>
      </c>
      <c r="E108" s="163"/>
      <c r="F108" s="163"/>
      <c r="G108" s="163"/>
      <c r="H108" s="163"/>
      <c r="I108" s="163"/>
      <c r="J108" s="164">
        <f>J250</f>
        <v>0</v>
      </c>
      <c r="K108" s="104"/>
      <c r="L108" s="165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4" t="str">
        <f>E7</f>
        <v>Revitalizace Tržnice I.etapa - Krásenský břeh</v>
      </c>
      <c r="F118" s="335"/>
      <c r="G118" s="335"/>
      <c r="H118" s="33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173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4" t="s">
        <v>3157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175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E11</f>
        <v>202 - SO 02 Zázemí tržnice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Valašské Meziříčí</v>
      </c>
      <c r="G124" s="37"/>
      <c r="H124" s="37"/>
      <c r="I124" s="30" t="s">
        <v>22</v>
      </c>
      <c r="J124" s="67" t="str">
        <f>IF(J14="","",J14)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E17</f>
        <v>Město Valašské Meziříčí</v>
      </c>
      <c r="G126" s="37"/>
      <c r="H126" s="37"/>
      <c r="I126" s="30" t="s">
        <v>30</v>
      </c>
      <c r="J126" s="33" t="str">
        <f>E23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P131+P226</f>
        <v>0</v>
      </c>
      <c r="Q130" s="80"/>
      <c r="R130" s="174">
        <f>R131+R226</f>
        <v>79.918398430000011</v>
      </c>
      <c r="S130" s="80"/>
      <c r="T130" s="175">
        <f>T131+T226</f>
        <v>2.3654999999999999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BK131+BK226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P132+P170+P204+P214+P224</f>
        <v>0</v>
      </c>
      <c r="Q131" s="185"/>
      <c r="R131" s="186">
        <f>R132+R170+R204+R214+R224</f>
        <v>60.732388430000007</v>
      </c>
      <c r="S131" s="185"/>
      <c r="T131" s="187">
        <f>T132+T170+T204+T214+T224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BK132+BK170+BK204+BK214+BK224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SUM(P133:P169)</f>
        <v>0</v>
      </c>
      <c r="Q132" s="185"/>
      <c r="R132" s="186">
        <f>SUM(R133:R169)</f>
        <v>0</v>
      </c>
      <c r="S132" s="185"/>
      <c r="T132" s="187">
        <f>SUM(T133:T169)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SUM(BK133:BK169)</f>
        <v>0</v>
      </c>
    </row>
    <row r="133" spans="1:65" s="2" customFormat="1" ht="33" customHeight="1">
      <c r="A133" s="35"/>
      <c r="B133" s="36"/>
      <c r="C133" s="193" t="s">
        <v>83</v>
      </c>
      <c r="D133" s="193" t="s">
        <v>209</v>
      </c>
      <c r="E133" s="194" t="s">
        <v>3204</v>
      </c>
      <c r="F133" s="195" t="s">
        <v>3205</v>
      </c>
      <c r="G133" s="196" t="s">
        <v>285</v>
      </c>
      <c r="H133" s="197">
        <v>7.5149999999999997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3206</v>
      </c>
    </row>
    <row r="134" spans="1:65" s="14" customFormat="1" ht="11.25">
      <c r="B134" s="218"/>
      <c r="C134" s="219"/>
      <c r="D134" s="208" t="s">
        <v>227</v>
      </c>
      <c r="E134" s="220" t="s">
        <v>1</v>
      </c>
      <c r="F134" s="221" t="s">
        <v>3207</v>
      </c>
      <c r="G134" s="219"/>
      <c r="H134" s="220" t="s">
        <v>1</v>
      </c>
      <c r="I134" s="222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227</v>
      </c>
      <c r="AU134" s="227" t="s">
        <v>85</v>
      </c>
      <c r="AV134" s="14" t="s">
        <v>83</v>
      </c>
      <c r="AW134" s="14" t="s">
        <v>32</v>
      </c>
      <c r="AX134" s="14" t="s">
        <v>76</v>
      </c>
      <c r="AY134" s="227" t="s">
        <v>207</v>
      </c>
    </row>
    <row r="135" spans="1:65" s="13" customFormat="1" ht="11.25">
      <c r="B135" s="206"/>
      <c r="C135" s="207"/>
      <c r="D135" s="208" t="s">
        <v>227</v>
      </c>
      <c r="E135" s="209" t="s">
        <v>3199</v>
      </c>
      <c r="F135" s="210" t="s">
        <v>3208</v>
      </c>
      <c r="G135" s="207"/>
      <c r="H135" s="211">
        <v>7.5149999999999997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33" customHeight="1">
      <c r="A136" s="35"/>
      <c r="B136" s="36"/>
      <c r="C136" s="193" t="s">
        <v>85</v>
      </c>
      <c r="D136" s="193" t="s">
        <v>209</v>
      </c>
      <c r="E136" s="194" t="s">
        <v>3209</v>
      </c>
      <c r="F136" s="195" t="s">
        <v>3210</v>
      </c>
      <c r="G136" s="196" t="s">
        <v>285</v>
      </c>
      <c r="H136" s="197">
        <v>32.237000000000002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3211</v>
      </c>
    </row>
    <row r="137" spans="1:65" s="14" customFormat="1" ht="11.25">
      <c r="B137" s="218"/>
      <c r="C137" s="219"/>
      <c r="D137" s="208" t="s">
        <v>227</v>
      </c>
      <c r="E137" s="220" t="s">
        <v>1</v>
      </c>
      <c r="F137" s="221" t="s">
        <v>3212</v>
      </c>
      <c r="G137" s="219"/>
      <c r="H137" s="220" t="s">
        <v>1</v>
      </c>
      <c r="I137" s="222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227</v>
      </c>
      <c r="AU137" s="227" t="s">
        <v>85</v>
      </c>
      <c r="AV137" s="14" t="s">
        <v>83</v>
      </c>
      <c r="AW137" s="14" t="s">
        <v>32</v>
      </c>
      <c r="AX137" s="14" t="s">
        <v>76</v>
      </c>
      <c r="AY137" s="227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3213</v>
      </c>
      <c r="G138" s="207"/>
      <c r="H138" s="211">
        <v>20.16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76</v>
      </c>
      <c r="AY138" s="217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3214</v>
      </c>
      <c r="G139" s="207"/>
      <c r="H139" s="211">
        <v>12.077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76</v>
      </c>
      <c r="AY139" s="217" t="s">
        <v>207</v>
      </c>
    </row>
    <row r="140" spans="1:65" s="15" customFormat="1" ht="11.25">
      <c r="B140" s="228"/>
      <c r="C140" s="229"/>
      <c r="D140" s="208" t="s">
        <v>227</v>
      </c>
      <c r="E140" s="230" t="s">
        <v>3197</v>
      </c>
      <c r="F140" s="231" t="s">
        <v>291</v>
      </c>
      <c r="G140" s="229"/>
      <c r="H140" s="232">
        <v>32.237000000000002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227</v>
      </c>
      <c r="AU140" s="238" t="s">
        <v>85</v>
      </c>
      <c r="AV140" s="15" t="s">
        <v>97</v>
      </c>
      <c r="AW140" s="15" t="s">
        <v>32</v>
      </c>
      <c r="AX140" s="15" t="s">
        <v>83</v>
      </c>
      <c r="AY140" s="238" t="s">
        <v>207</v>
      </c>
    </row>
    <row r="141" spans="1:65" s="2" customFormat="1" ht="37.9" customHeight="1">
      <c r="A141" s="35"/>
      <c r="B141" s="36"/>
      <c r="C141" s="193" t="s">
        <v>92</v>
      </c>
      <c r="D141" s="193" t="s">
        <v>209</v>
      </c>
      <c r="E141" s="194" t="s">
        <v>539</v>
      </c>
      <c r="F141" s="195" t="s">
        <v>540</v>
      </c>
      <c r="G141" s="196" t="s">
        <v>285</v>
      </c>
      <c r="H141" s="197">
        <v>46.344000000000001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3215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542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2547</v>
      </c>
      <c r="G143" s="207"/>
      <c r="H143" s="211">
        <v>46.344000000000001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37.9" customHeight="1">
      <c r="A144" s="35"/>
      <c r="B144" s="36"/>
      <c r="C144" s="193" t="s">
        <v>97</v>
      </c>
      <c r="D144" s="193" t="s">
        <v>209</v>
      </c>
      <c r="E144" s="194" t="s">
        <v>547</v>
      </c>
      <c r="F144" s="195" t="s">
        <v>548</v>
      </c>
      <c r="G144" s="196" t="s">
        <v>285</v>
      </c>
      <c r="H144" s="197">
        <v>16.579999999999998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3216</v>
      </c>
    </row>
    <row r="145" spans="1:65" s="14" customFormat="1" ht="11.25">
      <c r="B145" s="218"/>
      <c r="C145" s="219"/>
      <c r="D145" s="208" t="s">
        <v>227</v>
      </c>
      <c r="E145" s="220" t="s">
        <v>1</v>
      </c>
      <c r="F145" s="221" t="s">
        <v>550</v>
      </c>
      <c r="G145" s="219"/>
      <c r="H145" s="220" t="s">
        <v>1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227</v>
      </c>
      <c r="AU145" s="227" t="s">
        <v>85</v>
      </c>
      <c r="AV145" s="14" t="s">
        <v>83</v>
      </c>
      <c r="AW145" s="14" t="s">
        <v>32</v>
      </c>
      <c r="AX145" s="14" t="s">
        <v>76</v>
      </c>
      <c r="AY145" s="22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3217</v>
      </c>
      <c r="G146" s="207"/>
      <c r="H146" s="211">
        <v>39.752000000000002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2549</v>
      </c>
      <c r="G147" s="207"/>
      <c r="H147" s="211">
        <v>-23.172000000000001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5" customFormat="1" ht="11.25">
      <c r="B148" s="228"/>
      <c r="C148" s="229"/>
      <c r="D148" s="208" t="s">
        <v>227</v>
      </c>
      <c r="E148" s="230" t="s">
        <v>490</v>
      </c>
      <c r="F148" s="231" t="s">
        <v>291</v>
      </c>
      <c r="G148" s="229"/>
      <c r="H148" s="232">
        <v>16.579999999999998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227</v>
      </c>
      <c r="AU148" s="238" t="s">
        <v>85</v>
      </c>
      <c r="AV148" s="15" t="s">
        <v>97</v>
      </c>
      <c r="AW148" s="15" t="s">
        <v>32</v>
      </c>
      <c r="AX148" s="15" t="s">
        <v>83</v>
      </c>
      <c r="AY148" s="238" t="s">
        <v>207</v>
      </c>
    </row>
    <row r="149" spans="1:65" s="2" customFormat="1" ht="37.9" customHeight="1">
      <c r="A149" s="35"/>
      <c r="B149" s="36"/>
      <c r="C149" s="193" t="s">
        <v>115</v>
      </c>
      <c r="D149" s="193" t="s">
        <v>209</v>
      </c>
      <c r="E149" s="194" t="s">
        <v>554</v>
      </c>
      <c r="F149" s="195" t="s">
        <v>555</v>
      </c>
      <c r="G149" s="196" t="s">
        <v>285</v>
      </c>
      <c r="H149" s="197">
        <v>165.8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3218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557</v>
      </c>
      <c r="G150" s="207"/>
      <c r="H150" s="211">
        <v>165.8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24.2" customHeight="1">
      <c r="A151" s="35"/>
      <c r="B151" s="36"/>
      <c r="C151" s="193" t="s">
        <v>229</v>
      </c>
      <c r="D151" s="193" t="s">
        <v>209</v>
      </c>
      <c r="E151" s="194" t="s">
        <v>562</v>
      </c>
      <c r="F151" s="195" t="s">
        <v>563</v>
      </c>
      <c r="G151" s="196" t="s">
        <v>285</v>
      </c>
      <c r="H151" s="197">
        <v>23.172000000000001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3219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3220</v>
      </c>
      <c r="G152" s="207"/>
      <c r="H152" s="211">
        <v>23.172000000000001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33" customHeight="1">
      <c r="A153" s="35"/>
      <c r="B153" s="36"/>
      <c r="C153" s="193" t="s">
        <v>233</v>
      </c>
      <c r="D153" s="193" t="s">
        <v>209</v>
      </c>
      <c r="E153" s="194" t="s">
        <v>569</v>
      </c>
      <c r="F153" s="195" t="s">
        <v>570</v>
      </c>
      <c r="G153" s="196" t="s">
        <v>445</v>
      </c>
      <c r="H153" s="197">
        <v>33.159999999999997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3221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572</v>
      </c>
      <c r="G154" s="207"/>
      <c r="H154" s="211">
        <v>33.159999999999997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16.5" customHeight="1">
      <c r="A155" s="35"/>
      <c r="B155" s="36"/>
      <c r="C155" s="193" t="s">
        <v>237</v>
      </c>
      <c r="D155" s="193" t="s">
        <v>209</v>
      </c>
      <c r="E155" s="194" t="s">
        <v>573</v>
      </c>
      <c r="F155" s="195" t="s">
        <v>574</v>
      </c>
      <c r="G155" s="196" t="s">
        <v>285</v>
      </c>
      <c r="H155" s="197">
        <v>16.579999999999998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3222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490</v>
      </c>
      <c r="G156" s="207"/>
      <c r="H156" s="211">
        <v>16.579999999999998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24.2" customHeight="1">
      <c r="A157" s="35"/>
      <c r="B157" s="36"/>
      <c r="C157" s="193" t="s">
        <v>243</v>
      </c>
      <c r="D157" s="193" t="s">
        <v>209</v>
      </c>
      <c r="E157" s="194" t="s">
        <v>2272</v>
      </c>
      <c r="F157" s="195" t="s">
        <v>2273</v>
      </c>
      <c r="G157" s="196" t="s">
        <v>285</v>
      </c>
      <c r="H157" s="197">
        <v>5.4649999999999999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3223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3199</v>
      </c>
      <c r="G158" s="207"/>
      <c r="H158" s="211">
        <v>7.5149999999999997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76</v>
      </c>
      <c r="AY158" s="21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3224</v>
      </c>
      <c r="G159" s="207"/>
      <c r="H159" s="211">
        <v>-2.0499999999999998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76</v>
      </c>
      <c r="AY159" s="217" t="s">
        <v>207</v>
      </c>
    </row>
    <row r="160" spans="1:65" s="15" customFormat="1" ht="11.25">
      <c r="B160" s="228"/>
      <c r="C160" s="229"/>
      <c r="D160" s="208" t="s">
        <v>227</v>
      </c>
      <c r="E160" s="230" t="s">
        <v>2531</v>
      </c>
      <c r="F160" s="231" t="s">
        <v>291</v>
      </c>
      <c r="G160" s="229"/>
      <c r="H160" s="232">
        <v>5.4649999999999999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227</v>
      </c>
      <c r="AU160" s="238" t="s">
        <v>85</v>
      </c>
      <c r="AV160" s="15" t="s">
        <v>97</v>
      </c>
      <c r="AW160" s="15" t="s">
        <v>32</v>
      </c>
      <c r="AX160" s="15" t="s">
        <v>83</v>
      </c>
      <c r="AY160" s="238" t="s">
        <v>207</v>
      </c>
    </row>
    <row r="161" spans="1:65" s="2" customFormat="1" ht="24.2" customHeight="1">
      <c r="A161" s="35"/>
      <c r="B161" s="36"/>
      <c r="C161" s="193" t="s">
        <v>247</v>
      </c>
      <c r="D161" s="193" t="s">
        <v>209</v>
      </c>
      <c r="E161" s="194" t="s">
        <v>576</v>
      </c>
      <c r="F161" s="195" t="s">
        <v>577</v>
      </c>
      <c r="G161" s="196" t="s">
        <v>285</v>
      </c>
      <c r="H161" s="197">
        <v>17.707000000000001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3225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3197</v>
      </c>
      <c r="G162" s="207"/>
      <c r="H162" s="211">
        <v>32.237000000000002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76</v>
      </c>
      <c r="AY162" s="21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3226</v>
      </c>
      <c r="G163" s="207"/>
      <c r="H163" s="211">
        <v>-14.53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76</v>
      </c>
      <c r="AY163" s="217" t="s">
        <v>207</v>
      </c>
    </row>
    <row r="164" spans="1:65" s="15" customFormat="1" ht="11.25">
      <c r="B164" s="228"/>
      <c r="C164" s="229"/>
      <c r="D164" s="208" t="s">
        <v>227</v>
      </c>
      <c r="E164" s="230" t="s">
        <v>2237</v>
      </c>
      <c r="F164" s="231" t="s">
        <v>291</v>
      </c>
      <c r="G164" s="229"/>
      <c r="H164" s="232">
        <v>17.707000000000001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227</v>
      </c>
      <c r="AU164" s="238" t="s">
        <v>85</v>
      </c>
      <c r="AV164" s="15" t="s">
        <v>97</v>
      </c>
      <c r="AW164" s="15" t="s">
        <v>32</v>
      </c>
      <c r="AX164" s="15" t="s">
        <v>83</v>
      </c>
      <c r="AY164" s="238" t="s">
        <v>207</v>
      </c>
    </row>
    <row r="165" spans="1:65" s="2" customFormat="1" ht="24.2" customHeight="1">
      <c r="A165" s="35"/>
      <c r="B165" s="36"/>
      <c r="C165" s="193" t="s">
        <v>86</v>
      </c>
      <c r="D165" s="193" t="s">
        <v>209</v>
      </c>
      <c r="E165" s="194" t="s">
        <v>580</v>
      </c>
      <c r="F165" s="195" t="s">
        <v>581</v>
      </c>
      <c r="G165" s="196" t="s">
        <v>212</v>
      </c>
      <c r="H165" s="197">
        <v>21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3227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3228</v>
      </c>
      <c r="G166" s="207"/>
      <c r="H166" s="211">
        <v>12.414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3229</v>
      </c>
      <c r="G167" s="207"/>
      <c r="H167" s="211">
        <v>8.31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5" customFormat="1" ht="11.25">
      <c r="B168" s="228"/>
      <c r="C168" s="229"/>
      <c r="D168" s="208" t="s">
        <v>227</v>
      </c>
      <c r="E168" s="230" t="s">
        <v>1</v>
      </c>
      <c r="F168" s="231" t="s">
        <v>291</v>
      </c>
      <c r="G168" s="229"/>
      <c r="H168" s="232">
        <v>20.724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227</v>
      </c>
      <c r="AU168" s="238" t="s">
        <v>85</v>
      </c>
      <c r="AV168" s="15" t="s">
        <v>97</v>
      </c>
      <c r="AW168" s="15" t="s">
        <v>32</v>
      </c>
      <c r="AX168" s="15" t="s">
        <v>76</v>
      </c>
      <c r="AY168" s="238" t="s">
        <v>207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7</v>
      </c>
      <c r="G169" s="207"/>
      <c r="H169" s="211">
        <v>21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83</v>
      </c>
      <c r="AY169" s="217" t="s">
        <v>207</v>
      </c>
    </row>
    <row r="170" spans="1:65" s="12" customFormat="1" ht="22.9" customHeight="1">
      <c r="B170" s="177"/>
      <c r="C170" s="178"/>
      <c r="D170" s="179" t="s">
        <v>75</v>
      </c>
      <c r="E170" s="191" t="s">
        <v>85</v>
      </c>
      <c r="F170" s="191" t="s">
        <v>584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SUM(P171:P203)</f>
        <v>0</v>
      </c>
      <c r="Q170" s="185"/>
      <c r="R170" s="186">
        <f>SUM(R171:R203)</f>
        <v>58.303038430000008</v>
      </c>
      <c r="S170" s="185"/>
      <c r="T170" s="187">
        <f>SUM(T171:T203)</f>
        <v>0</v>
      </c>
      <c r="AR170" s="188" t="s">
        <v>83</v>
      </c>
      <c r="AT170" s="189" t="s">
        <v>75</v>
      </c>
      <c r="AU170" s="189" t="s">
        <v>83</v>
      </c>
      <c r="AY170" s="188" t="s">
        <v>207</v>
      </c>
      <c r="BK170" s="190">
        <f>SUM(BK171:BK203)</f>
        <v>0</v>
      </c>
    </row>
    <row r="171" spans="1:65" s="2" customFormat="1" ht="24.2" customHeight="1">
      <c r="A171" s="35"/>
      <c r="B171" s="36"/>
      <c r="C171" s="193" t="s">
        <v>8</v>
      </c>
      <c r="D171" s="193" t="s">
        <v>209</v>
      </c>
      <c r="E171" s="194" t="s">
        <v>1843</v>
      </c>
      <c r="F171" s="195" t="s">
        <v>1844</v>
      </c>
      <c r="G171" s="196" t="s">
        <v>285</v>
      </c>
      <c r="H171" s="197">
        <v>2.0720000000000001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1.98</v>
      </c>
      <c r="R171" s="202">
        <f>Q171*H171</f>
        <v>4.1025600000000004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3230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3231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3232</v>
      </c>
      <c r="G173" s="207"/>
      <c r="H173" s="211">
        <v>1.2410000000000001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3233</v>
      </c>
      <c r="G174" s="207"/>
      <c r="H174" s="211">
        <v>0.83099999999999996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76</v>
      </c>
      <c r="AY174" s="217" t="s">
        <v>207</v>
      </c>
    </row>
    <row r="175" spans="1:65" s="15" customFormat="1" ht="11.25">
      <c r="B175" s="228"/>
      <c r="C175" s="229"/>
      <c r="D175" s="208" t="s">
        <v>227</v>
      </c>
      <c r="E175" s="230" t="s">
        <v>1</v>
      </c>
      <c r="F175" s="231" t="s">
        <v>291</v>
      </c>
      <c r="G175" s="229"/>
      <c r="H175" s="232">
        <v>2.0720000000000001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227</v>
      </c>
      <c r="AU175" s="238" t="s">
        <v>85</v>
      </c>
      <c r="AV175" s="15" t="s">
        <v>97</v>
      </c>
      <c r="AW175" s="15" t="s">
        <v>32</v>
      </c>
      <c r="AX175" s="15" t="s">
        <v>83</v>
      </c>
      <c r="AY175" s="238" t="s">
        <v>207</v>
      </c>
    </row>
    <row r="176" spans="1:65" s="2" customFormat="1" ht="16.5" customHeight="1">
      <c r="A176" s="35"/>
      <c r="B176" s="36"/>
      <c r="C176" s="193" t="s">
        <v>257</v>
      </c>
      <c r="D176" s="193" t="s">
        <v>209</v>
      </c>
      <c r="E176" s="194" t="s">
        <v>603</v>
      </c>
      <c r="F176" s="195" t="s">
        <v>604</v>
      </c>
      <c r="G176" s="196" t="s">
        <v>285</v>
      </c>
      <c r="H176" s="197">
        <v>2.97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2.3010199999999998</v>
      </c>
      <c r="R176" s="202">
        <f>Q176*H176</f>
        <v>6.8340294000000004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3234</v>
      </c>
    </row>
    <row r="177" spans="1:65" s="14" customFormat="1" ht="11.25">
      <c r="B177" s="218"/>
      <c r="C177" s="219"/>
      <c r="D177" s="208" t="s">
        <v>227</v>
      </c>
      <c r="E177" s="220" t="s">
        <v>1</v>
      </c>
      <c r="F177" s="221" t="s">
        <v>3235</v>
      </c>
      <c r="G177" s="219"/>
      <c r="H177" s="220" t="s">
        <v>1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227</v>
      </c>
      <c r="AU177" s="227" t="s">
        <v>85</v>
      </c>
      <c r="AV177" s="14" t="s">
        <v>83</v>
      </c>
      <c r="AW177" s="14" t="s">
        <v>32</v>
      </c>
      <c r="AX177" s="14" t="s">
        <v>76</v>
      </c>
      <c r="AY177" s="227" t="s">
        <v>207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3236</v>
      </c>
      <c r="G178" s="207"/>
      <c r="H178" s="211">
        <v>1.8620000000000001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3237</v>
      </c>
      <c r="G179" s="207"/>
      <c r="H179" s="211">
        <v>1.1080000000000001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5" customFormat="1" ht="11.25">
      <c r="B180" s="228"/>
      <c r="C180" s="229"/>
      <c r="D180" s="208" t="s">
        <v>227</v>
      </c>
      <c r="E180" s="230" t="s">
        <v>1</v>
      </c>
      <c r="F180" s="231" t="s">
        <v>291</v>
      </c>
      <c r="G180" s="229"/>
      <c r="H180" s="232">
        <v>2.97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227</v>
      </c>
      <c r="AU180" s="238" t="s">
        <v>85</v>
      </c>
      <c r="AV180" s="15" t="s">
        <v>97</v>
      </c>
      <c r="AW180" s="15" t="s">
        <v>32</v>
      </c>
      <c r="AX180" s="15" t="s">
        <v>83</v>
      </c>
      <c r="AY180" s="238" t="s">
        <v>207</v>
      </c>
    </row>
    <row r="181" spans="1:65" s="2" customFormat="1" ht="24.2" customHeight="1">
      <c r="A181" s="35"/>
      <c r="B181" s="36"/>
      <c r="C181" s="193" t="s">
        <v>261</v>
      </c>
      <c r="D181" s="193" t="s">
        <v>209</v>
      </c>
      <c r="E181" s="194" t="s">
        <v>3238</v>
      </c>
      <c r="F181" s="195" t="s">
        <v>3239</v>
      </c>
      <c r="G181" s="196" t="s">
        <v>285</v>
      </c>
      <c r="H181" s="197">
        <v>18.234000000000002</v>
      </c>
      <c r="I181" s="198"/>
      <c r="J181" s="199">
        <f>ROUND(I181*H181,2)</f>
        <v>0</v>
      </c>
      <c r="K181" s="195" t="s">
        <v>213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2.5018699999999998</v>
      </c>
      <c r="R181" s="202">
        <f>Q181*H181</f>
        <v>45.619097580000002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97</v>
      </c>
      <c r="AT181" s="204" t="s">
        <v>209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3240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3241</v>
      </c>
      <c r="G182" s="207"/>
      <c r="H182" s="211">
        <v>11.586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76</v>
      </c>
      <c r="AY182" s="21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3242</v>
      </c>
      <c r="G183" s="207"/>
      <c r="H183" s="211">
        <v>6.6479999999999997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76</v>
      </c>
      <c r="AY183" s="217" t="s">
        <v>207</v>
      </c>
    </row>
    <row r="184" spans="1:65" s="15" customFormat="1" ht="11.25">
      <c r="B184" s="228"/>
      <c r="C184" s="229"/>
      <c r="D184" s="208" t="s">
        <v>227</v>
      </c>
      <c r="E184" s="230" t="s">
        <v>1</v>
      </c>
      <c r="F184" s="231" t="s">
        <v>291</v>
      </c>
      <c r="G184" s="229"/>
      <c r="H184" s="232">
        <v>18.234000000000002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227</v>
      </c>
      <c r="AU184" s="238" t="s">
        <v>85</v>
      </c>
      <c r="AV184" s="15" t="s">
        <v>97</v>
      </c>
      <c r="AW184" s="15" t="s">
        <v>32</v>
      </c>
      <c r="AX184" s="15" t="s">
        <v>83</v>
      </c>
      <c r="AY184" s="238" t="s">
        <v>207</v>
      </c>
    </row>
    <row r="185" spans="1:65" s="2" customFormat="1" ht="16.5" customHeight="1">
      <c r="A185" s="35"/>
      <c r="B185" s="36"/>
      <c r="C185" s="193" t="s">
        <v>266</v>
      </c>
      <c r="D185" s="193" t="s">
        <v>209</v>
      </c>
      <c r="E185" s="194" t="s">
        <v>1853</v>
      </c>
      <c r="F185" s="195" t="s">
        <v>1854</v>
      </c>
      <c r="G185" s="196" t="s">
        <v>212</v>
      </c>
      <c r="H185" s="197">
        <v>73.372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2.6900000000000001E-3</v>
      </c>
      <c r="R185" s="202">
        <f>Q185*H185</f>
        <v>0.19737068000000002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3243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3244</v>
      </c>
      <c r="G186" s="207"/>
      <c r="H186" s="211">
        <v>33.103999999999999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76</v>
      </c>
      <c r="AY186" s="217" t="s">
        <v>207</v>
      </c>
    </row>
    <row r="187" spans="1:65" s="13" customFormat="1" ht="11.25">
      <c r="B187" s="206"/>
      <c r="C187" s="207"/>
      <c r="D187" s="208" t="s">
        <v>227</v>
      </c>
      <c r="E187" s="209" t="s">
        <v>1</v>
      </c>
      <c r="F187" s="210" t="s">
        <v>3245</v>
      </c>
      <c r="G187" s="207"/>
      <c r="H187" s="211">
        <v>22.16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227</v>
      </c>
      <c r="AU187" s="217" t="s">
        <v>85</v>
      </c>
      <c r="AV187" s="13" t="s">
        <v>85</v>
      </c>
      <c r="AW187" s="13" t="s">
        <v>32</v>
      </c>
      <c r="AX187" s="13" t="s">
        <v>76</v>
      </c>
      <c r="AY187" s="217" t="s">
        <v>207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3246</v>
      </c>
      <c r="G188" s="207"/>
      <c r="H188" s="211">
        <v>2.77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3247</v>
      </c>
      <c r="G189" s="207"/>
      <c r="H189" s="211">
        <v>4.1379999999999999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4" customFormat="1" ht="11.25">
      <c r="B190" s="218"/>
      <c r="C190" s="219"/>
      <c r="D190" s="208" t="s">
        <v>227</v>
      </c>
      <c r="E190" s="220" t="s">
        <v>1</v>
      </c>
      <c r="F190" s="221" t="s">
        <v>3248</v>
      </c>
      <c r="G190" s="219"/>
      <c r="H190" s="220" t="s">
        <v>1</v>
      </c>
      <c r="I190" s="222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227</v>
      </c>
      <c r="AU190" s="227" t="s">
        <v>85</v>
      </c>
      <c r="AV190" s="14" t="s">
        <v>83</v>
      </c>
      <c r="AW190" s="14" t="s">
        <v>32</v>
      </c>
      <c r="AX190" s="14" t="s">
        <v>76</v>
      </c>
      <c r="AY190" s="227" t="s">
        <v>207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3249</v>
      </c>
      <c r="G191" s="207"/>
      <c r="H191" s="211">
        <v>1.26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76</v>
      </c>
      <c r="AY191" s="217" t="s">
        <v>207</v>
      </c>
    </row>
    <row r="192" spans="1:65" s="13" customFormat="1" ht="11.25">
      <c r="B192" s="206"/>
      <c r="C192" s="207"/>
      <c r="D192" s="208" t="s">
        <v>227</v>
      </c>
      <c r="E192" s="209" t="s">
        <v>1</v>
      </c>
      <c r="F192" s="210" t="s">
        <v>3250</v>
      </c>
      <c r="G192" s="207"/>
      <c r="H192" s="211">
        <v>3.5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227</v>
      </c>
      <c r="AU192" s="217" t="s">
        <v>85</v>
      </c>
      <c r="AV192" s="13" t="s">
        <v>85</v>
      </c>
      <c r="AW192" s="13" t="s">
        <v>32</v>
      </c>
      <c r="AX192" s="13" t="s">
        <v>76</v>
      </c>
      <c r="AY192" s="21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3251</v>
      </c>
      <c r="G193" s="207"/>
      <c r="H193" s="211">
        <v>0.6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3252</v>
      </c>
      <c r="G194" s="207"/>
      <c r="H194" s="211">
        <v>3.24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3253</v>
      </c>
      <c r="G195" s="207"/>
      <c r="H195" s="211">
        <v>1.2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3254</v>
      </c>
      <c r="G196" s="207"/>
      <c r="H196" s="211">
        <v>1.4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76</v>
      </c>
      <c r="AY196" s="217" t="s">
        <v>207</v>
      </c>
    </row>
    <row r="197" spans="1:65" s="15" customFormat="1" ht="11.25">
      <c r="B197" s="228"/>
      <c r="C197" s="229"/>
      <c r="D197" s="208" t="s">
        <v>227</v>
      </c>
      <c r="E197" s="230" t="s">
        <v>1</v>
      </c>
      <c r="F197" s="231" t="s">
        <v>291</v>
      </c>
      <c r="G197" s="229"/>
      <c r="H197" s="232">
        <v>73.371999999999986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227</v>
      </c>
      <c r="AU197" s="238" t="s">
        <v>85</v>
      </c>
      <c r="AV197" s="15" t="s">
        <v>97</v>
      </c>
      <c r="AW197" s="15" t="s">
        <v>32</v>
      </c>
      <c r="AX197" s="15" t="s">
        <v>83</v>
      </c>
      <c r="AY197" s="238" t="s">
        <v>207</v>
      </c>
    </row>
    <row r="198" spans="1:65" s="2" customFormat="1" ht="16.5" customHeight="1">
      <c r="A198" s="35"/>
      <c r="B198" s="36"/>
      <c r="C198" s="193" t="s">
        <v>270</v>
      </c>
      <c r="D198" s="193" t="s">
        <v>209</v>
      </c>
      <c r="E198" s="194" t="s">
        <v>1862</v>
      </c>
      <c r="F198" s="195" t="s">
        <v>1863</v>
      </c>
      <c r="G198" s="196" t="s">
        <v>212</v>
      </c>
      <c r="H198" s="197">
        <v>73.372</v>
      </c>
      <c r="I198" s="198"/>
      <c r="J198" s="199">
        <f>ROUND(I198*H198,2)</f>
        <v>0</v>
      </c>
      <c r="K198" s="195" t="s">
        <v>213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97</v>
      </c>
      <c r="BM198" s="204" t="s">
        <v>3255</v>
      </c>
    </row>
    <row r="199" spans="1:65" s="2" customFormat="1" ht="21.75" customHeight="1">
      <c r="A199" s="35"/>
      <c r="B199" s="36"/>
      <c r="C199" s="193" t="s">
        <v>272</v>
      </c>
      <c r="D199" s="193" t="s">
        <v>209</v>
      </c>
      <c r="E199" s="194" t="s">
        <v>3256</v>
      </c>
      <c r="F199" s="195" t="s">
        <v>3257</v>
      </c>
      <c r="G199" s="196" t="s">
        <v>445</v>
      </c>
      <c r="H199" s="197">
        <v>1.268</v>
      </c>
      <c r="I199" s="198"/>
      <c r="J199" s="199">
        <f>ROUND(I199*H199,2)</f>
        <v>0</v>
      </c>
      <c r="K199" s="195" t="s">
        <v>213</v>
      </c>
      <c r="L199" s="40"/>
      <c r="M199" s="200" t="s">
        <v>1</v>
      </c>
      <c r="N199" s="201" t="s">
        <v>41</v>
      </c>
      <c r="O199" s="72"/>
      <c r="P199" s="202">
        <f>O199*H199</f>
        <v>0</v>
      </c>
      <c r="Q199" s="202">
        <v>1.0606199999999999</v>
      </c>
      <c r="R199" s="202">
        <f>Q199*H199</f>
        <v>1.3448661599999998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97</v>
      </c>
      <c r="AT199" s="204" t="s">
        <v>209</v>
      </c>
      <c r="AU199" s="204" t="s">
        <v>85</v>
      </c>
      <c r="AY199" s="18" t="s">
        <v>207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83</v>
      </c>
      <c r="BK199" s="205">
        <f>ROUND(I199*H199,2)</f>
        <v>0</v>
      </c>
      <c r="BL199" s="18" t="s">
        <v>97</v>
      </c>
      <c r="BM199" s="204" t="s">
        <v>3258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3259</v>
      </c>
      <c r="G200" s="207"/>
      <c r="H200" s="211">
        <v>1.268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83</v>
      </c>
      <c r="AY200" s="217" t="s">
        <v>207</v>
      </c>
    </row>
    <row r="201" spans="1:65" s="2" customFormat="1" ht="16.5" customHeight="1">
      <c r="A201" s="35"/>
      <c r="B201" s="36"/>
      <c r="C201" s="193" t="s">
        <v>278</v>
      </c>
      <c r="D201" s="193" t="s">
        <v>209</v>
      </c>
      <c r="E201" s="194" t="s">
        <v>3260</v>
      </c>
      <c r="F201" s="195" t="s">
        <v>3261</v>
      </c>
      <c r="G201" s="196" t="s">
        <v>445</v>
      </c>
      <c r="H201" s="197">
        <v>0.193</v>
      </c>
      <c r="I201" s="198"/>
      <c r="J201" s="199">
        <f>ROUND(I201*H201,2)</f>
        <v>0</v>
      </c>
      <c r="K201" s="195" t="s">
        <v>213</v>
      </c>
      <c r="L201" s="40"/>
      <c r="M201" s="200" t="s">
        <v>1</v>
      </c>
      <c r="N201" s="201" t="s">
        <v>41</v>
      </c>
      <c r="O201" s="72"/>
      <c r="P201" s="202">
        <f>O201*H201</f>
        <v>0</v>
      </c>
      <c r="Q201" s="202">
        <v>1.06277</v>
      </c>
      <c r="R201" s="202">
        <f>Q201*H201</f>
        <v>0.20511461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97</v>
      </c>
      <c r="AT201" s="204" t="s">
        <v>209</v>
      </c>
      <c r="AU201" s="204" t="s">
        <v>85</v>
      </c>
      <c r="AY201" s="18" t="s">
        <v>207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83</v>
      </c>
      <c r="BK201" s="205">
        <f>ROUND(I201*H201,2)</f>
        <v>0</v>
      </c>
      <c r="BL201" s="18" t="s">
        <v>97</v>
      </c>
      <c r="BM201" s="204" t="s">
        <v>3262</v>
      </c>
    </row>
    <row r="202" spans="1:65" s="14" customFormat="1" ht="11.25">
      <c r="B202" s="218"/>
      <c r="C202" s="219"/>
      <c r="D202" s="208" t="s">
        <v>227</v>
      </c>
      <c r="E202" s="220" t="s">
        <v>1</v>
      </c>
      <c r="F202" s="221" t="s">
        <v>3235</v>
      </c>
      <c r="G202" s="219"/>
      <c r="H202" s="220" t="s">
        <v>1</v>
      </c>
      <c r="I202" s="222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227</v>
      </c>
      <c r="AU202" s="227" t="s">
        <v>85</v>
      </c>
      <c r="AV202" s="14" t="s">
        <v>83</v>
      </c>
      <c r="AW202" s="14" t="s">
        <v>32</v>
      </c>
      <c r="AX202" s="14" t="s">
        <v>76</v>
      </c>
      <c r="AY202" s="227" t="s">
        <v>207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3263</v>
      </c>
      <c r="G203" s="207"/>
      <c r="H203" s="211">
        <v>0.193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83</v>
      </c>
      <c r="AY203" s="217" t="s">
        <v>207</v>
      </c>
    </row>
    <row r="204" spans="1:65" s="12" customFormat="1" ht="22.9" customHeight="1">
      <c r="B204" s="177"/>
      <c r="C204" s="178"/>
      <c r="D204" s="179" t="s">
        <v>75</v>
      </c>
      <c r="E204" s="191" t="s">
        <v>92</v>
      </c>
      <c r="F204" s="191" t="s">
        <v>659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SUM(P205:P213)</f>
        <v>0</v>
      </c>
      <c r="Q204" s="185"/>
      <c r="R204" s="186">
        <f>SUM(R205:R213)</f>
        <v>2.3800000000000003</v>
      </c>
      <c r="S204" s="185"/>
      <c r="T204" s="187">
        <f>SUM(T205:T213)</f>
        <v>0</v>
      </c>
      <c r="AR204" s="188" t="s">
        <v>83</v>
      </c>
      <c r="AT204" s="189" t="s">
        <v>75</v>
      </c>
      <c r="AU204" s="189" t="s">
        <v>83</v>
      </c>
      <c r="AY204" s="188" t="s">
        <v>207</v>
      </c>
      <c r="BK204" s="190">
        <f>SUM(BK205:BK213)</f>
        <v>0</v>
      </c>
    </row>
    <row r="205" spans="1:65" s="2" customFormat="1" ht="24.2" customHeight="1">
      <c r="A205" s="35"/>
      <c r="B205" s="36"/>
      <c r="C205" s="193" t="s">
        <v>282</v>
      </c>
      <c r="D205" s="193" t="s">
        <v>209</v>
      </c>
      <c r="E205" s="194" t="s">
        <v>3264</v>
      </c>
      <c r="F205" s="195" t="s">
        <v>3265</v>
      </c>
      <c r="G205" s="196" t="s">
        <v>212</v>
      </c>
      <c r="H205" s="197">
        <v>56.875</v>
      </c>
      <c r="I205" s="198"/>
      <c r="J205" s="199">
        <f>ROUND(I205*H205,2)</f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3266</v>
      </c>
    </row>
    <row r="206" spans="1:65" s="14" customFormat="1" ht="11.25">
      <c r="B206" s="218"/>
      <c r="C206" s="219"/>
      <c r="D206" s="208" t="s">
        <v>227</v>
      </c>
      <c r="E206" s="220" t="s">
        <v>1</v>
      </c>
      <c r="F206" s="221" t="s">
        <v>3267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227</v>
      </c>
      <c r="AU206" s="227" t="s">
        <v>85</v>
      </c>
      <c r="AV206" s="14" t="s">
        <v>83</v>
      </c>
      <c r="AW206" s="14" t="s">
        <v>32</v>
      </c>
      <c r="AX206" s="14" t="s">
        <v>76</v>
      </c>
      <c r="AY206" s="227" t="s">
        <v>207</v>
      </c>
    </row>
    <row r="207" spans="1:65" s="13" customFormat="1" ht="11.25">
      <c r="B207" s="206"/>
      <c r="C207" s="207"/>
      <c r="D207" s="208" t="s">
        <v>227</v>
      </c>
      <c r="E207" s="209" t="s">
        <v>1</v>
      </c>
      <c r="F207" s="210" t="s">
        <v>3268</v>
      </c>
      <c r="G207" s="207"/>
      <c r="H207" s="211">
        <v>56.875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83</v>
      </c>
      <c r="AY207" s="217" t="s">
        <v>207</v>
      </c>
    </row>
    <row r="208" spans="1:65" s="2" customFormat="1" ht="24.2" customHeight="1">
      <c r="A208" s="35"/>
      <c r="B208" s="36"/>
      <c r="C208" s="255" t="s">
        <v>292</v>
      </c>
      <c r="D208" s="255" t="s">
        <v>636</v>
      </c>
      <c r="E208" s="256" t="s">
        <v>3269</v>
      </c>
      <c r="F208" s="257" t="s">
        <v>3270</v>
      </c>
      <c r="G208" s="258" t="s">
        <v>445</v>
      </c>
      <c r="H208" s="259">
        <v>2.16</v>
      </c>
      <c r="I208" s="260"/>
      <c r="J208" s="261">
        <f>ROUND(I208*H208,2)</f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>O208*H208</f>
        <v>0</v>
      </c>
      <c r="Q208" s="202">
        <v>1</v>
      </c>
      <c r="R208" s="202">
        <f>Q208*H208</f>
        <v>2.16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3271</v>
      </c>
    </row>
    <row r="209" spans="1:65" s="13" customFormat="1" ht="11.25">
      <c r="B209" s="206"/>
      <c r="C209" s="207"/>
      <c r="D209" s="208" t="s">
        <v>227</v>
      </c>
      <c r="E209" s="209" t="s">
        <v>1</v>
      </c>
      <c r="F209" s="210" t="s">
        <v>3272</v>
      </c>
      <c r="G209" s="207"/>
      <c r="H209" s="211">
        <v>2.16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227</v>
      </c>
      <c r="AU209" s="217" t="s">
        <v>85</v>
      </c>
      <c r="AV209" s="13" t="s">
        <v>85</v>
      </c>
      <c r="AW209" s="13" t="s">
        <v>32</v>
      </c>
      <c r="AX209" s="13" t="s">
        <v>83</v>
      </c>
      <c r="AY209" s="217" t="s">
        <v>207</v>
      </c>
    </row>
    <row r="210" spans="1:65" s="2" customFormat="1" ht="24.2" customHeight="1">
      <c r="A210" s="35"/>
      <c r="B210" s="36"/>
      <c r="C210" s="193" t="s">
        <v>7</v>
      </c>
      <c r="D210" s="193" t="s">
        <v>209</v>
      </c>
      <c r="E210" s="194" t="s">
        <v>3273</v>
      </c>
      <c r="F210" s="195" t="s">
        <v>3274</v>
      </c>
      <c r="G210" s="196" t="s">
        <v>817</v>
      </c>
      <c r="H210" s="197">
        <v>220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3275</v>
      </c>
    </row>
    <row r="211" spans="1:65" s="14" customFormat="1" ht="11.25">
      <c r="B211" s="218"/>
      <c r="C211" s="219"/>
      <c r="D211" s="208" t="s">
        <v>227</v>
      </c>
      <c r="E211" s="220" t="s">
        <v>1</v>
      </c>
      <c r="F211" s="221" t="s">
        <v>3276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3277</v>
      </c>
      <c r="G212" s="207"/>
      <c r="H212" s="211">
        <v>220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16.5" customHeight="1">
      <c r="A213" s="35"/>
      <c r="B213" s="36"/>
      <c r="C213" s="255" t="s">
        <v>299</v>
      </c>
      <c r="D213" s="255" t="s">
        <v>636</v>
      </c>
      <c r="E213" s="256" t="s">
        <v>3278</v>
      </c>
      <c r="F213" s="257" t="s">
        <v>3279</v>
      </c>
      <c r="G213" s="258" t="s">
        <v>817</v>
      </c>
      <c r="H213" s="259">
        <v>220</v>
      </c>
      <c r="I213" s="260"/>
      <c r="J213" s="261">
        <f>ROUND(I213*H213,2)</f>
        <v>0</v>
      </c>
      <c r="K213" s="257" t="s">
        <v>1</v>
      </c>
      <c r="L213" s="262"/>
      <c r="M213" s="263" t="s">
        <v>1</v>
      </c>
      <c r="N213" s="264" t="s">
        <v>41</v>
      </c>
      <c r="O213" s="72"/>
      <c r="P213" s="202">
        <f>O213*H213</f>
        <v>0</v>
      </c>
      <c r="Q213" s="202">
        <v>1E-3</v>
      </c>
      <c r="R213" s="202">
        <f>Q213*H213</f>
        <v>0.22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369</v>
      </c>
      <c r="AT213" s="204" t="s">
        <v>636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270</v>
      </c>
      <c r="BM213" s="204" t="s">
        <v>3280</v>
      </c>
    </row>
    <row r="214" spans="1:65" s="12" customFormat="1" ht="22.9" customHeight="1">
      <c r="B214" s="177"/>
      <c r="C214" s="178"/>
      <c r="D214" s="179" t="s">
        <v>75</v>
      </c>
      <c r="E214" s="191" t="s">
        <v>243</v>
      </c>
      <c r="F214" s="191" t="s">
        <v>332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SUM(P215:P223)</f>
        <v>0</v>
      </c>
      <c r="Q214" s="185"/>
      <c r="R214" s="186">
        <f>SUM(R215:R223)</f>
        <v>4.9350000000000005E-2</v>
      </c>
      <c r="S214" s="185"/>
      <c r="T214" s="187">
        <f>SUM(T215:T223)</f>
        <v>0</v>
      </c>
      <c r="AR214" s="188" t="s">
        <v>83</v>
      </c>
      <c r="AT214" s="189" t="s">
        <v>75</v>
      </c>
      <c r="AU214" s="189" t="s">
        <v>83</v>
      </c>
      <c r="AY214" s="188" t="s">
        <v>207</v>
      </c>
      <c r="BK214" s="190">
        <f>SUM(BK215:BK223)</f>
        <v>0</v>
      </c>
    </row>
    <row r="215" spans="1:65" s="2" customFormat="1" ht="37.9" customHeight="1">
      <c r="A215" s="35"/>
      <c r="B215" s="36"/>
      <c r="C215" s="193" t="s">
        <v>303</v>
      </c>
      <c r="D215" s="193" t="s">
        <v>209</v>
      </c>
      <c r="E215" s="194" t="s">
        <v>860</v>
      </c>
      <c r="F215" s="195" t="s">
        <v>861</v>
      </c>
      <c r="G215" s="196" t="s">
        <v>212</v>
      </c>
      <c r="H215" s="197">
        <v>99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2.1000000000000001E-4</v>
      </c>
      <c r="R215" s="202">
        <f>Q215*H215</f>
        <v>2.0789999999999999E-2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3281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3282</v>
      </c>
      <c r="G216" s="207"/>
      <c r="H216" s="211">
        <v>79.5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3" customFormat="1" ht="11.25">
      <c r="B217" s="206"/>
      <c r="C217" s="207"/>
      <c r="D217" s="208" t="s">
        <v>227</v>
      </c>
      <c r="E217" s="209" t="s">
        <v>1</v>
      </c>
      <c r="F217" s="210" t="s">
        <v>3283</v>
      </c>
      <c r="G217" s="207"/>
      <c r="H217" s="211">
        <v>19.5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227</v>
      </c>
      <c r="AU217" s="217" t="s">
        <v>85</v>
      </c>
      <c r="AV217" s="13" t="s">
        <v>85</v>
      </c>
      <c r="AW217" s="13" t="s">
        <v>32</v>
      </c>
      <c r="AX217" s="13" t="s">
        <v>76</v>
      </c>
      <c r="AY217" s="217" t="s">
        <v>207</v>
      </c>
    </row>
    <row r="218" spans="1:65" s="15" customFormat="1" ht="11.25">
      <c r="B218" s="228"/>
      <c r="C218" s="229"/>
      <c r="D218" s="208" t="s">
        <v>227</v>
      </c>
      <c r="E218" s="230" t="s">
        <v>1</v>
      </c>
      <c r="F218" s="231" t="s">
        <v>291</v>
      </c>
      <c r="G218" s="229"/>
      <c r="H218" s="232">
        <v>99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227</v>
      </c>
      <c r="AU218" s="238" t="s">
        <v>85</v>
      </c>
      <c r="AV218" s="15" t="s">
        <v>97</v>
      </c>
      <c r="AW218" s="15" t="s">
        <v>32</v>
      </c>
      <c r="AX218" s="15" t="s">
        <v>83</v>
      </c>
      <c r="AY218" s="238" t="s">
        <v>207</v>
      </c>
    </row>
    <row r="219" spans="1:65" s="2" customFormat="1" ht="33" customHeight="1">
      <c r="A219" s="35"/>
      <c r="B219" s="36"/>
      <c r="C219" s="193" t="s">
        <v>308</v>
      </c>
      <c r="D219" s="193" t="s">
        <v>209</v>
      </c>
      <c r="E219" s="194" t="s">
        <v>864</v>
      </c>
      <c r="F219" s="195" t="s">
        <v>865</v>
      </c>
      <c r="G219" s="196" t="s">
        <v>212</v>
      </c>
      <c r="H219" s="197">
        <v>4</v>
      </c>
      <c r="I219" s="198"/>
      <c r="J219" s="199">
        <f>ROUND(I219*H219,2)</f>
        <v>0</v>
      </c>
      <c r="K219" s="195" t="s">
        <v>213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6.3000000000000003E-4</v>
      </c>
      <c r="R219" s="202">
        <f>Q219*H219</f>
        <v>2.5200000000000001E-3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97</v>
      </c>
      <c r="BM219" s="204" t="s">
        <v>3284</v>
      </c>
    </row>
    <row r="220" spans="1:65" s="2" customFormat="1" ht="24.2" customHeight="1">
      <c r="A220" s="35"/>
      <c r="B220" s="36"/>
      <c r="C220" s="193" t="s">
        <v>314</v>
      </c>
      <c r="D220" s="193" t="s">
        <v>209</v>
      </c>
      <c r="E220" s="194" t="s">
        <v>3285</v>
      </c>
      <c r="F220" s="195" t="s">
        <v>3286</v>
      </c>
      <c r="G220" s="196" t="s">
        <v>311</v>
      </c>
      <c r="H220" s="197">
        <v>124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4.0000000000000003E-5</v>
      </c>
      <c r="R220" s="202">
        <f>Q220*H220</f>
        <v>4.96E-3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3287</v>
      </c>
    </row>
    <row r="221" spans="1:65" s="14" customFormat="1" ht="11.25">
      <c r="B221" s="218"/>
      <c r="C221" s="219"/>
      <c r="D221" s="208" t="s">
        <v>227</v>
      </c>
      <c r="E221" s="220" t="s">
        <v>1</v>
      </c>
      <c r="F221" s="221" t="s">
        <v>3288</v>
      </c>
      <c r="G221" s="219"/>
      <c r="H221" s="220" t="s">
        <v>1</v>
      </c>
      <c r="I221" s="222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227</v>
      </c>
      <c r="AU221" s="227" t="s">
        <v>85</v>
      </c>
      <c r="AV221" s="14" t="s">
        <v>83</v>
      </c>
      <c r="AW221" s="14" t="s">
        <v>32</v>
      </c>
      <c r="AX221" s="14" t="s">
        <v>76</v>
      </c>
      <c r="AY221" s="227" t="s">
        <v>207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3289</v>
      </c>
      <c r="G222" s="207"/>
      <c r="H222" s="211">
        <v>124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2" customFormat="1" ht="21.75" customHeight="1">
      <c r="A223" s="35"/>
      <c r="B223" s="36"/>
      <c r="C223" s="193" t="s">
        <v>321</v>
      </c>
      <c r="D223" s="193" t="s">
        <v>209</v>
      </c>
      <c r="E223" s="194" t="s">
        <v>3290</v>
      </c>
      <c r="F223" s="195" t="s">
        <v>3291</v>
      </c>
      <c r="G223" s="196" t="s">
        <v>311</v>
      </c>
      <c r="H223" s="197">
        <v>124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1.7000000000000001E-4</v>
      </c>
      <c r="R223" s="202">
        <f>Q223*H223</f>
        <v>2.1080000000000002E-2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3292</v>
      </c>
    </row>
    <row r="224" spans="1:65" s="12" customFormat="1" ht="22.9" customHeight="1">
      <c r="B224" s="177"/>
      <c r="C224" s="178"/>
      <c r="D224" s="179" t="s">
        <v>75</v>
      </c>
      <c r="E224" s="191" t="s">
        <v>945</v>
      </c>
      <c r="F224" s="191" t="s">
        <v>946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P225</f>
        <v>0</v>
      </c>
      <c r="Q224" s="185"/>
      <c r="R224" s="186">
        <f>R225</f>
        <v>0</v>
      </c>
      <c r="S224" s="185"/>
      <c r="T224" s="187">
        <f>T225</f>
        <v>0</v>
      </c>
      <c r="AR224" s="188" t="s">
        <v>83</v>
      </c>
      <c r="AT224" s="189" t="s">
        <v>75</v>
      </c>
      <c r="AU224" s="189" t="s">
        <v>83</v>
      </c>
      <c r="AY224" s="188" t="s">
        <v>207</v>
      </c>
      <c r="BK224" s="190">
        <f>BK225</f>
        <v>0</v>
      </c>
    </row>
    <row r="225" spans="1:65" s="2" customFormat="1" ht="24.2" customHeight="1">
      <c r="A225" s="35"/>
      <c r="B225" s="36"/>
      <c r="C225" s="193" t="s">
        <v>327</v>
      </c>
      <c r="D225" s="193" t="s">
        <v>209</v>
      </c>
      <c r="E225" s="194" t="s">
        <v>3293</v>
      </c>
      <c r="F225" s="195" t="s">
        <v>3294</v>
      </c>
      <c r="G225" s="196" t="s">
        <v>445</v>
      </c>
      <c r="H225" s="197">
        <v>60.512</v>
      </c>
      <c r="I225" s="198"/>
      <c r="J225" s="199">
        <f>ROUND(I225*H225,2)</f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3295</v>
      </c>
    </row>
    <row r="226" spans="1:65" s="12" customFormat="1" ht="25.9" customHeight="1">
      <c r="B226" s="177"/>
      <c r="C226" s="178"/>
      <c r="D226" s="179" t="s">
        <v>75</v>
      </c>
      <c r="E226" s="180" t="s">
        <v>479</v>
      </c>
      <c r="F226" s="180" t="s">
        <v>480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P227+P230+P250</f>
        <v>0</v>
      </c>
      <c r="Q226" s="185"/>
      <c r="R226" s="186">
        <f>R227+R230+R250</f>
        <v>19.18601</v>
      </c>
      <c r="S226" s="185"/>
      <c r="T226" s="187">
        <f>T227+T230+T250</f>
        <v>2.3654999999999999</v>
      </c>
      <c r="AR226" s="188" t="s">
        <v>85</v>
      </c>
      <c r="AT226" s="189" t="s">
        <v>75</v>
      </c>
      <c r="AU226" s="189" t="s">
        <v>76</v>
      </c>
      <c r="AY226" s="188" t="s">
        <v>207</v>
      </c>
      <c r="BK226" s="190">
        <f>BK227+BK230+BK250</f>
        <v>0</v>
      </c>
    </row>
    <row r="227" spans="1:65" s="12" customFormat="1" ht="22.9" customHeight="1">
      <c r="B227" s="177"/>
      <c r="C227" s="178"/>
      <c r="D227" s="179" t="s">
        <v>75</v>
      </c>
      <c r="E227" s="191" t="s">
        <v>1004</v>
      </c>
      <c r="F227" s="191" t="s">
        <v>1005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SUM(P228:P229)</f>
        <v>0</v>
      </c>
      <c r="Q227" s="185"/>
      <c r="R227" s="186">
        <f>SUM(R228:R229)</f>
        <v>1.4261000000000001</v>
      </c>
      <c r="S227" s="185"/>
      <c r="T227" s="187">
        <f>SUM(T228:T229)</f>
        <v>0</v>
      </c>
      <c r="AR227" s="188" t="s">
        <v>85</v>
      </c>
      <c r="AT227" s="189" t="s">
        <v>75</v>
      </c>
      <c r="AU227" s="189" t="s">
        <v>83</v>
      </c>
      <c r="AY227" s="188" t="s">
        <v>207</v>
      </c>
      <c r="BK227" s="190">
        <f>SUM(BK228:BK229)</f>
        <v>0</v>
      </c>
    </row>
    <row r="228" spans="1:65" s="2" customFormat="1" ht="37.9" customHeight="1">
      <c r="A228" s="35"/>
      <c r="B228" s="36"/>
      <c r="C228" s="193" t="s">
        <v>333</v>
      </c>
      <c r="D228" s="193" t="s">
        <v>209</v>
      </c>
      <c r="E228" s="194" t="s">
        <v>3296</v>
      </c>
      <c r="F228" s="195" t="s">
        <v>3297</v>
      </c>
      <c r="G228" s="196" t="s">
        <v>212</v>
      </c>
      <c r="H228" s="197">
        <v>65</v>
      </c>
      <c r="I228" s="198"/>
      <c r="J228" s="199">
        <f>ROUND(I228*H228,2)</f>
        <v>0</v>
      </c>
      <c r="K228" s="195" t="s">
        <v>1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2.1940000000000001E-2</v>
      </c>
      <c r="R228" s="202">
        <f>Q228*H228</f>
        <v>1.4261000000000001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270</v>
      </c>
      <c r="AT228" s="204" t="s">
        <v>209</v>
      </c>
      <c r="AU228" s="204" t="s">
        <v>85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270</v>
      </c>
      <c r="BM228" s="204" t="s">
        <v>3298</v>
      </c>
    </row>
    <row r="229" spans="1:65" s="2" customFormat="1" ht="24.2" customHeight="1">
      <c r="A229" s="35"/>
      <c r="B229" s="36"/>
      <c r="C229" s="193" t="s">
        <v>349</v>
      </c>
      <c r="D229" s="193" t="s">
        <v>209</v>
      </c>
      <c r="E229" s="194" t="s">
        <v>1953</v>
      </c>
      <c r="F229" s="195" t="s">
        <v>1954</v>
      </c>
      <c r="G229" s="196" t="s">
        <v>1002</v>
      </c>
      <c r="H229" s="265"/>
      <c r="I229" s="198"/>
      <c r="J229" s="199">
        <f>ROUND(I229*H229,2)</f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270</v>
      </c>
      <c r="AT229" s="204" t="s">
        <v>209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270</v>
      </c>
      <c r="BM229" s="204" t="s">
        <v>3299</v>
      </c>
    </row>
    <row r="230" spans="1:65" s="12" customFormat="1" ht="22.9" customHeight="1">
      <c r="B230" s="177"/>
      <c r="C230" s="178"/>
      <c r="D230" s="179" t="s">
        <v>75</v>
      </c>
      <c r="E230" s="191" t="s">
        <v>481</v>
      </c>
      <c r="F230" s="191" t="s">
        <v>482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SUM(P231:P249)</f>
        <v>0</v>
      </c>
      <c r="Q230" s="185"/>
      <c r="R230" s="186">
        <f>SUM(R231:R249)</f>
        <v>14.976090000000001</v>
      </c>
      <c r="S230" s="185"/>
      <c r="T230" s="187">
        <f>SUM(T231:T249)</f>
        <v>0</v>
      </c>
      <c r="AR230" s="188" t="s">
        <v>85</v>
      </c>
      <c r="AT230" s="189" t="s">
        <v>75</v>
      </c>
      <c r="AU230" s="189" t="s">
        <v>83</v>
      </c>
      <c r="AY230" s="188" t="s">
        <v>207</v>
      </c>
      <c r="BK230" s="190">
        <f>SUM(BK231:BK249)</f>
        <v>0</v>
      </c>
    </row>
    <row r="231" spans="1:65" s="2" customFormat="1" ht="16.5" customHeight="1">
      <c r="A231" s="35"/>
      <c r="B231" s="36"/>
      <c r="C231" s="193" t="s">
        <v>355</v>
      </c>
      <c r="D231" s="193" t="s">
        <v>209</v>
      </c>
      <c r="E231" s="194" t="s">
        <v>3300</v>
      </c>
      <c r="F231" s="195" t="s">
        <v>3301</v>
      </c>
      <c r="G231" s="196" t="s">
        <v>212</v>
      </c>
      <c r="H231" s="197">
        <v>16</v>
      </c>
      <c r="I231" s="198"/>
      <c r="J231" s="199">
        <f>ROUND(I231*H231,2)</f>
        <v>0</v>
      </c>
      <c r="K231" s="195" t="s">
        <v>1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1E-4</v>
      </c>
      <c r="R231" s="202">
        <f>Q231*H231</f>
        <v>1.6000000000000001E-3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270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270</v>
      </c>
      <c r="BM231" s="204" t="s">
        <v>3302</v>
      </c>
    </row>
    <row r="232" spans="1:65" s="13" customFormat="1" ht="11.25">
      <c r="B232" s="206"/>
      <c r="C232" s="207"/>
      <c r="D232" s="208" t="s">
        <v>227</v>
      </c>
      <c r="E232" s="209" t="s">
        <v>1</v>
      </c>
      <c r="F232" s="210" t="s">
        <v>3303</v>
      </c>
      <c r="G232" s="207"/>
      <c r="H232" s="211">
        <v>2.7330000000000001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227</v>
      </c>
      <c r="AU232" s="217" t="s">
        <v>85</v>
      </c>
      <c r="AV232" s="13" t="s">
        <v>85</v>
      </c>
      <c r="AW232" s="13" t="s">
        <v>32</v>
      </c>
      <c r="AX232" s="13" t="s">
        <v>76</v>
      </c>
      <c r="AY232" s="217" t="s">
        <v>207</v>
      </c>
    </row>
    <row r="233" spans="1:65" s="13" customFormat="1" ht="11.25">
      <c r="B233" s="206"/>
      <c r="C233" s="207"/>
      <c r="D233" s="208" t="s">
        <v>227</v>
      </c>
      <c r="E233" s="209" t="s">
        <v>1</v>
      </c>
      <c r="F233" s="210" t="s">
        <v>3304</v>
      </c>
      <c r="G233" s="207"/>
      <c r="H233" s="211">
        <v>16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32</v>
      </c>
      <c r="AX233" s="13" t="s">
        <v>83</v>
      </c>
      <c r="AY233" s="217" t="s">
        <v>207</v>
      </c>
    </row>
    <row r="234" spans="1:65" s="2" customFormat="1" ht="62.65" customHeight="1">
      <c r="A234" s="35"/>
      <c r="B234" s="36"/>
      <c r="C234" s="255" t="s">
        <v>361</v>
      </c>
      <c r="D234" s="255" t="s">
        <v>636</v>
      </c>
      <c r="E234" s="256" t="s">
        <v>3305</v>
      </c>
      <c r="F234" s="257" t="s">
        <v>3306</v>
      </c>
      <c r="G234" s="258" t="s">
        <v>817</v>
      </c>
      <c r="H234" s="259">
        <v>320</v>
      </c>
      <c r="I234" s="260"/>
      <c r="J234" s="261">
        <f>ROUND(I234*H234,2)</f>
        <v>0</v>
      </c>
      <c r="K234" s="257" t="s">
        <v>1</v>
      </c>
      <c r="L234" s="262"/>
      <c r="M234" s="263" t="s">
        <v>1</v>
      </c>
      <c r="N234" s="264" t="s">
        <v>41</v>
      </c>
      <c r="O234" s="72"/>
      <c r="P234" s="202">
        <f>O234*H234</f>
        <v>0</v>
      </c>
      <c r="Q234" s="202">
        <v>3.1E-2</v>
      </c>
      <c r="R234" s="202">
        <f>Q234*H234</f>
        <v>9.92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369</v>
      </c>
      <c r="AT234" s="204" t="s">
        <v>636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270</v>
      </c>
      <c r="BM234" s="204" t="s">
        <v>3307</v>
      </c>
    </row>
    <row r="235" spans="1:65" s="13" customFormat="1" ht="11.25">
      <c r="B235" s="206"/>
      <c r="C235" s="207"/>
      <c r="D235" s="208" t="s">
        <v>227</v>
      </c>
      <c r="E235" s="209" t="s">
        <v>1</v>
      </c>
      <c r="F235" s="210" t="s">
        <v>3308</v>
      </c>
      <c r="G235" s="207"/>
      <c r="H235" s="211">
        <v>320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227</v>
      </c>
      <c r="AU235" s="217" t="s">
        <v>85</v>
      </c>
      <c r="AV235" s="13" t="s">
        <v>85</v>
      </c>
      <c r="AW235" s="13" t="s">
        <v>32</v>
      </c>
      <c r="AX235" s="13" t="s">
        <v>83</v>
      </c>
      <c r="AY235" s="217" t="s">
        <v>207</v>
      </c>
    </row>
    <row r="236" spans="1:65" s="2" customFormat="1" ht="62.65" customHeight="1">
      <c r="A236" s="35"/>
      <c r="B236" s="36"/>
      <c r="C236" s="193" t="s">
        <v>369</v>
      </c>
      <c r="D236" s="193" t="s">
        <v>209</v>
      </c>
      <c r="E236" s="194" t="s">
        <v>3309</v>
      </c>
      <c r="F236" s="195" t="s">
        <v>3310</v>
      </c>
      <c r="G236" s="196" t="s">
        <v>311</v>
      </c>
      <c r="H236" s="197">
        <v>3</v>
      </c>
      <c r="I236" s="198"/>
      <c r="J236" s="199">
        <f>ROUND(I236*H236,2)</f>
        <v>0</v>
      </c>
      <c r="K236" s="195" t="s">
        <v>1</v>
      </c>
      <c r="L236" s="40"/>
      <c r="M236" s="200" t="s">
        <v>1</v>
      </c>
      <c r="N236" s="201" t="s">
        <v>41</v>
      </c>
      <c r="O236" s="7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270</v>
      </c>
      <c r="AT236" s="204" t="s">
        <v>209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270</v>
      </c>
      <c r="BM236" s="204" t="s">
        <v>3311</v>
      </c>
    </row>
    <row r="237" spans="1:65" s="2" customFormat="1" ht="62.65" customHeight="1">
      <c r="A237" s="35"/>
      <c r="B237" s="36"/>
      <c r="C237" s="193" t="s">
        <v>378</v>
      </c>
      <c r="D237" s="193" t="s">
        <v>209</v>
      </c>
      <c r="E237" s="194" t="s">
        <v>3312</v>
      </c>
      <c r="F237" s="195" t="s">
        <v>3313</v>
      </c>
      <c r="G237" s="196" t="s">
        <v>311</v>
      </c>
      <c r="H237" s="197">
        <v>1</v>
      </c>
      <c r="I237" s="198"/>
      <c r="J237" s="199">
        <f>ROUND(I237*H237,2)</f>
        <v>0</v>
      </c>
      <c r="K237" s="195" t="s">
        <v>1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270</v>
      </c>
      <c r="AT237" s="204" t="s">
        <v>209</v>
      </c>
      <c r="AU237" s="204" t="s">
        <v>85</v>
      </c>
      <c r="AY237" s="18" t="s">
        <v>207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270</v>
      </c>
      <c r="BM237" s="204" t="s">
        <v>3314</v>
      </c>
    </row>
    <row r="238" spans="1:65" s="2" customFormat="1" ht="21.75" customHeight="1">
      <c r="A238" s="35"/>
      <c r="B238" s="36"/>
      <c r="C238" s="193" t="s">
        <v>384</v>
      </c>
      <c r="D238" s="193" t="s">
        <v>209</v>
      </c>
      <c r="E238" s="194" t="s">
        <v>3315</v>
      </c>
      <c r="F238" s="195" t="s">
        <v>3316</v>
      </c>
      <c r="G238" s="196" t="s">
        <v>817</v>
      </c>
      <c r="H238" s="197">
        <v>180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6.9999999999999994E-5</v>
      </c>
      <c r="R238" s="202">
        <f>Q238*H238</f>
        <v>1.2599999999999998E-2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270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270</v>
      </c>
      <c r="BM238" s="204" t="s">
        <v>3317</v>
      </c>
    </row>
    <row r="239" spans="1:65" s="14" customFormat="1" ht="11.25">
      <c r="B239" s="218"/>
      <c r="C239" s="219"/>
      <c r="D239" s="208" t="s">
        <v>227</v>
      </c>
      <c r="E239" s="220" t="s">
        <v>1</v>
      </c>
      <c r="F239" s="221" t="s">
        <v>3288</v>
      </c>
      <c r="G239" s="219"/>
      <c r="H239" s="220" t="s">
        <v>1</v>
      </c>
      <c r="I239" s="222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227</v>
      </c>
      <c r="AU239" s="227" t="s">
        <v>85</v>
      </c>
      <c r="AV239" s="14" t="s">
        <v>83</v>
      </c>
      <c r="AW239" s="14" t="s">
        <v>32</v>
      </c>
      <c r="AX239" s="14" t="s">
        <v>76</v>
      </c>
      <c r="AY239" s="227" t="s">
        <v>207</v>
      </c>
    </row>
    <row r="240" spans="1:65" s="13" customFormat="1" ht="11.25">
      <c r="B240" s="206"/>
      <c r="C240" s="207"/>
      <c r="D240" s="208" t="s">
        <v>227</v>
      </c>
      <c r="E240" s="209" t="s">
        <v>1</v>
      </c>
      <c r="F240" s="210" t="s">
        <v>1958</v>
      </c>
      <c r="G240" s="207"/>
      <c r="H240" s="211">
        <v>180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227</v>
      </c>
      <c r="AU240" s="217" t="s">
        <v>85</v>
      </c>
      <c r="AV240" s="13" t="s">
        <v>85</v>
      </c>
      <c r="AW240" s="13" t="s">
        <v>32</v>
      </c>
      <c r="AX240" s="13" t="s">
        <v>83</v>
      </c>
      <c r="AY240" s="217" t="s">
        <v>207</v>
      </c>
    </row>
    <row r="241" spans="1:65" s="2" customFormat="1" ht="16.5" customHeight="1">
      <c r="A241" s="35"/>
      <c r="B241" s="36"/>
      <c r="C241" s="255" t="s">
        <v>388</v>
      </c>
      <c r="D241" s="255" t="s">
        <v>636</v>
      </c>
      <c r="E241" s="256" t="s">
        <v>1020</v>
      </c>
      <c r="F241" s="257" t="s">
        <v>1057</v>
      </c>
      <c r="G241" s="258" t="s">
        <v>817</v>
      </c>
      <c r="H241" s="259">
        <v>180</v>
      </c>
      <c r="I241" s="260"/>
      <c r="J241" s="261">
        <f>ROUND(I241*H241,2)</f>
        <v>0</v>
      </c>
      <c r="K241" s="257" t="s">
        <v>1</v>
      </c>
      <c r="L241" s="262"/>
      <c r="M241" s="263" t="s">
        <v>1</v>
      </c>
      <c r="N241" s="264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369</v>
      </c>
      <c r="AT241" s="204" t="s">
        <v>636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270</v>
      </c>
      <c r="BM241" s="204" t="s">
        <v>3318</v>
      </c>
    </row>
    <row r="242" spans="1:65" s="2" customFormat="1" ht="24.2" customHeight="1">
      <c r="A242" s="35"/>
      <c r="B242" s="36"/>
      <c r="C242" s="193" t="s">
        <v>392</v>
      </c>
      <c r="D242" s="193" t="s">
        <v>209</v>
      </c>
      <c r="E242" s="194" t="s">
        <v>1050</v>
      </c>
      <c r="F242" s="195" t="s">
        <v>1051</v>
      </c>
      <c r="G242" s="196" t="s">
        <v>817</v>
      </c>
      <c r="H242" s="197">
        <v>4801.8</v>
      </c>
      <c r="I242" s="198"/>
      <c r="J242" s="199">
        <f>ROUND(I242*H242,2)</f>
        <v>0</v>
      </c>
      <c r="K242" s="195" t="s">
        <v>213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5.0000000000000002E-5</v>
      </c>
      <c r="R242" s="202">
        <f>Q242*H242</f>
        <v>0.24009000000000003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270</v>
      </c>
      <c r="AT242" s="204" t="s">
        <v>209</v>
      </c>
      <c r="AU242" s="204" t="s">
        <v>85</v>
      </c>
      <c r="AY242" s="18" t="s">
        <v>207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270</v>
      </c>
      <c r="BM242" s="204" t="s">
        <v>3319</v>
      </c>
    </row>
    <row r="243" spans="1:65" s="14" customFormat="1" ht="11.25">
      <c r="B243" s="218"/>
      <c r="C243" s="219"/>
      <c r="D243" s="208" t="s">
        <v>227</v>
      </c>
      <c r="E243" s="220" t="s">
        <v>1</v>
      </c>
      <c r="F243" s="221" t="s">
        <v>3320</v>
      </c>
      <c r="G243" s="219"/>
      <c r="H243" s="220" t="s">
        <v>1</v>
      </c>
      <c r="I243" s="222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227</v>
      </c>
      <c r="AU243" s="227" t="s">
        <v>85</v>
      </c>
      <c r="AV243" s="14" t="s">
        <v>83</v>
      </c>
      <c r="AW243" s="14" t="s">
        <v>32</v>
      </c>
      <c r="AX243" s="14" t="s">
        <v>76</v>
      </c>
      <c r="AY243" s="227" t="s">
        <v>207</v>
      </c>
    </row>
    <row r="244" spans="1:65" s="14" customFormat="1" ht="11.25">
      <c r="B244" s="218"/>
      <c r="C244" s="219"/>
      <c r="D244" s="208" t="s">
        <v>227</v>
      </c>
      <c r="E244" s="220" t="s">
        <v>1</v>
      </c>
      <c r="F244" s="221" t="s">
        <v>3321</v>
      </c>
      <c r="G244" s="219"/>
      <c r="H244" s="220" t="s">
        <v>1</v>
      </c>
      <c r="I244" s="222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227</v>
      </c>
      <c r="AU244" s="227" t="s">
        <v>85</v>
      </c>
      <c r="AV244" s="14" t="s">
        <v>83</v>
      </c>
      <c r="AW244" s="14" t="s">
        <v>32</v>
      </c>
      <c r="AX244" s="14" t="s">
        <v>76</v>
      </c>
      <c r="AY244" s="227" t="s">
        <v>207</v>
      </c>
    </row>
    <row r="245" spans="1:65" s="14" customFormat="1" ht="11.25">
      <c r="B245" s="218"/>
      <c r="C245" s="219"/>
      <c r="D245" s="208" t="s">
        <v>227</v>
      </c>
      <c r="E245" s="220" t="s">
        <v>1</v>
      </c>
      <c r="F245" s="221" t="s">
        <v>3322</v>
      </c>
      <c r="G245" s="219"/>
      <c r="H245" s="220" t="s">
        <v>1</v>
      </c>
      <c r="I245" s="222"/>
      <c r="J245" s="219"/>
      <c r="K245" s="219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227</v>
      </c>
      <c r="AU245" s="227" t="s">
        <v>85</v>
      </c>
      <c r="AV245" s="14" t="s">
        <v>83</v>
      </c>
      <c r="AW245" s="14" t="s">
        <v>32</v>
      </c>
      <c r="AX245" s="14" t="s">
        <v>76</v>
      </c>
      <c r="AY245" s="227" t="s">
        <v>207</v>
      </c>
    </row>
    <row r="246" spans="1:65" s="14" customFormat="1" ht="11.25">
      <c r="B246" s="218"/>
      <c r="C246" s="219"/>
      <c r="D246" s="208" t="s">
        <v>227</v>
      </c>
      <c r="E246" s="220" t="s">
        <v>1</v>
      </c>
      <c r="F246" s="221" t="s">
        <v>3323</v>
      </c>
      <c r="G246" s="219"/>
      <c r="H246" s="220" t="s">
        <v>1</v>
      </c>
      <c r="I246" s="222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227</v>
      </c>
      <c r="AU246" s="227" t="s">
        <v>85</v>
      </c>
      <c r="AV246" s="14" t="s">
        <v>83</v>
      </c>
      <c r="AW246" s="14" t="s">
        <v>32</v>
      </c>
      <c r="AX246" s="14" t="s">
        <v>76</v>
      </c>
      <c r="AY246" s="227" t="s">
        <v>207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3324</v>
      </c>
      <c r="G247" s="207"/>
      <c r="H247" s="211">
        <v>4801.8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83</v>
      </c>
      <c r="AY247" s="217" t="s">
        <v>207</v>
      </c>
    </row>
    <row r="248" spans="1:65" s="2" customFormat="1" ht="16.5" customHeight="1">
      <c r="A248" s="35"/>
      <c r="B248" s="36"/>
      <c r="C248" s="255" t="s">
        <v>396</v>
      </c>
      <c r="D248" s="255" t="s">
        <v>636</v>
      </c>
      <c r="E248" s="256" t="s">
        <v>1036</v>
      </c>
      <c r="F248" s="257" t="s">
        <v>1057</v>
      </c>
      <c r="G248" s="258" t="s">
        <v>817</v>
      </c>
      <c r="H248" s="259">
        <v>4801.8</v>
      </c>
      <c r="I248" s="260"/>
      <c r="J248" s="261">
        <f>ROUND(I248*H248,2)</f>
        <v>0</v>
      </c>
      <c r="K248" s="257" t="s">
        <v>1</v>
      </c>
      <c r="L248" s="262"/>
      <c r="M248" s="263" t="s">
        <v>1</v>
      </c>
      <c r="N248" s="264" t="s">
        <v>41</v>
      </c>
      <c r="O248" s="72"/>
      <c r="P248" s="202">
        <f>O248*H248</f>
        <v>0</v>
      </c>
      <c r="Q248" s="202">
        <v>1E-3</v>
      </c>
      <c r="R248" s="202">
        <f>Q248*H248</f>
        <v>4.8018000000000001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369</v>
      </c>
      <c r="AT248" s="204" t="s">
        <v>636</v>
      </c>
      <c r="AU248" s="204" t="s">
        <v>85</v>
      </c>
      <c r="AY248" s="18" t="s">
        <v>207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270</v>
      </c>
      <c r="BM248" s="204" t="s">
        <v>3325</v>
      </c>
    </row>
    <row r="249" spans="1:65" s="2" customFormat="1" ht="24.2" customHeight="1">
      <c r="A249" s="35"/>
      <c r="B249" s="36"/>
      <c r="C249" s="193" t="s">
        <v>402</v>
      </c>
      <c r="D249" s="193" t="s">
        <v>209</v>
      </c>
      <c r="E249" s="194" t="s">
        <v>1962</v>
      </c>
      <c r="F249" s="195" t="s">
        <v>1963</v>
      </c>
      <c r="G249" s="196" t="s">
        <v>1002</v>
      </c>
      <c r="H249" s="265"/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270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270</v>
      </c>
      <c r="BM249" s="204" t="s">
        <v>3326</v>
      </c>
    </row>
    <row r="250" spans="1:65" s="12" customFormat="1" ht="22.9" customHeight="1">
      <c r="B250" s="177"/>
      <c r="C250" s="178"/>
      <c r="D250" s="179" t="s">
        <v>75</v>
      </c>
      <c r="E250" s="191" t="s">
        <v>1079</v>
      </c>
      <c r="F250" s="191" t="s">
        <v>1080</v>
      </c>
      <c r="G250" s="178"/>
      <c r="H250" s="178"/>
      <c r="I250" s="181"/>
      <c r="J250" s="192">
        <f>BK250</f>
        <v>0</v>
      </c>
      <c r="K250" s="178"/>
      <c r="L250" s="183"/>
      <c r="M250" s="184"/>
      <c r="N250" s="185"/>
      <c r="O250" s="185"/>
      <c r="P250" s="186">
        <f>SUM(P251:P252)</f>
        <v>0</v>
      </c>
      <c r="Q250" s="185"/>
      <c r="R250" s="186">
        <f>SUM(R251:R252)</f>
        <v>2.78382</v>
      </c>
      <c r="S250" s="185"/>
      <c r="T250" s="187">
        <f>SUM(T251:T252)</f>
        <v>2.3654999999999999</v>
      </c>
      <c r="AR250" s="188" t="s">
        <v>85</v>
      </c>
      <c r="AT250" s="189" t="s">
        <v>75</v>
      </c>
      <c r="AU250" s="189" t="s">
        <v>83</v>
      </c>
      <c r="AY250" s="188" t="s">
        <v>207</v>
      </c>
      <c r="BK250" s="190">
        <f>SUM(BK251:BK252)</f>
        <v>0</v>
      </c>
    </row>
    <row r="251" spans="1:65" s="2" customFormat="1" ht="33" customHeight="1">
      <c r="A251" s="35"/>
      <c r="B251" s="36"/>
      <c r="C251" s="193" t="s">
        <v>407</v>
      </c>
      <c r="D251" s="193" t="s">
        <v>209</v>
      </c>
      <c r="E251" s="194" t="s">
        <v>3327</v>
      </c>
      <c r="F251" s="195" t="s">
        <v>3328</v>
      </c>
      <c r="G251" s="196" t="s">
        <v>212</v>
      </c>
      <c r="H251" s="197">
        <v>124.5</v>
      </c>
      <c r="I251" s="198"/>
      <c r="J251" s="199">
        <f>ROUND(I251*H251,2)</f>
        <v>0</v>
      </c>
      <c r="K251" s="195" t="s">
        <v>213</v>
      </c>
      <c r="L251" s="40"/>
      <c r="M251" s="200" t="s">
        <v>1</v>
      </c>
      <c r="N251" s="201" t="s">
        <v>41</v>
      </c>
      <c r="O251" s="72"/>
      <c r="P251" s="202">
        <f>O251*H251</f>
        <v>0</v>
      </c>
      <c r="Q251" s="202">
        <v>1.9E-2</v>
      </c>
      <c r="R251" s="202">
        <f>Q251*H251</f>
        <v>2.3654999999999999</v>
      </c>
      <c r="S251" s="202">
        <v>1.9E-2</v>
      </c>
      <c r="T251" s="203">
        <f>S251*H251</f>
        <v>2.3654999999999999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270</v>
      </c>
      <c r="AT251" s="204" t="s">
        <v>209</v>
      </c>
      <c r="AU251" s="204" t="s">
        <v>85</v>
      </c>
      <c r="AY251" s="18" t="s">
        <v>207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83</v>
      </c>
      <c r="BK251" s="205">
        <f>ROUND(I251*H251,2)</f>
        <v>0</v>
      </c>
      <c r="BL251" s="18" t="s">
        <v>270</v>
      </c>
      <c r="BM251" s="204" t="s">
        <v>3329</v>
      </c>
    </row>
    <row r="252" spans="1:65" s="2" customFormat="1" ht="24.2" customHeight="1">
      <c r="A252" s="35"/>
      <c r="B252" s="36"/>
      <c r="C252" s="193" t="s">
        <v>411</v>
      </c>
      <c r="D252" s="193" t="s">
        <v>209</v>
      </c>
      <c r="E252" s="194" t="s">
        <v>3330</v>
      </c>
      <c r="F252" s="195" t="s">
        <v>3331</v>
      </c>
      <c r="G252" s="196" t="s">
        <v>212</v>
      </c>
      <c r="H252" s="197">
        <v>124.5</v>
      </c>
      <c r="I252" s="198"/>
      <c r="J252" s="199">
        <f>ROUND(I252*H252,2)</f>
        <v>0</v>
      </c>
      <c r="K252" s="195" t="s">
        <v>1</v>
      </c>
      <c r="L252" s="40"/>
      <c r="M252" s="250" t="s">
        <v>1</v>
      </c>
      <c r="N252" s="251" t="s">
        <v>41</v>
      </c>
      <c r="O252" s="252"/>
      <c r="P252" s="253">
        <f>O252*H252</f>
        <v>0</v>
      </c>
      <c r="Q252" s="253">
        <v>3.3600000000000001E-3</v>
      </c>
      <c r="R252" s="253">
        <f>Q252*H252</f>
        <v>0.41832000000000003</v>
      </c>
      <c r="S252" s="253">
        <v>0</v>
      </c>
      <c r="T252" s="25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270</v>
      </c>
      <c r="AT252" s="204" t="s">
        <v>209</v>
      </c>
      <c r="AU252" s="204" t="s">
        <v>85</v>
      </c>
      <c r="AY252" s="18" t="s">
        <v>207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83</v>
      </c>
      <c r="BK252" s="205">
        <f>ROUND(I252*H252,2)</f>
        <v>0</v>
      </c>
      <c r="BL252" s="18" t="s">
        <v>270</v>
      </c>
      <c r="BM252" s="204" t="s">
        <v>3332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VFK0HG1eT0zbcYoJORFS7t3v/aENeFZyw0MVqh4kxuOHy5hgz/iY/oPHBKS3bqTvATrq4b9j3noAR9dEssfJzw==" saltValue="TIXznJC5RlS3UdzYqavQC/LEqyZHn3nQI3SFGUgVJopYtLhd8XY99iVJYYFimPcbizWLPE9jOt5fxBp14Tsb2g==" spinCount="100000" sheet="1" objects="1" scenarios="1" formatColumns="0" formatRows="0" autoFilter="0"/>
  <autoFilter ref="C129:K25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157</v>
      </c>
      <c r="AZ2" s="116" t="s">
        <v>488</v>
      </c>
      <c r="BA2" s="116" t="s">
        <v>1</v>
      </c>
      <c r="BB2" s="116" t="s">
        <v>1</v>
      </c>
      <c r="BC2" s="116" t="s">
        <v>3333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3334</v>
      </c>
      <c r="BA3" s="116" t="s">
        <v>1</v>
      </c>
      <c r="BB3" s="116" t="s">
        <v>1</v>
      </c>
      <c r="BC3" s="116" t="s">
        <v>3335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1136</v>
      </c>
      <c r="BA4" s="116" t="s">
        <v>1</v>
      </c>
      <c r="BB4" s="116" t="s">
        <v>1</v>
      </c>
      <c r="BC4" s="116" t="s">
        <v>770</v>
      </c>
      <c r="BD4" s="116" t="s">
        <v>85</v>
      </c>
    </row>
    <row r="5" spans="1:56" s="1" customFormat="1" ht="6.95" customHeight="1">
      <c r="B5" s="21"/>
      <c r="L5" s="21"/>
      <c r="AZ5" s="116" t="s">
        <v>3336</v>
      </c>
      <c r="BA5" s="116" t="s">
        <v>1</v>
      </c>
      <c r="BB5" s="116" t="s">
        <v>1</v>
      </c>
      <c r="BC5" s="116" t="s">
        <v>3337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3338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ROUND((SUM(BE127:BE218)),  2)</f>
        <v>0</v>
      </c>
      <c r="G35" s="35"/>
      <c r="H35" s="35"/>
      <c r="I35" s="132">
        <v>0.21</v>
      </c>
      <c r="J35" s="131">
        <f>ROUND(((SUM(BE127:BE218))*I35),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ROUND((SUM(BF127:BF218)),  2)</f>
        <v>0</v>
      </c>
      <c r="G36" s="35"/>
      <c r="H36" s="35"/>
      <c r="I36" s="132">
        <v>0.12</v>
      </c>
      <c r="J36" s="131">
        <f>ROUND(((SUM(BF127:BF218))*I36),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ROUND((SUM(BG127:BG218)),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ROUND((SUM(BH127:BH218)),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ROUND((SUM(BI127:BI218)),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203 - SO 04 Dopravní řešení a zpevněné plochy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J129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1149</v>
      </c>
      <c r="E101" s="163"/>
      <c r="F101" s="163"/>
      <c r="G101" s="163"/>
      <c r="H101" s="163"/>
      <c r="I101" s="163"/>
      <c r="J101" s="164">
        <f>J149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187</v>
      </c>
      <c r="E102" s="163"/>
      <c r="F102" s="163"/>
      <c r="G102" s="163"/>
      <c r="H102" s="163"/>
      <c r="I102" s="163"/>
      <c r="J102" s="164">
        <f>J174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188</v>
      </c>
      <c r="E103" s="163"/>
      <c r="F103" s="163"/>
      <c r="G103" s="163"/>
      <c r="H103" s="163"/>
      <c r="I103" s="163"/>
      <c r="J103" s="164">
        <f>J181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189</v>
      </c>
      <c r="E104" s="163"/>
      <c r="F104" s="163"/>
      <c r="G104" s="163"/>
      <c r="H104" s="163"/>
      <c r="I104" s="163"/>
      <c r="J104" s="164">
        <f>J211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J217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4" t="str">
        <f>E7</f>
        <v>Revitalizace Tržnice I.etapa - Krásenský břeh</v>
      </c>
      <c r="F115" s="335"/>
      <c r="G115" s="335"/>
      <c r="H115" s="33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173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4" t="s">
        <v>3157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175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8" t="str">
        <f>E11</f>
        <v>203 - SO 04 Dopravní řešení a zpevněné plochy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Valašské Meziříčí</v>
      </c>
      <c r="G121" s="37"/>
      <c r="H121" s="37"/>
      <c r="I121" s="30" t="s">
        <v>22</v>
      </c>
      <c r="J121" s="67" t="str">
        <f>IF(J14="","",J14)</f>
        <v>25. 10. 2023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Město Valašské Meziříčí</v>
      </c>
      <c r="G123" s="37"/>
      <c r="H123" s="37"/>
      <c r="I123" s="30" t="s">
        <v>30</v>
      </c>
      <c r="J123" s="33" t="str">
        <f>E23</f>
        <v>Kubla&amp;Architects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Fajfrová Irena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193</v>
      </c>
      <c r="D126" s="169" t="s">
        <v>61</v>
      </c>
      <c r="E126" s="169" t="s">
        <v>57</v>
      </c>
      <c r="F126" s="169" t="s">
        <v>58</v>
      </c>
      <c r="G126" s="169" t="s">
        <v>194</v>
      </c>
      <c r="H126" s="169" t="s">
        <v>195</v>
      </c>
      <c r="I126" s="169" t="s">
        <v>196</v>
      </c>
      <c r="J126" s="169" t="s">
        <v>181</v>
      </c>
      <c r="K126" s="170" t="s">
        <v>197</v>
      </c>
      <c r="L126" s="171"/>
      <c r="M126" s="76" t="s">
        <v>1</v>
      </c>
      <c r="N126" s="77" t="s">
        <v>40</v>
      </c>
      <c r="O126" s="77" t="s">
        <v>198</v>
      </c>
      <c r="P126" s="77" t="s">
        <v>199</v>
      </c>
      <c r="Q126" s="77" t="s">
        <v>200</v>
      </c>
      <c r="R126" s="77" t="s">
        <v>201</v>
      </c>
      <c r="S126" s="77" t="s">
        <v>202</v>
      </c>
      <c r="T126" s="78" t="s">
        <v>203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204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</f>
        <v>0</v>
      </c>
      <c r="Q127" s="80"/>
      <c r="R127" s="174">
        <f>R128</f>
        <v>1507.5206959799996</v>
      </c>
      <c r="S127" s="80"/>
      <c r="T127" s="175">
        <f>T128</f>
        <v>5.1943999999999999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183</v>
      </c>
      <c r="BK127" s="176">
        <f>BK128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205</v>
      </c>
      <c r="F128" s="180" t="s">
        <v>206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P129+P149+P174+P181+P211+P217</f>
        <v>0</v>
      </c>
      <c r="Q128" s="185"/>
      <c r="R128" s="186">
        <f>R129+R149+R174+R181+R211+R217</f>
        <v>1507.5206959799996</v>
      </c>
      <c r="S128" s="185"/>
      <c r="T128" s="187">
        <f>T129+T149+T174+T181+T211+T217</f>
        <v>5.1943999999999999</v>
      </c>
      <c r="AR128" s="188" t="s">
        <v>83</v>
      </c>
      <c r="AT128" s="189" t="s">
        <v>75</v>
      </c>
      <c r="AU128" s="189" t="s">
        <v>76</v>
      </c>
      <c r="AY128" s="188" t="s">
        <v>207</v>
      </c>
      <c r="BK128" s="190">
        <f>BK129+BK149+BK174+BK181+BK211+BK217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208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SUM(P130:P148)</f>
        <v>0</v>
      </c>
      <c r="Q129" s="185"/>
      <c r="R129" s="186">
        <f>SUM(R130:R148)</f>
        <v>0</v>
      </c>
      <c r="S129" s="185"/>
      <c r="T129" s="187">
        <f>SUM(T130:T148)</f>
        <v>0</v>
      </c>
      <c r="AR129" s="188" t="s">
        <v>83</v>
      </c>
      <c r="AT129" s="189" t="s">
        <v>75</v>
      </c>
      <c r="AU129" s="189" t="s">
        <v>83</v>
      </c>
      <c r="AY129" s="188" t="s">
        <v>207</v>
      </c>
      <c r="BK129" s="190">
        <f>SUM(BK130:BK148)</f>
        <v>0</v>
      </c>
    </row>
    <row r="130" spans="1:65" s="2" customFormat="1" ht="37.9" customHeight="1">
      <c r="A130" s="35"/>
      <c r="B130" s="36"/>
      <c r="C130" s="193" t="s">
        <v>83</v>
      </c>
      <c r="D130" s="193" t="s">
        <v>209</v>
      </c>
      <c r="E130" s="194" t="s">
        <v>3339</v>
      </c>
      <c r="F130" s="195" t="s">
        <v>3340</v>
      </c>
      <c r="G130" s="196" t="s">
        <v>285</v>
      </c>
      <c r="H130" s="197">
        <v>399.6</v>
      </c>
      <c r="I130" s="198"/>
      <c r="J130" s="199">
        <f>ROUND(I130*H130,2)</f>
        <v>0</v>
      </c>
      <c r="K130" s="195" t="s">
        <v>213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97</v>
      </c>
      <c r="AT130" s="204" t="s">
        <v>209</v>
      </c>
      <c r="AU130" s="204" t="s">
        <v>85</v>
      </c>
      <c r="AY130" s="18" t="s">
        <v>207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97</v>
      </c>
      <c r="BM130" s="204" t="s">
        <v>3341</v>
      </c>
    </row>
    <row r="131" spans="1:65" s="14" customFormat="1" ht="11.25">
      <c r="B131" s="218"/>
      <c r="C131" s="219"/>
      <c r="D131" s="208" t="s">
        <v>227</v>
      </c>
      <c r="E131" s="220" t="s">
        <v>1</v>
      </c>
      <c r="F131" s="221" t="s">
        <v>1161</v>
      </c>
      <c r="G131" s="219"/>
      <c r="H131" s="220" t="s">
        <v>1</v>
      </c>
      <c r="I131" s="222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227</v>
      </c>
      <c r="AU131" s="227" t="s">
        <v>85</v>
      </c>
      <c r="AV131" s="14" t="s">
        <v>83</v>
      </c>
      <c r="AW131" s="14" t="s">
        <v>32</v>
      </c>
      <c r="AX131" s="14" t="s">
        <v>76</v>
      </c>
      <c r="AY131" s="227" t="s">
        <v>207</v>
      </c>
    </row>
    <row r="132" spans="1:65" s="13" customFormat="1" ht="11.25">
      <c r="B132" s="206"/>
      <c r="C132" s="207"/>
      <c r="D132" s="208" t="s">
        <v>227</v>
      </c>
      <c r="E132" s="209" t="s">
        <v>488</v>
      </c>
      <c r="F132" s="210" t="s">
        <v>3342</v>
      </c>
      <c r="G132" s="207"/>
      <c r="H132" s="211">
        <v>399.6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227</v>
      </c>
      <c r="AU132" s="217" t="s">
        <v>85</v>
      </c>
      <c r="AV132" s="13" t="s">
        <v>85</v>
      </c>
      <c r="AW132" s="13" t="s">
        <v>32</v>
      </c>
      <c r="AX132" s="13" t="s">
        <v>83</v>
      </c>
      <c r="AY132" s="217" t="s">
        <v>207</v>
      </c>
    </row>
    <row r="133" spans="1:65" s="2" customFormat="1" ht="24.2" customHeight="1">
      <c r="A133" s="35"/>
      <c r="B133" s="36"/>
      <c r="C133" s="193" t="s">
        <v>85</v>
      </c>
      <c r="D133" s="193" t="s">
        <v>209</v>
      </c>
      <c r="E133" s="194" t="s">
        <v>3343</v>
      </c>
      <c r="F133" s="195" t="s">
        <v>3344</v>
      </c>
      <c r="G133" s="196" t="s">
        <v>285</v>
      </c>
      <c r="H133" s="197">
        <v>10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3345</v>
      </c>
    </row>
    <row r="134" spans="1:65" s="2" customFormat="1" ht="37.9" customHeight="1">
      <c r="A134" s="35"/>
      <c r="B134" s="36"/>
      <c r="C134" s="193" t="s">
        <v>92</v>
      </c>
      <c r="D134" s="193" t="s">
        <v>209</v>
      </c>
      <c r="E134" s="194" t="s">
        <v>547</v>
      </c>
      <c r="F134" s="195" t="s">
        <v>548</v>
      </c>
      <c r="G134" s="196" t="s">
        <v>285</v>
      </c>
      <c r="H134" s="197">
        <v>399.6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3346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488</v>
      </c>
      <c r="G135" s="207"/>
      <c r="H135" s="211">
        <v>399.6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37.9" customHeight="1">
      <c r="A136" s="35"/>
      <c r="B136" s="36"/>
      <c r="C136" s="193" t="s">
        <v>97</v>
      </c>
      <c r="D136" s="193" t="s">
        <v>209</v>
      </c>
      <c r="E136" s="194" t="s">
        <v>554</v>
      </c>
      <c r="F136" s="195" t="s">
        <v>555</v>
      </c>
      <c r="G136" s="196" t="s">
        <v>285</v>
      </c>
      <c r="H136" s="197">
        <v>3996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3347</v>
      </c>
    </row>
    <row r="137" spans="1:65" s="13" customFormat="1" ht="11.25">
      <c r="B137" s="206"/>
      <c r="C137" s="207"/>
      <c r="D137" s="208" t="s">
        <v>227</v>
      </c>
      <c r="E137" s="209" t="s">
        <v>1</v>
      </c>
      <c r="F137" s="210" t="s">
        <v>3348</v>
      </c>
      <c r="G137" s="207"/>
      <c r="H137" s="211">
        <v>3996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83</v>
      </c>
      <c r="AY137" s="217" t="s">
        <v>207</v>
      </c>
    </row>
    <row r="138" spans="1:65" s="2" customFormat="1" ht="37.9" customHeight="1">
      <c r="A138" s="35"/>
      <c r="B138" s="36"/>
      <c r="C138" s="193" t="s">
        <v>115</v>
      </c>
      <c r="D138" s="193" t="s">
        <v>209</v>
      </c>
      <c r="E138" s="194" t="s">
        <v>1174</v>
      </c>
      <c r="F138" s="195" t="s">
        <v>1175</v>
      </c>
      <c r="G138" s="196" t="s">
        <v>285</v>
      </c>
      <c r="H138" s="197">
        <v>10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3349</v>
      </c>
    </row>
    <row r="139" spans="1:65" s="2" customFormat="1" ht="37.9" customHeight="1">
      <c r="A139" s="35"/>
      <c r="B139" s="36"/>
      <c r="C139" s="193" t="s">
        <v>229</v>
      </c>
      <c r="D139" s="193" t="s">
        <v>209</v>
      </c>
      <c r="E139" s="194" t="s">
        <v>1177</v>
      </c>
      <c r="F139" s="195" t="s">
        <v>1178</v>
      </c>
      <c r="G139" s="196" t="s">
        <v>285</v>
      </c>
      <c r="H139" s="197">
        <v>100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3350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3351</v>
      </c>
      <c r="G140" s="207"/>
      <c r="H140" s="211">
        <v>100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24.2" customHeight="1">
      <c r="A141" s="35"/>
      <c r="B141" s="36"/>
      <c r="C141" s="193" t="s">
        <v>233</v>
      </c>
      <c r="D141" s="193" t="s">
        <v>209</v>
      </c>
      <c r="E141" s="194" t="s">
        <v>1181</v>
      </c>
      <c r="F141" s="195" t="s">
        <v>1182</v>
      </c>
      <c r="G141" s="196" t="s">
        <v>445</v>
      </c>
      <c r="H141" s="197">
        <v>25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3352</v>
      </c>
    </row>
    <row r="142" spans="1:65" s="13" customFormat="1" ht="11.25">
      <c r="B142" s="206"/>
      <c r="C142" s="207"/>
      <c r="D142" s="208" t="s">
        <v>227</v>
      </c>
      <c r="E142" s="209" t="s">
        <v>1</v>
      </c>
      <c r="F142" s="210" t="s">
        <v>3353</v>
      </c>
      <c r="G142" s="207"/>
      <c r="H142" s="211">
        <v>25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227</v>
      </c>
      <c r="AU142" s="217" t="s">
        <v>85</v>
      </c>
      <c r="AV142" s="13" t="s">
        <v>85</v>
      </c>
      <c r="AW142" s="13" t="s">
        <v>32</v>
      </c>
      <c r="AX142" s="13" t="s">
        <v>83</v>
      </c>
      <c r="AY142" s="217" t="s">
        <v>207</v>
      </c>
    </row>
    <row r="143" spans="1:65" s="2" customFormat="1" ht="33" customHeight="1">
      <c r="A143" s="35"/>
      <c r="B143" s="36"/>
      <c r="C143" s="193" t="s">
        <v>237</v>
      </c>
      <c r="D143" s="193" t="s">
        <v>209</v>
      </c>
      <c r="E143" s="194" t="s">
        <v>569</v>
      </c>
      <c r="F143" s="195" t="s">
        <v>570</v>
      </c>
      <c r="G143" s="196" t="s">
        <v>445</v>
      </c>
      <c r="H143" s="197">
        <v>799.2</v>
      </c>
      <c r="I143" s="198"/>
      <c r="J143" s="199">
        <f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97</v>
      </c>
      <c r="AT143" s="204" t="s">
        <v>209</v>
      </c>
      <c r="AU143" s="204" t="s">
        <v>85</v>
      </c>
      <c r="AY143" s="18" t="s">
        <v>207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97</v>
      </c>
      <c r="BM143" s="204" t="s">
        <v>3354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3355</v>
      </c>
      <c r="G144" s="207"/>
      <c r="H144" s="211">
        <v>799.2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16.5" customHeight="1">
      <c r="A145" s="35"/>
      <c r="B145" s="36"/>
      <c r="C145" s="193" t="s">
        <v>243</v>
      </c>
      <c r="D145" s="193" t="s">
        <v>209</v>
      </c>
      <c r="E145" s="194" t="s">
        <v>573</v>
      </c>
      <c r="F145" s="195" t="s">
        <v>574</v>
      </c>
      <c r="G145" s="196" t="s">
        <v>285</v>
      </c>
      <c r="H145" s="197">
        <v>409.6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3356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3357</v>
      </c>
      <c r="G146" s="207"/>
      <c r="H146" s="211">
        <v>409.6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24.2" customHeight="1">
      <c r="A147" s="35"/>
      <c r="B147" s="36"/>
      <c r="C147" s="193" t="s">
        <v>247</v>
      </c>
      <c r="D147" s="193" t="s">
        <v>209</v>
      </c>
      <c r="E147" s="194" t="s">
        <v>1188</v>
      </c>
      <c r="F147" s="195" t="s">
        <v>1189</v>
      </c>
      <c r="G147" s="196" t="s">
        <v>212</v>
      </c>
      <c r="H147" s="197">
        <v>1159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3358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3359</v>
      </c>
      <c r="G148" s="207"/>
      <c r="H148" s="211">
        <v>1159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12" customFormat="1" ht="22.9" customHeight="1">
      <c r="B149" s="177"/>
      <c r="C149" s="178"/>
      <c r="D149" s="179" t="s">
        <v>75</v>
      </c>
      <c r="E149" s="191" t="s">
        <v>115</v>
      </c>
      <c r="F149" s="191" t="s">
        <v>1200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SUM(P150:P173)</f>
        <v>0</v>
      </c>
      <c r="Q149" s="185"/>
      <c r="R149" s="186">
        <f>SUM(R150:R173)</f>
        <v>1484.1355699999997</v>
      </c>
      <c r="S149" s="185"/>
      <c r="T149" s="187">
        <f>SUM(T150:T173)</f>
        <v>0</v>
      </c>
      <c r="AR149" s="188" t="s">
        <v>83</v>
      </c>
      <c r="AT149" s="189" t="s">
        <v>75</v>
      </c>
      <c r="AU149" s="189" t="s">
        <v>83</v>
      </c>
      <c r="AY149" s="188" t="s">
        <v>207</v>
      </c>
      <c r="BK149" s="190">
        <f>SUM(BK150:BK173)</f>
        <v>0</v>
      </c>
    </row>
    <row r="150" spans="1:65" s="2" customFormat="1" ht="24.2" customHeight="1">
      <c r="A150" s="35"/>
      <c r="B150" s="36"/>
      <c r="C150" s="193" t="s">
        <v>86</v>
      </c>
      <c r="D150" s="193" t="s">
        <v>209</v>
      </c>
      <c r="E150" s="194" t="s">
        <v>3360</v>
      </c>
      <c r="F150" s="195" t="s">
        <v>3361</v>
      </c>
      <c r="G150" s="196" t="s">
        <v>212</v>
      </c>
      <c r="H150" s="197">
        <v>160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0.23</v>
      </c>
      <c r="R150" s="202">
        <f>Q150*H150</f>
        <v>36.800000000000004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3362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3336</v>
      </c>
      <c r="G151" s="207"/>
      <c r="H151" s="211">
        <v>160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24.2" customHeight="1">
      <c r="A152" s="35"/>
      <c r="B152" s="36"/>
      <c r="C152" s="193" t="s">
        <v>8</v>
      </c>
      <c r="D152" s="193" t="s">
        <v>209</v>
      </c>
      <c r="E152" s="194" t="s">
        <v>3363</v>
      </c>
      <c r="F152" s="195" t="s">
        <v>3364</v>
      </c>
      <c r="G152" s="196" t="s">
        <v>212</v>
      </c>
      <c r="H152" s="197">
        <v>160</v>
      </c>
      <c r="I152" s="198"/>
      <c r="J152" s="199">
        <f>ROUND(I152*H152,2)</f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0.106</v>
      </c>
      <c r="R152" s="202">
        <f>Q152*H152</f>
        <v>16.96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3365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3336</v>
      </c>
      <c r="G153" s="207"/>
      <c r="H153" s="211">
        <v>160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24.2" customHeight="1">
      <c r="A154" s="35"/>
      <c r="B154" s="36"/>
      <c r="C154" s="193" t="s">
        <v>257</v>
      </c>
      <c r="D154" s="193" t="s">
        <v>209</v>
      </c>
      <c r="E154" s="194" t="s">
        <v>1222</v>
      </c>
      <c r="F154" s="195" t="s">
        <v>1223</v>
      </c>
      <c r="G154" s="196" t="s">
        <v>212</v>
      </c>
      <c r="H154" s="197">
        <v>999</v>
      </c>
      <c r="I154" s="198"/>
      <c r="J154" s="199">
        <f>ROUND(I154*H154,2)</f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3366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3367</v>
      </c>
      <c r="G155" s="207"/>
      <c r="H155" s="211">
        <v>999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24.2" customHeight="1">
      <c r="A156" s="35"/>
      <c r="B156" s="36"/>
      <c r="C156" s="193" t="s">
        <v>261</v>
      </c>
      <c r="D156" s="193" t="s">
        <v>209</v>
      </c>
      <c r="E156" s="194" t="s">
        <v>1228</v>
      </c>
      <c r="F156" s="195" t="s">
        <v>1220</v>
      </c>
      <c r="G156" s="196" t="s">
        <v>212</v>
      </c>
      <c r="H156" s="197">
        <v>1998</v>
      </c>
      <c r="I156" s="198"/>
      <c r="J156" s="199">
        <f>ROUND(I156*H156,2)</f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0.34499999999999997</v>
      </c>
      <c r="R156" s="202">
        <f>Q156*H156</f>
        <v>689.31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3368</v>
      </c>
    </row>
    <row r="157" spans="1:65" s="14" customFormat="1" ht="11.25">
      <c r="B157" s="218"/>
      <c r="C157" s="219"/>
      <c r="D157" s="208" t="s">
        <v>227</v>
      </c>
      <c r="E157" s="220" t="s">
        <v>1</v>
      </c>
      <c r="F157" s="221" t="s">
        <v>1161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3369</v>
      </c>
      <c r="G158" s="207"/>
      <c r="H158" s="211">
        <v>1998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24.2" customHeight="1">
      <c r="A159" s="35"/>
      <c r="B159" s="36"/>
      <c r="C159" s="193" t="s">
        <v>266</v>
      </c>
      <c r="D159" s="193" t="s">
        <v>209</v>
      </c>
      <c r="E159" s="194" t="s">
        <v>1234</v>
      </c>
      <c r="F159" s="195" t="s">
        <v>3370</v>
      </c>
      <c r="G159" s="196" t="s">
        <v>212</v>
      </c>
      <c r="H159" s="197">
        <v>999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0.46</v>
      </c>
      <c r="R159" s="202">
        <f>Q159*H159</f>
        <v>459.54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3371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3367</v>
      </c>
      <c r="G160" s="207"/>
      <c r="H160" s="211">
        <v>999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33" customHeight="1">
      <c r="A161" s="35"/>
      <c r="B161" s="36"/>
      <c r="C161" s="193" t="s">
        <v>270</v>
      </c>
      <c r="D161" s="193" t="s">
        <v>209</v>
      </c>
      <c r="E161" s="194" t="s">
        <v>3372</v>
      </c>
      <c r="F161" s="195" t="s">
        <v>3373</v>
      </c>
      <c r="G161" s="196" t="s">
        <v>212</v>
      </c>
      <c r="H161" s="197">
        <v>160</v>
      </c>
      <c r="I161" s="198"/>
      <c r="J161" s="199">
        <f>ROUND(I161*H161,2)</f>
        <v>0</v>
      </c>
      <c r="K161" s="195" t="s">
        <v>1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0.40799999999999997</v>
      </c>
      <c r="R161" s="202">
        <f>Q161*H161</f>
        <v>65.28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3374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3375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3336</v>
      </c>
      <c r="F163" s="210" t="s">
        <v>3376</v>
      </c>
      <c r="G163" s="207"/>
      <c r="H163" s="211">
        <v>160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33" customHeight="1">
      <c r="A164" s="35"/>
      <c r="B164" s="36"/>
      <c r="C164" s="255" t="s">
        <v>272</v>
      </c>
      <c r="D164" s="255" t="s">
        <v>636</v>
      </c>
      <c r="E164" s="256" t="s">
        <v>1249</v>
      </c>
      <c r="F164" s="257" t="s">
        <v>1250</v>
      </c>
      <c r="G164" s="258" t="s">
        <v>445</v>
      </c>
      <c r="H164" s="259">
        <v>32</v>
      </c>
      <c r="I164" s="260"/>
      <c r="J164" s="261">
        <f>ROUND(I164*H164,2)</f>
        <v>0</v>
      </c>
      <c r="K164" s="257" t="s">
        <v>1</v>
      </c>
      <c r="L164" s="262"/>
      <c r="M164" s="263" t="s">
        <v>1</v>
      </c>
      <c r="N164" s="264" t="s">
        <v>41</v>
      </c>
      <c r="O164" s="72"/>
      <c r="P164" s="202">
        <f>O164*H164</f>
        <v>0</v>
      </c>
      <c r="Q164" s="202">
        <v>1</v>
      </c>
      <c r="R164" s="202">
        <f>Q164*H164</f>
        <v>32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237</v>
      </c>
      <c r="AT164" s="204" t="s">
        <v>636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3377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3378</v>
      </c>
      <c r="G165" s="207"/>
      <c r="H165" s="211">
        <v>32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33" customHeight="1">
      <c r="A166" s="35"/>
      <c r="B166" s="36"/>
      <c r="C166" s="193" t="s">
        <v>278</v>
      </c>
      <c r="D166" s="193" t="s">
        <v>209</v>
      </c>
      <c r="E166" s="194" t="s">
        <v>3379</v>
      </c>
      <c r="F166" s="195" t="s">
        <v>3380</v>
      </c>
      <c r="G166" s="196" t="s">
        <v>212</v>
      </c>
      <c r="H166" s="197">
        <v>999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0.10100000000000001</v>
      </c>
      <c r="R166" s="202">
        <f>Q166*H166</f>
        <v>100.899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3381</v>
      </c>
    </row>
    <row r="167" spans="1:65" s="14" customFormat="1" ht="11.25">
      <c r="B167" s="218"/>
      <c r="C167" s="219"/>
      <c r="D167" s="208" t="s">
        <v>227</v>
      </c>
      <c r="E167" s="220" t="s">
        <v>1</v>
      </c>
      <c r="F167" s="221" t="s">
        <v>3382</v>
      </c>
      <c r="G167" s="219"/>
      <c r="H167" s="220" t="s">
        <v>1</v>
      </c>
      <c r="I167" s="222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227</v>
      </c>
      <c r="AU167" s="227" t="s">
        <v>85</v>
      </c>
      <c r="AV167" s="14" t="s">
        <v>83</v>
      </c>
      <c r="AW167" s="14" t="s">
        <v>32</v>
      </c>
      <c r="AX167" s="14" t="s">
        <v>76</v>
      </c>
      <c r="AY167" s="22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3334</v>
      </c>
      <c r="F168" s="210" t="s">
        <v>3383</v>
      </c>
      <c r="G168" s="207"/>
      <c r="H168" s="211">
        <v>942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76</v>
      </c>
      <c r="AY168" s="217" t="s">
        <v>207</v>
      </c>
    </row>
    <row r="169" spans="1:65" s="14" customFormat="1" ht="11.25">
      <c r="B169" s="218"/>
      <c r="C169" s="219"/>
      <c r="D169" s="208" t="s">
        <v>227</v>
      </c>
      <c r="E169" s="220" t="s">
        <v>1</v>
      </c>
      <c r="F169" s="221" t="s">
        <v>3384</v>
      </c>
      <c r="G169" s="219"/>
      <c r="H169" s="220" t="s">
        <v>1</v>
      </c>
      <c r="I169" s="222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227</v>
      </c>
      <c r="AU169" s="227" t="s">
        <v>85</v>
      </c>
      <c r="AV169" s="14" t="s">
        <v>83</v>
      </c>
      <c r="AW169" s="14" t="s">
        <v>32</v>
      </c>
      <c r="AX169" s="14" t="s">
        <v>76</v>
      </c>
      <c r="AY169" s="227" t="s">
        <v>207</v>
      </c>
    </row>
    <row r="170" spans="1:65" s="13" customFormat="1" ht="11.25">
      <c r="B170" s="206"/>
      <c r="C170" s="207"/>
      <c r="D170" s="208" t="s">
        <v>227</v>
      </c>
      <c r="E170" s="209" t="s">
        <v>1136</v>
      </c>
      <c r="F170" s="210" t="s">
        <v>3385</v>
      </c>
      <c r="G170" s="207"/>
      <c r="H170" s="211">
        <v>57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227</v>
      </c>
      <c r="AU170" s="217" t="s">
        <v>85</v>
      </c>
      <c r="AV170" s="13" t="s">
        <v>85</v>
      </c>
      <c r="AW170" s="13" t="s">
        <v>32</v>
      </c>
      <c r="AX170" s="13" t="s">
        <v>76</v>
      </c>
      <c r="AY170" s="217" t="s">
        <v>207</v>
      </c>
    </row>
    <row r="171" spans="1:65" s="15" customFormat="1" ht="11.25">
      <c r="B171" s="228"/>
      <c r="C171" s="229"/>
      <c r="D171" s="208" t="s">
        <v>227</v>
      </c>
      <c r="E171" s="230" t="s">
        <v>1</v>
      </c>
      <c r="F171" s="231" t="s">
        <v>291</v>
      </c>
      <c r="G171" s="229"/>
      <c r="H171" s="232">
        <v>999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227</v>
      </c>
      <c r="AU171" s="238" t="s">
        <v>85</v>
      </c>
      <c r="AV171" s="15" t="s">
        <v>97</v>
      </c>
      <c r="AW171" s="15" t="s">
        <v>32</v>
      </c>
      <c r="AX171" s="15" t="s">
        <v>83</v>
      </c>
      <c r="AY171" s="238" t="s">
        <v>207</v>
      </c>
    </row>
    <row r="172" spans="1:65" s="2" customFormat="1" ht="21.75" customHeight="1">
      <c r="A172" s="35"/>
      <c r="B172" s="36"/>
      <c r="C172" s="255" t="s">
        <v>282</v>
      </c>
      <c r="D172" s="255" t="s">
        <v>636</v>
      </c>
      <c r="E172" s="256" t="s">
        <v>1281</v>
      </c>
      <c r="F172" s="257" t="s">
        <v>3386</v>
      </c>
      <c r="G172" s="258" t="s">
        <v>212</v>
      </c>
      <c r="H172" s="259">
        <v>1028.97</v>
      </c>
      <c r="I172" s="260"/>
      <c r="J172" s="261">
        <f>ROUND(I172*H172,2)</f>
        <v>0</v>
      </c>
      <c r="K172" s="257" t="s">
        <v>1</v>
      </c>
      <c r="L172" s="262"/>
      <c r="M172" s="263" t="s">
        <v>1</v>
      </c>
      <c r="N172" s="264" t="s">
        <v>41</v>
      </c>
      <c r="O172" s="72"/>
      <c r="P172" s="202">
        <f>O172*H172</f>
        <v>0</v>
      </c>
      <c r="Q172" s="202">
        <v>8.1000000000000003E-2</v>
      </c>
      <c r="R172" s="202">
        <f>Q172*H172</f>
        <v>83.34657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237</v>
      </c>
      <c r="AT172" s="204" t="s">
        <v>636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3387</v>
      </c>
    </row>
    <row r="173" spans="1:65" s="13" customFormat="1" ht="11.25">
      <c r="B173" s="206"/>
      <c r="C173" s="207"/>
      <c r="D173" s="208" t="s">
        <v>227</v>
      </c>
      <c r="E173" s="207"/>
      <c r="F173" s="210" t="s">
        <v>3388</v>
      </c>
      <c r="G173" s="207"/>
      <c r="H173" s="211">
        <v>1028.97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4</v>
      </c>
      <c r="AX173" s="13" t="s">
        <v>83</v>
      </c>
      <c r="AY173" s="217" t="s">
        <v>207</v>
      </c>
    </row>
    <row r="174" spans="1:65" s="12" customFormat="1" ht="22.9" customHeight="1">
      <c r="B174" s="177"/>
      <c r="C174" s="178"/>
      <c r="D174" s="179" t="s">
        <v>75</v>
      </c>
      <c r="E174" s="191" t="s">
        <v>237</v>
      </c>
      <c r="F174" s="191" t="s">
        <v>320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SUM(P175:P180)</f>
        <v>0</v>
      </c>
      <c r="Q174" s="185"/>
      <c r="R174" s="186">
        <f>SUM(R175:R180)</f>
        <v>2.3432400000000002</v>
      </c>
      <c r="S174" s="185"/>
      <c r="T174" s="187">
        <f>SUM(T175:T180)</f>
        <v>5.1943999999999999</v>
      </c>
      <c r="AR174" s="188" t="s">
        <v>83</v>
      </c>
      <c r="AT174" s="189" t="s">
        <v>75</v>
      </c>
      <c r="AU174" s="189" t="s">
        <v>83</v>
      </c>
      <c r="AY174" s="188" t="s">
        <v>207</v>
      </c>
      <c r="BK174" s="190">
        <f>SUM(BK175:BK180)</f>
        <v>0</v>
      </c>
    </row>
    <row r="175" spans="1:65" s="2" customFormat="1" ht="24.2" customHeight="1">
      <c r="A175" s="35"/>
      <c r="B175" s="36"/>
      <c r="C175" s="193" t="s">
        <v>292</v>
      </c>
      <c r="D175" s="193" t="s">
        <v>209</v>
      </c>
      <c r="E175" s="194" t="s">
        <v>1289</v>
      </c>
      <c r="F175" s="195" t="s">
        <v>1290</v>
      </c>
      <c r="G175" s="196" t="s">
        <v>285</v>
      </c>
      <c r="H175" s="197">
        <v>1.57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1.92</v>
      </c>
      <c r="T175" s="203">
        <f>S175*H175</f>
        <v>3.0144000000000002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3389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3390</v>
      </c>
      <c r="G176" s="207"/>
      <c r="H176" s="211">
        <v>1.57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7</v>
      </c>
      <c r="D177" s="193" t="s">
        <v>209</v>
      </c>
      <c r="E177" s="194" t="s">
        <v>1293</v>
      </c>
      <c r="F177" s="195" t="s">
        <v>1294</v>
      </c>
      <c r="G177" s="196" t="s">
        <v>311</v>
      </c>
      <c r="H177" s="197">
        <v>1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0.2</v>
      </c>
      <c r="T177" s="203">
        <f>S177*H177</f>
        <v>0.2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3391</v>
      </c>
    </row>
    <row r="178" spans="1:65" s="2" customFormat="1" ht="24.2" customHeight="1">
      <c r="A178" s="35"/>
      <c r="B178" s="36"/>
      <c r="C178" s="193" t="s">
        <v>299</v>
      </c>
      <c r="D178" s="193" t="s">
        <v>209</v>
      </c>
      <c r="E178" s="194" t="s">
        <v>1296</v>
      </c>
      <c r="F178" s="195" t="s">
        <v>1297</v>
      </c>
      <c r="G178" s="196" t="s">
        <v>311</v>
      </c>
      <c r="H178" s="197">
        <v>3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0.65847999999999995</v>
      </c>
      <c r="R178" s="202">
        <f>Q178*H178</f>
        <v>1.9754399999999999</v>
      </c>
      <c r="S178" s="202">
        <v>0.66</v>
      </c>
      <c r="T178" s="203">
        <f>S178*H178</f>
        <v>1.98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3392</v>
      </c>
    </row>
    <row r="179" spans="1:65" s="2" customFormat="1" ht="24.2" customHeight="1">
      <c r="A179" s="35"/>
      <c r="B179" s="36"/>
      <c r="C179" s="255" t="s">
        <v>303</v>
      </c>
      <c r="D179" s="255" t="s">
        <v>636</v>
      </c>
      <c r="E179" s="256" t="s">
        <v>1299</v>
      </c>
      <c r="F179" s="257" t="s">
        <v>1300</v>
      </c>
      <c r="G179" s="258" t="s">
        <v>311</v>
      </c>
      <c r="H179" s="259">
        <v>3</v>
      </c>
      <c r="I179" s="260"/>
      <c r="J179" s="261">
        <f>ROUND(I179*H179,2)</f>
        <v>0</v>
      </c>
      <c r="K179" s="257" t="s">
        <v>213</v>
      </c>
      <c r="L179" s="262"/>
      <c r="M179" s="263" t="s">
        <v>1</v>
      </c>
      <c r="N179" s="264" t="s">
        <v>41</v>
      </c>
      <c r="O179" s="72"/>
      <c r="P179" s="202">
        <f>O179*H179</f>
        <v>0</v>
      </c>
      <c r="Q179" s="202">
        <v>5.4600000000000003E-2</v>
      </c>
      <c r="R179" s="202">
        <f>Q179*H179</f>
        <v>0.1638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237</v>
      </c>
      <c r="AT179" s="204" t="s">
        <v>636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3393</v>
      </c>
    </row>
    <row r="180" spans="1:65" s="2" customFormat="1" ht="24.2" customHeight="1">
      <c r="A180" s="35"/>
      <c r="B180" s="36"/>
      <c r="C180" s="255" t="s">
        <v>308</v>
      </c>
      <c r="D180" s="255" t="s">
        <v>636</v>
      </c>
      <c r="E180" s="256" t="s">
        <v>1311</v>
      </c>
      <c r="F180" s="257" t="s">
        <v>1312</v>
      </c>
      <c r="G180" s="258" t="s">
        <v>311</v>
      </c>
      <c r="H180" s="259">
        <v>3</v>
      </c>
      <c r="I180" s="260"/>
      <c r="J180" s="261">
        <f>ROUND(I180*H180,2)</f>
        <v>0</v>
      </c>
      <c r="K180" s="257" t="s">
        <v>213</v>
      </c>
      <c r="L180" s="262"/>
      <c r="M180" s="263" t="s">
        <v>1</v>
      </c>
      <c r="N180" s="264" t="s">
        <v>41</v>
      </c>
      <c r="O180" s="72"/>
      <c r="P180" s="202">
        <f>O180*H180</f>
        <v>0</v>
      </c>
      <c r="Q180" s="202">
        <v>6.8000000000000005E-2</v>
      </c>
      <c r="R180" s="202">
        <f>Q180*H180</f>
        <v>0.20400000000000001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237</v>
      </c>
      <c r="AT180" s="204" t="s">
        <v>636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3394</v>
      </c>
    </row>
    <row r="181" spans="1:65" s="12" customFormat="1" ht="22.9" customHeight="1">
      <c r="B181" s="177"/>
      <c r="C181" s="178"/>
      <c r="D181" s="179" t="s">
        <v>75</v>
      </c>
      <c r="E181" s="191" t="s">
        <v>243</v>
      </c>
      <c r="F181" s="191" t="s">
        <v>332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SUM(P182:P210)</f>
        <v>0</v>
      </c>
      <c r="Q181" s="185"/>
      <c r="R181" s="186">
        <f>SUM(R182:R210)</f>
        <v>21.041885979999996</v>
      </c>
      <c r="S181" s="185"/>
      <c r="T181" s="187">
        <f>SUM(T182:T210)</f>
        <v>0</v>
      </c>
      <c r="AR181" s="188" t="s">
        <v>83</v>
      </c>
      <c r="AT181" s="189" t="s">
        <v>75</v>
      </c>
      <c r="AU181" s="189" t="s">
        <v>83</v>
      </c>
      <c r="AY181" s="188" t="s">
        <v>207</v>
      </c>
      <c r="BK181" s="190">
        <f>SUM(BK182:BK210)</f>
        <v>0</v>
      </c>
    </row>
    <row r="182" spans="1:65" s="2" customFormat="1" ht="24.2" customHeight="1">
      <c r="A182" s="35"/>
      <c r="B182" s="36"/>
      <c r="C182" s="193" t="s">
        <v>314</v>
      </c>
      <c r="D182" s="193" t="s">
        <v>209</v>
      </c>
      <c r="E182" s="194" t="s">
        <v>3395</v>
      </c>
      <c r="F182" s="195" t="s">
        <v>3396</v>
      </c>
      <c r="G182" s="196" t="s">
        <v>311</v>
      </c>
      <c r="H182" s="197">
        <v>2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3397</v>
      </c>
    </row>
    <row r="183" spans="1:65" s="2" customFormat="1" ht="24.2" customHeight="1">
      <c r="A183" s="35"/>
      <c r="B183" s="36"/>
      <c r="C183" s="193" t="s">
        <v>321</v>
      </c>
      <c r="D183" s="193" t="s">
        <v>209</v>
      </c>
      <c r="E183" s="194" t="s">
        <v>3398</v>
      </c>
      <c r="F183" s="195" t="s">
        <v>3399</v>
      </c>
      <c r="G183" s="196" t="s">
        <v>311</v>
      </c>
      <c r="H183" s="197">
        <v>60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3400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3401</v>
      </c>
      <c r="G184" s="207"/>
      <c r="H184" s="211">
        <v>60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83</v>
      </c>
      <c r="AY184" s="217" t="s">
        <v>207</v>
      </c>
    </row>
    <row r="185" spans="1:65" s="2" customFormat="1" ht="24.2" customHeight="1">
      <c r="A185" s="35"/>
      <c r="B185" s="36"/>
      <c r="C185" s="193" t="s">
        <v>327</v>
      </c>
      <c r="D185" s="193" t="s">
        <v>209</v>
      </c>
      <c r="E185" s="194" t="s">
        <v>3402</v>
      </c>
      <c r="F185" s="195" t="s">
        <v>3403</v>
      </c>
      <c r="G185" s="196" t="s">
        <v>311</v>
      </c>
      <c r="H185" s="197">
        <v>4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3404</v>
      </c>
    </row>
    <row r="186" spans="1:65" s="2" customFormat="1" ht="24.2" customHeight="1">
      <c r="A186" s="35"/>
      <c r="B186" s="36"/>
      <c r="C186" s="193" t="s">
        <v>333</v>
      </c>
      <c r="D186" s="193" t="s">
        <v>209</v>
      </c>
      <c r="E186" s="194" t="s">
        <v>3405</v>
      </c>
      <c r="F186" s="195" t="s">
        <v>3406</v>
      </c>
      <c r="G186" s="196" t="s">
        <v>311</v>
      </c>
      <c r="H186" s="197">
        <v>1</v>
      </c>
      <c r="I186" s="198"/>
      <c r="J186" s="199">
        <f>ROUND(I186*H186,2)</f>
        <v>0</v>
      </c>
      <c r="K186" s="195" t="s">
        <v>213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97</v>
      </c>
      <c r="AT186" s="204" t="s">
        <v>209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3407</v>
      </c>
    </row>
    <row r="187" spans="1:65" s="2" customFormat="1" ht="24.2" customHeight="1">
      <c r="A187" s="35"/>
      <c r="B187" s="36"/>
      <c r="C187" s="193" t="s">
        <v>349</v>
      </c>
      <c r="D187" s="193" t="s">
        <v>209</v>
      </c>
      <c r="E187" s="194" t="s">
        <v>3408</v>
      </c>
      <c r="F187" s="195" t="s">
        <v>3409</v>
      </c>
      <c r="G187" s="196" t="s">
        <v>311</v>
      </c>
      <c r="H187" s="197">
        <v>120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3410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3411</v>
      </c>
      <c r="G188" s="207"/>
      <c r="H188" s="211">
        <v>120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83</v>
      </c>
      <c r="AY188" s="217" t="s">
        <v>207</v>
      </c>
    </row>
    <row r="189" spans="1:65" s="2" customFormat="1" ht="33" customHeight="1">
      <c r="A189" s="35"/>
      <c r="B189" s="36"/>
      <c r="C189" s="193" t="s">
        <v>355</v>
      </c>
      <c r="D189" s="193" t="s">
        <v>209</v>
      </c>
      <c r="E189" s="194" t="s">
        <v>3412</v>
      </c>
      <c r="F189" s="195" t="s">
        <v>3413</v>
      </c>
      <c r="G189" s="196" t="s">
        <v>311</v>
      </c>
      <c r="H189" s="197">
        <v>30</v>
      </c>
      <c r="I189" s="198"/>
      <c r="J189" s="199">
        <f t="shared" ref="J189:J197" si="0">ROUND(I189*H189,2)</f>
        <v>0</v>
      </c>
      <c r="K189" s="195" t="s">
        <v>213</v>
      </c>
      <c r="L189" s="40"/>
      <c r="M189" s="200" t="s">
        <v>1</v>
      </c>
      <c r="N189" s="201" t="s">
        <v>41</v>
      </c>
      <c r="O189" s="72"/>
      <c r="P189" s="202">
        <f t="shared" ref="P189:P197" si="1">O189*H189</f>
        <v>0</v>
      </c>
      <c r="Q189" s="202">
        <v>0</v>
      </c>
      <c r="R189" s="202">
        <f t="shared" ref="R189:R197" si="2">Q189*H189</f>
        <v>0</v>
      </c>
      <c r="S189" s="202">
        <v>0</v>
      </c>
      <c r="T189" s="203">
        <f t="shared" ref="T189:T197" si="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97</v>
      </c>
      <c r="AT189" s="204" t="s">
        <v>209</v>
      </c>
      <c r="AU189" s="204" t="s">
        <v>85</v>
      </c>
      <c r="AY189" s="18" t="s">
        <v>207</v>
      </c>
      <c r="BE189" s="205">
        <f t="shared" ref="BE189:BE197" si="4">IF(N189="základní",J189,0)</f>
        <v>0</v>
      </c>
      <c r="BF189" s="205">
        <f t="shared" ref="BF189:BF197" si="5">IF(N189="snížená",J189,0)</f>
        <v>0</v>
      </c>
      <c r="BG189" s="205">
        <f t="shared" ref="BG189:BG197" si="6">IF(N189="zákl. přenesená",J189,0)</f>
        <v>0</v>
      </c>
      <c r="BH189" s="205">
        <f t="shared" ref="BH189:BH197" si="7">IF(N189="sníž. přenesená",J189,0)</f>
        <v>0</v>
      </c>
      <c r="BI189" s="205">
        <f t="shared" ref="BI189:BI197" si="8">IF(N189="nulová",J189,0)</f>
        <v>0</v>
      </c>
      <c r="BJ189" s="18" t="s">
        <v>83</v>
      </c>
      <c r="BK189" s="205">
        <f t="shared" ref="BK189:BK197" si="9">ROUND(I189*H189,2)</f>
        <v>0</v>
      </c>
      <c r="BL189" s="18" t="s">
        <v>97</v>
      </c>
      <c r="BM189" s="204" t="s">
        <v>3414</v>
      </c>
    </row>
    <row r="190" spans="1:65" s="2" customFormat="1" ht="24.2" customHeight="1">
      <c r="A190" s="35"/>
      <c r="B190" s="36"/>
      <c r="C190" s="193" t="s">
        <v>361</v>
      </c>
      <c r="D190" s="193" t="s">
        <v>209</v>
      </c>
      <c r="E190" s="194" t="s">
        <v>3415</v>
      </c>
      <c r="F190" s="195" t="s">
        <v>3416</v>
      </c>
      <c r="G190" s="196" t="s">
        <v>311</v>
      </c>
      <c r="H190" s="197">
        <v>6</v>
      </c>
      <c r="I190" s="198"/>
      <c r="J190" s="199">
        <f t="shared" si="0"/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 t="shared" si="1"/>
        <v>0</v>
      </c>
      <c r="Q190" s="202">
        <v>6.9999999999999999E-4</v>
      </c>
      <c r="R190" s="202">
        <f t="shared" si="2"/>
        <v>4.1999999999999997E-3</v>
      </c>
      <c r="S190" s="202">
        <v>0</v>
      </c>
      <c r="T190" s="203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 t="shared" si="4"/>
        <v>0</v>
      </c>
      <c r="BF190" s="205">
        <f t="shared" si="5"/>
        <v>0</v>
      </c>
      <c r="BG190" s="205">
        <f t="shared" si="6"/>
        <v>0</v>
      </c>
      <c r="BH190" s="205">
        <f t="shared" si="7"/>
        <v>0</v>
      </c>
      <c r="BI190" s="205">
        <f t="shared" si="8"/>
        <v>0</v>
      </c>
      <c r="BJ190" s="18" t="s">
        <v>83</v>
      </c>
      <c r="BK190" s="205">
        <f t="shared" si="9"/>
        <v>0</v>
      </c>
      <c r="BL190" s="18" t="s">
        <v>97</v>
      </c>
      <c r="BM190" s="204" t="s">
        <v>3417</v>
      </c>
    </row>
    <row r="191" spans="1:65" s="2" customFormat="1" ht="24.2" customHeight="1">
      <c r="A191" s="35"/>
      <c r="B191" s="36"/>
      <c r="C191" s="255" t="s">
        <v>369</v>
      </c>
      <c r="D191" s="255" t="s">
        <v>636</v>
      </c>
      <c r="E191" s="256" t="s">
        <v>3418</v>
      </c>
      <c r="F191" s="257" t="s">
        <v>3419</v>
      </c>
      <c r="G191" s="258" t="s">
        <v>311</v>
      </c>
      <c r="H191" s="259">
        <v>6</v>
      </c>
      <c r="I191" s="260"/>
      <c r="J191" s="261">
        <f t="shared" si="0"/>
        <v>0</v>
      </c>
      <c r="K191" s="257" t="s">
        <v>213</v>
      </c>
      <c r="L191" s="262"/>
      <c r="M191" s="263" t="s">
        <v>1</v>
      </c>
      <c r="N191" s="264" t="s">
        <v>41</v>
      </c>
      <c r="O191" s="72"/>
      <c r="P191" s="202">
        <f t="shared" si="1"/>
        <v>0</v>
      </c>
      <c r="Q191" s="202">
        <v>4.0000000000000001E-3</v>
      </c>
      <c r="R191" s="202">
        <f t="shared" si="2"/>
        <v>2.4E-2</v>
      </c>
      <c r="S191" s="202">
        <v>0</v>
      </c>
      <c r="T191" s="203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237</v>
      </c>
      <c r="AT191" s="204" t="s">
        <v>636</v>
      </c>
      <c r="AU191" s="204" t="s">
        <v>85</v>
      </c>
      <c r="AY191" s="18" t="s">
        <v>207</v>
      </c>
      <c r="BE191" s="205">
        <f t="shared" si="4"/>
        <v>0</v>
      </c>
      <c r="BF191" s="205">
        <f t="shared" si="5"/>
        <v>0</v>
      </c>
      <c r="BG191" s="205">
        <f t="shared" si="6"/>
        <v>0</v>
      </c>
      <c r="BH191" s="205">
        <f t="shared" si="7"/>
        <v>0</v>
      </c>
      <c r="BI191" s="205">
        <f t="shared" si="8"/>
        <v>0</v>
      </c>
      <c r="BJ191" s="18" t="s">
        <v>83</v>
      </c>
      <c r="BK191" s="205">
        <f t="shared" si="9"/>
        <v>0</v>
      </c>
      <c r="BL191" s="18" t="s">
        <v>97</v>
      </c>
      <c r="BM191" s="204" t="s">
        <v>3420</v>
      </c>
    </row>
    <row r="192" spans="1:65" s="2" customFormat="1" ht="24.2" customHeight="1">
      <c r="A192" s="35"/>
      <c r="B192" s="36"/>
      <c r="C192" s="193" t="s">
        <v>378</v>
      </c>
      <c r="D192" s="193" t="s">
        <v>209</v>
      </c>
      <c r="E192" s="194" t="s">
        <v>3421</v>
      </c>
      <c r="F192" s="195" t="s">
        <v>3422</v>
      </c>
      <c r="G192" s="196" t="s">
        <v>311</v>
      </c>
      <c r="H192" s="197">
        <v>6</v>
      </c>
      <c r="I192" s="198"/>
      <c r="J192" s="199">
        <f t="shared" si="0"/>
        <v>0</v>
      </c>
      <c r="K192" s="195" t="s">
        <v>213</v>
      </c>
      <c r="L192" s="40"/>
      <c r="M192" s="200" t="s">
        <v>1</v>
      </c>
      <c r="N192" s="201" t="s">
        <v>41</v>
      </c>
      <c r="O192" s="72"/>
      <c r="P192" s="202">
        <f t="shared" si="1"/>
        <v>0</v>
      </c>
      <c r="Q192" s="202">
        <v>0.11276</v>
      </c>
      <c r="R192" s="202">
        <f t="shared" si="2"/>
        <v>0.67656000000000005</v>
      </c>
      <c r="S192" s="202">
        <v>0</v>
      </c>
      <c r="T192" s="203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97</v>
      </c>
      <c r="AT192" s="204" t="s">
        <v>209</v>
      </c>
      <c r="AU192" s="204" t="s">
        <v>85</v>
      </c>
      <c r="AY192" s="18" t="s">
        <v>207</v>
      </c>
      <c r="BE192" s="205">
        <f t="shared" si="4"/>
        <v>0</v>
      </c>
      <c r="BF192" s="205">
        <f t="shared" si="5"/>
        <v>0</v>
      </c>
      <c r="BG192" s="205">
        <f t="shared" si="6"/>
        <v>0</v>
      </c>
      <c r="BH192" s="205">
        <f t="shared" si="7"/>
        <v>0</v>
      </c>
      <c r="BI192" s="205">
        <f t="shared" si="8"/>
        <v>0</v>
      </c>
      <c r="BJ192" s="18" t="s">
        <v>83</v>
      </c>
      <c r="BK192" s="205">
        <f t="shared" si="9"/>
        <v>0</v>
      </c>
      <c r="BL192" s="18" t="s">
        <v>97</v>
      </c>
      <c r="BM192" s="204" t="s">
        <v>3423</v>
      </c>
    </row>
    <row r="193" spans="1:65" s="2" customFormat="1" ht="21.75" customHeight="1">
      <c r="A193" s="35"/>
      <c r="B193" s="36"/>
      <c r="C193" s="255" t="s">
        <v>384</v>
      </c>
      <c r="D193" s="255" t="s">
        <v>636</v>
      </c>
      <c r="E193" s="256" t="s">
        <v>3424</v>
      </c>
      <c r="F193" s="257" t="s">
        <v>3425</v>
      </c>
      <c r="G193" s="258" t="s">
        <v>311</v>
      </c>
      <c r="H193" s="259">
        <v>6</v>
      </c>
      <c r="I193" s="260"/>
      <c r="J193" s="261">
        <f t="shared" si="0"/>
        <v>0</v>
      </c>
      <c r="K193" s="257" t="s">
        <v>213</v>
      </c>
      <c r="L193" s="262"/>
      <c r="M193" s="263" t="s">
        <v>1</v>
      </c>
      <c r="N193" s="264" t="s">
        <v>41</v>
      </c>
      <c r="O193" s="72"/>
      <c r="P193" s="202">
        <f t="shared" si="1"/>
        <v>0</v>
      </c>
      <c r="Q193" s="202">
        <v>6.1000000000000004E-3</v>
      </c>
      <c r="R193" s="202">
        <f t="shared" si="2"/>
        <v>3.6600000000000001E-2</v>
      </c>
      <c r="S193" s="202">
        <v>0</v>
      </c>
      <c r="T193" s="203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237</v>
      </c>
      <c r="AT193" s="204" t="s">
        <v>636</v>
      </c>
      <c r="AU193" s="204" t="s">
        <v>85</v>
      </c>
      <c r="AY193" s="18" t="s">
        <v>207</v>
      </c>
      <c r="BE193" s="205">
        <f t="shared" si="4"/>
        <v>0</v>
      </c>
      <c r="BF193" s="205">
        <f t="shared" si="5"/>
        <v>0</v>
      </c>
      <c r="BG193" s="205">
        <f t="shared" si="6"/>
        <v>0</v>
      </c>
      <c r="BH193" s="205">
        <f t="shared" si="7"/>
        <v>0</v>
      </c>
      <c r="BI193" s="205">
        <f t="shared" si="8"/>
        <v>0</v>
      </c>
      <c r="BJ193" s="18" t="s">
        <v>83</v>
      </c>
      <c r="BK193" s="205">
        <f t="shared" si="9"/>
        <v>0</v>
      </c>
      <c r="BL193" s="18" t="s">
        <v>97</v>
      </c>
      <c r="BM193" s="204" t="s">
        <v>3426</v>
      </c>
    </row>
    <row r="194" spans="1:65" s="2" customFormat="1" ht="16.5" customHeight="1">
      <c r="A194" s="35"/>
      <c r="B194" s="36"/>
      <c r="C194" s="255" t="s">
        <v>388</v>
      </c>
      <c r="D194" s="255" t="s">
        <v>636</v>
      </c>
      <c r="E194" s="256" t="s">
        <v>3427</v>
      </c>
      <c r="F194" s="257" t="s">
        <v>3428</v>
      </c>
      <c r="G194" s="258" t="s">
        <v>311</v>
      </c>
      <c r="H194" s="259">
        <v>6</v>
      </c>
      <c r="I194" s="260"/>
      <c r="J194" s="261">
        <f t="shared" si="0"/>
        <v>0</v>
      </c>
      <c r="K194" s="257" t="s">
        <v>213</v>
      </c>
      <c r="L194" s="262"/>
      <c r="M194" s="263" t="s">
        <v>1</v>
      </c>
      <c r="N194" s="264" t="s">
        <v>41</v>
      </c>
      <c r="O194" s="72"/>
      <c r="P194" s="202">
        <f t="shared" si="1"/>
        <v>0</v>
      </c>
      <c r="Q194" s="202">
        <v>3.0000000000000001E-3</v>
      </c>
      <c r="R194" s="202">
        <f t="shared" si="2"/>
        <v>1.8000000000000002E-2</v>
      </c>
      <c r="S194" s="202">
        <v>0</v>
      </c>
      <c r="T194" s="203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237</v>
      </c>
      <c r="AT194" s="204" t="s">
        <v>636</v>
      </c>
      <c r="AU194" s="204" t="s">
        <v>85</v>
      </c>
      <c r="AY194" s="18" t="s">
        <v>207</v>
      </c>
      <c r="BE194" s="205">
        <f t="shared" si="4"/>
        <v>0</v>
      </c>
      <c r="BF194" s="205">
        <f t="shared" si="5"/>
        <v>0</v>
      </c>
      <c r="BG194" s="205">
        <f t="shared" si="6"/>
        <v>0</v>
      </c>
      <c r="BH194" s="205">
        <f t="shared" si="7"/>
        <v>0</v>
      </c>
      <c r="BI194" s="205">
        <f t="shared" si="8"/>
        <v>0</v>
      </c>
      <c r="BJ194" s="18" t="s">
        <v>83</v>
      </c>
      <c r="BK194" s="205">
        <f t="shared" si="9"/>
        <v>0</v>
      </c>
      <c r="BL194" s="18" t="s">
        <v>97</v>
      </c>
      <c r="BM194" s="204" t="s">
        <v>3429</v>
      </c>
    </row>
    <row r="195" spans="1:65" s="2" customFormat="1" ht="21.75" customHeight="1">
      <c r="A195" s="35"/>
      <c r="B195" s="36"/>
      <c r="C195" s="255" t="s">
        <v>392</v>
      </c>
      <c r="D195" s="255" t="s">
        <v>636</v>
      </c>
      <c r="E195" s="256" t="s">
        <v>3430</v>
      </c>
      <c r="F195" s="257" t="s">
        <v>3431</v>
      </c>
      <c r="G195" s="258" t="s">
        <v>311</v>
      </c>
      <c r="H195" s="259">
        <v>6</v>
      </c>
      <c r="I195" s="260"/>
      <c r="J195" s="261">
        <f t="shared" si="0"/>
        <v>0</v>
      </c>
      <c r="K195" s="257" t="s">
        <v>213</v>
      </c>
      <c r="L195" s="262"/>
      <c r="M195" s="263" t="s">
        <v>1</v>
      </c>
      <c r="N195" s="264" t="s">
        <v>41</v>
      </c>
      <c r="O195" s="72"/>
      <c r="P195" s="202">
        <f t="shared" si="1"/>
        <v>0</v>
      </c>
      <c r="Q195" s="202">
        <v>3.5E-4</v>
      </c>
      <c r="R195" s="202">
        <f t="shared" si="2"/>
        <v>2.0999999999999999E-3</v>
      </c>
      <c r="S195" s="202">
        <v>0</v>
      </c>
      <c r="T195" s="203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237</v>
      </c>
      <c r="AT195" s="204" t="s">
        <v>636</v>
      </c>
      <c r="AU195" s="204" t="s">
        <v>85</v>
      </c>
      <c r="AY195" s="18" t="s">
        <v>207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8" t="s">
        <v>83</v>
      </c>
      <c r="BK195" s="205">
        <f t="shared" si="9"/>
        <v>0</v>
      </c>
      <c r="BL195" s="18" t="s">
        <v>97</v>
      </c>
      <c r="BM195" s="204" t="s">
        <v>3432</v>
      </c>
    </row>
    <row r="196" spans="1:65" s="2" customFormat="1" ht="16.5" customHeight="1">
      <c r="A196" s="35"/>
      <c r="B196" s="36"/>
      <c r="C196" s="255" t="s">
        <v>396</v>
      </c>
      <c r="D196" s="255" t="s">
        <v>636</v>
      </c>
      <c r="E196" s="256" t="s">
        <v>3433</v>
      </c>
      <c r="F196" s="257" t="s">
        <v>3434</v>
      </c>
      <c r="G196" s="258" t="s">
        <v>311</v>
      </c>
      <c r="H196" s="259">
        <v>6</v>
      </c>
      <c r="I196" s="260"/>
      <c r="J196" s="261">
        <f t="shared" si="0"/>
        <v>0</v>
      </c>
      <c r="K196" s="257" t="s">
        <v>213</v>
      </c>
      <c r="L196" s="262"/>
      <c r="M196" s="263" t="s">
        <v>1</v>
      </c>
      <c r="N196" s="264" t="s">
        <v>41</v>
      </c>
      <c r="O196" s="72"/>
      <c r="P196" s="202">
        <f t="shared" si="1"/>
        <v>0</v>
      </c>
      <c r="Q196" s="202">
        <v>1E-4</v>
      </c>
      <c r="R196" s="202">
        <f t="shared" si="2"/>
        <v>6.0000000000000006E-4</v>
      </c>
      <c r="S196" s="202">
        <v>0</v>
      </c>
      <c r="T196" s="203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237</v>
      </c>
      <c r="AT196" s="204" t="s">
        <v>636</v>
      </c>
      <c r="AU196" s="204" t="s">
        <v>85</v>
      </c>
      <c r="AY196" s="18" t="s">
        <v>207</v>
      </c>
      <c r="BE196" s="205">
        <f t="shared" si="4"/>
        <v>0</v>
      </c>
      <c r="BF196" s="205">
        <f t="shared" si="5"/>
        <v>0</v>
      </c>
      <c r="BG196" s="205">
        <f t="shared" si="6"/>
        <v>0</v>
      </c>
      <c r="BH196" s="205">
        <f t="shared" si="7"/>
        <v>0</v>
      </c>
      <c r="BI196" s="205">
        <f t="shared" si="8"/>
        <v>0</v>
      </c>
      <c r="BJ196" s="18" t="s">
        <v>83</v>
      </c>
      <c r="BK196" s="205">
        <f t="shared" si="9"/>
        <v>0</v>
      </c>
      <c r="BL196" s="18" t="s">
        <v>97</v>
      </c>
      <c r="BM196" s="204" t="s">
        <v>3435</v>
      </c>
    </row>
    <row r="197" spans="1:65" s="2" customFormat="1" ht="24.2" customHeight="1">
      <c r="A197" s="35"/>
      <c r="B197" s="36"/>
      <c r="C197" s="193" t="s">
        <v>402</v>
      </c>
      <c r="D197" s="193" t="s">
        <v>209</v>
      </c>
      <c r="E197" s="194" t="s">
        <v>1357</v>
      </c>
      <c r="F197" s="195" t="s">
        <v>1358</v>
      </c>
      <c r="G197" s="196" t="s">
        <v>285</v>
      </c>
      <c r="H197" s="197">
        <v>6.7469999999999999</v>
      </c>
      <c r="I197" s="198"/>
      <c r="J197" s="199">
        <f t="shared" si="0"/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 t="shared" si="1"/>
        <v>0</v>
      </c>
      <c r="Q197" s="202">
        <v>2.2563399999999998</v>
      </c>
      <c r="R197" s="202">
        <f t="shared" si="2"/>
        <v>15.223525979999998</v>
      </c>
      <c r="S197" s="202">
        <v>0</v>
      </c>
      <c r="T197" s="203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 t="shared" si="4"/>
        <v>0</v>
      </c>
      <c r="BF197" s="205">
        <f t="shared" si="5"/>
        <v>0</v>
      </c>
      <c r="BG197" s="205">
        <f t="shared" si="6"/>
        <v>0</v>
      </c>
      <c r="BH197" s="205">
        <f t="shared" si="7"/>
        <v>0</v>
      </c>
      <c r="BI197" s="205">
        <f t="shared" si="8"/>
        <v>0</v>
      </c>
      <c r="BJ197" s="18" t="s">
        <v>83</v>
      </c>
      <c r="BK197" s="205">
        <f t="shared" si="9"/>
        <v>0</v>
      </c>
      <c r="BL197" s="18" t="s">
        <v>97</v>
      </c>
      <c r="BM197" s="204" t="s">
        <v>3436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1360</v>
      </c>
      <c r="G198" s="207"/>
      <c r="H198" s="211">
        <v>2.1840000000000002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1361</v>
      </c>
      <c r="G199" s="207"/>
      <c r="H199" s="211">
        <v>1.353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76</v>
      </c>
      <c r="AY199" s="217" t="s">
        <v>207</v>
      </c>
    </row>
    <row r="200" spans="1:65" s="14" customFormat="1" ht="11.25">
      <c r="B200" s="218"/>
      <c r="C200" s="219"/>
      <c r="D200" s="208" t="s">
        <v>227</v>
      </c>
      <c r="E200" s="220" t="s">
        <v>1</v>
      </c>
      <c r="F200" s="221" t="s">
        <v>3437</v>
      </c>
      <c r="G200" s="219"/>
      <c r="H200" s="220" t="s">
        <v>1</v>
      </c>
      <c r="I200" s="222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227</v>
      </c>
      <c r="AU200" s="227" t="s">
        <v>85</v>
      </c>
      <c r="AV200" s="14" t="s">
        <v>83</v>
      </c>
      <c r="AW200" s="14" t="s">
        <v>32</v>
      </c>
      <c r="AX200" s="14" t="s">
        <v>76</v>
      </c>
      <c r="AY200" s="227" t="s">
        <v>207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3438</v>
      </c>
      <c r="G201" s="207"/>
      <c r="H201" s="211">
        <v>3.21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76</v>
      </c>
      <c r="AY201" s="217" t="s">
        <v>207</v>
      </c>
    </row>
    <row r="202" spans="1:65" s="15" customFormat="1" ht="11.25">
      <c r="B202" s="228"/>
      <c r="C202" s="229"/>
      <c r="D202" s="208" t="s">
        <v>227</v>
      </c>
      <c r="E202" s="230" t="s">
        <v>1</v>
      </c>
      <c r="F202" s="231" t="s">
        <v>291</v>
      </c>
      <c r="G202" s="229"/>
      <c r="H202" s="232">
        <v>6.7469999999999999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227</v>
      </c>
      <c r="AU202" s="238" t="s">
        <v>85</v>
      </c>
      <c r="AV202" s="15" t="s">
        <v>97</v>
      </c>
      <c r="AW202" s="15" t="s">
        <v>32</v>
      </c>
      <c r="AX202" s="15" t="s">
        <v>83</v>
      </c>
      <c r="AY202" s="238" t="s">
        <v>207</v>
      </c>
    </row>
    <row r="203" spans="1:65" s="2" customFormat="1" ht="24.2" customHeight="1">
      <c r="A203" s="35"/>
      <c r="B203" s="36"/>
      <c r="C203" s="193" t="s">
        <v>407</v>
      </c>
      <c r="D203" s="193" t="s">
        <v>209</v>
      </c>
      <c r="E203" s="194" t="s">
        <v>838</v>
      </c>
      <c r="F203" s="195" t="s">
        <v>839</v>
      </c>
      <c r="G203" s="196" t="s">
        <v>275</v>
      </c>
      <c r="H203" s="197">
        <v>15</v>
      </c>
      <c r="I203" s="198"/>
      <c r="J203" s="199">
        <f>ROUND(I203*H203,2)</f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0.29221000000000003</v>
      </c>
      <c r="R203" s="202">
        <f>Q203*H203</f>
        <v>4.3831500000000005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3439</v>
      </c>
    </row>
    <row r="204" spans="1:65" s="14" customFormat="1" ht="11.25">
      <c r="B204" s="218"/>
      <c r="C204" s="219"/>
      <c r="D204" s="208" t="s">
        <v>227</v>
      </c>
      <c r="E204" s="220" t="s">
        <v>1</v>
      </c>
      <c r="F204" s="221" t="s">
        <v>3440</v>
      </c>
      <c r="G204" s="219"/>
      <c r="H204" s="220" t="s">
        <v>1</v>
      </c>
      <c r="I204" s="222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227</v>
      </c>
      <c r="AU204" s="227" t="s">
        <v>85</v>
      </c>
      <c r="AV204" s="14" t="s">
        <v>83</v>
      </c>
      <c r="AW204" s="14" t="s">
        <v>32</v>
      </c>
      <c r="AX204" s="14" t="s">
        <v>76</v>
      </c>
      <c r="AY204" s="227" t="s">
        <v>207</v>
      </c>
    </row>
    <row r="205" spans="1:65" s="13" customFormat="1" ht="11.25">
      <c r="B205" s="206"/>
      <c r="C205" s="207"/>
      <c r="D205" s="208" t="s">
        <v>227</v>
      </c>
      <c r="E205" s="209" t="s">
        <v>1</v>
      </c>
      <c r="F205" s="210" t="s">
        <v>266</v>
      </c>
      <c r="G205" s="207"/>
      <c r="H205" s="211">
        <v>15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227</v>
      </c>
      <c r="AU205" s="217" t="s">
        <v>85</v>
      </c>
      <c r="AV205" s="13" t="s">
        <v>85</v>
      </c>
      <c r="AW205" s="13" t="s">
        <v>32</v>
      </c>
      <c r="AX205" s="13" t="s">
        <v>83</v>
      </c>
      <c r="AY205" s="217" t="s">
        <v>207</v>
      </c>
    </row>
    <row r="206" spans="1:65" s="2" customFormat="1" ht="21.75" customHeight="1">
      <c r="A206" s="35"/>
      <c r="B206" s="36"/>
      <c r="C206" s="255" t="s">
        <v>411</v>
      </c>
      <c r="D206" s="255" t="s">
        <v>636</v>
      </c>
      <c r="E206" s="256" t="s">
        <v>1371</v>
      </c>
      <c r="F206" s="257" t="s">
        <v>3441</v>
      </c>
      <c r="G206" s="258" t="s">
        <v>311</v>
      </c>
      <c r="H206" s="259">
        <v>15</v>
      </c>
      <c r="I206" s="260"/>
      <c r="J206" s="261">
        <f>ROUND(I206*H206,2)</f>
        <v>0</v>
      </c>
      <c r="K206" s="257" t="s">
        <v>1</v>
      </c>
      <c r="L206" s="262"/>
      <c r="M206" s="263" t="s">
        <v>1</v>
      </c>
      <c r="N206" s="264" t="s">
        <v>41</v>
      </c>
      <c r="O206" s="72"/>
      <c r="P206" s="202">
        <f>O206*H206</f>
        <v>0</v>
      </c>
      <c r="Q206" s="202">
        <v>1.2500000000000001E-2</v>
      </c>
      <c r="R206" s="202">
        <f>Q206*H206</f>
        <v>0.1875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3442</v>
      </c>
    </row>
    <row r="207" spans="1:65" s="2" customFormat="1" ht="21.75" customHeight="1">
      <c r="A207" s="35"/>
      <c r="B207" s="36"/>
      <c r="C207" s="255" t="s">
        <v>420</v>
      </c>
      <c r="D207" s="255" t="s">
        <v>636</v>
      </c>
      <c r="E207" s="256" t="s">
        <v>1377</v>
      </c>
      <c r="F207" s="257" t="s">
        <v>3443</v>
      </c>
      <c r="G207" s="258" t="s">
        <v>311</v>
      </c>
      <c r="H207" s="259">
        <v>15</v>
      </c>
      <c r="I207" s="260"/>
      <c r="J207" s="261">
        <f>ROUND(I207*H207,2)</f>
        <v>0</v>
      </c>
      <c r="K207" s="257" t="s">
        <v>1</v>
      </c>
      <c r="L207" s="262"/>
      <c r="M207" s="263" t="s">
        <v>1</v>
      </c>
      <c r="N207" s="264" t="s">
        <v>41</v>
      </c>
      <c r="O207" s="72"/>
      <c r="P207" s="202">
        <f>O207*H207</f>
        <v>0</v>
      </c>
      <c r="Q207" s="202">
        <v>5.11E-3</v>
      </c>
      <c r="R207" s="202">
        <f>Q207*H207</f>
        <v>7.6649999999999996E-2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237</v>
      </c>
      <c r="AT207" s="204" t="s">
        <v>636</v>
      </c>
      <c r="AU207" s="204" t="s">
        <v>85</v>
      </c>
      <c r="AY207" s="18" t="s">
        <v>207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83</v>
      </c>
      <c r="BK207" s="205">
        <f>ROUND(I207*H207,2)</f>
        <v>0</v>
      </c>
      <c r="BL207" s="18" t="s">
        <v>97</v>
      </c>
      <c r="BM207" s="204" t="s">
        <v>3444</v>
      </c>
    </row>
    <row r="208" spans="1:65" s="2" customFormat="1" ht="21.75" customHeight="1">
      <c r="A208" s="35"/>
      <c r="B208" s="36"/>
      <c r="C208" s="255" t="s">
        <v>424</v>
      </c>
      <c r="D208" s="255" t="s">
        <v>636</v>
      </c>
      <c r="E208" s="256" t="s">
        <v>1383</v>
      </c>
      <c r="F208" s="257" t="s">
        <v>3445</v>
      </c>
      <c r="G208" s="258" t="s">
        <v>311</v>
      </c>
      <c r="H208" s="259">
        <v>15</v>
      </c>
      <c r="I208" s="260"/>
      <c r="J208" s="261">
        <f>ROUND(I208*H208,2)</f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>O208*H208</f>
        <v>0</v>
      </c>
      <c r="Q208" s="202">
        <v>7.6699999999999997E-3</v>
      </c>
      <c r="R208" s="202">
        <f>Q208*H208</f>
        <v>0.11505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3446</v>
      </c>
    </row>
    <row r="209" spans="1:65" s="2" customFormat="1" ht="33" customHeight="1">
      <c r="A209" s="35"/>
      <c r="B209" s="36"/>
      <c r="C209" s="193" t="s">
        <v>428</v>
      </c>
      <c r="D209" s="193" t="s">
        <v>209</v>
      </c>
      <c r="E209" s="194" t="s">
        <v>852</v>
      </c>
      <c r="F209" s="195" t="s">
        <v>853</v>
      </c>
      <c r="G209" s="196" t="s">
        <v>311</v>
      </c>
      <c r="H209" s="197">
        <v>1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0.27205000000000001</v>
      </c>
      <c r="R209" s="202">
        <f>Q209*H209</f>
        <v>0.27205000000000001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3447</v>
      </c>
    </row>
    <row r="210" spans="1:65" s="2" customFormat="1" ht="21.75" customHeight="1">
      <c r="A210" s="35"/>
      <c r="B210" s="36"/>
      <c r="C210" s="255" t="s">
        <v>432</v>
      </c>
      <c r="D210" s="255" t="s">
        <v>636</v>
      </c>
      <c r="E210" s="256" t="s">
        <v>1390</v>
      </c>
      <c r="F210" s="257" t="s">
        <v>1391</v>
      </c>
      <c r="G210" s="258" t="s">
        <v>311</v>
      </c>
      <c r="H210" s="259">
        <v>1</v>
      </c>
      <c r="I210" s="260"/>
      <c r="J210" s="261">
        <f>ROUND(I210*H210,2)</f>
        <v>0</v>
      </c>
      <c r="K210" s="257" t="s">
        <v>1</v>
      </c>
      <c r="L210" s="262"/>
      <c r="M210" s="263" t="s">
        <v>1</v>
      </c>
      <c r="N210" s="264" t="s">
        <v>41</v>
      </c>
      <c r="O210" s="72"/>
      <c r="P210" s="202">
        <f>O210*H210</f>
        <v>0</v>
      </c>
      <c r="Q210" s="202">
        <v>2.1899999999999999E-2</v>
      </c>
      <c r="R210" s="202">
        <f>Q210*H210</f>
        <v>2.1899999999999999E-2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237</v>
      </c>
      <c r="AT210" s="204" t="s">
        <v>636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3448</v>
      </c>
    </row>
    <row r="211" spans="1:65" s="12" customFormat="1" ht="22.9" customHeight="1">
      <c r="B211" s="177"/>
      <c r="C211" s="178"/>
      <c r="D211" s="179" t="s">
        <v>75</v>
      </c>
      <c r="E211" s="191" t="s">
        <v>440</v>
      </c>
      <c r="F211" s="191" t="s">
        <v>441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SUM(P212:P216)</f>
        <v>0</v>
      </c>
      <c r="Q211" s="185"/>
      <c r="R211" s="186">
        <f>SUM(R212:R216)</f>
        <v>0</v>
      </c>
      <c r="S211" s="185"/>
      <c r="T211" s="187">
        <f>SUM(T212:T216)</f>
        <v>0</v>
      </c>
      <c r="AR211" s="188" t="s">
        <v>83</v>
      </c>
      <c r="AT211" s="189" t="s">
        <v>75</v>
      </c>
      <c r="AU211" s="189" t="s">
        <v>83</v>
      </c>
      <c r="AY211" s="188" t="s">
        <v>207</v>
      </c>
      <c r="BK211" s="190">
        <f>SUM(BK212:BK216)</f>
        <v>0</v>
      </c>
    </row>
    <row r="212" spans="1:65" s="2" customFormat="1" ht="21.75" customHeight="1">
      <c r="A212" s="35"/>
      <c r="B212" s="36"/>
      <c r="C212" s="193" t="s">
        <v>436</v>
      </c>
      <c r="D212" s="193" t="s">
        <v>209</v>
      </c>
      <c r="E212" s="194" t="s">
        <v>1397</v>
      </c>
      <c r="F212" s="195" t="s">
        <v>1398</v>
      </c>
      <c r="G212" s="196" t="s">
        <v>445</v>
      </c>
      <c r="H212" s="197">
        <v>5.194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3449</v>
      </c>
    </row>
    <row r="213" spans="1:65" s="2" customFormat="1" ht="24.2" customHeight="1">
      <c r="A213" s="35"/>
      <c r="B213" s="36"/>
      <c r="C213" s="193" t="s">
        <v>442</v>
      </c>
      <c r="D213" s="193" t="s">
        <v>209</v>
      </c>
      <c r="E213" s="194" t="s">
        <v>1400</v>
      </c>
      <c r="F213" s="195" t="s">
        <v>1401</v>
      </c>
      <c r="G213" s="196" t="s">
        <v>445</v>
      </c>
      <c r="H213" s="197">
        <v>98.686000000000007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3450</v>
      </c>
    </row>
    <row r="214" spans="1:65" s="13" customFormat="1" ht="11.25">
      <c r="B214" s="206"/>
      <c r="C214" s="207"/>
      <c r="D214" s="208" t="s">
        <v>227</v>
      </c>
      <c r="E214" s="207"/>
      <c r="F214" s="210" t="s">
        <v>3451</v>
      </c>
      <c r="G214" s="207"/>
      <c r="H214" s="211">
        <v>98.686000000000007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4</v>
      </c>
      <c r="AX214" s="13" t="s">
        <v>83</v>
      </c>
      <c r="AY214" s="217" t="s">
        <v>207</v>
      </c>
    </row>
    <row r="215" spans="1:65" s="2" customFormat="1" ht="24.2" customHeight="1">
      <c r="A215" s="35"/>
      <c r="B215" s="36"/>
      <c r="C215" s="193" t="s">
        <v>447</v>
      </c>
      <c r="D215" s="193" t="s">
        <v>209</v>
      </c>
      <c r="E215" s="194" t="s">
        <v>463</v>
      </c>
      <c r="F215" s="195" t="s">
        <v>464</v>
      </c>
      <c r="G215" s="196" t="s">
        <v>445</v>
      </c>
      <c r="H215" s="197">
        <v>5.194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3452</v>
      </c>
    </row>
    <row r="216" spans="1:65" s="2" customFormat="1" ht="37.9" customHeight="1">
      <c r="A216" s="35"/>
      <c r="B216" s="36"/>
      <c r="C216" s="193" t="s">
        <v>452</v>
      </c>
      <c r="D216" s="193" t="s">
        <v>209</v>
      </c>
      <c r="E216" s="194" t="s">
        <v>467</v>
      </c>
      <c r="F216" s="195" t="s">
        <v>468</v>
      </c>
      <c r="G216" s="196" t="s">
        <v>445</v>
      </c>
      <c r="H216" s="197">
        <v>5.194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3453</v>
      </c>
    </row>
    <row r="217" spans="1:65" s="12" customFormat="1" ht="22.9" customHeight="1">
      <c r="B217" s="177"/>
      <c r="C217" s="178"/>
      <c r="D217" s="179" t="s">
        <v>75</v>
      </c>
      <c r="E217" s="191" t="s">
        <v>945</v>
      </c>
      <c r="F217" s="191" t="s">
        <v>946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P218</f>
        <v>0</v>
      </c>
      <c r="Q217" s="185"/>
      <c r="R217" s="186">
        <f>R218</f>
        <v>0</v>
      </c>
      <c r="S217" s="185"/>
      <c r="T217" s="187">
        <f>T218</f>
        <v>0</v>
      </c>
      <c r="AR217" s="188" t="s">
        <v>83</v>
      </c>
      <c r="AT217" s="189" t="s">
        <v>75</v>
      </c>
      <c r="AU217" s="189" t="s">
        <v>83</v>
      </c>
      <c r="AY217" s="188" t="s">
        <v>207</v>
      </c>
      <c r="BK217" s="190">
        <f>BK218</f>
        <v>0</v>
      </c>
    </row>
    <row r="218" spans="1:65" s="2" customFormat="1" ht="24.2" customHeight="1">
      <c r="A218" s="35"/>
      <c r="B218" s="36"/>
      <c r="C218" s="193" t="s">
        <v>457</v>
      </c>
      <c r="D218" s="193" t="s">
        <v>209</v>
      </c>
      <c r="E218" s="194" t="s">
        <v>1408</v>
      </c>
      <c r="F218" s="195" t="s">
        <v>1409</v>
      </c>
      <c r="G218" s="196" t="s">
        <v>445</v>
      </c>
      <c r="H218" s="197">
        <v>1507.521</v>
      </c>
      <c r="I218" s="198"/>
      <c r="J218" s="199">
        <f>ROUND(I218*H218,2)</f>
        <v>0</v>
      </c>
      <c r="K218" s="195" t="s">
        <v>213</v>
      </c>
      <c r="L218" s="40"/>
      <c r="M218" s="250" t="s">
        <v>1</v>
      </c>
      <c r="N218" s="251" t="s">
        <v>41</v>
      </c>
      <c r="O218" s="25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97</v>
      </c>
      <c r="AT218" s="204" t="s">
        <v>209</v>
      </c>
      <c r="AU218" s="204" t="s">
        <v>85</v>
      </c>
      <c r="AY218" s="18" t="s">
        <v>207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97</v>
      </c>
      <c r="BM218" s="204" t="s">
        <v>3454</v>
      </c>
    </row>
    <row r="219" spans="1:65" s="2" customFormat="1" ht="6.95" customHeight="1">
      <c r="A219" s="35"/>
      <c r="B219" s="55"/>
      <c r="C219" s="56"/>
      <c r="D219" s="56"/>
      <c r="E219" s="56"/>
      <c r="F219" s="56"/>
      <c r="G219" s="56"/>
      <c r="H219" s="56"/>
      <c r="I219" s="56"/>
      <c r="J219" s="56"/>
      <c r="K219" s="56"/>
      <c r="L219" s="40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algorithmName="SHA-512" hashValue="SzHYXDuY2gHuwD9YAF/yGCVsS6/AVT0txpOJZWtiuU/CCgJFBpEWOnZKFgvbSb2mPr0AWEj4w+VeZuKBLdbxjQ==" saltValue="dElHUo+i2+TDfUUWdG92ED5VAjy5sWe9hnvrZ5bzpOwC08WWDr3rifU7WiEJ9CHOQtrg3lvBfWwyS83UC4Po0w==" spinCount="100000" sheet="1" objects="1" scenarios="1" formatColumns="0" formatRows="0" autoFilter="0"/>
  <autoFilter ref="C126:K218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s="1" customFormat="1" ht="12" customHeight="1">
      <c r="B8" s="21"/>
      <c r="D8" s="121" t="s">
        <v>173</v>
      </c>
      <c r="L8" s="21"/>
    </row>
    <row r="9" spans="1:4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30" t="s">
        <v>3455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ROUND((SUM(BE122:BE130)),  2)</f>
        <v>0</v>
      </c>
      <c r="G35" s="35"/>
      <c r="H35" s="35"/>
      <c r="I35" s="132">
        <v>0.21</v>
      </c>
      <c r="J35" s="131">
        <f>ROUND(((SUM(BE122:BE130))*I35),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ROUND((SUM(BF122:BF130)),  2)</f>
        <v>0</v>
      </c>
      <c r="G36" s="35"/>
      <c r="H36" s="35"/>
      <c r="I36" s="132">
        <v>0.12</v>
      </c>
      <c r="J36" s="131">
        <f>ROUND(((SUM(BF122:BF130))*I36),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ROUND((SUM(BG122:BG130)),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ROUND((SUM(BH122:BH130)),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ROUND((SUM(BI122:BI130)),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88" t="str">
        <f>E11</f>
        <v>204 - SO 05 Sadové úpravy a doplnění městského mobiliáře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J124</f>
        <v>0</v>
      </c>
      <c r="K100" s="104"/>
      <c r="L100" s="165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192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34" t="str">
        <f>E7</f>
        <v>Revitalizace Tržnice I.etapa - Krásenský břeh</v>
      </c>
      <c r="F110" s="335"/>
      <c r="G110" s="335"/>
      <c r="H110" s="33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4" t="s">
        <v>3157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175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30" customHeight="1">
      <c r="A114" s="35"/>
      <c r="B114" s="36"/>
      <c r="C114" s="37"/>
      <c r="D114" s="37"/>
      <c r="E114" s="288" t="str">
        <f>E11</f>
        <v>204 - SO 05 Sadové úpravy a doplnění městského mobiliáře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Valašské Meziříčí</v>
      </c>
      <c r="G116" s="37"/>
      <c r="H116" s="37"/>
      <c r="I116" s="30" t="s">
        <v>22</v>
      </c>
      <c r="J116" s="67" t="str">
        <f>IF(J14="","",J14)</f>
        <v>25. 10. 2023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E17</f>
        <v>Město Valašské Meziříčí</v>
      </c>
      <c r="G118" s="37"/>
      <c r="H118" s="37"/>
      <c r="I118" s="30" t="s">
        <v>30</v>
      </c>
      <c r="J118" s="33" t="str">
        <f>E23</f>
        <v>Kubla&amp;Architects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Fajfrová Irena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193</v>
      </c>
      <c r="D121" s="169" t="s">
        <v>61</v>
      </c>
      <c r="E121" s="169" t="s">
        <v>57</v>
      </c>
      <c r="F121" s="169" t="s">
        <v>58</v>
      </c>
      <c r="G121" s="169" t="s">
        <v>194</v>
      </c>
      <c r="H121" s="169" t="s">
        <v>195</v>
      </c>
      <c r="I121" s="169" t="s">
        <v>196</v>
      </c>
      <c r="J121" s="169" t="s">
        <v>181</v>
      </c>
      <c r="K121" s="170" t="s">
        <v>197</v>
      </c>
      <c r="L121" s="171"/>
      <c r="M121" s="76" t="s">
        <v>1</v>
      </c>
      <c r="N121" s="77" t="s">
        <v>40</v>
      </c>
      <c r="O121" s="77" t="s">
        <v>198</v>
      </c>
      <c r="P121" s="77" t="s">
        <v>199</v>
      </c>
      <c r="Q121" s="77" t="s">
        <v>200</v>
      </c>
      <c r="R121" s="77" t="s">
        <v>201</v>
      </c>
      <c r="S121" s="77" t="s">
        <v>202</v>
      </c>
      <c r="T121" s="78" t="s">
        <v>203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204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183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205</v>
      </c>
      <c r="F123" s="180" t="s">
        <v>206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83</v>
      </c>
      <c r="AT123" s="189" t="s">
        <v>75</v>
      </c>
      <c r="AU123" s="189" t="s">
        <v>76</v>
      </c>
      <c r="AY123" s="188" t="s">
        <v>207</v>
      </c>
      <c r="BK123" s="190">
        <f>BK124</f>
        <v>0</v>
      </c>
    </row>
    <row r="124" spans="1:65" s="12" customFormat="1" ht="22.9" customHeight="1">
      <c r="B124" s="177"/>
      <c r="C124" s="178"/>
      <c r="D124" s="179" t="s">
        <v>75</v>
      </c>
      <c r="E124" s="191" t="s">
        <v>83</v>
      </c>
      <c r="F124" s="191" t="s">
        <v>208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SUM(P125:P130)</f>
        <v>0</v>
      </c>
      <c r="Q124" s="185"/>
      <c r="R124" s="186">
        <f>SUM(R125:R130)</f>
        <v>0</v>
      </c>
      <c r="S124" s="185"/>
      <c r="T124" s="187">
        <f>SUM(T125:T130)</f>
        <v>0</v>
      </c>
      <c r="AR124" s="188" t="s">
        <v>83</v>
      </c>
      <c r="AT124" s="189" t="s">
        <v>75</v>
      </c>
      <c r="AU124" s="189" t="s">
        <v>83</v>
      </c>
      <c r="AY124" s="188" t="s">
        <v>207</v>
      </c>
      <c r="BK124" s="190">
        <f>SUM(BK125:BK130)</f>
        <v>0</v>
      </c>
    </row>
    <row r="125" spans="1:65" s="2" customFormat="1" ht="44.25" customHeight="1">
      <c r="A125" s="35"/>
      <c r="B125" s="36"/>
      <c r="C125" s="193" t="s">
        <v>83</v>
      </c>
      <c r="D125" s="193" t="s">
        <v>209</v>
      </c>
      <c r="E125" s="194" t="s">
        <v>3456</v>
      </c>
      <c r="F125" s="195" t="s">
        <v>3457</v>
      </c>
      <c r="G125" s="196" t="s">
        <v>311</v>
      </c>
      <c r="H125" s="197">
        <v>10</v>
      </c>
      <c r="I125" s="198"/>
      <c r="J125" s="199">
        <f t="shared" ref="J125:J130" si="0">ROUND(I125*H125,2)</f>
        <v>0</v>
      </c>
      <c r="K125" s="195" t="s">
        <v>1</v>
      </c>
      <c r="L125" s="40"/>
      <c r="M125" s="200" t="s">
        <v>1</v>
      </c>
      <c r="N125" s="201" t="s">
        <v>41</v>
      </c>
      <c r="O125" s="72"/>
      <c r="P125" s="202">
        <f t="shared" ref="P125:P130" si="1">O125*H125</f>
        <v>0</v>
      </c>
      <c r="Q125" s="202">
        <v>0</v>
      </c>
      <c r="R125" s="202">
        <f t="shared" ref="R125:R130" si="2">Q125*H125</f>
        <v>0</v>
      </c>
      <c r="S125" s="202">
        <v>0</v>
      </c>
      <c r="T125" s="203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97</v>
      </c>
      <c r="AT125" s="204" t="s">
        <v>209</v>
      </c>
      <c r="AU125" s="204" t="s">
        <v>85</v>
      </c>
      <c r="AY125" s="18" t="s">
        <v>207</v>
      </c>
      <c r="BE125" s="205">
        <f t="shared" ref="BE125:BE130" si="4">IF(N125="základní",J125,0)</f>
        <v>0</v>
      </c>
      <c r="BF125" s="205">
        <f t="shared" ref="BF125:BF130" si="5">IF(N125="snížená",J125,0)</f>
        <v>0</v>
      </c>
      <c r="BG125" s="205">
        <f t="shared" ref="BG125:BG130" si="6">IF(N125="zákl. přenesená",J125,0)</f>
        <v>0</v>
      </c>
      <c r="BH125" s="205">
        <f t="shared" ref="BH125:BH130" si="7">IF(N125="sníž. přenesená",J125,0)</f>
        <v>0</v>
      </c>
      <c r="BI125" s="205">
        <f t="shared" ref="BI125:BI130" si="8">IF(N125="nulová",J125,0)</f>
        <v>0</v>
      </c>
      <c r="BJ125" s="18" t="s">
        <v>83</v>
      </c>
      <c r="BK125" s="205">
        <f t="shared" ref="BK125:BK130" si="9">ROUND(I125*H125,2)</f>
        <v>0</v>
      </c>
      <c r="BL125" s="18" t="s">
        <v>97</v>
      </c>
      <c r="BM125" s="204" t="s">
        <v>3458</v>
      </c>
    </row>
    <row r="126" spans="1:65" s="2" customFormat="1" ht="24.2" customHeight="1">
      <c r="A126" s="35"/>
      <c r="B126" s="36"/>
      <c r="C126" s="193" t="s">
        <v>85</v>
      </c>
      <c r="D126" s="193" t="s">
        <v>209</v>
      </c>
      <c r="E126" s="194" t="s">
        <v>3459</v>
      </c>
      <c r="F126" s="195" t="s">
        <v>3460</v>
      </c>
      <c r="G126" s="196" t="s">
        <v>311</v>
      </c>
      <c r="H126" s="197">
        <v>7</v>
      </c>
      <c r="I126" s="198"/>
      <c r="J126" s="199">
        <f t="shared" si="0"/>
        <v>0</v>
      </c>
      <c r="K126" s="195" t="s">
        <v>213</v>
      </c>
      <c r="L126" s="40"/>
      <c r="M126" s="200" t="s">
        <v>1</v>
      </c>
      <c r="N126" s="201" t="s">
        <v>41</v>
      </c>
      <c r="O126" s="72"/>
      <c r="P126" s="202">
        <f t="shared" si="1"/>
        <v>0</v>
      </c>
      <c r="Q126" s="202">
        <v>0</v>
      </c>
      <c r="R126" s="202">
        <f t="shared" si="2"/>
        <v>0</v>
      </c>
      <c r="S126" s="202">
        <v>0</v>
      </c>
      <c r="T126" s="203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97</v>
      </c>
      <c r="AT126" s="204" t="s">
        <v>209</v>
      </c>
      <c r="AU126" s="204" t="s">
        <v>85</v>
      </c>
      <c r="AY126" s="18" t="s">
        <v>207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83</v>
      </c>
      <c r="BK126" s="205">
        <f t="shared" si="9"/>
        <v>0</v>
      </c>
      <c r="BL126" s="18" t="s">
        <v>97</v>
      </c>
      <c r="BM126" s="204" t="s">
        <v>3461</v>
      </c>
    </row>
    <row r="127" spans="1:65" s="2" customFormat="1" ht="24.2" customHeight="1">
      <c r="A127" s="35"/>
      <c r="B127" s="36"/>
      <c r="C127" s="193" t="s">
        <v>92</v>
      </c>
      <c r="D127" s="193" t="s">
        <v>209</v>
      </c>
      <c r="E127" s="194" t="s">
        <v>3462</v>
      </c>
      <c r="F127" s="195" t="s">
        <v>3463</v>
      </c>
      <c r="G127" s="196" t="s">
        <v>311</v>
      </c>
      <c r="H127" s="197">
        <v>1</v>
      </c>
      <c r="I127" s="198"/>
      <c r="J127" s="199">
        <f t="shared" si="0"/>
        <v>0</v>
      </c>
      <c r="K127" s="195" t="s">
        <v>213</v>
      </c>
      <c r="L127" s="40"/>
      <c r="M127" s="200" t="s">
        <v>1</v>
      </c>
      <c r="N127" s="201" t="s">
        <v>41</v>
      </c>
      <c r="O127" s="72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97</v>
      </c>
      <c r="AT127" s="204" t="s">
        <v>209</v>
      </c>
      <c r="AU127" s="204" t="s">
        <v>85</v>
      </c>
      <c r="AY127" s="18" t="s">
        <v>207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83</v>
      </c>
      <c r="BK127" s="205">
        <f t="shared" si="9"/>
        <v>0</v>
      </c>
      <c r="BL127" s="18" t="s">
        <v>97</v>
      </c>
      <c r="BM127" s="204" t="s">
        <v>3464</v>
      </c>
    </row>
    <row r="128" spans="1:65" s="2" customFormat="1" ht="44.25" customHeight="1">
      <c r="A128" s="35"/>
      <c r="B128" s="36"/>
      <c r="C128" s="193" t="s">
        <v>97</v>
      </c>
      <c r="D128" s="193" t="s">
        <v>209</v>
      </c>
      <c r="E128" s="194" t="s">
        <v>3465</v>
      </c>
      <c r="F128" s="195" t="s">
        <v>3466</v>
      </c>
      <c r="G128" s="196" t="s">
        <v>311</v>
      </c>
      <c r="H128" s="197">
        <v>8</v>
      </c>
      <c r="I128" s="198"/>
      <c r="J128" s="199">
        <f t="shared" si="0"/>
        <v>0</v>
      </c>
      <c r="K128" s="195" t="s">
        <v>1</v>
      </c>
      <c r="L128" s="40"/>
      <c r="M128" s="200" t="s">
        <v>1</v>
      </c>
      <c r="N128" s="201" t="s">
        <v>41</v>
      </c>
      <c r="O128" s="7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97</v>
      </c>
      <c r="AT128" s="204" t="s">
        <v>209</v>
      </c>
      <c r="AU128" s="204" t="s">
        <v>85</v>
      </c>
      <c r="AY128" s="18" t="s">
        <v>207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83</v>
      </c>
      <c r="BK128" s="205">
        <f t="shared" si="9"/>
        <v>0</v>
      </c>
      <c r="BL128" s="18" t="s">
        <v>97</v>
      </c>
      <c r="BM128" s="204" t="s">
        <v>3467</v>
      </c>
    </row>
    <row r="129" spans="1:65" s="2" customFormat="1" ht="55.5" customHeight="1">
      <c r="A129" s="35"/>
      <c r="B129" s="36"/>
      <c r="C129" s="193" t="s">
        <v>115</v>
      </c>
      <c r="D129" s="193" t="s">
        <v>209</v>
      </c>
      <c r="E129" s="194" t="s">
        <v>3468</v>
      </c>
      <c r="F129" s="195" t="s">
        <v>3469</v>
      </c>
      <c r="G129" s="196" t="s">
        <v>212</v>
      </c>
      <c r="H129" s="197">
        <v>302.45</v>
      </c>
      <c r="I129" s="198"/>
      <c r="J129" s="199">
        <f t="shared" si="0"/>
        <v>0</v>
      </c>
      <c r="K129" s="195" t="s">
        <v>1</v>
      </c>
      <c r="L129" s="40"/>
      <c r="M129" s="200" t="s">
        <v>1</v>
      </c>
      <c r="N129" s="201" t="s">
        <v>41</v>
      </c>
      <c r="O129" s="72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97</v>
      </c>
      <c r="AT129" s="204" t="s">
        <v>209</v>
      </c>
      <c r="AU129" s="204" t="s">
        <v>85</v>
      </c>
      <c r="AY129" s="18" t="s">
        <v>207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8" t="s">
        <v>83</v>
      </c>
      <c r="BK129" s="205">
        <f t="shared" si="9"/>
        <v>0</v>
      </c>
      <c r="BL129" s="18" t="s">
        <v>97</v>
      </c>
      <c r="BM129" s="204" t="s">
        <v>3470</v>
      </c>
    </row>
    <row r="130" spans="1:65" s="2" customFormat="1" ht="21.75" customHeight="1">
      <c r="A130" s="35"/>
      <c r="B130" s="36"/>
      <c r="C130" s="193" t="s">
        <v>229</v>
      </c>
      <c r="D130" s="193" t="s">
        <v>209</v>
      </c>
      <c r="E130" s="194" t="s">
        <v>3471</v>
      </c>
      <c r="F130" s="195" t="s">
        <v>3472</v>
      </c>
      <c r="G130" s="196" t="s">
        <v>212</v>
      </c>
      <c r="H130" s="197">
        <v>1144.5999999999999</v>
      </c>
      <c r="I130" s="198"/>
      <c r="J130" s="199">
        <f t="shared" si="0"/>
        <v>0</v>
      </c>
      <c r="K130" s="195" t="s">
        <v>213</v>
      </c>
      <c r="L130" s="40"/>
      <c r="M130" s="250" t="s">
        <v>1</v>
      </c>
      <c r="N130" s="251" t="s">
        <v>41</v>
      </c>
      <c r="O130" s="252"/>
      <c r="P130" s="253">
        <f t="shared" si="1"/>
        <v>0</v>
      </c>
      <c r="Q130" s="253">
        <v>0</v>
      </c>
      <c r="R130" s="253">
        <f t="shared" si="2"/>
        <v>0</v>
      </c>
      <c r="S130" s="253">
        <v>0</v>
      </c>
      <c r="T130" s="25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97</v>
      </c>
      <c r="AT130" s="204" t="s">
        <v>209</v>
      </c>
      <c r="AU130" s="204" t="s">
        <v>85</v>
      </c>
      <c r="AY130" s="18" t="s">
        <v>207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8" t="s">
        <v>83</v>
      </c>
      <c r="BK130" s="205">
        <f t="shared" si="9"/>
        <v>0</v>
      </c>
      <c r="BL130" s="18" t="s">
        <v>97</v>
      </c>
      <c r="BM130" s="204" t="s">
        <v>3473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ifJiOMs0ndgVCiUQiNhlMwkOsewetUGzXlILJ2iZ/Hv2vYk1svSAEW1MrUm8x9P04IJTRRRB0RTfoT3w1vzqew==" saltValue="954do8/FMaOi0bqa9CwoVDkxKq2Qeex2DzAUBET1TkMTQi3ivYGcZe6f2vdxm+Y5p/6lyOgBPLggDh7WRxH27w==" spinCount="100000" sheet="1" objects="1" scenarios="1" formatColumns="0" formatRows="0" autoFilter="0"/>
  <autoFilter ref="C121:K13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161</v>
      </c>
      <c r="AZ2" s="116" t="s">
        <v>488</v>
      </c>
      <c r="BA2" s="116" t="s">
        <v>1</v>
      </c>
      <c r="BB2" s="116" t="s">
        <v>1</v>
      </c>
      <c r="BC2" s="116" t="s">
        <v>3474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490</v>
      </c>
      <c r="BA3" s="116" t="s">
        <v>1</v>
      </c>
      <c r="BB3" s="116" t="s">
        <v>1</v>
      </c>
      <c r="BC3" s="116" t="s">
        <v>3475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1143</v>
      </c>
      <c r="BA4" s="116" t="s">
        <v>1</v>
      </c>
      <c r="BB4" s="116" t="s">
        <v>1</v>
      </c>
      <c r="BC4" s="116" t="s">
        <v>3476</v>
      </c>
      <c r="BD4" s="116" t="s">
        <v>85</v>
      </c>
    </row>
    <row r="5" spans="1:56" s="1" customFormat="1" ht="6.95" customHeight="1">
      <c r="B5" s="21"/>
      <c r="L5" s="21"/>
      <c r="AZ5" s="116" t="s">
        <v>492</v>
      </c>
      <c r="BA5" s="116" t="s">
        <v>1</v>
      </c>
      <c r="BB5" s="116" t="s">
        <v>1</v>
      </c>
      <c r="BC5" s="116" t="s">
        <v>3477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3478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ROUND((SUM(BE128:BE235)),  2)</f>
        <v>0</v>
      </c>
      <c r="G35" s="35"/>
      <c r="H35" s="35"/>
      <c r="I35" s="132">
        <v>0.21</v>
      </c>
      <c r="J35" s="131">
        <f>ROUND(((SUM(BE128:BE235))*I35),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ROUND((SUM(BF128:BF235)),  2)</f>
        <v>0</v>
      </c>
      <c r="G36" s="35"/>
      <c r="H36" s="35"/>
      <c r="I36" s="132">
        <v>0.12</v>
      </c>
      <c r="J36" s="131">
        <f>ROUND(((SUM(BF128:BF235))*I36),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ROUND((SUM(BG128:BG235)),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ROUND((SUM(BH128:BH235)),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ROUND((SUM(BI128:BI235)),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205 - SO 06 Opěrné stěny a schodiště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J130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495</v>
      </c>
      <c r="E101" s="163"/>
      <c r="F101" s="163"/>
      <c r="G101" s="163"/>
      <c r="H101" s="163"/>
      <c r="I101" s="163"/>
      <c r="J101" s="164">
        <f>J168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496</v>
      </c>
      <c r="E102" s="163"/>
      <c r="F102" s="163"/>
      <c r="G102" s="163"/>
      <c r="H102" s="163"/>
      <c r="I102" s="163"/>
      <c r="J102" s="164">
        <f>J199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188</v>
      </c>
      <c r="E103" s="163"/>
      <c r="F103" s="163"/>
      <c r="G103" s="163"/>
      <c r="H103" s="163"/>
      <c r="I103" s="163"/>
      <c r="J103" s="164">
        <f>J216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498</v>
      </c>
      <c r="E104" s="163"/>
      <c r="F104" s="163"/>
      <c r="G104" s="163"/>
      <c r="H104" s="163"/>
      <c r="I104" s="163"/>
      <c r="J104" s="164">
        <f>J219</f>
        <v>0</v>
      </c>
      <c r="K104" s="104"/>
      <c r="L104" s="165"/>
    </row>
    <row r="105" spans="1:47" s="9" customFormat="1" ht="24.95" customHeight="1">
      <c r="B105" s="155"/>
      <c r="C105" s="156"/>
      <c r="D105" s="157" t="s">
        <v>190</v>
      </c>
      <c r="E105" s="158"/>
      <c r="F105" s="158"/>
      <c r="G105" s="158"/>
      <c r="H105" s="158"/>
      <c r="I105" s="158"/>
      <c r="J105" s="159">
        <f>J221</f>
        <v>0</v>
      </c>
      <c r="K105" s="156"/>
      <c r="L105" s="160"/>
    </row>
    <row r="106" spans="1:47" s="10" customFormat="1" ht="19.899999999999999" customHeight="1">
      <c r="B106" s="161"/>
      <c r="C106" s="104"/>
      <c r="D106" s="162" t="s">
        <v>499</v>
      </c>
      <c r="E106" s="163"/>
      <c r="F106" s="163"/>
      <c r="G106" s="163"/>
      <c r="H106" s="163"/>
      <c r="I106" s="163"/>
      <c r="J106" s="164">
        <f>J222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4" t="s">
        <v>3157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175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8" t="str">
        <f>E11</f>
        <v>205 - SO 06 Opěrné stěny a schodiště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Valašské Meziříčí</v>
      </c>
      <c r="G122" s="37"/>
      <c r="H122" s="37"/>
      <c r="I122" s="30" t="s">
        <v>22</v>
      </c>
      <c r="J122" s="67" t="str">
        <f>IF(J14="","",J14)</f>
        <v>25. 10. 2023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Město Valašské Meziříčí</v>
      </c>
      <c r="G124" s="37"/>
      <c r="H124" s="37"/>
      <c r="I124" s="30" t="s">
        <v>30</v>
      </c>
      <c r="J124" s="33" t="str">
        <f>E23</f>
        <v>Kubla&amp;Architects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Fajfrová Irena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6"/>
      <c r="B127" s="167"/>
      <c r="C127" s="168" t="s">
        <v>193</v>
      </c>
      <c r="D127" s="169" t="s">
        <v>61</v>
      </c>
      <c r="E127" s="169" t="s">
        <v>57</v>
      </c>
      <c r="F127" s="169" t="s">
        <v>58</v>
      </c>
      <c r="G127" s="169" t="s">
        <v>194</v>
      </c>
      <c r="H127" s="169" t="s">
        <v>195</v>
      </c>
      <c r="I127" s="169" t="s">
        <v>196</v>
      </c>
      <c r="J127" s="169" t="s">
        <v>181</v>
      </c>
      <c r="K127" s="170" t="s">
        <v>197</v>
      </c>
      <c r="L127" s="171"/>
      <c r="M127" s="76" t="s">
        <v>1</v>
      </c>
      <c r="N127" s="77" t="s">
        <v>40</v>
      </c>
      <c r="O127" s="77" t="s">
        <v>198</v>
      </c>
      <c r="P127" s="77" t="s">
        <v>199</v>
      </c>
      <c r="Q127" s="77" t="s">
        <v>200</v>
      </c>
      <c r="R127" s="77" t="s">
        <v>201</v>
      </c>
      <c r="S127" s="77" t="s">
        <v>202</v>
      </c>
      <c r="T127" s="78" t="s">
        <v>203</v>
      </c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63" s="2" customFormat="1" ht="22.9" customHeight="1">
      <c r="A128" s="35"/>
      <c r="B128" s="36"/>
      <c r="C128" s="83" t="s">
        <v>204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P129+P221</f>
        <v>0</v>
      </c>
      <c r="Q128" s="80"/>
      <c r="R128" s="174">
        <f>R129+R221</f>
        <v>71.68474710000001</v>
      </c>
      <c r="S128" s="80"/>
      <c r="T128" s="175">
        <f>T129+T221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183</v>
      </c>
      <c r="BK128" s="176">
        <f>BK129+BK221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205</v>
      </c>
      <c r="F129" s="180" t="s">
        <v>206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P130+P168+P199+P216+P219</f>
        <v>0</v>
      </c>
      <c r="Q129" s="185"/>
      <c r="R129" s="186">
        <f>R130+R168+R199+R216+R219</f>
        <v>71.321579100000008</v>
      </c>
      <c r="S129" s="185"/>
      <c r="T129" s="187">
        <f>T130+T168+T199+T216+T219</f>
        <v>0</v>
      </c>
      <c r="AR129" s="188" t="s">
        <v>83</v>
      </c>
      <c r="AT129" s="189" t="s">
        <v>75</v>
      </c>
      <c r="AU129" s="189" t="s">
        <v>76</v>
      </c>
      <c r="AY129" s="188" t="s">
        <v>207</v>
      </c>
      <c r="BK129" s="190">
        <f>BK130+BK168+BK199+BK216+BK219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208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SUM(P131:P167)</f>
        <v>0</v>
      </c>
      <c r="Q130" s="185"/>
      <c r="R130" s="186">
        <f>SUM(R131:R167)</f>
        <v>0.13075999999999999</v>
      </c>
      <c r="S130" s="185"/>
      <c r="T130" s="187">
        <f>SUM(T131:T167)</f>
        <v>0</v>
      </c>
      <c r="AR130" s="188" t="s">
        <v>83</v>
      </c>
      <c r="AT130" s="189" t="s">
        <v>75</v>
      </c>
      <c r="AU130" s="189" t="s">
        <v>83</v>
      </c>
      <c r="AY130" s="188" t="s">
        <v>207</v>
      </c>
      <c r="BK130" s="190">
        <f>SUM(BK131:BK167)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209</v>
      </c>
      <c r="E131" s="194" t="s">
        <v>1793</v>
      </c>
      <c r="F131" s="195" t="s">
        <v>1794</v>
      </c>
      <c r="G131" s="196" t="s">
        <v>275</v>
      </c>
      <c r="H131" s="197">
        <v>4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3.2689999999999997E-2</v>
      </c>
      <c r="R131" s="202">
        <f>Q131*H131</f>
        <v>0.13075999999999999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97</v>
      </c>
      <c r="AT131" s="204" t="s">
        <v>209</v>
      </c>
      <c r="AU131" s="204" t="s">
        <v>85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97</v>
      </c>
      <c r="BM131" s="204" t="s">
        <v>3479</v>
      </c>
    </row>
    <row r="132" spans="1:65" s="14" customFormat="1" ht="11.25">
      <c r="B132" s="218"/>
      <c r="C132" s="219"/>
      <c r="D132" s="208" t="s">
        <v>227</v>
      </c>
      <c r="E132" s="220" t="s">
        <v>1</v>
      </c>
      <c r="F132" s="221" t="s">
        <v>1796</v>
      </c>
      <c r="G132" s="219"/>
      <c r="H132" s="220" t="s">
        <v>1</v>
      </c>
      <c r="I132" s="222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227</v>
      </c>
      <c r="AU132" s="227" t="s">
        <v>85</v>
      </c>
      <c r="AV132" s="14" t="s">
        <v>83</v>
      </c>
      <c r="AW132" s="14" t="s">
        <v>32</v>
      </c>
      <c r="AX132" s="14" t="s">
        <v>76</v>
      </c>
      <c r="AY132" s="227" t="s">
        <v>207</v>
      </c>
    </row>
    <row r="133" spans="1:65" s="13" customFormat="1" ht="11.25">
      <c r="B133" s="206"/>
      <c r="C133" s="207"/>
      <c r="D133" s="208" t="s">
        <v>227</v>
      </c>
      <c r="E133" s="209" t="s">
        <v>1</v>
      </c>
      <c r="F133" s="210" t="s">
        <v>1797</v>
      </c>
      <c r="G133" s="207"/>
      <c r="H133" s="211">
        <v>4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227</v>
      </c>
      <c r="AU133" s="217" t="s">
        <v>85</v>
      </c>
      <c r="AV133" s="13" t="s">
        <v>85</v>
      </c>
      <c r="AW133" s="13" t="s">
        <v>32</v>
      </c>
      <c r="AX133" s="13" t="s">
        <v>83</v>
      </c>
      <c r="AY133" s="217" t="s">
        <v>207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1801</v>
      </c>
      <c r="F134" s="195" t="s">
        <v>1802</v>
      </c>
      <c r="G134" s="196" t="s">
        <v>285</v>
      </c>
      <c r="H134" s="197">
        <v>2.1869999999999998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3480</v>
      </c>
    </row>
    <row r="135" spans="1:65" s="14" customFormat="1" ht="11.25">
      <c r="B135" s="218"/>
      <c r="C135" s="219"/>
      <c r="D135" s="208" t="s">
        <v>227</v>
      </c>
      <c r="E135" s="220" t="s">
        <v>1</v>
      </c>
      <c r="F135" s="221" t="s">
        <v>3481</v>
      </c>
      <c r="G135" s="219"/>
      <c r="H135" s="220" t="s">
        <v>1</v>
      </c>
      <c r="I135" s="222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227</v>
      </c>
      <c r="AU135" s="227" t="s">
        <v>85</v>
      </c>
      <c r="AV135" s="14" t="s">
        <v>83</v>
      </c>
      <c r="AW135" s="14" t="s">
        <v>32</v>
      </c>
      <c r="AX135" s="14" t="s">
        <v>76</v>
      </c>
      <c r="AY135" s="22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3482</v>
      </c>
      <c r="G136" s="207"/>
      <c r="H136" s="211">
        <v>2.1869999999999998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5" customFormat="1" ht="11.25">
      <c r="B137" s="228"/>
      <c r="C137" s="229"/>
      <c r="D137" s="208" t="s">
        <v>227</v>
      </c>
      <c r="E137" s="230" t="s">
        <v>488</v>
      </c>
      <c r="F137" s="231" t="s">
        <v>291</v>
      </c>
      <c r="G137" s="229"/>
      <c r="H137" s="232">
        <v>2.1869999999999998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227</v>
      </c>
      <c r="AU137" s="238" t="s">
        <v>85</v>
      </c>
      <c r="AV137" s="15" t="s">
        <v>97</v>
      </c>
      <c r="AW137" s="15" t="s">
        <v>32</v>
      </c>
      <c r="AX137" s="15" t="s">
        <v>83</v>
      </c>
      <c r="AY137" s="238" t="s">
        <v>207</v>
      </c>
    </row>
    <row r="138" spans="1:65" s="2" customFormat="1" ht="33" customHeight="1">
      <c r="A138" s="35"/>
      <c r="B138" s="36"/>
      <c r="C138" s="193" t="s">
        <v>92</v>
      </c>
      <c r="D138" s="193" t="s">
        <v>209</v>
      </c>
      <c r="E138" s="194" t="s">
        <v>1806</v>
      </c>
      <c r="F138" s="195" t="s">
        <v>1807</v>
      </c>
      <c r="G138" s="196" t="s">
        <v>285</v>
      </c>
      <c r="H138" s="197">
        <v>159.6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3483</v>
      </c>
    </row>
    <row r="139" spans="1:65" s="14" customFormat="1" ht="11.25">
      <c r="B139" s="218"/>
      <c r="C139" s="219"/>
      <c r="D139" s="208" t="s">
        <v>227</v>
      </c>
      <c r="E139" s="220" t="s">
        <v>1</v>
      </c>
      <c r="F139" s="221" t="s">
        <v>3484</v>
      </c>
      <c r="G139" s="219"/>
      <c r="H139" s="220" t="s">
        <v>1</v>
      </c>
      <c r="I139" s="222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227</v>
      </c>
      <c r="AU139" s="227" t="s">
        <v>85</v>
      </c>
      <c r="AV139" s="14" t="s">
        <v>83</v>
      </c>
      <c r="AW139" s="14" t="s">
        <v>32</v>
      </c>
      <c r="AX139" s="14" t="s">
        <v>76</v>
      </c>
      <c r="AY139" s="227" t="s">
        <v>207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3476</v>
      </c>
      <c r="G140" s="207"/>
      <c r="H140" s="211">
        <v>159.6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76</v>
      </c>
      <c r="AY140" s="217" t="s">
        <v>207</v>
      </c>
    </row>
    <row r="141" spans="1:65" s="15" customFormat="1" ht="11.25">
      <c r="B141" s="228"/>
      <c r="C141" s="229"/>
      <c r="D141" s="208" t="s">
        <v>227</v>
      </c>
      <c r="E141" s="230" t="s">
        <v>1143</v>
      </c>
      <c r="F141" s="231" t="s">
        <v>291</v>
      </c>
      <c r="G141" s="229"/>
      <c r="H141" s="232">
        <v>159.6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227</v>
      </c>
      <c r="AU141" s="238" t="s">
        <v>85</v>
      </c>
      <c r="AV141" s="15" t="s">
        <v>97</v>
      </c>
      <c r="AW141" s="15" t="s">
        <v>32</v>
      </c>
      <c r="AX141" s="15" t="s">
        <v>83</v>
      </c>
      <c r="AY141" s="238" t="s">
        <v>207</v>
      </c>
    </row>
    <row r="142" spans="1:65" s="2" customFormat="1" ht="37.9" customHeight="1">
      <c r="A142" s="35"/>
      <c r="B142" s="36"/>
      <c r="C142" s="193" t="s">
        <v>97</v>
      </c>
      <c r="D142" s="193" t="s">
        <v>209</v>
      </c>
      <c r="E142" s="194" t="s">
        <v>539</v>
      </c>
      <c r="F142" s="195" t="s">
        <v>540</v>
      </c>
      <c r="G142" s="196" t="s">
        <v>285</v>
      </c>
      <c r="H142" s="197">
        <v>136.80000000000001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3485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542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543</v>
      </c>
      <c r="G144" s="207"/>
      <c r="H144" s="211">
        <v>136.80000000000001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37.9" customHeight="1">
      <c r="A145" s="35"/>
      <c r="B145" s="36"/>
      <c r="C145" s="193" t="s">
        <v>115</v>
      </c>
      <c r="D145" s="193" t="s">
        <v>209</v>
      </c>
      <c r="E145" s="194" t="s">
        <v>547</v>
      </c>
      <c r="F145" s="195" t="s">
        <v>548</v>
      </c>
      <c r="G145" s="196" t="s">
        <v>285</v>
      </c>
      <c r="H145" s="197">
        <v>93.387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3486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550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3487</v>
      </c>
      <c r="G147" s="207"/>
      <c r="H147" s="211">
        <v>161.78700000000001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551</v>
      </c>
      <c r="G148" s="207"/>
      <c r="H148" s="211">
        <v>-68.400000000000006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76</v>
      </c>
      <c r="AY148" s="217" t="s">
        <v>207</v>
      </c>
    </row>
    <row r="149" spans="1:65" s="15" customFormat="1" ht="11.25">
      <c r="B149" s="228"/>
      <c r="C149" s="229"/>
      <c r="D149" s="208" t="s">
        <v>227</v>
      </c>
      <c r="E149" s="230" t="s">
        <v>490</v>
      </c>
      <c r="F149" s="231" t="s">
        <v>291</v>
      </c>
      <c r="G149" s="229"/>
      <c r="H149" s="232">
        <v>93.387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227</v>
      </c>
      <c r="AU149" s="238" t="s">
        <v>85</v>
      </c>
      <c r="AV149" s="15" t="s">
        <v>97</v>
      </c>
      <c r="AW149" s="15" t="s">
        <v>32</v>
      </c>
      <c r="AX149" s="15" t="s">
        <v>83</v>
      </c>
      <c r="AY149" s="238" t="s">
        <v>207</v>
      </c>
    </row>
    <row r="150" spans="1:65" s="2" customFormat="1" ht="37.9" customHeight="1">
      <c r="A150" s="35"/>
      <c r="B150" s="36"/>
      <c r="C150" s="193" t="s">
        <v>229</v>
      </c>
      <c r="D150" s="193" t="s">
        <v>209</v>
      </c>
      <c r="E150" s="194" t="s">
        <v>554</v>
      </c>
      <c r="F150" s="195" t="s">
        <v>555</v>
      </c>
      <c r="G150" s="196" t="s">
        <v>285</v>
      </c>
      <c r="H150" s="197">
        <v>933.87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3488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557</v>
      </c>
      <c r="G151" s="207"/>
      <c r="H151" s="211">
        <v>933.87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24.2" customHeight="1">
      <c r="A152" s="35"/>
      <c r="B152" s="36"/>
      <c r="C152" s="193" t="s">
        <v>233</v>
      </c>
      <c r="D152" s="193" t="s">
        <v>209</v>
      </c>
      <c r="E152" s="194" t="s">
        <v>562</v>
      </c>
      <c r="F152" s="195" t="s">
        <v>563</v>
      </c>
      <c r="G152" s="196" t="s">
        <v>285</v>
      </c>
      <c r="H152" s="197">
        <v>68.400000000000006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3489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492</v>
      </c>
      <c r="G153" s="207"/>
      <c r="H153" s="211">
        <v>68.400000000000006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3" customHeight="1">
      <c r="A154" s="35"/>
      <c r="B154" s="36"/>
      <c r="C154" s="193" t="s">
        <v>237</v>
      </c>
      <c r="D154" s="193" t="s">
        <v>209</v>
      </c>
      <c r="E154" s="194" t="s">
        <v>569</v>
      </c>
      <c r="F154" s="195" t="s">
        <v>570</v>
      </c>
      <c r="G154" s="196" t="s">
        <v>445</v>
      </c>
      <c r="H154" s="197">
        <v>186.774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3490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572</v>
      </c>
      <c r="G155" s="207"/>
      <c r="H155" s="211">
        <v>186.774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16.5" customHeight="1">
      <c r="A156" s="35"/>
      <c r="B156" s="36"/>
      <c r="C156" s="193" t="s">
        <v>243</v>
      </c>
      <c r="D156" s="193" t="s">
        <v>209</v>
      </c>
      <c r="E156" s="194" t="s">
        <v>573</v>
      </c>
      <c r="F156" s="195" t="s">
        <v>574</v>
      </c>
      <c r="G156" s="196" t="s">
        <v>285</v>
      </c>
      <c r="H156" s="197">
        <v>93.387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3491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490</v>
      </c>
      <c r="G157" s="207"/>
      <c r="H157" s="211">
        <v>93.387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83</v>
      </c>
      <c r="AY157" s="217" t="s">
        <v>207</v>
      </c>
    </row>
    <row r="158" spans="1:65" s="2" customFormat="1" ht="24.2" customHeight="1">
      <c r="A158" s="35"/>
      <c r="B158" s="36"/>
      <c r="C158" s="193" t="s">
        <v>247</v>
      </c>
      <c r="D158" s="193" t="s">
        <v>209</v>
      </c>
      <c r="E158" s="194" t="s">
        <v>576</v>
      </c>
      <c r="F158" s="195" t="s">
        <v>577</v>
      </c>
      <c r="G158" s="196" t="s">
        <v>285</v>
      </c>
      <c r="H158" s="197">
        <v>68.400000000000006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3492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3477</v>
      </c>
      <c r="G159" s="207"/>
      <c r="H159" s="211">
        <v>68.400000000000006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76</v>
      </c>
      <c r="AY159" s="217" t="s">
        <v>207</v>
      </c>
    </row>
    <row r="160" spans="1:65" s="15" customFormat="1" ht="11.25">
      <c r="B160" s="228"/>
      <c r="C160" s="229"/>
      <c r="D160" s="208" t="s">
        <v>227</v>
      </c>
      <c r="E160" s="230" t="s">
        <v>492</v>
      </c>
      <c r="F160" s="231" t="s">
        <v>291</v>
      </c>
      <c r="G160" s="229"/>
      <c r="H160" s="232">
        <v>68.400000000000006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227</v>
      </c>
      <c r="AU160" s="238" t="s">
        <v>85</v>
      </c>
      <c r="AV160" s="15" t="s">
        <v>97</v>
      </c>
      <c r="AW160" s="15" t="s">
        <v>32</v>
      </c>
      <c r="AX160" s="15" t="s">
        <v>83</v>
      </c>
      <c r="AY160" s="238" t="s">
        <v>207</v>
      </c>
    </row>
    <row r="161" spans="1:65" s="2" customFormat="1" ht="24.2" customHeight="1">
      <c r="A161" s="35"/>
      <c r="B161" s="36"/>
      <c r="C161" s="193" t="s">
        <v>86</v>
      </c>
      <c r="D161" s="193" t="s">
        <v>209</v>
      </c>
      <c r="E161" s="194" t="s">
        <v>580</v>
      </c>
      <c r="F161" s="195" t="s">
        <v>581</v>
      </c>
      <c r="G161" s="196" t="s">
        <v>212</v>
      </c>
      <c r="H161" s="197">
        <v>45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3493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1820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3494</v>
      </c>
      <c r="G163" s="207"/>
      <c r="H163" s="211">
        <v>40.875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76</v>
      </c>
      <c r="AY163" s="217" t="s">
        <v>207</v>
      </c>
    </row>
    <row r="164" spans="1:65" s="14" customFormat="1" ht="11.25">
      <c r="B164" s="218"/>
      <c r="C164" s="219"/>
      <c r="D164" s="208" t="s">
        <v>227</v>
      </c>
      <c r="E164" s="220" t="s">
        <v>1</v>
      </c>
      <c r="F164" s="221" t="s">
        <v>3481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227</v>
      </c>
      <c r="AU164" s="227" t="s">
        <v>85</v>
      </c>
      <c r="AV164" s="14" t="s">
        <v>83</v>
      </c>
      <c r="AW164" s="14" t="s">
        <v>32</v>
      </c>
      <c r="AX164" s="14" t="s">
        <v>76</v>
      </c>
      <c r="AY164" s="22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3495</v>
      </c>
      <c r="G165" s="207"/>
      <c r="H165" s="211">
        <v>1.5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76</v>
      </c>
      <c r="AY165" s="217" t="s">
        <v>207</v>
      </c>
    </row>
    <row r="166" spans="1:65" s="15" customFormat="1" ht="11.25">
      <c r="B166" s="228"/>
      <c r="C166" s="229"/>
      <c r="D166" s="208" t="s">
        <v>227</v>
      </c>
      <c r="E166" s="230" t="s">
        <v>1</v>
      </c>
      <c r="F166" s="231" t="s">
        <v>291</v>
      </c>
      <c r="G166" s="229"/>
      <c r="H166" s="232">
        <v>42.375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227</v>
      </c>
      <c r="AU166" s="238" t="s">
        <v>85</v>
      </c>
      <c r="AV166" s="15" t="s">
        <v>97</v>
      </c>
      <c r="AW166" s="15" t="s">
        <v>32</v>
      </c>
      <c r="AX166" s="15" t="s">
        <v>76</v>
      </c>
      <c r="AY166" s="238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436</v>
      </c>
      <c r="G167" s="207"/>
      <c r="H167" s="211">
        <v>45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83</v>
      </c>
      <c r="AY167" s="217" t="s">
        <v>207</v>
      </c>
    </row>
    <row r="168" spans="1:65" s="12" customFormat="1" ht="22.9" customHeight="1">
      <c r="B168" s="177"/>
      <c r="C168" s="178"/>
      <c r="D168" s="179" t="s">
        <v>75</v>
      </c>
      <c r="E168" s="191" t="s">
        <v>85</v>
      </c>
      <c r="F168" s="191" t="s">
        <v>584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SUM(P169:P198)</f>
        <v>0</v>
      </c>
      <c r="Q168" s="185"/>
      <c r="R168" s="186">
        <f>SUM(R169:R198)</f>
        <v>14.448252359999998</v>
      </c>
      <c r="S168" s="185"/>
      <c r="T168" s="187">
        <f>SUM(T169:T198)</f>
        <v>0</v>
      </c>
      <c r="AR168" s="188" t="s">
        <v>83</v>
      </c>
      <c r="AT168" s="189" t="s">
        <v>75</v>
      </c>
      <c r="AU168" s="189" t="s">
        <v>83</v>
      </c>
      <c r="AY168" s="188" t="s">
        <v>207</v>
      </c>
      <c r="BK168" s="190">
        <f>SUM(BK169:BK198)</f>
        <v>0</v>
      </c>
    </row>
    <row r="169" spans="1:65" s="2" customFormat="1" ht="24.2" customHeight="1">
      <c r="A169" s="35"/>
      <c r="B169" s="36"/>
      <c r="C169" s="193" t="s">
        <v>8</v>
      </c>
      <c r="D169" s="193" t="s">
        <v>209</v>
      </c>
      <c r="E169" s="194" t="s">
        <v>1843</v>
      </c>
      <c r="F169" s="195" t="s">
        <v>1844</v>
      </c>
      <c r="G169" s="196" t="s">
        <v>285</v>
      </c>
      <c r="H169" s="197">
        <v>2.9649999999999999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1.98</v>
      </c>
      <c r="R169" s="202">
        <f>Q169*H169</f>
        <v>5.8706999999999994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3496</v>
      </c>
    </row>
    <row r="170" spans="1:65" s="14" customFormat="1" ht="11.25">
      <c r="B170" s="218"/>
      <c r="C170" s="219"/>
      <c r="D170" s="208" t="s">
        <v>227</v>
      </c>
      <c r="E170" s="220" t="s">
        <v>1</v>
      </c>
      <c r="F170" s="221" t="s">
        <v>1846</v>
      </c>
      <c r="G170" s="219"/>
      <c r="H170" s="220" t="s">
        <v>1</v>
      </c>
      <c r="I170" s="222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227</v>
      </c>
      <c r="AU170" s="227" t="s">
        <v>85</v>
      </c>
      <c r="AV170" s="14" t="s">
        <v>83</v>
      </c>
      <c r="AW170" s="14" t="s">
        <v>32</v>
      </c>
      <c r="AX170" s="14" t="s">
        <v>76</v>
      </c>
      <c r="AY170" s="227" t="s">
        <v>207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3497</v>
      </c>
      <c r="G171" s="207"/>
      <c r="H171" s="211">
        <v>2.83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76</v>
      </c>
      <c r="AY171" s="217" t="s">
        <v>207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3498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3499</v>
      </c>
      <c r="G173" s="207"/>
      <c r="H173" s="211">
        <v>0.13500000000000001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5" customFormat="1" ht="11.25">
      <c r="B174" s="228"/>
      <c r="C174" s="229"/>
      <c r="D174" s="208" t="s">
        <v>227</v>
      </c>
      <c r="E174" s="230" t="s">
        <v>1</v>
      </c>
      <c r="F174" s="231" t="s">
        <v>291</v>
      </c>
      <c r="G174" s="229"/>
      <c r="H174" s="232">
        <v>2.9649999999999999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227</v>
      </c>
      <c r="AU174" s="238" t="s">
        <v>85</v>
      </c>
      <c r="AV174" s="15" t="s">
        <v>97</v>
      </c>
      <c r="AW174" s="15" t="s">
        <v>32</v>
      </c>
      <c r="AX174" s="15" t="s">
        <v>83</v>
      </c>
      <c r="AY174" s="238" t="s">
        <v>207</v>
      </c>
    </row>
    <row r="175" spans="1:65" s="2" customFormat="1" ht="16.5" customHeight="1">
      <c r="A175" s="35"/>
      <c r="B175" s="36"/>
      <c r="C175" s="193" t="s">
        <v>257</v>
      </c>
      <c r="D175" s="193" t="s">
        <v>209</v>
      </c>
      <c r="E175" s="194" t="s">
        <v>603</v>
      </c>
      <c r="F175" s="195" t="s">
        <v>604</v>
      </c>
      <c r="G175" s="196" t="s">
        <v>285</v>
      </c>
      <c r="H175" s="197">
        <v>3.1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2.3010199999999998</v>
      </c>
      <c r="R175" s="202">
        <f>Q175*H175</f>
        <v>7.1331619999999996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3500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1851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3501</v>
      </c>
      <c r="G177" s="207"/>
      <c r="H177" s="211">
        <v>3.1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1</v>
      </c>
      <c r="F178" s="231" t="s">
        <v>291</v>
      </c>
      <c r="G178" s="229"/>
      <c r="H178" s="232">
        <v>3.1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83</v>
      </c>
      <c r="AY178" s="238" t="s">
        <v>207</v>
      </c>
    </row>
    <row r="179" spans="1:65" s="2" customFormat="1" ht="16.5" customHeight="1">
      <c r="A179" s="35"/>
      <c r="B179" s="36"/>
      <c r="C179" s="193" t="s">
        <v>261</v>
      </c>
      <c r="D179" s="193" t="s">
        <v>209</v>
      </c>
      <c r="E179" s="194" t="s">
        <v>1853</v>
      </c>
      <c r="F179" s="195" t="s">
        <v>1854</v>
      </c>
      <c r="G179" s="196" t="s">
        <v>212</v>
      </c>
      <c r="H179" s="197">
        <v>8.19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2.6900000000000001E-3</v>
      </c>
      <c r="R179" s="202">
        <f>Q179*H179</f>
        <v>2.2031099999999998E-2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3502</v>
      </c>
    </row>
    <row r="180" spans="1:65" s="14" customFormat="1" ht="11.25">
      <c r="B180" s="218"/>
      <c r="C180" s="219"/>
      <c r="D180" s="208" t="s">
        <v>227</v>
      </c>
      <c r="E180" s="220" t="s">
        <v>1</v>
      </c>
      <c r="F180" s="221" t="s">
        <v>3484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227</v>
      </c>
      <c r="AU180" s="227" t="s">
        <v>85</v>
      </c>
      <c r="AV180" s="14" t="s">
        <v>83</v>
      </c>
      <c r="AW180" s="14" t="s">
        <v>32</v>
      </c>
      <c r="AX180" s="14" t="s">
        <v>76</v>
      </c>
      <c r="AY180" s="22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3503</v>
      </c>
      <c r="G181" s="207"/>
      <c r="H181" s="211">
        <v>8.19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83</v>
      </c>
      <c r="AY181" s="217" t="s">
        <v>207</v>
      </c>
    </row>
    <row r="182" spans="1:65" s="2" customFormat="1" ht="16.5" customHeight="1">
      <c r="A182" s="35"/>
      <c r="B182" s="36"/>
      <c r="C182" s="193" t="s">
        <v>266</v>
      </c>
      <c r="D182" s="193" t="s">
        <v>209</v>
      </c>
      <c r="E182" s="194" t="s">
        <v>1862</v>
      </c>
      <c r="F182" s="195" t="s">
        <v>1863</v>
      </c>
      <c r="G182" s="196" t="s">
        <v>212</v>
      </c>
      <c r="H182" s="197">
        <v>8.19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3504</v>
      </c>
    </row>
    <row r="183" spans="1:65" s="2" customFormat="1" ht="16.5" customHeight="1">
      <c r="A183" s="35"/>
      <c r="B183" s="36"/>
      <c r="C183" s="193" t="s">
        <v>270</v>
      </c>
      <c r="D183" s="193" t="s">
        <v>209</v>
      </c>
      <c r="E183" s="194" t="s">
        <v>611</v>
      </c>
      <c r="F183" s="195" t="s">
        <v>612</v>
      </c>
      <c r="G183" s="196" t="s">
        <v>285</v>
      </c>
      <c r="H183" s="197">
        <v>0.13500000000000001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2.3010199999999998</v>
      </c>
      <c r="R183" s="202">
        <f>Q183*H183</f>
        <v>0.31063770000000002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3505</v>
      </c>
    </row>
    <row r="184" spans="1:65" s="14" customFormat="1" ht="11.25">
      <c r="B184" s="218"/>
      <c r="C184" s="219"/>
      <c r="D184" s="208" t="s">
        <v>227</v>
      </c>
      <c r="E184" s="220" t="s">
        <v>1</v>
      </c>
      <c r="F184" s="221" t="s">
        <v>3498</v>
      </c>
      <c r="G184" s="219"/>
      <c r="H184" s="220" t="s">
        <v>1</v>
      </c>
      <c r="I184" s="222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227</v>
      </c>
      <c r="AU184" s="227" t="s">
        <v>85</v>
      </c>
      <c r="AV184" s="14" t="s">
        <v>83</v>
      </c>
      <c r="AW184" s="14" t="s">
        <v>32</v>
      </c>
      <c r="AX184" s="14" t="s">
        <v>76</v>
      </c>
      <c r="AY184" s="227" t="s">
        <v>207</v>
      </c>
    </row>
    <row r="185" spans="1:65" s="13" customFormat="1" ht="11.25">
      <c r="B185" s="206"/>
      <c r="C185" s="207"/>
      <c r="D185" s="208" t="s">
        <v>227</v>
      </c>
      <c r="E185" s="209" t="s">
        <v>1</v>
      </c>
      <c r="F185" s="210" t="s">
        <v>3499</v>
      </c>
      <c r="G185" s="207"/>
      <c r="H185" s="211">
        <v>0.13500000000000001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5" customFormat="1" ht="11.25">
      <c r="B186" s="228"/>
      <c r="C186" s="229"/>
      <c r="D186" s="208" t="s">
        <v>227</v>
      </c>
      <c r="E186" s="230" t="s">
        <v>1</v>
      </c>
      <c r="F186" s="231" t="s">
        <v>291</v>
      </c>
      <c r="G186" s="229"/>
      <c r="H186" s="232">
        <v>0.13500000000000001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227</v>
      </c>
      <c r="AU186" s="238" t="s">
        <v>85</v>
      </c>
      <c r="AV186" s="15" t="s">
        <v>97</v>
      </c>
      <c r="AW186" s="15" t="s">
        <v>32</v>
      </c>
      <c r="AX186" s="15" t="s">
        <v>83</v>
      </c>
      <c r="AY186" s="238" t="s">
        <v>207</v>
      </c>
    </row>
    <row r="187" spans="1:65" s="2" customFormat="1" ht="24.2" customHeight="1">
      <c r="A187" s="35"/>
      <c r="B187" s="36"/>
      <c r="C187" s="193" t="s">
        <v>272</v>
      </c>
      <c r="D187" s="193" t="s">
        <v>209</v>
      </c>
      <c r="E187" s="194" t="s">
        <v>616</v>
      </c>
      <c r="F187" s="195" t="s">
        <v>617</v>
      </c>
      <c r="G187" s="196" t="s">
        <v>285</v>
      </c>
      <c r="H187" s="197">
        <v>0.36399999999999999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2.5018699999999998</v>
      </c>
      <c r="R187" s="202">
        <f>Q187*H187</f>
        <v>0.91068067999999991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3506</v>
      </c>
    </row>
    <row r="188" spans="1:65" s="14" customFormat="1" ht="11.25">
      <c r="B188" s="218"/>
      <c r="C188" s="219"/>
      <c r="D188" s="208" t="s">
        <v>227</v>
      </c>
      <c r="E188" s="220" t="s">
        <v>1</v>
      </c>
      <c r="F188" s="221" t="s">
        <v>3498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227</v>
      </c>
      <c r="AU188" s="227" t="s">
        <v>85</v>
      </c>
      <c r="AV188" s="14" t="s">
        <v>83</v>
      </c>
      <c r="AW188" s="14" t="s">
        <v>32</v>
      </c>
      <c r="AX188" s="14" t="s">
        <v>76</v>
      </c>
      <c r="AY188" s="22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3507</v>
      </c>
      <c r="G189" s="207"/>
      <c r="H189" s="211">
        <v>0.36399999999999999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5" customFormat="1" ht="11.25">
      <c r="B190" s="228"/>
      <c r="C190" s="229"/>
      <c r="D190" s="208" t="s">
        <v>227</v>
      </c>
      <c r="E190" s="230" t="s">
        <v>1</v>
      </c>
      <c r="F190" s="231" t="s">
        <v>291</v>
      </c>
      <c r="G190" s="229"/>
      <c r="H190" s="232">
        <v>0.36399999999999999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227</v>
      </c>
      <c r="AU190" s="238" t="s">
        <v>85</v>
      </c>
      <c r="AV190" s="15" t="s">
        <v>97</v>
      </c>
      <c r="AW190" s="15" t="s">
        <v>32</v>
      </c>
      <c r="AX190" s="15" t="s">
        <v>83</v>
      </c>
      <c r="AY190" s="238" t="s">
        <v>207</v>
      </c>
    </row>
    <row r="191" spans="1:65" s="2" customFormat="1" ht="16.5" customHeight="1">
      <c r="A191" s="35"/>
      <c r="B191" s="36"/>
      <c r="C191" s="193" t="s">
        <v>278</v>
      </c>
      <c r="D191" s="193" t="s">
        <v>209</v>
      </c>
      <c r="E191" s="194" t="s">
        <v>621</v>
      </c>
      <c r="F191" s="195" t="s">
        <v>622</v>
      </c>
      <c r="G191" s="196" t="s">
        <v>212</v>
      </c>
      <c r="H191" s="197">
        <v>2.08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2.64E-3</v>
      </c>
      <c r="R191" s="202">
        <f>Q191*H191</f>
        <v>5.4911999999999999E-3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3508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3498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3509</v>
      </c>
      <c r="G193" s="207"/>
      <c r="H193" s="211">
        <v>1.6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3510</v>
      </c>
      <c r="G194" s="207"/>
      <c r="H194" s="211">
        <v>0.48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5" customFormat="1" ht="11.25">
      <c r="B195" s="228"/>
      <c r="C195" s="229"/>
      <c r="D195" s="208" t="s">
        <v>227</v>
      </c>
      <c r="E195" s="230" t="s">
        <v>1</v>
      </c>
      <c r="F195" s="231" t="s">
        <v>291</v>
      </c>
      <c r="G195" s="229"/>
      <c r="H195" s="232">
        <v>2.08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227</v>
      </c>
      <c r="AU195" s="238" t="s">
        <v>85</v>
      </c>
      <c r="AV195" s="15" t="s">
        <v>97</v>
      </c>
      <c r="AW195" s="15" t="s">
        <v>32</v>
      </c>
      <c r="AX195" s="15" t="s">
        <v>83</v>
      </c>
      <c r="AY195" s="238" t="s">
        <v>207</v>
      </c>
    </row>
    <row r="196" spans="1:65" s="2" customFormat="1" ht="16.5" customHeight="1">
      <c r="A196" s="35"/>
      <c r="B196" s="36"/>
      <c r="C196" s="193" t="s">
        <v>282</v>
      </c>
      <c r="D196" s="193" t="s">
        <v>209</v>
      </c>
      <c r="E196" s="194" t="s">
        <v>626</v>
      </c>
      <c r="F196" s="195" t="s">
        <v>627</v>
      </c>
      <c r="G196" s="196" t="s">
        <v>212</v>
      </c>
      <c r="H196" s="197">
        <v>2.08</v>
      </c>
      <c r="I196" s="198"/>
      <c r="J196" s="199">
        <f>ROUND(I196*H196,2)</f>
        <v>0</v>
      </c>
      <c r="K196" s="195" t="s">
        <v>213</v>
      </c>
      <c r="L196" s="40"/>
      <c r="M196" s="200" t="s">
        <v>1</v>
      </c>
      <c r="N196" s="201" t="s">
        <v>41</v>
      </c>
      <c r="O196" s="7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97</v>
      </c>
      <c r="AT196" s="204" t="s">
        <v>209</v>
      </c>
      <c r="AU196" s="204" t="s">
        <v>85</v>
      </c>
      <c r="AY196" s="18" t="s">
        <v>207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83</v>
      </c>
      <c r="BK196" s="205">
        <f>ROUND(I196*H196,2)</f>
        <v>0</v>
      </c>
      <c r="BL196" s="18" t="s">
        <v>97</v>
      </c>
      <c r="BM196" s="204" t="s">
        <v>3511</v>
      </c>
    </row>
    <row r="197" spans="1:65" s="2" customFormat="1" ht="16.5" customHeight="1">
      <c r="A197" s="35"/>
      <c r="B197" s="36"/>
      <c r="C197" s="193" t="s">
        <v>292</v>
      </c>
      <c r="D197" s="193" t="s">
        <v>209</v>
      </c>
      <c r="E197" s="194" t="s">
        <v>629</v>
      </c>
      <c r="F197" s="195" t="s">
        <v>630</v>
      </c>
      <c r="G197" s="196" t="s">
        <v>445</v>
      </c>
      <c r="H197" s="197">
        <v>0.184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1.06277</v>
      </c>
      <c r="R197" s="202">
        <f>Q197*H197</f>
        <v>0.19554968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3512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3513</v>
      </c>
      <c r="G198" s="207"/>
      <c r="H198" s="211">
        <v>0.184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83</v>
      </c>
      <c r="AY198" s="217" t="s">
        <v>207</v>
      </c>
    </row>
    <row r="199" spans="1:65" s="12" customFormat="1" ht="22.9" customHeight="1">
      <c r="B199" s="177"/>
      <c r="C199" s="178"/>
      <c r="D199" s="179" t="s">
        <v>75</v>
      </c>
      <c r="E199" s="191" t="s">
        <v>92</v>
      </c>
      <c r="F199" s="191" t="s">
        <v>659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SUM(P200:P215)</f>
        <v>0</v>
      </c>
      <c r="Q199" s="185"/>
      <c r="R199" s="186">
        <f>SUM(R200:R215)</f>
        <v>56.734479180000001</v>
      </c>
      <c r="S199" s="185"/>
      <c r="T199" s="187">
        <f>SUM(T200:T215)</f>
        <v>0</v>
      </c>
      <c r="AR199" s="188" t="s">
        <v>83</v>
      </c>
      <c r="AT199" s="189" t="s">
        <v>75</v>
      </c>
      <c r="AU199" s="189" t="s">
        <v>83</v>
      </c>
      <c r="AY199" s="188" t="s">
        <v>207</v>
      </c>
      <c r="BK199" s="190">
        <f>SUM(BK200:BK215)</f>
        <v>0</v>
      </c>
    </row>
    <row r="200" spans="1:65" s="2" customFormat="1" ht="24.2" customHeight="1">
      <c r="A200" s="35"/>
      <c r="B200" s="36"/>
      <c r="C200" s="193" t="s">
        <v>7</v>
      </c>
      <c r="D200" s="193" t="s">
        <v>209</v>
      </c>
      <c r="E200" s="194" t="s">
        <v>3514</v>
      </c>
      <c r="F200" s="195" t="s">
        <v>3515</v>
      </c>
      <c r="G200" s="196" t="s">
        <v>212</v>
      </c>
      <c r="H200" s="197">
        <v>29.4</v>
      </c>
      <c r="I200" s="198"/>
      <c r="J200" s="199">
        <f>ROUND(I200*H200,2)</f>
        <v>0</v>
      </c>
      <c r="K200" s="195" t="s">
        <v>1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1</v>
      </c>
      <c r="R200" s="202">
        <f>Q200*H200</f>
        <v>29.4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3516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3517</v>
      </c>
      <c r="G201" s="207"/>
      <c r="H201" s="211">
        <v>14.7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76</v>
      </c>
      <c r="AY201" s="217" t="s">
        <v>207</v>
      </c>
    </row>
    <row r="202" spans="1:65" s="13" customFormat="1" ht="11.25">
      <c r="B202" s="206"/>
      <c r="C202" s="207"/>
      <c r="D202" s="208" t="s">
        <v>227</v>
      </c>
      <c r="E202" s="209" t="s">
        <v>1</v>
      </c>
      <c r="F202" s="210" t="s">
        <v>3518</v>
      </c>
      <c r="G202" s="207"/>
      <c r="H202" s="211">
        <v>14.7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32</v>
      </c>
      <c r="AX202" s="13" t="s">
        <v>76</v>
      </c>
      <c r="AY202" s="217" t="s">
        <v>207</v>
      </c>
    </row>
    <row r="203" spans="1:65" s="15" customFormat="1" ht="11.25">
      <c r="B203" s="228"/>
      <c r="C203" s="229"/>
      <c r="D203" s="208" t="s">
        <v>227</v>
      </c>
      <c r="E203" s="230" t="s">
        <v>1</v>
      </c>
      <c r="F203" s="231" t="s">
        <v>291</v>
      </c>
      <c r="G203" s="229"/>
      <c r="H203" s="232">
        <v>29.4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227</v>
      </c>
      <c r="AU203" s="238" t="s">
        <v>85</v>
      </c>
      <c r="AV203" s="15" t="s">
        <v>97</v>
      </c>
      <c r="AW203" s="15" t="s">
        <v>32</v>
      </c>
      <c r="AX203" s="15" t="s">
        <v>83</v>
      </c>
      <c r="AY203" s="238" t="s">
        <v>207</v>
      </c>
    </row>
    <row r="204" spans="1:65" s="2" customFormat="1" ht="62.65" customHeight="1">
      <c r="A204" s="35"/>
      <c r="B204" s="36"/>
      <c r="C204" s="255" t="s">
        <v>299</v>
      </c>
      <c r="D204" s="255" t="s">
        <v>636</v>
      </c>
      <c r="E204" s="256" t="s">
        <v>3519</v>
      </c>
      <c r="F204" s="257" t="s">
        <v>3520</v>
      </c>
      <c r="G204" s="258" t="s">
        <v>311</v>
      </c>
      <c r="H204" s="259">
        <v>7</v>
      </c>
      <c r="I204" s="260"/>
      <c r="J204" s="261">
        <f>ROUND(I204*H204,2)</f>
        <v>0</v>
      </c>
      <c r="K204" s="257" t="s">
        <v>1</v>
      </c>
      <c r="L204" s="262"/>
      <c r="M204" s="263" t="s">
        <v>1</v>
      </c>
      <c r="N204" s="264" t="s">
        <v>41</v>
      </c>
      <c r="O204" s="72"/>
      <c r="P204" s="202">
        <f>O204*H204</f>
        <v>0</v>
      </c>
      <c r="Q204" s="202">
        <v>1.8</v>
      </c>
      <c r="R204" s="202">
        <f>Q204*H204</f>
        <v>12.6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237</v>
      </c>
      <c r="AT204" s="204" t="s">
        <v>636</v>
      </c>
      <c r="AU204" s="204" t="s">
        <v>85</v>
      </c>
      <c r="AY204" s="18" t="s">
        <v>207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97</v>
      </c>
      <c r="BM204" s="204" t="s">
        <v>3521</v>
      </c>
    </row>
    <row r="205" spans="1:65" s="2" customFormat="1" ht="62.65" customHeight="1">
      <c r="A205" s="35"/>
      <c r="B205" s="36"/>
      <c r="C205" s="255" t="s">
        <v>303</v>
      </c>
      <c r="D205" s="255" t="s">
        <v>636</v>
      </c>
      <c r="E205" s="256" t="s">
        <v>3522</v>
      </c>
      <c r="F205" s="257" t="s">
        <v>3523</v>
      </c>
      <c r="G205" s="258" t="s">
        <v>311</v>
      </c>
      <c r="H205" s="259">
        <v>6</v>
      </c>
      <c r="I205" s="260"/>
      <c r="J205" s="261">
        <f>ROUND(I205*H205,2)</f>
        <v>0</v>
      </c>
      <c r="K205" s="257" t="s">
        <v>1</v>
      </c>
      <c r="L205" s="262"/>
      <c r="M205" s="263" t="s">
        <v>1</v>
      </c>
      <c r="N205" s="264" t="s">
        <v>41</v>
      </c>
      <c r="O205" s="72"/>
      <c r="P205" s="202">
        <f>O205*H205</f>
        <v>0</v>
      </c>
      <c r="Q205" s="202">
        <v>2.1</v>
      </c>
      <c r="R205" s="202">
        <f>Q205*H205</f>
        <v>12.600000000000001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237</v>
      </c>
      <c r="AT205" s="204" t="s">
        <v>636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3524</v>
      </c>
    </row>
    <row r="206" spans="1:65" s="2" customFormat="1" ht="16.5" customHeight="1">
      <c r="A206" s="35"/>
      <c r="B206" s="36"/>
      <c r="C206" s="193" t="s">
        <v>308</v>
      </c>
      <c r="D206" s="193" t="s">
        <v>209</v>
      </c>
      <c r="E206" s="194" t="s">
        <v>1893</v>
      </c>
      <c r="F206" s="195" t="s">
        <v>1894</v>
      </c>
      <c r="G206" s="196" t="s">
        <v>285</v>
      </c>
      <c r="H206" s="197">
        <v>19.14</v>
      </c>
      <c r="I206" s="198"/>
      <c r="J206" s="199">
        <f>ROUND(I206*H206,2)</f>
        <v>0</v>
      </c>
      <c r="K206" s="195" t="s">
        <v>213</v>
      </c>
      <c r="L206" s="40"/>
      <c r="M206" s="200" t="s">
        <v>1</v>
      </c>
      <c r="N206" s="201" t="s">
        <v>41</v>
      </c>
      <c r="O206" s="72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97</v>
      </c>
      <c r="AT206" s="204" t="s">
        <v>209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3525</v>
      </c>
    </row>
    <row r="207" spans="1:65" s="14" customFormat="1" ht="11.25">
      <c r="B207" s="218"/>
      <c r="C207" s="219"/>
      <c r="D207" s="208" t="s">
        <v>227</v>
      </c>
      <c r="E207" s="220" t="s">
        <v>1</v>
      </c>
      <c r="F207" s="221" t="s">
        <v>1896</v>
      </c>
      <c r="G207" s="219"/>
      <c r="H207" s="220" t="s">
        <v>1</v>
      </c>
      <c r="I207" s="222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227</v>
      </c>
      <c r="AU207" s="227" t="s">
        <v>85</v>
      </c>
      <c r="AV207" s="14" t="s">
        <v>83</v>
      </c>
      <c r="AW207" s="14" t="s">
        <v>32</v>
      </c>
      <c r="AX207" s="14" t="s">
        <v>76</v>
      </c>
      <c r="AY207" s="227" t="s">
        <v>207</v>
      </c>
    </row>
    <row r="208" spans="1:65" s="14" customFormat="1" ht="11.25">
      <c r="B208" s="218"/>
      <c r="C208" s="219"/>
      <c r="D208" s="208" t="s">
        <v>227</v>
      </c>
      <c r="E208" s="220" t="s">
        <v>1</v>
      </c>
      <c r="F208" s="221" t="s">
        <v>1897</v>
      </c>
      <c r="G208" s="219"/>
      <c r="H208" s="220" t="s">
        <v>1</v>
      </c>
      <c r="I208" s="222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227</v>
      </c>
      <c r="AU208" s="227" t="s">
        <v>85</v>
      </c>
      <c r="AV208" s="14" t="s">
        <v>83</v>
      </c>
      <c r="AW208" s="14" t="s">
        <v>32</v>
      </c>
      <c r="AX208" s="14" t="s">
        <v>76</v>
      </c>
      <c r="AY208" s="227" t="s">
        <v>207</v>
      </c>
    </row>
    <row r="209" spans="1:65" s="13" customFormat="1" ht="11.25">
      <c r="B209" s="206"/>
      <c r="C209" s="207"/>
      <c r="D209" s="208" t="s">
        <v>227</v>
      </c>
      <c r="E209" s="209" t="s">
        <v>1</v>
      </c>
      <c r="F209" s="210" t="s">
        <v>3526</v>
      </c>
      <c r="G209" s="207"/>
      <c r="H209" s="211">
        <v>19.14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227</v>
      </c>
      <c r="AU209" s="217" t="s">
        <v>85</v>
      </c>
      <c r="AV209" s="13" t="s">
        <v>85</v>
      </c>
      <c r="AW209" s="13" t="s">
        <v>32</v>
      </c>
      <c r="AX209" s="13" t="s">
        <v>83</v>
      </c>
      <c r="AY209" s="217" t="s">
        <v>207</v>
      </c>
    </row>
    <row r="210" spans="1:65" s="2" customFormat="1" ht="24.2" customHeight="1">
      <c r="A210" s="35"/>
      <c r="B210" s="36"/>
      <c r="C210" s="193" t="s">
        <v>314</v>
      </c>
      <c r="D210" s="193" t="s">
        <v>209</v>
      </c>
      <c r="E210" s="194" t="s">
        <v>718</v>
      </c>
      <c r="F210" s="195" t="s">
        <v>719</v>
      </c>
      <c r="G210" s="196" t="s">
        <v>212</v>
      </c>
      <c r="H210" s="197">
        <v>75.8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3.3500000000000001E-3</v>
      </c>
      <c r="R210" s="202">
        <f>Q210*H210</f>
        <v>0.25392999999999999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3527</v>
      </c>
    </row>
    <row r="211" spans="1:65" s="14" customFormat="1" ht="11.25">
      <c r="B211" s="218"/>
      <c r="C211" s="219"/>
      <c r="D211" s="208" t="s">
        <v>227</v>
      </c>
      <c r="E211" s="220" t="s">
        <v>1</v>
      </c>
      <c r="F211" s="221" t="s">
        <v>1900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3528</v>
      </c>
      <c r="G212" s="207"/>
      <c r="H212" s="211">
        <v>75.8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24.2" customHeight="1">
      <c r="A213" s="35"/>
      <c r="B213" s="36"/>
      <c r="C213" s="193" t="s">
        <v>321</v>
      </c>
      <c r="D213" s="193" t="s">
        <v>209</v>
      </c>
      <c r="E213" s="194" t="s">
        <v>738</v>
      </c>
      <c r="F213" s="195" t="s">
        <v>739</v>
      </c>
      <c r="G213" s="196" t="s">
        <v>212</v>
      </c>
      <c r="H213" s="197">
        <v>75.8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3529</v>
      </c>
    </row>
    <row r="214" spans="1:65" s="2" customFormat="1" ht="24.2" customHeight="1">
      <c r="A214" s="35"/>
      <c r="B214" s="36"/>
      <c r="C214" s="193" t="s">
        <v>327</v>
      </c>
      <c r="D214" s="193" t="s">
        <v>209</v>
      </c>
      <c r="E214" s="194" t="s">
        <v>1906</v>
      </c>
      <c r="F214" s="195" t="s">
        <v>1907</v>
      </c>
      <c r="G214" s="196" t="s">
        <v>445</v>
      </c>
      <c r="H214" s="197">
        <v>1.802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1.04359</v>
      </c>
      <c r="R214" s="202">
        <f>Q214*H214</f>
        <v>1.88054918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3530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3531</v>
      </c>
      <c r="G215" s="207"/>
      <c r="H215" s="211">
        <v>1.802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83</v>
      </c>
      <c r="AY215" s="217" t="s">
        <v>207</v>
      </c>
    </row>
    <row r="216" spans="1:65" s="12" customFormat="1" ht="22.9" customHeight="1">
      <c r="B216" s="177"/>
      <c r="C216" s="178"/>
      <c r="D216" s="179" t="s">
        <v>75</v>
      </c>
      <c r="E216" s="191" t="s">
        <v>243</v>
      </c>
      <c r="F216" s="191" t="s">
        <v>332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SUM(P217:P218)</f>
        <v>0</v>
      </c>
      <c r="Q216" s="185"/>
      <c r="R216" s="186">
        <f>SUM(R217:R218)</f>
        <v>8.0875600000000006E-3</v>
      </c>
      <c r="S216" s="185"/>
      <c r="T216" s="187">
        <f>SUM(T217:T218)</f>
        <v>0</v>
      </c>
      <c r="AR216" s="188" t="s">
        <v>83</v>
      </c>
      <c r="AT216" s="189" t="s">
        <v>75</v>
      </c>
      <c r="AU216" s="189" t="s">
        <v>83</v>
      </c>
      <c r="AY216" s="188" t="s">
        <v>207</v>
      </c>
      <c r="BK216" s="190">
        <f>SUM(BK217:BK218)</f>
        <v>0</v>
      </c>
    </row>
    <row r="217" spans="1:65" s="2" customFormat="1" ht="21.75" customHeight="1">
      <c r="A217" s="35"/>
      <c r="B217" s="36"/>
      <c r="C217" s="193" t="s">
        <v>333</v>
      </c>
      <c r="D217" s="193" t="s">
        <v>209</v>
      </c>
      <c r="E217" s="194" t="s">
        <v>2688</v>
      </c>
      <c r="F217" s="195" t="s">
        <v>2689</v>
      </c>
      <c r="G217" s="196" t="s">
        <v>212</v>
      </c>
      <c r="H217" s="197">
        <v>2.6779999999999999</v>
      </c>
      <c r="I217" s="198"/>
      <c r="J217" s="199">
        <f>ROUND(I217*H217,2)</f>
        <v>0</v>
      </c>
      <c r="K217" s="195" t="s">
        <v>213</v>
      </c>
      <c r="L217" s="40"/>
      <c r="M217" s="200" t="s">
        <v>1</v>
      </c>
      <c r="N217" s="201" t="s">
        <v>41</v>
      </c>
      <c r="O217" s="72"/>
      <c r="P217" s="202">
        <f>O217*H217</f>
        <v>0</v>
      </c>
      <c r="Q217" s="202">
        <v>3.0200000000000001E-3</v>
      </c>
      <c r="R217" s="202">
        <f>Q217*H217</f>
        <v>8.0875600000000006E-3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97</v>
      </c>
      <c r="AT217" s="204" t="s">
        <v>209</v>
      </c>
      <c r="AU217" s="204" t="s">
        <v>85</v>
      </c>
      <c r="AY217" s="18" t="s">
        <v>207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83</v>
      </c>
      <c r="BK217" s="205">
        <f>ROUND(I217*H217,2)</f>
        <v>0</v>
      </c>
      <c r="BL217" s="18" t="s">
        <v>97</v>
      </c>
      <c r="BM217" s="204" t="s">
        <v>3532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3533</v>
      </c>
      <c r="G218" s="207"/>
      <c r="H218" s="211">
        <v>2.6779999999999999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83</v>
      </c>
      <c r="AY218" s="217" t="s">
        <v>207</v>
      </c>
    </row>
    <row r="219" spans="1:65" s="12" customFormat="1" ht="22.9" customHeight="1">
      <c r="B219" s="177"/>
      <c r="C219" s="178"/>
      <c r="D219" s="179" t="s">
        <v>75</v>
      </c>
      <c r="E219" s="191" t="s">
        <v>945</v>
      </c>
      <c r="F219" s="191" t="s">
        <v>946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P220</f>
        <v>0</v>
      </c>
      <c r="Q219" s="185"/>
      <c r="R219" s="186">
        <f>R220</f>
        <v>0</v>
      </c>
      <c r="S219" s="185"/>
      <c r="T219" s="187">
        <f>T220</f>
        <v>0</v>
      </c>
      <c r="AR219" s="188" t="s">
        <v>83</v>
      </c>
      <c r="AT219" s="189" t="s">
        <v>75</v>
      </c>
      <c r="AU219" s="189" t="s">
        <v>83</v>
      </c>
      <c r="AY219" s="188" t="s">
        <v>207</v>
      </c>
      <c r="BK219" s="190">
        <f>BK220</f>
        <v>0</v>
      </c>
    </row>
    <row r="220" spans="1:65" s="2" customFormat="1" ht="33" customHeight="1">
      <c r="A220" s="35"/>
      <c r="B220" s="36"/>
      <c r="C220" s="193" t="s">
        <v>349</v>
      </c>
      <c r="D220" s="193" t="s">
        <v>209</v>
      </c>
      <c r="E220" s="194" t="s">
        <v>948</v>
      </c>
      <c r="F220" s="195" t="s">
        <v>949</v>
      </c>
      <c r="G220" s="196" t="s">
        <v>445</v>
      </c>
      <c r="H220" s="197">
        <v>71.322000000000003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3534</v>
      </c>
    </row>
    <row r="221" spans="1:65" s="12" customFormat="1" ht="25.9" customHeight="1">
      <c r="B221" s="177"/>
      <c r="C221" s="178"/>
      <c r="D221" s="179" t="s">
        <v>75</v>
      </c>
      <c r="E221" s="180" t="s">
        <v>479</v>
      </c>
      <c r="F221" s="180" t="s">
        <v>480</v>
      </c>
      <c r="G221" s="178"/>
      <c r="H221" s="178"/>
      <c r="I221" s="181"/>
      <c r="J221" s="182">
        <f>BK221</f>
        <v>0</v>
      </c>
      <c r="K221" s="178"/>
      <c r="L221" s="183"/>
      <c r="M221" s="184"/>
      <c r="N221" s="185"/>
      <c r="O221" s="185"/>
      <c r="P221" s="186">
        <f>P222</f>
        <v>0</v>
      </c>
      <c r="Q221" s="185"/>
      <c r="R221" s="186">
        <f>R222</f>
        <v>0.36316799999999999</v>
      </c>
      <c r="S221" s="185"/>
      <c r="T221" s="187">
        <f>T222</f>
        <v>0</v>
      </c>
      <c r="AR221" s="188" t="s">
        <v>85</v>
      </c>
      <c r="AT221" s="189" t="s">
        <v>75</v>
      </c>
      <c r="AU221" s="189" t="s">
        <v>76</v>
      </c>
      <c r="AY221" s="188" t="s">
        <v>207</v>
      </c>
      <c r="BK221" s="190">
        <f>BK222</f>
        <v>0</v>
      </c>
    </row>
    <row r="222" spans="1:65" s="12" customFormat="1" ht="22.9" customHeight="1">
      <c r="B222" s="177"/>
      <c r="C222" s="178"/>
      <c r="D222" s="179" t="s">
        <v>75</v>
      </c>
      <c r="E222" s="191" t="s">
        <v>951</v>
      </c>
      <c r="F222" s="191" t="s">
        <v>952</v>
      </c>
      <c r="G222" s="178"/>
      <c r="H222" s="178"/>
      <c r="I222" s="181"/>
      <c r="J222" s="192">
        <f>BK222</f>
        <v>0</v>
      </c>
      <c r="K222" s="178"/>
      <c r="L222" s="183"/>
      <c r="M222" s="184"/>
      <c r="N222" s="185"/>
      <c r="O222" s="185"/>
      <c r="P222" s="186">
        <f>SUM(P223:P235)</f>
        <v>0</v>
      </c>
      <c r="Q222" s="185"/>
      <c r="R222" s="186">
        <f>SUM(R223:R235)</f>
        <v>0.36316799999999999</v>
      </c>
      <c r="S222" s="185"/>
      <c r="T222" s="187">
        <f>SUM(T223:T235)</f>
        <v>0</v>
      </c>
      <c r="AR222" s="188" t="s">
        <v>85</v>
      </c>
      <c r="AT222" s="189" t="s">
        <v>75</v>
      </c>
      <c r="AU222" s="189" t="s">
        <v>83</v>
      </c>
      <c r="AY222" s="188" t="s">
        <v>207</v>
      </c>
      <c r="BK222" s="190">
        <f>SUM(BK223:BK235)</f>
        <v>0</v>
      </c>
    </row>
    <row r="223" spans="1:65" s="2" customFormat="1" ht="24.2" customHeight="1">
      <c r="A223" s="35"/>
      <c r="B223" s="36"/>
      <c r="C223" s="193" t="s">
        <v>355</v>
      </c>
      <c r="D223" s="193" t="s">
        <v>209</v>
      </c>
      <c r="E223" s="194" t="s">
        <v>954</v>
      </c>
      <c r="F223" s="195" t="s">
        <v>955</v>
      </c>
      <c r="G223" s="196" t="s">
        <v>212</v>
      </c>
      <c r="H223" s="197">
        <v>75.8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270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270</v>
      </c>
      <c r="BM223" s="204" t="s">
        <v>3535</v>
      </c>
    </row>
    <row r="224" spans="1:65" s="14" customFormat="1" ht="11.25">
      <c r="B224" s="218"/>
      <c r="C224" s="219"/>
      <c r="D224" s="208" t="s">
        <v>227</v>
      </c>
      <c r="E224" s="220" t="s">
        <v>1</v>
      </c>
      <c r="F224" s="221" t="s">
        <v>3484</v>
      </c>
      <c r="G224" s="219"/>
      <c r="H224" s="220" t="s">
        <v>1</v>
      </c>
      <c r="I224" s="222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227</v>
      </c>
      <c r="AU224" s="227" t="s">
        <v>85</v>
      </c>
      <c r="AV224" s="14" t="s">
        <v>83</v>
      </c>
      <c r="AW224" s="14" t="s">
        <v>32</v>
      </c>
      <c r="AX224" s="14" t="s">
        <v>76</v>
      </c>
      <c r="AY224" s="227" t="s">
        <v>207</v>
      </c>
    </row>
    <row r="225" spans="1:65" s="13" customFormat="1" ht="11.25">
      <c r="B225" s="206"/>
      <c r="C225" s="207"/>
      <c r="D225" s="208" t="s">
        <v>227</v>
      </c>
      <c r="E225" s="209" t="s">
        <v>1</v>
      </c>
      <c r="F225" s="210" t="s">
        <v>3536</v>
      </c>
      <c r="G225" s="207"/>
      <c r="H225" s="211">
        <v>75.8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227</v>
      </c>
      <c r="AU225" s="217" t="s">
        <v>85</v>
      </c>
      <c r="AV225" s="13" t="s">
        <v>85</v>
      </c>
      <c r="AW225" s="13" t="s">
        <v>32</v>
      </c>
      <c r="AX225" s="13" t="s">
        <v>83</v>
      </c>
      <c r="AY225" s="217" t="s">
        <v>207</v>
      </c>
    </row>
    <row r="226" spans="1:65" s="2" customFormat="1" ht="16.5" customHeight="1">
      <c r="A226" s="35"/>
      <c r="B226" s="36"/>
      <c r="C226" s="255" t="s">
        <v>361</v>
      </c>
      <c r="D226" s="255" t="s">
        <v>636</v>
      </c>
      <c r="E226" s="256" t="s">
        <v>962</v>
      </c>
      <c r="F226" s="257" t="s">
        <v>963</v>
      </c>
      <c r="G226" s="258" t="s">
        <v>445</v>
      </c>
      <c r="H226" s="259">
        <v>2.5999999999999999E-2</v>
      </c>
      <c r="I226" s="260"/>
      <c r="J226" s="261">
        <f>ROUND(I226*H226,2)</f>
        <v>0</v>
      </c>
      <c r="K226" s="257" t="s">
        <v>213</v>
      </c>
      <c r="L226" s="262"/>
      <c r="M226" s="263" t="s">
        <v>1</v>
      </c>
      <c r="N226" s="264" t="s">
        <v>41</v>
      </c>
      <c r="O226" s="72"/>
      <c r="P226" s="202">
        <f>O226*H226</f>
        <v>0</v>
      </c>
      <c r="Q226" s="202">
        <v>1</v>
      </c>
      <c r="R226" s="202">
        <f>Q226*H226</f>
        <v>2.5999999999999999E-2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369</v>
      </c>
      <c r="AT226" s="204" t="s">
        <v>636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270</v>
      </c>
      <c r="BM226" s="204" t="s">
        <v>3537</v>
      </c>
    </row>
    <row r="227" spans="1:65" s="13" customFormat="1" ht="11.25">
      <c r="B227" s="206"/>
      <c r="C227" s="207"/>
      <c r="D227" s="208" t="s">
        <v>227</v>
      </c>
      <c r="E227" s="207"/>
      <c r="F227" s="210" t="s">
        <v>3538</v>
      </c>
      <c r="G227" s="207"/>
      <c r="H227" s="211">
        <v>2.5999999999999999E-2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227</v>
      </c>
      <c r="AU227" s="217" t="s">
        <v>85</v>
      </c>
      <c r="AV227" s="13" t="s">
        <v>85</v>
      </c>
      <c r="AW227" s="13" t="s">
        <v>4</v>
      </c>
      <c r="AX227" s="13" t="s">
        <v>83</v>
      </c>
      <c r="AY227" s="217" t="s">
        <v>207</v>
      </c>
    </row>
    <row r="228" spans="1:65" s="2" customFormat="1" ht="24.2" customHeight="1">
      <c r="A228" s="35"/>
      <c r="B228" s="36"/>
      <c r="C228" s="193" t="s">
        <v>369</v>
      </c>
      <c r="D228" s="193" t="s">
        <v>209</v>
      </c>
      <c r="E228" s="194" t="s">
        <v>967</v>
      </c>
      <c r="F228" s="195" t="s">
        <v>968</v>
      </c>
      <c r="G228" s="196" t="s">
        <v>212</v>
      </c>
      <c r="H228" s="197">
        <v>151.6</v>
      </c>
      <c r="I228" s="198"/>
      <c r="J228" s="199">
        <f>ROUND(I228*H228,2)</f>
        <v>0</v>
      </c>
      <c r="K228" s="195" t="s">
        <v>213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3.0000000000000001E-5</v>
      </c>
      <c r="R228" s="202">
        <f>Q228*H228</f>
        <v>4.548E-3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270</v>
      </c>
      <c r="AT228" s="204" t="s">
        <v>209</v>
      </c>
      <c r="AU228" s="204" t="s">
        <v>85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270</v>
      </c>
      <c r="BM228" s="204" t="s">
        <v>3539</v>
      </c>
    </row>
    <row r="229" spans="1:65" s="13" customFormat="1" ht="11.25">
      <c r="B229" s="206"/>
      <c r="C229" s="207"/>
      <c r="D229" s="208" t="s">
        <v>227</v>
      </c>
      <c r="E229" s="209" t="s">
        <v>1</v>
      </c>
      <c r="F229" s="210" t="s">
        <v>3540</v>
      </c>
      <c r="G229" s="207"/>
      <c r="H229" s="211">
        <v>151.6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227</v>
      </c>
      <c r="AU229" s="217" t="s">
        <v>85</v>
      </c>
      <c r="AV229" s="13" t="s">
        <v>85</v>
      </c>
      <c r="AW229" s="13" t="s">
        <v>32</v>
      </c>
      <c r="AX229" s="13" t="s">
        <v>83</v>
      </c>
      <c r="AY229" s="217" t="s">
        <v>207</v>
      </c>
    </row>
    <row r="230" spans="1:65" s="2" customFormat="1" ht="16.5" customHeight="1">
      <c r="A230" s="35"/>
      <c r="B230" s="36"/>
      <c r="C230" s="255" t="s">
        <v>378</v>
      </c>
      <c r="D230" s="255" t="s">
        <v>636</v>
      </c>
      <c r="E230" s="256" t="s">
        <v>972</v>
      </c>
      <c r="F230" s="257" t="s">
        <v>973</v>
      </c>
      <c r="G230" s="258" t="s">
        <v>445</v>
      </c>
      <c r="H230" s="259">
        <v>0.28299999999999997</v>
      </c>
      <c r="I230" s="260"/>
      <c r="J230" s="261">
        <f>ROUND(I230*H230,2)</f>
        <v>0</v>
      </c>
      <c r="K230" s="257" t="s">
        <v>213</v>
      </c>
      <c r="L230" s="262"/>
      <c r="M230" s="263" t="s">
        <v>1</v>
      </c>
      <c r="N230" s="264" t="s">
        <v>41</v>
      </c>
      <c r="O230" s="72"/>
      <c r="P230" s="202">
        <f>O230*H230</f>
        <v>0</v>
      </c>
      <c r="Q230" s="202">
        <v>1</v>
      </c>
      <c r="R230" s="202">
        <f>Q230*H230</f>
        <v>0.28299999999999997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369</v>
      </c>
      <c r="AT230" s="204" t="s">
        <v>636</v>
      </c>
      <c r="AU230" s="204" t="s">
        <v>85</v>
      </c>
      <c r="AY230" s="18" t="s">
        <v>207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83</v>
      </c>
      <c r="BK230" s="205">
        <f>ROUND(I230*H230,2)</f>
        <v>0</v>
      </c>
      <c r="BL230" s="18" t="s">
        <v>270</v>
      </c>
      <c r="BM230" s="204" t="s">
        <v>3541</v>
      </c>
    </row>
    <row r="231" spans="1:65" s="13" customFormat="1" ht="11.25">
      <c r="B231" s="206"/>
      <c r="C231" s="207"/>
      <c r="D231" s="208" t="s">
        <v>227</v>
      </c>
      <c r="E231" s="207"/>
      <c r="F231" s="210" t="s">
        <v>3542</v>
      </c>
      <c r="G231" s="207"/>
      <c r="H231" s="211">
        <v>0.28299999999999997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227</v>
      </c>
      <c r="AU231" s="217" t="s">
        <v>85</v>
      </c>
      <c r="AV231" s="13" t="s">
        <v>85</v>
      </c>
      <c r="AW231" s="13" t="s">
        <v>4</v>
      </c>
      <c r="AX231" s="13" t="s">
        <v>83</v>
      </c>
      <c r="AY231" s="217" t="s">
        <v>207</v>
      </c>
    </row>
    <row r="232" spans="1:65" s="2" customFormat="1" ht="24.2" customHeight="1">
      <c r="A232" s="35"/>
      <c r="B232" s="36"/>
      <c r="C232" s="193" t="s">
        <v>384</v>
      </c>
      <c r="D232" s="193" t="s">
        <v>209</v>
      </c>
      <c r="E232" s="194" t="s">
        <v>987</v>
      </c>
      <c r="F232" s="195" t="s">
        <v>988</v>
      </c>
      <c r="G232" s="196" t="s">
        <v>212</v>
      </c>
      <c r="H232" s="197">
        <v>82.7</v>
      </c>
      <c r="I232" s="198"/>
      <c r="J232" s="199">
        <f>ROUND(I232*H232,2)</f>
        <v>0</v>
      </c>
      <c r="K232" s="195" t="s">
        <v>213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270</v>
      </c>
      <c r="AT232" s="204" t="s">
        <v>209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270</v>
      </c>
      <c r="BM232" s="204" t="s">
        <v>3543</v>
      </c>
    </row>
    <row r="233" spans="1:65" s="2" customFormat="1" ht="24.2" customHeight="1">
      <c r="A233" s="35"/>
      <c r="B233" s="36"/>
      <c r="C233" s="255" t="s">
        <v>388</v>
      </c>
      <c r="D233" s="255" t="s">
        <v>636</v>
      </c>
      <c r="E233" s="256" t="s">
        <v>995</v>
      </c>
      <c r="F233" s="257" t="s">
        <v>996</v>
      </c>
      <c r="G233" s="258" t="s">
        <v>212</v>
      </c>
      <c r="H233" s="259">
        <v>99.24</v>
      </c>
      <c r="I233" s="260"/>
      <c r="J233" s="261">
        <f>ROUND(I233*H233,2)</f>
        <v>0</v>
      </c>
      <c r="K233" s="257" t="s">
        <v>213</v>
      </c>
      <c r="L233" s="262"/>
      <c r="M233" s="263" t="s">
        <v>1</v>
      </c>
      <c r="N233" s="264" t="s">
        <v>41</v>
      </c>
      <c r="O233" s="72"/>
      <c r="P233" s="202">
        <f>O233*H233</f>
        <v>0</v>
      </c>
      <c r="Q233" s="202">
        <v>5.0000000000000001E-4</v>
      </c>
      <c r="R233" s="202">
        <f>Q233*H233</f>
        <v>4.9619999999999997E-2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369</v>
      </c>
      <c r="AT233" s="204" t="s">
        <v>636</v>
      </c>
      <c r="AU233" s="204" t="s">
        <v>85</v>
      </c>
      <c r="AY233" s="18" t="s">
        <v>207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270</v>
      </c>
      <c r="BM233" s="204" t="s">
        <v>3544</v>
      </c>
    </row>
    <row r="234" spans="1:65" s="13" customFormat="1" ht="11.25">
      <c r="B234" s="206"/>
      <c r="C234" s="207"/>
      <c r="D234" s="208" t="s">
        <v>227</v>
      </c>
      <c r="E234" s="207"/>
      <c r="F234" s="210" t="s">
        <v>3545</v>
      </c>
      <c r="G234" s="207"/>
      <c r="H234" s="211">
        <v>99.24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227</v>
      </c>
      <c r="AU234" s="217" t="s">
        <v>85</v>
      </c>
      <c r="AV234" s="13" t="s">
        <v>85</v>
      </c>
      <c r="AW234" s="13" t="s">
        <v>4</v>
      </c>
      <c r="AX234" s="13" t="s">
        <v>83</v>
      </c>
      <c r="AY234" s="217" t="s">
        <v>207</v>
      </c>
    </row>
    <row r="235" spans="1:65" s="2" customFormat="1" ht="24.2" customHeight="1">
      <c r="A235" s="35"/>
      <c r="B235" s="36"/>
      <c r="C235" s="193" t="s">
        <v>392</v>
      </c>
      <c r="D235" s="193" t="s">
        <v>209</v>
      </c>
      <c r="E235" s="194" t="s">
        <v>1000</v>
      </c>
      <c r="F235" s="195" t="s">
        <v>1001</v>
      </c>
      <c r="G235" s="196" t="s">
        <v>1002</v>
      </c>
      <c r="H235" s="265"/>
      <c r="I235" s="198"/>
      <c r="J235" s="199">
        <f>ROUND(I235*H235,2)</f>
        <v>0</v>
      </c>
      <c r="K235" s="195" t="s">
        <v>213</v>
      </c>
      <c r="L235" s="40"/>
      <c r="M235" s="250" t="s">
        <v>1</v>
      </c>
      <c r="N235" s="251" t="s">
        <v>41</v>
      </c>
      <c r="O235" s="25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270</v>
      </c>
      <c r="AT235" s="204" t="s">
        <v>209</v>
      </c>
      <c r="AU235" s="204" t="s">
        <v>85</v>
      </c>
      <c r="AY235" s="18" t="s">
        <v>207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270</v>
      </c>
      <c r="BM235" s="204" t="s">
        <v>3546</v>
      </c>
    </row>
    <row r="236" spans="1:65" s="2" customFormat="1" ht="6.95" customHeight="1">
      <c r="A236" s="35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40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algorithmName="SHA-512" hashValue="Ibk/6JrQ+8JxNLgDj8ejEyayCeVrwuwIHL2IViJ0JrHxL5Mnn/FU3YOI4R7X4QPXGSS3Gj+rM2E+a73MREEIyQ==" saltValue="JcjChoojmpLUURRnvZ/gZloETxUUsNniIGRhO5i5eT0jRhT+DXDkUSAFLzFWBCN0qJ+Tb7jxUHlWOM/yONLikA==" spinCount="100000" sheet="1" objects="1" scenarios="1" formatColumns="0" formatRows="0" autoFilter="0"/>
  <autoFilter ref="C127:K2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164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s="1" customFormat="1" ht="12" customHeight="1">
      <c r="B8" s="21"/>
      <c r="D8" s="121" t="s">
        <v>173</v>
      </c>
      <c r="L8" s="21"/>
    </row>
    <row r="9" spans="1:4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0" t="s">
        <v>3547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ROUND((SUM(BE129:BE236)),  2)</f>
        <v>0</v>
      </c>
      <c r="G35" s="35"/>
      <c r="H35" s="35"/>
      <c r="I35" s="132">
        <v>0.21</v>
      </c>
      <c r="J35" s="131">
        <f>ROUND(((SUM(BE129:BE236))*I35),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ROUND((SUM(BF129:BF236)),  2)</f>
        <v>0</v>
      </c>
      <c r="G36" s="35"/>
      <c r="H36" s="35"/>
      <c r="I36" s="132">
        <v>0.12</v>
      </c>
      <c r="J36" s="131">
        <f>ROUND(((SUM(BF129:BF236))*I36),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ROUND((SUM(BG129:BG236)),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ROUND((SUM(BH129:BH236)),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ROUND((SUM(BI129:BI236)),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IO02 - IO 02 Přípojka NN pro SO 02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3548</v>
      </c>
      <c r="E99" s="158"/>
      <c r="F99" s="158"/>
      <c r="G99" s="158"/>
      <c r="H99" s="158"/>
      <c r="I99" s="158"/>
      <c r="J99" s="159">
        <f>J130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3549</v>
      </c>
      <c r="E100" s="158"/>
      <c r="F100" s="158"/>
      <c r="G100" s="158"/>
      <c r="H100" s="158"/>
      <c r="I100" s="158"/>
      <c r="J100" s="159">
        <f>J132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3550</v>
      </c>
      <c r="E101" s="158"/>
      <c r="F101" s="158"/>
      <c r="G101" s="158"/>
      <c r="H101" s="158"/>
      <c r="I101" s="158"/>
      <c r="J101" s="159">
        <f>J146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3551</v>
      </c>
      <c r="E102" s="158"/>
      <c r="F102" s="158"/>
      <c r="G102" s="158"/>
      <c r="H102" s="158"/>
      <c r="I102" s="158"/>
      <c r="J102" s="159">
        <f>J177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2737</v>
      </c>
      <c r="E103" s="158"/>
      <c r="F103" s="158"/>
      <c r="G103" s="158"/>
      <c r="H103" s="158"/>
      <c r="I103" s="158"/>
      <c r="J103" s="159">
        <f>J226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1425</v>
      </c>
      <c r="E104" s="158"/>
      <c r="F104" s="158"/>
      <c r="G104" s="158"/>
      <c r="H104" s="158"/>
      <c r="I104" s="158"/>
      <c r="J104" s="159">
        <f>J230</f>
        <v>0</v>
      </c>
      <c r="K104" s="156"/>
      <c r="L104" s="160"/>
    </row>
    <row r="105" spans="1:47" s="10" customFormat="1" ht="19.899999999999999" customHeight="1">
      <c r="B105" s="161"/>
      <c r="C105" s="104"/>
      <c r="D105" s="162" t="s">
        <v>2738</v>
      </c>
      <c r="E105" s="163"/>
      <c r="F105" s="163"/>
      <c r="G105" s="163"/>
      <c r="H105" s="163"/>
      <c r="I105" s="163"/>
      <c r="J105" s="164">
        <f>J231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2739</v>
      </c>
      <c r="E106" s="163"/>
      <c r="F106" s="163"/>
      <c r="G106" s="163"/>
      <c r="H106" s="163"/>
      <c r="I106" s="163"/>
      <c r="J106" s="164">
        <f>J233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2740</v>
      </c>
      <c r="E107" s="163"/>
      <c r="F107" s="163"/>
      <c r="G107" s="163"/>
      <c r="H107" s="163"/>
      <c r="I107" s="163"/>
      <c r="J107" s="164">
        <f>J235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4" t="s">
        <v>3157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175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8" t="str">
        <f>E11</f>
        <v>IO02 - IO 02 Přípojka NN pro SO 02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Valašské Meziříčí</v>
      </c>
      <c r="G123" s="37"/>
      <c r="H123" s="37"/>
      <c r="I123" s="30" t="s">
        <v>22</v>
      </c>
      <c r="J123" s="67" t="str">
        <f>IF(J14="","",J14)</f>
        <v>25. 10. 2023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Město Valašské Meziříčí</v>
      </c>
      <c r="G125" s="37"/>
      <c r="H125" s="37"/>
      <c r="I125" s="30" t="s">
        <v>30</v>
      </c>
      <c r="J125" s="33" t="str">
        <f>E23</f>
        <v>Kubla&amp;Architects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193</v>
      </c>
      <c r="D128" s="169" t="s">
        <v>61</v>
      </c>
      <c r="E128" s="169" t="s">
        <v>57</v>
      </c>
      <c r="F128" s="169" t="s">
        <v>58</v>
      </c>
      <c r="G128" s="169" t="s">
        <v>194</v>
      </c>
      <c r="H128" s="169" t="s">
        <v>195</v>
      </c>
      <c r="I128" s="169" t="s">
        <v>196</v>
      </c>
      <c r="J128" s="169" t="s">
        <v>181</v>
      </c>
      <c r="K128" s="170" t="s">
        <v>197</v>
      </c>
      <c r="L128" s="171"/>
      <c r="M128" s="76" t="s">
        <v>1</v>
      </c>
      <c r="N128" s="77" t="s">
        <v>40</v>
      </c>
      <c r="O128" s="77" t="s">
        <v>198</v>
      </c>
      <c r="P128" s="77" t="s">
        <v>199</v>
      </c>
      <c r="Q128" s="77" t="s">
        <v>200</v>
      </c>
      <c r="R128" s="77" t="s">
        <v>201</v>
      </c>
      <c r="S128" s="77" t="s">
        <v>202</v>
      </c>
      <c r="T128" s="78" t="s">
        <v>203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204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P130+P132+P146+P177+P226+P230</f>
        <v>0</v>
      </c>
      <c r="Q129" s="80"/>
      <c r="R129" s="174">
        <f>R130+R132+R146+R177+R226+R230</f>
        <v>0</v>
      </c>
      <c r="S129" s="80"/>
      <c r="T129" s="175">
        <f>T130+T132+T146+T177+T226+T230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183</v>
      </c>
      <c r="BK129" s="176">
        <f>BK130+BK132+BK146+BK177+BK226+BK230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2760</v>
      </c>
      <c r="F130" s="180" t="s">
        <v>2742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0</v>
      </c>
      <c r="S130" s="185"/>
      <c r="T130" s="187">
        <f>T131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BK131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209</v>
      </c>
      <c r="E131" s="194" t="s">
        <v>3552</v>
      </c>
      <c r="F131" s="195" t="s">
        <v>3553</v>
      </c>
      <c r="G131" s="196" t="s">
        <v>2748</v>
      </c>
      <c r="H131" s="197">
        <v>2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806</v>
      </c>
      <c r="AT131" s="204" t="s">
        <v>209</v>
      </c>
      <c r="AU131" s="204" t="s">
        <v>83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806</v>
      </c>
      <c r="BM131" s="204" t="s">
        <v>3554</v>
      </c>
    </row>
    <row r="132" spans="1:65" s="12" customFormat="1" ht="25.9" customHeight="1">
      <c r="B132" s="177"/>
      <c r="C132" s="178"/>
      <c r="D132" s="179" t="s">
        <v>75</v>
      </c>
      <c r="E132" s="180" t="s">
        <v>3555</v>
      </c>
      <c r="F132" s="180" t="s">
        <v>3556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SUM(P133:P145)</f>
        <v>0</v>
      </c>
      <c r="Q132" s="185"/>
      <c r="R132" s="186">
        <f>SUM(R133:R145)</f>
        <v>0</v>
      </c>
      <c r="S132" s="185"/>
      <c r="T132" s="187">
        <f>SUM(T133:T145)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SUM(BK133:BK145)</f>
        <v>0</v>
      </c>
    </row>
    <row r="133" spans="1:65" s="2" customFormat="1" ht="16.5" customHeight="1">
      <c r="A133" s="35"/>
      <c r="B133" s="36"/>
      <c r="C133" s="193" t="s">
        <v>85</v>
      </c>
      <c r="D133" s="193" t="s">
        <v>209</v>
      </c>
      <c r="E133" s="194" t="s">
        <v>3557</v>
      </c>
      <c r="F133" s="195" t="s">
        <v>2895</v>
      </c>
      <c r="G133" s="196" t="s">
        <v>275</v>
      </c>
      <c r="H133" s="197">
        <v>4</v>
      </c>
      <c r="I133" s="198"/>
      <c r="J133" s="199">
        <f t="shared" ref="J133:J145" si="0"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 t="shared" ref="P133:P145" si="1">O133*H133</f>
        <v>0</v>
      </c>
      <c r="Q133" s="202">
        <v>0</v>
      </c>
      <c r="R133" s="202">
        <f t="shared" ref="R133:R145" si="2">Q133*H133</f>
        <v>0</v>
      </c>
      <c r="S133" s="202">
        <v>0</v>
      </c>
      <c r="T133" s="203">
        <f t="shared" ref="T133:T145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 t="shared" ref="BE133:BE145" si="4">IF(N133="základní",J133,0)</f>
        <v>0</v>
      </c>
      <c r="BF133" s="205">
        <f t="shared" ref="BF133:BF145" si="5">IF(N133="snížená",J133,0)</f>
        <v>0</v>
      </c>
      <c r="BG133" s="205">
        <f t="shared" ref="BG133:BG145" si="6">IF(N133="zákl. přenesená",J133,0)</f>
        <v>0</v>
      </c>
      <c r="BH133" s="205">
        <f t="shared" ref="BH133:BH145" si="7">IF(N133="sníž. přenesená",J133,0)</f>
        <v>0</v>
      </c>
      <c r="BI133" s="205">
        <f t="shared" ref="BI133:BI145" si="8">IF(N133="nulová",J133,0)</f>
        <v>0</v>
      </c>
      <c r="BJ133" s="18" t="s">
        <v>83</v>
      </c>
      <c r="BK133" s="205">
        <f t="shared" ref="BK133:BK145" si="9">ROUND(I133*H133,2)</f>
        <v>0</v>
      </c>
      <c r="BL133" s="18" t="s">
        <v>806</v>
      </c>
      <c r="BM133" s="204" t="s">
        <v>3558</v>
      </c>
    </row>
    <row r="134" spans="1:65" s="2" customFormat="1" ht="24.2" customHeight="1">
      <c r="A134" s="35"/>
      <c r="B134" s="36"/>
      <c r="C134" s="193" t="s">
        <v>92</v>
      </c>
      <c r="D134" s="193" t="s">
        <v>209</v>
      </c>
      <c r="E134" s="194" t="s">
        <v>3559</v>
      </c>
      <c r="F134" s="195" t="s">
        <v>3560</v>
      </c>
      <c r="G134" s="196" t="s">
        <v>275</v>
      </c>
      <c r="H134" s="197">
        <v>4</v>
      </c>
      <c r="I134" s="198"/>
      <c r="J134" s="199">
        <f t="shared" si="0"/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8" t="s">
        <v>83</v>
      </c>
      <c r="BK134" s="205">
        <f t="shared" si="9"/>
        <v>0</v>
      </c>
      <c r="BL134" s="18" t="s">
        <v>806</v>
      </c>
      <c r="BM134" s="204" t="s">
        <v>3561</v>
      </c>
    </row>
    <row r="135" spans="1:65" s="2" customFormat="1" ht="37.9" customHeight="1">
      <c r="A135" s="35"/>
      <c r="B135" s="36"/>
      <c r="C135" s="193" t="s">
        <v>97</v>
      </c>
      <c r="D135" s="193" t="s">
        <v>209</v>
      </c>
      <c r="E135" s="194" t="s">
        <v>3562</v>
      </c>
      <c r="F135" s="195" t="s">
        <v>3563</v>
      </c>
      <c r="G135" s="196" t="s">
        <v>2752</v>
      </c>
      <c r="H135" s="197">
        <v>1</v>
      </c>
      <c r="I135" s="198"/>
      <c r="J135" s="199">
        <f t="shared" si="0"/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806</v>
      </c>
      <c r="AT135" s="204" t="s">
        <v>209</v>
      </c>
      <c r="AU135" s="204" t="s">
        <v>83</v>
      </c>
      <c r="AY135" s="18" t="s">
        <v>207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83</v>
      </c>
      <c r="BK135" s="205">
        <f t="shared" si="9"/>
        <v>0</v>
      </c>
      <c r="BL135" s="18" t="s">
        <v>806</v>
      </c>
      <c r="BM135" s="204" t="s">
        <v>3564</v>
      </c>
    </row>
    <row r="136" spans="1:65" s="2" customFormat="1" ht="24.2" customHeight="1">
      <c r="A136" s="35"/>
      <c r="B136" s="36"/>
      <c r="C136" s="193" t="s">
        <v>115</v>
      </c>
      <c r="D136" s="193" t="s">
        <v>209</v>
      </c>
      <c r="E136" s="194" t="s">
        <v>3565</v>
      </c>
      <c r="F136" s="195" t="s">
        <v>3566</v>
      </c>
      <c r="G136" s="196" t="s">
        <v>2752</v>
      </c>
      <c r="H136" s="197">
        <v>1</v>
      </c>
      <c r="I136" s="198"/>
      <c r="J136" s="199">
        <f t="shared" si="0"/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83</v>
      </c>
      <c r="BK136" s="205">
        <f t="shared" si="9"/>
        <v>0</v>
      </c>
      <c r="BL136" s="18" t="s">
        <v>806</v>
      </c>
      <c r="BM136" s="204" t="s">
        <v>3567</v>
      </c>
    </row>
    <row r="137" spans="1:65" s="2" customFormat="1" ht="16.5" customHeight="1">
      <c r="A137" s="35"/>
      <c r="B137" s="36"/>
      <c r="C137" s="193" t="s">
        <v>229</v>
      </c>
      <c r="D137" s="193" t="s">
        <v>209</v>
      </c>
      <c r="E137" s="194" t="s">
        <v>3568</v>
      </c>
      <c r="F137" s="195" t="s">
        <v>3569</v>
      </c>
      <c r="G137" s="196" t="s">
        <v>2752</v>
      </c>
      <c r="H137" s="197">
        <v>1</v>
      </c>
      <c r="I137" s="198"/>
      <c r="J137" s="199">
        <f t="shared" si="0"/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806</v>
      </c>
      <c r="AT137" s="204" t="s">
        <v>209</v>
      </c>
      <c r="AU137" s="204" t="s">
        <v>83</v>
      </c>
      <c r="AY137" s="18" t="s">
        <v>207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83</v>
      </c>
      <c r="BK137" s="205">
        <f t="shared" si="9"/>
        <v>0</v>
      </c>
      <c r="BL137" s="18" t="s">
        <v>806</v>
      </c>
      <c r="BM137" s="204" t="s">
        <v>3570</v>
      </c>
    </row>
    <row r="138" spans="1:65" s="2" customFormat="1" ht="16.5" customHeight="1">
      <c r="A138" s="35"/>
      <c r="B138" s="36"/>
      <c r="C138" s="193" t="s">
        <v>233</v>
      </c>
      <c r="D138" s="193" t="s">
        <v>209</v>
      </c>
      <c r="E138" s="194" t="s">
        <v>3571</v>
      </c>
      <c r="F138" s="195" t="s">
        <v>3572</v>
      </c>
      <c r="G138" s="196" t="s">
        <v>2752</v>
      </c>
      <c r="H138" s="197">
        <v>1</v>
      </c>
      <c r="I138" s="198"/>
      <c r="J138" s="199">
        <f t="shared" si="0"/>
        <v>0</v>
      </c>
      <c r="K138" s="195" t="s">
        <v>1</v>
      </c>
      <c r="L138" s="40"/>
      <c r="M138" s="200" t="s">
        <v>1</v>
      </c>
      <c r="N138" s="201" t="s">
        <v>41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806</v>
      </c>
      <c r="AT138" s="204" t="s">
        <v>209</v>
      </c>
      <c r="AU138" s="204" t="s">
        <v>83</v>
      </c>
      <c r="AY138" s="18" t="s">
        <v>207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8" t="s">
        <v>83</v>
      </c>
      <c r="BK138" s="205">
        <f t="shared" si="9"/>
        <v>0</v>
      </c>
      <c r="BL138" s="18" t="s">
        <v>806</v>
      </c>
      <c r="BM138" s="204" t="s">
        <v>3573</v>
      </c>
    </row>
    <row r="139" spans="1:65" s="2" customFormat="1" ht="16.5" customHeight="1">
      <c r="A139" s="35"/>
      <c r="B139" s="36"/>
      <c r="C139" s="193" t="s">
        <v>237</v>
      </c>
      <c r="D139" s="193" t="s">
        <v>209</v>
      </c>
      <c r="E139" s="194" t="s">
        <v>3574</v>
      </c>
      <c r="F139" s="195" t="s">
        <v>3575</v>
      </c>
      <c r="G139" s="196" t="s">
        <v>1837</v>
      </c>
      <c r="H139" s="197">
        <v>1</v>
      </c>
      <c r="I139" s="198"/>
      <c r="J139" s="199">
        <f t="shared" si="0"/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806</v>
      </c>
      <c r="AT139" s="204" t="s">
        <v>209</v>
      </c>
      <c r="AU139" s="204" t="s">
        <v>83</v>
      </c>
      <c r="AY139" s="18" t="s">
        <v>207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8" t="s">
        <v>83</v>
      </c>
      <c r="BK139" s="205">
        <f t="shared" si="9"/>
        <v>0</v>
      </c>
      <c r="BL139" s="18" t="s">
        <v>806</v>
      </c>
      <c r="BM139" s="204" t="s">
        <v>3576</v>
      </c>
    </row>
    <row r="140" spans="1:65" s="2" customFormat="1" ht="24.2" customHeight="1">
      <c r="A140" s="35"/>
      <c r="B140" s="36"/>
      <c r="C140" s="193" t="s">
        <v>243</v>
      </c>
      <c r="D140" s="193" t="s">
        <v>209</v>
      </c>
      <c r="E140" s="194" t="s">
        <v>3577</v>
      </c>
      <c r="F140" s="195" t="s">
        <v>3578</v>
      </c>
      <c r="G140" s="196" t="s">
        <v>275</v>
      </c>
      <c r="H140" s="197">
        <v>5</v>
      </c>
      <c r="I140" s="198"/>
      <c r="J140" s="199">
        <f t="shared" si="0"/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806</v>
      </c>
      <c r="AT140" s="204" t="s">
        <v>209</v>
      </c>
      <c r="AU140" s="204" t="s">
        <v>83</v>
      </c>
      <c r="AY140" s="18" t="s">
        <v>207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806</v>
      </c>
      <c r="BM140" s="204" t="s">
        <v>3579</v>
      </c>
    </row>
    <row r="141" spans="1:65" s="2" customFormat="1" ht="24.2" customHeight="1">
      <c r="A141" s="35"/>
      <c r="B141" s="36"/>
      <c r="C141" s="193" t="s">
        <v>247</v>
      </c>
      <c r="D141" s="193" t="s">
        <v>209</v>
      </c>
      <c r="E141" s="194" t="s">
        <v>3580</v>
      </c>
      <c r="F141" s="195" t="s">
        <v>3581</v>
      </c>
      <c r="G141" s="196" t="s">
        <v>275</v>
      </c>
      <c r="H141" s="197">
        <v>4</v>
      </c>
      <c r="I141" s="198"/>
      <c r="J141" s="199">
        <f t="shared" si="0"/>
        <v>0</v>
      </c>
      <c r="K141" s="195" t="s">
        <v>1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806</v>
      </c>
      <c r="AT141" s="204" t="s">
        <v>209</v>
      </c>
      <c r="AU141" s="204" t="s">
        <v>83</v>
      </c>
      <c r="AY141" s="18" t="s">
        <v>207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806</v>
      </c>
      <c r="BM141" s="204" t="s">
        <v>3582</v>
      </c>
    </row>
    <row r="142" spans="1:65" s="2" customFormat="1" ht="24.2" customHeight="1">
      <c r="A142" s="35"/>
      <c r="B142" s="36"/>
      <c r="C142" s="193" t="s">
        <v>86</v>
      </c>
      <c r="D142" s="193" t="s">
        <v>209</v>
      </c>
      <c r="E142" s="194" t="s">
        <v>3583</v>
      </c>
      <c r="F142" s="195" t="s">
        <v>3584</v>
      </c>
      <c r="G142" s="196" t="s">
        <v>275</v>
      </c>
      <c r="H142" s="197">
        <v>4</v>
      </c>
      <c r="I142" s="198"/>
      <c r="J142" s="199">
        <f t="shared" si="0"/>
        <v>0</v>
      </c>
      <c r="K142" s="195" t="s">
        <v>1</v>
      </c>
      <c r="L142" s="40"/>
      <c r="M142" s="200" t="s">
        <v>1</v>
      </c>
      <c r="N142" s="201" t="s">
        <v>41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806</v>
      </c>
      <c r="AT142" s="204" t="s">
        <v>209</v>
      </c>
      <c r="AU142" s="204" t="s">
        <v>83</v>
      </c>
      <c r="AY142" s="18" t="s">
        <v>207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8" t="s">
        <v>83</v>
      </c>
      <c r="BK142" s="205">
        <f t="shared" si="9"/>
        <v>0</v>
      </c>
      <c r="BL142" s="18" t="s">
        <v>806</v>
      </c>
      <c r="BM142" s="204" t="s">
        <v>3585</v>
      </c>
    </row>
    <row r="143" spans="1:65" s="2" customFormat="1" ht="24.2" customHeight="1">
      <c r="A143" s="35"/>
      <c r="B143" s="36"/>
      <c r="C143" s="193" t="s">
        <v>8</v>
      </c>
      <c r="D143" s="193" t="s">
        <v>209</v>
      </c>
      <c r="E143" s="194" t="s">
        <v>3586</v>
      </c>
      <c r="F143" s="195" t="s">
        <v>3587</v>
      </c>
      <c r="G143" s="196" t="s">
        <v>3588</v>
      </c>
      <c r="H143" s="197">
        <v>0.01</v>
      </c>
      <c r="I143" s="198"/>
      <c r="J143" s="199">
        <f t="shared" si="0"/>
        <v>0</v>
      </c>
      <c r="K143" s="195" t="s">
        <v>1</v>
      </c>
      <c r="L143" s="40"/>
      <c r="M143" s="200" t="s">
        <v>1</v>
      </c>
      <c r="N143" s="201" t="s">
        <v>41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806</v>
      </c>
      <c r="AT143" s="204" t="s">
        <v>209</v>
      </c>
      <c r="AU143" s="204" t="s">
        <v>83</v>
      </c>
      <c r="AY143" s="18" t="s">
        <v>207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83</v>
      </c>
      <c r="BK143" s="205">
        <f t="shared" si="9"/>
        <v>0</v>
      </c>
      <c r="BL143" s="18" t="s">
        <v>806</v>
      </c>
      <c r="BM143" s="204" t="s">
        <v>3589</v>
      </c>
    </row>
    <row r="144" spans="1:65" s="2" customFormat="1" ht="24.2" customHeight="1">
      <c r="A144" s="35"/>
      <c r="B144" s="36"/>
      <c r="C144" s="193" t="s">
        <v>257</v>
      </c>
      <c r="D144" s="193" t="s">
        <v>209</v>
      </c>
      <c r="E144" s="194" t="s">
        <v>3590</v>
      </c>
      <c r="F144" s="195" t="s">
        <v>3591</v>
      </c>
      <c r="G144" s="196" t="s">
        <v>275</v>
      </c>
      <c r="H144" s="197">
        <v>4</v>
      </c>
      <c r="I144" s="198"/>
      <c r="J144" s="199">
        <f t="shared" si="0"/>
        <v>0</v>
      </c>
      <c r="K144" s="195" t="s">
        <v>1</v>
      </c>
      <c r="L144" s="40"/>
      <c r="M144" s="200" t="s">
        <v>1</v>
      </c>
      <c r="N144" s="201" t="s">
        <v>41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806</v>
      </c>
      <c r="AT144" s="204" t="s">
        <v>209</v>
      </c>
      <c r="AU144" s="204" t="s">
        <v>83</v>
      </c>
      <c r="AY144" s="18" t="s">
        <v>207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83</v>
      </c>
      <c r="BK144" s="205">
        <f t="shared" si="9"/>
        <v>0</v>
      </c>
      <c r="BL144" s="18" t="s">
        <v>806</v>
      </c>
      <c r="BM144" s="204" t="s">
        <v>3592</v>
      </c>
    </row>
    <row r="145" spans="1:65" s="2" customFormat="1" ht="33" customHeight="1">
      <c r="A145" s="35"/>
      <c r="B145" s="36"/>
      <c r="C145" s="193" t="s">
        <v>261</v>
      </c>
      <c r="D145" s="193" t="s">
        <v>209</v>
      </c>
      <c r="E145" s="194" t="s">
        <v>3593</v>
      </c>
      <c r="F145" s="195" t="s">
        <v>3594</v>
      </c>
      <c r="G145" s="196" t="s">
        <v>275</v>
      </c>
      <c r="H145" s="197">
        <v>4</v>
      </c>
      <c r="I145" s="198"/>
      <c r="J145" s="199">
        <f t="shared" si="0"/>
        <v>0</v>
      </c>
      <c r="K145" s="195" t="s">
        <v>1</v>
      </c>
      <c r="L145" s="40"/>
      <c r="M145" s="200" t="s">
        <v>1</v>
      </c>
      <c r="N145" s="201" t="s">
        <v>41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806</v>
      </c>
      <c r="AT145" s="204" t="s">
        <v>209</v>
      </c>
      <c r="AU145" s="204" t="s">
        <v>83</v>
      </c>
      <c r="AY145" s="18" t="s">
        <v>207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83</v>
      </c>
      <c r="BK145" s="205">
        <f t="shared" si="9"/>
        <v>0</v>
      </c>
      <c r="BL145" s="18" t="s">
        <v>806</v>
      </c>
      <c r="BM145" s="204" t="s">
        <v>3595</v>
      </c>
    </row>
    <row r="146" spans="1:65" s="12" customFormat="1" ht="25.9" customHeight="1">
      <c r="B146" s="177"/>
      <c r="C146" s="178"/>
      <c r="D146" s="179" t="s">
        <v>75</v>
      </c>
      <c r="E146" s="180" t="s">
        <v>3596</v>
      </c>
      <c r="F146" s="180" t="s">
        <v>3597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SUM(P147:P176)</f>
        <v>0</v>
      </c>
      <c r="Q146" s="185"/>
      <c r="R146" s="186">
        <f>SUM(R147:R176)</f>
        <v>0</v>
      </c>
      <c r="S146" s="185"/>
      <c r="T146" s="187">
        <f>SUM(T147:T176)</f>
        <v>0</v>
      </c>
      <c r="AR146" s="188" t="s">
        <v>83</v>
      </c>
      <c r="AT146" s="189" t="s">
        <v>75</v>
      </c>
      <c r="AU146" s="189" t="s">
        <v>76</v>
      </c>
      <c r="AY146" s="188" t="s">
        <v>207</v>
      </c>
      <c r="BK146" s="190">
        <f>SUM(BK147:BK176)</f>
        <v>0</v>
      </c>
    </row>
    <row r="147" spans="1:65" s="2" customFormat="1" ht="16.5" customHeight="1">
      <c r="A147" s="35"/>
      <c r="B147" s="36"/>
      <c r="C147" s="193" t="s">
        <v>266</v>
      </c>
      <c r="D147" s="193" t="s">
        <v>209</v>
      </c>
      <c r="E147" s="194" t="s">
        <v>3598</v>
      </c>
      <c r="F147" s="195" t="s">
        <v>2895</v>
      </c>
      <c r="G147" s="196" t="s">
        <v>275</v>
      </c>
      <c r="H147" s="197">
        <v>20</v>
      </c>
      <c r="I147" s="198"/>
      <c r="J147" s="199">
        <f t="shared" ref="J147:J176" si="10">ROUND(I147*H147,2)</f>
        <v>0</v>
      </c>
      <c r="K147" s="195" t="s">
        <v>1</v>
      </c>
      <c r="L147" s="40"/>
      <c r="M147" s="200" t="s">
        <v>1</v>
      </c>
      <c r="N147" s="201" t="s">
        <v>41</v>
      </c>
      <c r="O147" s="72"/>
      <c r="P147" s="202">
        <f t="shared" ref="P147:P176" si="11">O147*H147</f>
        <v>0</v>
      </c>
      <c r="Q147" s="202">
        <v>0</v>
      </c>
      <c r="R147" s="202">
        <f t="shared" ref="R147:R176" si="12">Q147*H147</f>
        <v>0</v>
      </c>
      <c r="S147" s="202">
        <v>0</v>
      </c>
      <c r="T147" s="203">
        <f t="shared" ref="T147:T176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806</v>
      </c>
      <c r="AT147" s="204" t="s">
        <v>209</v>
      </c>
      <c r="AU147" s="204" t="s">
        <v>83</v>
      </c>
      <c r="AY147" s="18" t="s">
        <v>207</v>
      </c>
      <c r="BE147" s="205">
        <f t="shared" ref="BE147:BE176" si="14">IF(N147="základní",J147,0)</f>
        <v>0</v>
      </c>
      <c r="BF147" s="205">
        <f t="shared" ref="BF147:BF176" si="15">IF(N147="snížená",J147,0)</f>
        <v>0</v>
      </c>
      <c r="BG147" s="205">
        <f t="shared" ref="BG147:BG176" si="16">IF(N147="zákl. přenesená",J147,0)</f>
        <v>0</v>
      </c>
      <c r="BH147" s="205">
        <f t="shared" ref="BH147:BH176" si="17">IF(N147="sníž. přenesená",J147,0)</f>
        <v>0</v>
      </c>
      <c r="BI147" s="205">
        <f t="shared" ref="BI147:BI176" si="18">IF(N147="nulová",J147,0)</f>
        <v>0</v>
      </c>
      <c r="BJ147" s="18" t="s">
        <v>83</v>
      </c>
      <c r="BK147" s="205">
        <f t="shared" ref="BK147:BK176" si="19">ROUND(I147*H147,2)</f>
        <v>0</v>
      </c>
      <c r="BL147" s="18" t="s">
        <v>806</v>
      </c>
      <c r="BM147" s="204" t="s">
        <v>3599</v>
      </c>
    </row>
    <row r="148" spans="1:65" s="2" customFormat="1" ht="24.2" customHeight="1">
      <c r="A148" s="35"/>
      <c r="B148" s="36"/>
      <c r="C148" s="193" t="s">
        <v>270</v>
      </c>
      <c r="D148" s="193" t="s">
        <v>209</v>
      </c>
      <c r="E148" s="194" t="s">
        <v>3600</v>
      </c>
      <c r="F148" s="195" t="s">
        <v>3560</v>
      </c>
      <c r="G148" s="196" t="s">
        <v>275</v>
      </c>
      <c r="H148" s="197">
        <v>20</v>
      </c>
      <c r="I148" s="198"/>
      <c r="J148" s="199">
        <f t="shared" si="10"/>
        <v>0</v>
      </c>
      <c r="K148" s="195" t="s">
        <v>1</v>
      </c>
      <c r="L148" s="40"/>
      <c r="M148" s="200" t="s">
        <v>1</v>
      </c>
      <c r="N148" s="201" t="s">
        <v>41</v>
      </c>
      <c r="O148" s="7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806</v>
      </c>
      <c r="AT148" s="204" t="s">
        <v>209</v>
      </c>
      <c r="AU148" s="204" t="s">
        <v>83</v>
      </c>
      <c r="AY148" s="18" t="s">
        <v>207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8" t="s">
        <v>83</v>
      </c>
      <c r="BK148" s="205">
        <f t="shared" si="19"/>
        <v>0</v>
      </c>
      <c r="BL148" s="18" t="s">
        <v>806</v>
      </c>
      <c r="BM148" s="204" t="s">
        <v>3601</v>
      </c>
    </row>
    <row r="149" spans="1:65" s="2" customFormat="1" ht="16.5" customHeight="1">
      <c r="A149" s="35"/>
      <c r="B149" s="36"/>
      <c r="C149" s="193" t="s">
        <v>272</v>
      </c>
      <c r="D149" s="193" t="s">
        <v>209</v>
      </c>
      <c r="E149" s="194" t="s">
        <v>3574</v>
      </c>
      <c r="F149" s="195" t="s">
        <v>3575</v>
      </c>
      <c r="G149" s="196" t="s">
        <v>1837</v>
      </c>
      <c r="H149" s="197">
        <v>1</v>
      </c>
      <c r="I149" s="198"/>
      <c r="J149" s="199">
        <f t="shared" si="10"/>
        <v>0</v>
      </c>
      <c r="K149" s="195" t="s">
        <v>1</v>
      </c>
      <c r="L149" s="40"/>
      <c r="M149" s="200" t="s">
        <v>1</v>
      </c>
      <c r="N149" s="201" t="s">
        <v>41</v>
      </c>
      <c r="O149" s="7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806</v>
      </c>
      <c r="AT149" s="204" t="s">
        <v>209</v>
      </c>
      <c r="AU149" s="204" t="s">
        <v>83</v>
      </c>
      <c r="AY149" s="18" t="s">
        <v>207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8" t="s">
        <v>83</v>
      </c>
      <c r="BK149" s="205">
        <f t="shared" si="19"/>
        <v>0</v>
      </c>
      <c r="BL149" s="18" t="s">
        <v>806</v>
      </c>
      <c r="BM149" s="204" t="s">
        <v>3602</v>
      </c>
    </row>
    <row r="150" spans="1:65" s="2" customFormat="1" ht="24.2" customHeight="1">
      <c r="A150" s="35"/>
      <c r="B150" s="36"/>
      <c r="C150" s="193" t="s">
        <v>278</v>
      </c>
      <c r="D150" s="193" t="s">
        <v>209</v>
      </c>
      <c r="E150" s="194" t="s">
        <v>3603</v>
      </c>
      <c r="F150" s="195" t="s">
        <v>3604</v>
      </c>
      <c r="G150" s="196" t="s">
        <v>275</v>
      </c>
      <c r="H150" s="197">
        <v>25</v>
      </c>
      <c r="I150" s="198"/>
      <c r="J150" s="199">
        <f t="shared" si="10"/>
        <v>0</v>
      </c>
      <c r="K150" s="195" t="s">
        <v>1</v>
      </c>
      <c r="L150" s="40"/>
      <c r="M150" s="200" t="s">
        <v>1</v>
      </c>
      <c r="N150" s="201" t="s">
        <v>41</v>
      </c>
      <c r="O150" s="7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806</v>
      </c>
      <c r="AT150" s="204" t="s">
        <v>209</v>
      </c>
      <c r="AU150" s="204" t="s">
        <v>83</v>
      </c>
      <c r="AY150" s="18" t="s">
        <v>207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8" t="s">
        <v>83</v>
      </c>
      <c r="BK150" s="205">
        <f t="shared" si="19"/>
        <v>0</v>
      </c>
      <c r="BL150" s="18" t="s">
        <v>806</v>
      </c>
      <c r="BM150" s="204" t="s">
        <v>3605</v>
      </c>
    </row>
    <row r="151" spans="1:65" s="2" customFormat="1" ht="24.2" customHeight="1">
      <c r="A151" s="35"/>
      <c r="B151" s="36"/>
      <c r="C151" s="193" t="s">
        <v>282</v>
      </c>
      <c r="D151" s="193" t="s">
        <v>209</v>
      </c>
      <c r="E151" s="194" t="s">
        <v>3606</v>
      </c>
      <c r="F151" s="195" t="s">
        <v>3607</v>
      </c>
      <c r="G151" s="196" t="s">
        <v>275</v>
      </c>
      <c r="H151" s="197">
        <v>25</v>
      </c>
      <c r="I151" s="198"/>
      <c r="J151" s="199">
        <f t="shared" si="10"/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806</v>
      </c>
      <c r="AT151" s="204" t="s">
        <v>209</v>
      </c>
      <c r="AU151" s="204" t="s">
        <v>83</v>
      </c>
      <c r="AY151" s="18" t="s">
        <v>207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8" t="s">
        <v>83</v>
      </c>
      <c r="BK151" s="205">
        <f t="shared" si="19"/>
        <v>0</v>
      </c>
      <c r="BL151" s="18" t="s">
        <v>806</v>
      </c>
      <c r="BM151" s="204" t="s">
        <v>3608</v>
      </c>
    </row>
    <row r="152" spans="1:65" s="2" customFormat="1" ht="24.2" customHeight="1">
      <c r="A152" s="35"/>
      <c r="B152" s="36"/>
      <c r="C152" s="193" t="s">
        <v>292</v>
      </c>
      <c r="D152" s="193" t="s">
        <v>209</v>
      </c>
      <c r="E152" s="194" t="s">
        <v>3609</v>
      </c>
      <c r="F152" s="195" t="s">
        <v>3581</v>
      </c>
      <c r="G152" s="196" t="s">
        <v>275</v>
      </c>
      <c r="H152" s="197">
        <v>20</v>
      </c>
      <c r="I152" s="198"/>
      <c r="J152" s="199">
        <f t="shared" si="10"/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806</v>
      </c>
      <c r="AT152" s="204" t="s">
        <v>209</v>
      </c>
      <c r="AU152" s="204" t="s">
        <v>83</v>
      </c>
      <c r="AY152" s="18" t="s">
        <v>207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8" t="s">
        <v>83</v>
      </c>
      <c r="BK152" s="205">
        <f t="shared" si="19"/>
        <v>0</v>
      </c>
      <c r="BL152" s="18" t="s">
        <v>806</v>
      </c>
      <c r="BM152" s="204" t="s">
        <v>3610</v>
      </c>
    </row>
    <row r="153" spans="1:65" s="2" customFormat="1" ht="24.2" customHeight="1">
      <c r="A153" s="35"/>
      <c r="B153" s="36"/>
      <c r="C153" s="193" t="s">
        <v>7</v>
      </c>
      <c r="D153" s="193" t="s">
        <v>209</v>
      </c>
      <c r="E153" s="194" t="s">
        <v>3611</v>
      </c>
      <c r="F153" s="195" t="s">
        <v>3584</v>
      </c>
      <c r="G153" s="196" t="s">
        <v>275</v>
      </c>
      <c r="H153" s="197">
        <v>25</v>
      </c>
      <c r="I153" s="198"/>
      <c r="J153" s="199">
        <f t="shared" si="10"/>
        <v>0</v>
      </c>
      <c r="K153" s="195" t="s">
        <v>1</v>
      </c>
      <c r="L153" s="40"/>
      <c r="M153" s="200" t="s">
        <v>1</v>
      </c>
      <c r="N153" s="201" t="s">
        <v>41</v>
      </c>
      <c r="O153" s="72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806</v>
      </c>
      <c r="AT153" s="204" t="s">
        <v>209</v>
      </c>
      <c r="AU153" s="204" t="s">
        <v>83</v>
      </c>
      <c r="AY153" s="18" t="s">
        <v>207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8" t="s">
        <v>83</v>
      </c>
      <c r="BK153" s="205">
        <f t="shared" si="19"/>
        <v>0</v>
      </c>
      <c r="BL153" s="18" t="s">
        <v>806</v>
      </c>
      <c r="BM153" s="204" t="s">
        <v>3612</v>
      </c>
    </row>
    <row r="154" spans="1:65" s="2" customFormat="1" ht="37.9" customHeight="1">
      <c r="A154" s="35"/>
      <c r="B154" s="36"/>
      <c r="C154" s="193" t="s">
        <v>299</v>
      </c>
      <c r="D154" s="193" t="s">
        <v>209</v>
      </c>
      <c r="E154" s="194" t="s">
        <v>3613</v>
      </c>
      <c r="F154" s="195" t="s">
        <v>3614</v>
      </c>
      <c r="G154" s="196" t="s">
        <v>2752</v>
      </c>
      <c r="H154" s="197">
        <v>1</v>
      </c>
      <c r="I154" s="198"/>
      <c r="J154" s="199">
        <f t="shared" si="10"/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806</v>
      </c>
      <c r="AT154" s="204" t="s">
        <v>209</v>
      </c>
      <c r="AU154" s="204" t="s">
        <v>83</v>
      </c>
      <c r="AY154" s="18" t="s">
        <v>207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8" t="s">
        <v>83</v>
      </c>
      <c r="BK154" s="205">
        <f t="shared" si="19"/>
        <v>0</v>
      </c>
      <c r="BL154" s="18" t="s">
        <v>806</v>
      </c>
      <c r="BM154" s="204" t="s">
        <v>3615</v>
      </c>
    </row>
    <row r="155" spans="1:65" s="2" customFormat="1" ht="24.2" customHeight="1">
      <c r="A155" s="35"/>
      <c r="B155" s="36"/>
      <c r="C155" s="193" t="s">
        <v>303</v>
      </c>
      <c r="D155" s="193" t="s">
        <v>209</v>
      </c>
      <c r="E155" s="194" t="s">
        <v>3616</v>
      </c>
      <c r="F155" s="195" t="s">
        <v>3617</v>
      </c>
      <c r="G155" s="196" t="s">
        <v>2752</v>
      </c>
      <c r="H155" s="197">
        <v>1</v>
      </c>
      <c r="I155" s="198"/>
      <c r="J155" s="199">
        <f t="shared" si="10"/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806</v>
      </c>
      <c r="AT155" s="204" t="s">
        <v>209</v>
      </c>
      <c r="AU155" s="204" t="s">
        <v>83</v>
      </c>
      <c r="AY155" s="18" t="s">
        <v>207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8" t="s">
        <v>83</v>
      </c>
      <c r="BK155" s="205">
        <f t="shared" si="19"/>
        <v>0</v>
      </c>
      <c r="BL155" s="18" t="s">
        <v>806</v>
      </c>
      <c r="BM155" s="204" t="s">
        <v>3618</v>
      </c>
    </row>
    <row r="156" spans="1:65" s="2" customFormat="1" ht="24.2" customHeight="1">
      <c r="A156" s="35"/>
      <c r="B156" s="36"/>
      <c r="C156" s="193" t="s">
        <v>308</v>
      </c>
      <c r="D156" s="193" t="s">
        <v>209</v>
      </c>
      <c r="E156" s="194" t="s">
        <v>3619</v>
      </c>
      <c r="F156" s="195" t="s">
        <v>3620</v>
      </c>
      <c r="G156" s="196" t="s">
        <v>2752</v>
      </c>
      <c r="H156" s="197">
        <v>1</v>
      </c>
      <c r="I156" s="198"/>
      <c r="J156" s="199">
        <f t="shared" si="10"/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806</v>
      </c>
      <c r="AT156" s="204" t="s">
        <v>209</v>
      </c>
      <c r="AU156" s="204" t="s">
        <v>83</v>
      </c>
      <c r="AY156" s="18" t="s">
        <v>207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8" t="s">
        <v>83</v>
      </c>
      <c r="BK156" s="205">
        <f t="shared" si="19"/>
        <v>0</v>
      </c>
      <c r="BL156" s="18" t="s">
        <v>806</v>
      </c>
      <c r="BM156" s="204" t="s">
        <v>3621</v>
      </c>
    </row>
    <row r="157" spans="1:65" s="2" customFormat="1" ht="66.75" customHeight="1">
      <c r="A157" s="35"/>
      <c r="B157" s="36"/>
      <c r="C157" s="193" t="s">
        <v>314</v>
      </c>
      <c r="D157" s="193" t="s">
        <v>209</v>
      </c>
      <c r="E157" s="194" t="s">
        <v>3622</v>
      </c>
      <c r="F157" s="195" t="s">
        <v>3623</v>
      </c>
      <c r="G157" s="196" t="s">
        <v>2752</v>
      </c>
      <c r="H157" s="197">
        <v>1</v>
      </c>
      <c r="I157" s="198"/>
      <c r="J157" s="199">
        <f t="shared" si="10"/>
        <v>0</v>
      </c>
      <c r="K157" s="195" t="s">
        <v>1</v>
      </c>
      <c r="L157" s="40"/>
      <c r="M157" s="200" t="s">
        <v>1</v>
      </c>
      <c r="N157" s="201" t="s">
        <v>41</v>
      </c>
      <c r="O157" s="72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806</v>
      </c>
      <c r="AT157" s="204" t="s">
        <v>209</v>
      </c>
      <c r="AU157" s="204" t="s">
        <v>83</v>
      </c>
      <c r="AY157" s="18" t="s">
        <v>207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8" t="s">
        <v>83</v>
      </c>
      <c r="BK157" s="205">
        <f t="shared" si="19"/>
        <v>0</v>
      </c>
      <c r="BL157" s="18" t="s">
        <v>806</v>
      </c>
      <c r="BM157" s="204" t="s">
        <v>3624</v>
      </c>
    </row>
    <row r="158" spans="1:65" s="2" customFormat="1" ht="16.5" customHeight="1">
      <c r="A158" s="35"/>
      <c r="B158" s="36"/>
      <c r="C158" s="193" t="s">
        <v>321</v>
      </c>
      <c r="D158" s="193" t="s">
        <v>209</v>
      </c>
      <c r="E158" s="194" t="s">
        <v>3625</v>
      </c>
      <c r="F158" s="195" t="s">
        <v>3626</v>
      </c>
      <c r="G158" s="196" t="s">
        <v>2752</v>
      </c>
      <c r="H158" s="197">
        <v>1</v>
      </c>
      <c r="I158" s="198"/>
      <c r="J158" s="199">
        <f t="shared" si="10"/>
        <v>0</v>
      </c>
      <c r="K158" s="195" t="s">
        <v>1</v>
      </c>
      <c r="L158" s="40"/>
      <c r="M158" s="200" t="s">
        <v>1</v>
      </c>
      <c r="N158" s="201" t="s">
        <v>41</v>
      </c>
      <c r="O158" s="72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806</v>
      </c>
      <c r="AT158" s="204" t="s">
        <v>209</v>
      </c>
      <c r="AU158" s="204" t="s">
        <v>83</v>
      </c>
      <c r="AY158" s="18" t="s">
        <v>207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8" t="s">
        <v>83</v>
      </c>
      <c r="BK158" s="205">
        <f t="shared" si="19"/>
        <v>0</v>
      </c>
      <c r="BL158" s="18" t="s">
        <v>806</v>
      </c>
      <c r="BM158" s="204" t="s">
        <v>3627</v>
      </c>
    </row>
    <row r="159" spans="1:65" s="2" customFormat="1" ht="16.5" customHeight="1">
      <c r="A159" s="35"/>
      <c r="B159" s="36"/>
      <c r="C159" s="193" t="s">
        <v>327</v>
      </c>
      <c r="D159" s="193" t="s">
        <v>209</v>
      </c>
      <c r="E159" s="194" t="s">
        <v>3628</v>
      </c>
      <c r="F159" s="195" t="s">
        <v>3626</v>
      </c>
      <c r="G159" s="196" t="s">
        <v>2752</v>
      </c>
      <c r="H159" s="197">
        <v>5</v>
      </c>
      <c r="I159" s="198"/>
      <c r="J159" s="199">
        <f t="shared" si="10"/>
        <v>0</v>
      </c>
      <c r="K159" s="195" t="s">
        <v>1</v>
      </c>
      <c r="L159" s="40"/>
      <c r="M159" s="200" t="s">
        <v>1</v>
      </c>
      <c r="N159" s="201" t="s">
        <v>41</v>
      </c>
      <c r="O159" s="72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806</v>
      </c>
      <c r="AT159" s="204" t="s">
        <v>209</v>
      </c>
      <c r="AU159" s="204" t="s">
        <v>83</v>
      </c>
      <c r="AY159" s="18" t="s">
        <v>207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8" t="s">
        <v>83</v>
      </c>
      <c r="BK159" s="205">
        <f t="shared" si="19"/>
        <v>0</v>
      </c>
      <c r="BL159" s="18" t="s">
        <v>806</v>
      </c>
      <c r="BM159" s="204" t="s">
        <v>3629</v>
      </c>
    </row>
    <row r="160" spans="1:65" s="2" customFormat="1" ht="16.5" customHeight="1">
      <c r="A160" s="35"/>
      <c r="B160" s="36"/>
      <c r="C160" s="193" t="s">
        <v>333</v>
      </c>
      <c r="D160" s="193" t="s">
        <v>209</v>
      </c>
      <c r="E160" s="194" t="s">
        <v>3630</v>
      </c>
      <c r="F160" s="195" t="s">
        <v>3631</v>
      </c>
      <c r="G160" s="196" t="s">
        <v>2752</v>
      </c>
      <c r="H160" s="197">
        <v>3</v>
      </c>
      <c r="I160" s="198"/>
      <c r="J160" s="199">
        <f t="shared" si="10"/>
        <v>0</v>
      </c>
      <c r="K160" s="195" t="s">
        <v>1</v>
      </c>
      <c r="L160" s="40"/>
      <c r="M160" s="200" t="s">
        <v>1</v>
      </c>
      <c r="N160" s="201" t="s">
        <v>41</v>
      </c>
      <c r="O160" s="72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806</v>
      </c>
      <c r="AT160" s="204" t="s">
        <v>209</v>
      </c>
      <c r="AU160" s="204" t="s">
        <v>83</v>
      </c>
      <c r="AY160" s="18" t="s">
        <v>207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8" t="s">
        <v>83</v>
      </c>
      <c r="BK160" s="205">
        <f t="shared" si="19"/>
        <v>0</v>
      </c>
      <c r="BL160" s="18" t="s">
        <v>806</v>
      </c>
      <c r="BM160" s="204" t="s">
        <v>3632</v>
      </c>
    </row>
    <row r="161" spans="1:65" s="2" customFormat="1" ht="21.75" customHeight="1">
      <c r="A161" s="35"/>
      <c r="B161" s="36"/>
      <c r="C161" s="193" t="s">
        <v>349</v>
      </c>
      <c r="D161" s="193" t="s">
        <v>209</v>
      </c>
      <c r="E161" s="194" t="s">
        <v>3633</v>
      </c>
      <c r="F161" s="195" t="s">
        <v>3634</v>
      </c>
      <c r="G161" s="196" t="s">
        <v>2752</v>
      </c>
      <c r="H161" s="197">
        <v>15</v>
      </c>
      <c r="I161" s="198"/>
      <c r="J161" s="199">
        <f t="shared" si="10"/>
        <v>0</v>
      </c>
      <c r="K161" s="195" t="s">
        <v>1</v>
      </c>
      <c r="L161" s="40"/>
      <c r="M161" s="200" t="s">
        <v>1</v>
      </c>
      <c r="N161" s="201" t="s">
        <v>41</v>
      </c>
      <c r="O161" s="72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806</v>
      </c>
      <c r="AT161" s="204" t="s">
        <v>209</v>
      </c>
      <c r="AU161" s="204" t="s">
        <v>83</v>
      </c>
      <c r="AY161" s="18" t="s">
        <v>207</v>
      </c>
      <c r="BE161" s="205">
        <f t="shared" si="14"/>
        <v>0</v>
      </c>
      <c r="BF161" s="205">
        <f t="shared" si="15"/>
        <v>0</v>
      </c>
      <c r="BG161" s="205">
        <f t="shared" si="16"/>
        <v>0</v>
      </c>
      <c r="BH161" s="205">
        <f t="shared" si="17"/>
        <v>0</v>
      </c>
      <c r="BI161" s="205">
        <f t="shared" si="18"/>
        <v>0</v>
      </c>
      <c r="BJ161" s="18" t="s">
        <v>83</v>
      </c>
      <c r="BK161" s="205">
        <f t="shared" si="19"/>
        <v>0</v>
      </c>
      <c r="BL161" s="18" t="s">
        <v>806</v>
      </c>
      <c r="BM161" s="204" t="s">
        <v>3635</v>
      </c>
    </row>
    <row r="162" spans="1:65" s="2" customFormat="1" ht="16.5" customHeight="1">
      <c r="A162" s="35"/>
      <c r="B162" s="36"/>
      <c r="C162" s="193" t="s">
        <v>355</v>
      </c>
      <c r="D162" s="193" t="s">
        <v>209</v>
      </c>
      <c r="E162" s="194" t="s">
        <v>3636</v>
      </c>
      <c r="F162" s="195" t="s">
        <v>3637</v>
      </c>
      <c r="G162" s="196" t="s">
        <v>2752</v>
      </c>
      <c r="H162" s="197">
        <v>15</v>
      </c>
      <c r="I162" s="198"/>
      <c r="J162" s="199">
        <f t="shared" si="10"/>
        <v>0</v>
      </c>
      <c r="K162" s="195" t="s">
        <v>1</v>
      </c>
      <c r="L162" s="40"/>
      <c r="M162" s="200" t="s">
        <v>1</v>
      </c>
      <c r="N162" s="201" t="s">
        <v>41</v>
      </c>
      <c r="O162" s="72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806</v>
      </c>
      <c r="AT162" s="204" t="s">
        <v>209</v>
      </c>
      <c r="AU162" s="204" t="s">
        <v>83</v>
      </c>
      <c r="AY162" s="18" t="s">
        <v>207</v>
      </c>
      <c r="BE162" s="205">
        <f t="shared" si="14"/>
        <v>0</v>
      </c>
      <c r="BF162" s="205">
        <f t="shared" si="15"/>
        <v>0</v>
      </c>
      <c r="BG162" s="205">
        <f t="shared" si="16"/>
        <v>0</v>
      </c>
      <c r="BH162" s="205">
        <f t="shared" si="17"/>
        <v>0</v>
      </c>
      <c r="BI162" s="205">
        <f t="shared" si="18"/>
        <v>0</v>
      </c>
      <c r="BJ162" s="18" t="s">
        <v>83</v>
      </c>
      <c r="BK162" s="205">
        <f t="shared" si="19"/>
        <v>0</v>
      </c>
      <c r="BL162" s="18" t="s">
        <v>806</v>
      </c>
      <c r="BM162" s="204" t="s">
        <v>3638</v>
      </c>
    </row>
    <row r="163" spans="1:65" s="2" customFormat="1" ht="16.5" customHeight="1">
      <c r="A163" s="35"/>
      <c r="B163" s="36"/>
      <c r="C163" s="193" t="s">
        <v>361</v>
      </c>
      <c r="D163" s="193" t="s">
        <v>209</v>
      </c>
      <c r="E163" s="194" t="s">
        <v>3639</v>
      </c>
      <c r="F163" s="195" t="s">
        <v>3640</v>
      </c>
      <c r="G163" s="196" t="s">
        <v>2752</v>
      </c>
      <c r="H163" s="197">
        <v>1</v>
      </c>
      <c r="I163" s="198"/>
      <c r="J163" s="199">
        <f t="shared" si="10"/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806</v>
      </c>
      <c r="AT163" s="204" t="s">
        <v>209</v>
      </c>
      <c r="AU163" s="204" t="s">
        <v>83</v>
      </c>
      <c r="AY163" s="18" t="s">
        <v>207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8" t="s">
        <v>83</v>
      </c>
      <c r="BK163" s="205">
        <f t="shared" si="19"/>
        <v>0</v>
      </c>
      <c r="BL163" s="18" t="s">
        <v>806</v>
      </c>
      <c r="BM163" s="204" t="s">
        <v>3641</v>
      </c>
    </row>
    <row r="164" spans="1:65" s="2" customFormat="1" ht="16.5" customHeight="1">
      <c r="A164" s="35"/>
      <c r="B164" s="36"/>
      <c r="C164" s="193" t="s">
        <v>369</v>
      </c>
      <c r="D164" s="193" t="s">
        <v>209</v>
      </c>
      <c r="E164" s="194" t="s">
        <v>3642</v>
      </c>
      <c r="F164" s="195" t="s">
        <v>3643</v>
      </c>
      <c r="G164" s="196" t="s">
        <v>2752</v>
      </c>
      <c r="H164" s="197">
        <v>2</v>
      </c>
      <c r="I164" s="198"/>
      <c r="J164" s="199">
        <f t="shared" si="10"/>
        <v>0</v>
      </c>
      <c r="K164" s="195" t="s">
        <v>1</v>
      </c>
      <c r="L164" s="40"/>
      <c r="M164" s="200" t="s">
        <v>1</v>
      </c>
      <c r="N164" s="201" t="s">
        <v>41</v>
      </c>
      <c r="O164" s="72"/>
      <c r="P164" s="202">
        <f t="shared" si="11"/>
        <v>0</v>
      </c>
      <c r="Q164" s="202">
        <v>0</v>
      </c>
      <c r="R164" s="202">
        <f t="shared" si="12"/>
        <v>0</v>
      </c>
      <c r="S164" s="202">
        <v>0</v>
      </c>
      <c r="T164" s="203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806</v>
      </c>
      <c r="AT164" s="204" t="s">
        <v>209</v>
      </c>
      <c r="AU164" s="204" t="s">
        <v>83</v>
      </c>
      <c r="AY164" s="18" t="s">
        <v>207</v>
      </c>
      <c r="BE164" s="205">
        <f t="shared" si="14"/>
        <v>0</v>
      </c>
      <c r="BF164" s="205">
        <f t="shared" si="15"/>
        <v>0</v>
      </c>
      <c r="BG164" s="205">
        <f t="shared" si="16"/>
        <v>0</v>
      </c>
      <c r="BH164" s="205">
        <f t="shared" si="17"/>
        <v>0</v>
      </c>
      <c r="BI164" s="205">
        <f t="shared" si="18"/>
        <v>0</v>
      </c>
      <c r="BJ164" s="18" t="s">
        <v>83</v>
      </c>
      <c r="BK164" s="205">
        <f t="shared" si="19"/>
        <v>0</v>
      </c>
      <c r="BL164" s="18" t="s">
        <v>806</v>
      </c>
      <c r="BM164" s="204" t="s">
        <v>3644</v>
      </c>
    </row>
    <row r="165" spans="1:65" s="2" customFormat="1" ht="37.9" customHeight="1">
      <c r="A165" s="35"/>
      <c r="B165" s="36"/>
      <c r="C165" s="193" t="s">
        <v>378</v>
      </c>
      <c r="D165" s="193" t="s">
        <v>209</v>
      </c>
      <c r="E165" s="194" t="s">
        <v>3645</v>
      </c>
      <c r="F165" s="195" t="s">
        <v>3646</v>
      </c>
      <c r="G165" s="196" t="s">
        <v>2752</v>
      </c>
      <c r="H165" s="197">
        <v>3</v>
      </c>
      <c r="I165" s="198"/>
      <c r="J165" s="199">
        <f t="shared" si="10"/>
        <v>0</v>
      </c>
      <c r="K165" s="195" t="s">
        <v>1</v>
      </c>
      <c r="L165" s="40"/>
      <c r="M165" s="200" t="s">
        <v>1</v>
      </c>
      <c r="N165" s="201" t="s">
        <v>41</v>
      </c>
      <c r="O165" s="72"/>
      <c r="P165" s="202">
        <f t="shared" si="11"/>
        <v>0</v>
      </c>
      <c r="Q165" s="202">
        <v>0</v>
      </c>
      <c r="R165" s="202">
        <f t="shared" si="12"/>
        <v>0</v>
      </c>
      <c r="S165" s="202">
        <v>0</v>
      </c>
      <c r="T165" s="203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806</v>
      </c>
      <c r="AT165" s="204" t="s">
        <v>209</v>
      </c>
      <c r="AU165" s="204" t="s">
        <v>83</v>
      </c>
      <c r="AY165" s="18" t="s">
        <v>207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8" t="s">
        <v>83</v>
      </c>
      <c r="BK165" s="205">
        <f t="shared" si="19"/>
        <v>0</v>
      </c>
      <c r="BL165" s="18" t="s">
        <v>806</v>
      </c>
      <c r="BM165" s="204" t="s">
        <v>3647</v>
      </c>
    </row>
    <row r="166" spans="1:65" s="2" customFormat="1" ht="21.75" customHeight="1">
      <c r="A166" s="35"/>
      <c r="B166" s="36"/>
      <c r="C166" s="193" t="s">
        <v>384</v>
      </c>
      <c r="D166" s="193" t="s">
        <v>209</v>
      </c>
      <c r="E166" s="194" t="s">
        <v>3648</v>
      </c>
      <c r="F166" s="195" t="s">
        <v>3649</v>
      </c>
      <c r="G166" s="196" t="s">
        <v>2752</v>
      </c>
      <c r="H166" s="197">
        <v>1</v>
      </c>
      <c r="I166" s="198"/>
      <c r="J166" s="199">
        <f t="shared" si="10"/>
        <v>0</v>
      </c>
      <c r="K166" s="195" t="s">
        <v>1</v>
      </c>
      <c r="L166" s="40"/>
      <c r="M166" s="200" t="s">
        <v>1</v>
      </c>
      <c r="N166" s="201" t="s">
        <v>41</v>
      </c>
      <c r="O166" s="72"/>
      <c r="P166" s="202">
        <f t="shared" si="11"/>
        <v>0</v>
      </c>
      <c r="Q166" s="202">
        <v>0</v>
      </c>
      <c r="R166" s="202">
        <f t="shared" si="12"/>
        <v>0</v>
      </c>
      <c r="S166" s="202">
        <v>0</v>
      </c>
      <c r="T166" s="203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806</v>
      </c>
      <c r="AT166" s="204" t="s">
        <v>209</v>
      </c>
      <c r="AU166" s="204" t="s">
        <v>83</v>
      </c>
      <c r="AY166" s="18" t="s">
        <v>207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8" t="s">
        <v>83</v>
      </c>
      <c r="BK166" s="205">
        <f t="shared" si="19"/>
        <v>0</v>
      </c>
      <c r="BL166" s="18" t="s">
        <v>806</v>
      </c>
      <c r="BM166" s="204" t="s">
        <v>3650</v>
      </c>
    </row>
    <row r="167" spans="1:65" s="2" customFormat="1" ht="16.5" customHeight="1">
      <c r="A167" s="35"/>
      <c r="B167" s="36"/>
      <c r="C167" s="193" t="s">
        <v>388</v>
      </c>
      <c r="D167" s="193" t="s">
        <v>209</v>
      </c>
      <c r="E167" s="194" t="s">
        <v>3651</v>
      </c>
      <c r="F167" s="195" t="s">
        <v>3652</v>
      </c>
      <c r="G167" s="196" t="s">
        <v>2752</v>
      </c>
      <c r="H167" s="197">
        <v>1</v>
      </c>
      <c r="I167" s="198"/>
      <c r="J167" s="199">
        <f t="shared" si="10"/>
        <v>0</v>
      </c>
      <c r="K167" s="195" t="s">
        <v>1</v>
      </c>
      <c r="L167" s="40"/>
      <c r="M167" s="200" t="s">
        <v>1</v>
      </c>
      <c r="N167" s="201" t="s">
        <v>41</v>
      </c>
      <c r="O167" s="72"/>
      <c r="P167" s="202">
        <f t="shared" si="11"/>
        <v>0</v>
      </c>
      <c r="Q167" s="202">
        <v>0</v>
      </c>
      <c r="R167" s="202">
        <f t="shared" si="12"/>
        <v>0</v>
      </c>
      <c r="S167" s="202">
        <v>0</v>
      </c>
      <c r="T167" s="203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806</v>
      </c>
      <c r="AT167" s="204" t="s">
        <v>209</v>
      </c>
      <c r="AU167" s="204" t="s">
        <v>83</v>
      </c>
      <c r="AY167" s="18" t="s">
        <v>207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8" t="s">
        <v>83</v>
      </c>
      <c r="BK167" s="205">
        <f t="shared" si="19"/>
        <v>0</v>
      </c>
      <c r="BL167" s="18" t="s">
        <v>806</v>
      </c>
      <c r="BM167" s="204" t="s">
        <v>3653</v>
      </c>
    </row>
    <row r="168" spans="1:65" s="2" customFormat="1" ht="21.75" customHeight="1">
      <c r="A168" s="35"/>
      <c r="B168" s="36"/>
      <c r="C168" s="193" t="s">
        <v>392</v>
      </c>
      <c r="D168" s="193" t="s">
        <v>209</v>
      </c>
      <c r="E168" s="194" t="s">
        <v>3654</v>
      </c>
      <c r="F168" s="195" t="s">
        <v>3655</v>
      </c>
      <c r="G168" s="196" t="s">
        <v>275</v>
      </c>
      <c r="H168" s="197">
        <v>10</v>
      </c>
      <c r="I168" s="198"/>
      <c r="J168" s="199">
        <f t="shared" si="10"/>
        <v>0</v>
      </c>
      <c r="K168" s="195" t="s">
        <v>1</v>
      </c>
      <c r="L168" s="40"/>
      <c r="M168" s="200" t="s">
        <v>1</v>
      </c>
      <c r="N168" s="201" t="s">
        <v>41</v>
      </c>
      <c r="O168" s="72"/>
      <c r="P168" s="202">
        <f t="shared" si="11"/>
        <v>0</v>
      </c>
      <c r="Q168" s="202">
        <v>0</v>
      </c>
      <c r="R168" s="202">
        <f t="shared" si="12"/>
        <v>0</v>
      </c>
      <c r="S168" s="202">
        <v>0</v>
      </c>
      <c r="T168" s="203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806</v>
      </c>
      <c r="AT168" s="204" t="s">
        <v>209</v>
      </c>
      <c r="AU168" s="204" t="s">
        <v>83</v>
      </c>
      <c r="AY168" s="18" t="s">
        <v>207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8" t="s">
        <v>83</v>
      </c>
      <c r="BK168" s="205">
        <f t="shared" si="19"/>
        <v>0</v>
      </c>
      <c r="BL168" s="18" t="s">
        <v>806</v>
      </c>
      <c r="BM168" s="204" t="s">
        <v>3656</v>
      </c>
    </row>
    <row r="169" spans="1:65" s="2" customFormat="1" ht="21.75" customHeight="1">
      <c r="A169" s="35"/>
      <c r="B169" s="36"/>
      <c r="C169" s="193" t="s">
        <v>396</v>
      </c>
      <c r="D169" s="193" t="s">
        <v>209</v>
      </c>
      <c r="E169" s="194" t="s">
        <v>3657</v>
      </c>
      <c r="F169" s="195" t="s">
        <v>3658</v>
      </c>
      <c r="G169" s="196" t="s">
        <v>275</v>
      </c>
      <c r="H169" s="197">
        <v>8</v>
      </c>
      <c r="I169" s="198"/>
      <c r="J169" s="199">
        <f t="shared" si="10"/>
        <v>0</v>
      </c>
      <c r="K169" s="195" t="s">
        <v>1</v>
      </c>
      <c r="L169" s="40"/>
      <c r="M169" s="200" t="s">
        <v>1</v>
      </c>
      <c r="N169" s="201" t="s">
        <v>41</v>
      </c>
      <c r="O169" s="72"/>
      <c r="P169" s="202">
        <f t="shared" si="11"/>
        <v>0</v>
      </c>
      <c r="Q169" s="202">
        <v>0</v>
      </c>
      <c r="R169" s="202">
        <f t="shared" si="12"/>
        <v>0</v>
      </c>
      <c r="S169" s="202">
        <v>0</v>
      </c>
      <c r="T169" s="203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806</v>
      </c>
      <c r="AT169" s="204" t="s">
        <v>209</v>
      </c>
      <c r="AU169" s="204" t="s">
        <v>83</v>
      </c>
      <c r="AY169" s="18" t="s">
        <v>207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8" t="s">
        <v>83</v>
      </c>
      <c r="BK169" s="205">
        <f t="shared" si="19"/>
        <v>0</v>
      </c>
      <c r="BL169" s="18" t="s">
        <v>806</v>
      </c>
      <c r="BM169" s="204" t="s">
        <v>3659</v>
      </c>
    </row>
    <row r="170" spans="1:65" s="2" customFormat="1" ht="21.75" customHeight="1">
      <c r="A170" s="35"/>
      <c r="B170" s="36"/>
      <c r="C170" s="193" t="s">
        <v>402</v>
      </c>
      <c r="D170" s="193" t="s">
        <v>209</v>
      </c>
      <c r="E170" s="194" t="s">
        <v>3660</v>
      </c>
      <c r="F170" s="195" t="s">
        <v>3661</v>
      </c>
      <c r="G170" s="196" t="s">
        <v>275</v>
      </c>
      <c r="H170" s="197">
        <v>10</v>
      </c>
      <c r="I170" s="198"/>
      <c r="J170" s="199">
        <f t="shared" si="10"/>
        <v>0</v>
      </c>
      <c r="K170" s="195" t="s">
        <v>1</v>
      </c>
      <c r="L170" s="40"/>
      <c r="M170" s="200" t="s">
        <v>1</v>
      </c>
      <c r="N170" s="201" t="s">
        <v>41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806</v>
      </c>
      <c r="AT170" s="204" t="s">
        <v>209</v>
      </c>
      <c r="AU170" s="204" t="s">
        <v>83</v>
      </c>
      <c r="AY170" s="18" t="s">
        <v>207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8" t="s">
        <v>83</v>
      </c>
      <c r="BK170" s="205">
        <f t="shared" si="19"/>
        <v>0</v>
      </c>
      <c r="BL170" s="18" t="s">
        <v>806</v>
      </c>
      <c r="BM170" s="204" t="s">
        <v>3662</v>
      </c>
    </row>
    <row r="171" spans="1:65" s="2" customFormat="1" ht="24.2" customHeight="1">
      <c r="A171" s="35"/>
      <c r="B171" s="36"/>
      <c r="C171" s="193" t="s">
        <v>407</v>
      </c>
      <c r="D171" s="193" t="s">
        <v>209</v>
      </c>
      <c r="E171" s="194" t="s">
        <v>3663</v>
      </c>
      <c r="F171" s="195" t="s">
        <v>3664</v>
      </c>
      <c r="G171" s="196" t="s">
        <v>2752</v>
      </c>
      <c r="H171" s="197">
        <v>4</v>
      </c>
      <c r="I171" s="198"/>
      <c r="J171" s="199">
        <f t="shared" si="10"/>
        <v>0</v>
      </c>
      <c r="K171" s="195" t="s">
        <v>1</v>
      </c>
      <c r="L171" s="40"/>
      <c r="M171" s="200" t="s">
        <v>1</v>
      </c>
      <c r="N171" s="201" t="s">
        <v>41</v>
      </c>
      <c r="O171" s="72"/>
      <c r="P171" s="202">
        <f t="shared" si="11"/>
        <v>0</v>
      </c>
      <c r="Q171" s="202">
        <v>0</v>
      </c>
      <c r="R171" s="202">
        <f t="shared" si="12"/>
        <v>0</v>
      </c>
      <c r="S171" s="202">
        <v>0</v>
      </c>
      <c r="T171" s="203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806</v>
      </c>
      <c r="AT171" s="204" t="s">
        <v>209</v>
      </c>
      <c r="AU171" s="204" t="s">
        <v>83</v>
      </c>
      <c r="AY171" s="18" t="s">
        <v>207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8" t="s">
        <v>83</v>
      </c>
      <c r="BK171" s="205">
        <f t="shared" si="19"/>
        <v>0</v>
      </c>
      <c r="BL171" s="18" t="s">
        <v>806</v>
      </c>
      <c r="BM171" s="204" t="s">
        <v>3665</v>
      </c>
    </row>
    <row r="172" spans="1:65" s="2" customFormat="1" ht="24.2" customHeight="1">
      <c r="A172" s="35"/>
      <c r="B172" s="36"/>
      <c r="C172" s="193" t="s">
        <v>411</v>
      </c>
      <c r="D172" s="193" t="s">
        <v>209</v>
      </c>
      <c r="E172" s="194" t="s">
        <v>3666</v>
      </c>
      <c r="F172" s="195" t="s">
        <v>3667</v>
      </c>
      <c r="G172" s="196" t="s">
        <v>2752</v>
      </c>
      <c r="H172" s="197">
        <v>1</v>
      </c>
      <c r="I172" s="198"/>
      <c r="J172" s="199">
        <f t="shared" si="10"/>
        <v>0</v>
      </c>
      <c r="K172" s="195" t="s">
        <v>1</v>
      </c>
      <c r="L172" s="40"/>
      <c r="M172" s="200" t="s">
        <v>1</v>
      </c>
      <c r="N172" s="201" t="s">
        <v>41</v>
      </c>
      <c r="O172" s="72"/>
      <c r="P172" s="202">
        <f t="shared" si="11"/>
        <v>0</v>
      </c>
      <c r="Q172" s="202">
        <v>0</v>
      </c>
      <c r="R172" s="202">
        <f t="shared" si="12"/>
        <v>0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806</v>
      </c>
      <c r="AT172" s="204" t="s">
        <v>209</v>
      </c>
      <c r="AU172" s="204" t="s">
        <v>83</v>
      </c>
      <c r="AY172" s="18" t="s">
        <v>207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83</v>
      </c>
      <c r="BK172" s="205">
        <f t="shared" si="19"/>
        <v>0</v>
      </c>
      <c r="BL172" s="18" t="s">
        <v>806</v>
      </c>
      <c r="BM172" s="204" t="s">
        <v>3668</v>
      </c>
    </row>
    <row r="173" spans="1:65" s="2" customFormat="1" ht="24.2" customHeight="1">
      <c r="A173" s="35"/>
      <c r="B173" s="36"/>
      <c r="C173" s="193" t="s">
        <v>420</v>
      </c>
      <c r="D173" s="193" t="s">
        <v>209</v>
      </c>
      <c r="E173" s="194" t="s">
        <v>3669</v>
      </c>
      <c r="F173" s="195" t="s">
        <v>3670</v>
      </c>
      <c r="G173" s="196" t="s">
        <v>2752</v>
      </c>
      <c r="H173" s="197">
        <v>3</v>
      </c>
      <c r="I173" s="198"/>
      <c r="J173" s="199">
        <f t="shared" si="10"/>
        <v>0</v>
      </c>
      <c r="K173" s="195" t="s">
        <v>1</v>
      </c>
      <c r="L173" s="40"/>
      <c r="M173" s="200" t="s">
        <v>1</v>
      </c>
      <c r="N173" s="201" t="s">
        <v>41</v>
      </c>
      <c r="O173" s="72"/>
      <c r="P173" s="202">
        <f t="shared" si="11"/>
        <v>0</v>
      </c>
      <c r="Q173" s="202">
        <v>0</v>
      </c>
      <c r="R173" s="202">
        <f t="shared" si="12"/>
        <v>0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806</v>
      </c>
      <c r="AT173" s="204" t="s">
        <v>209</v>
      </c>
      <c r="AU173" s="204" t="s">
        <v>83</v>
      </c>
      <c r="AY173" s="18" t="s">
        <v>207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83</v>
      </c>
      <c r="BK173" s="205">
        <f t="shared" si="19"/>
        <v>0</v>
      </c>
      <c r="BL173" s="18" t="s">
        <v>806</v>
      </c>
      <c r="BM173" s="204" t="s">
        <v>3671</v>
      </c>
    </row>
    <row r="174" spans="1:65" s="2" customFormat="1" ht="24.2" customHeight="1">
      <c r="A174" s="35"/>
      <c r="B174" s="36"/>
      <c r="C174" s="193" t="s">
        <v>424</v>
      </c>
      <c r="D174" s="193" t="s">
        <v>209</v>
      </c>
      <c r="E174" s="194" t="s">
        <v>3672</v>
      </c>
      <c r="F174" s="195" t="s">
        <v>3587</v>
      </c>
      <c r="G174" s="196" t="s">
        <v>3588</v>
      </c>
      <c r="H174" s="197">
        <v>0.03</v>
      </c>
      <c r="I174" s="198"/>
      <c r="J174" s="199">
        <f t="shared" si="10"/>
        <v>0</v>
      </c>
      <c r="K174" s="195" t="s">
        <v>1</v>
      </c>
      <c r="L174" s="40"/>
      <c r="M174" s="200" t="s">
        <v>1</v>
      </c>
      <c r="N174" s="201" t="s">
        <v>41</v>
      </c>
      <c r="O174" s="72"/>
      <c r="P174" s="202">
        <f t="shared" si="11"/>
        <v>0</v>
      </c>
      <c r="Q174" s="202">
        <v>0</v>
      </c>
      <c r="R174" s="202">
        <f t="shared" si="12"/>
        <v>0</v>
      </c>
      <c r="S174" s="202">
        <v>0</v>
      </c>
      <c r="T174" s="203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806</v>
      </c>
      <c r="AT174" s="204" t="s">
        <v>209</v>
      </c>
      <c r="AU174" s="204" t="s">
        <v>83</v>
      </c>
      <c r="AY174" s="18" t="s">
        <v>207</v>
      </c>
      <c r="BE174" s="205">
        <f t="shared" si="14"/>
        <v>0</v>
      </c>
      <c r="BF174" s="205">
        <f t="shared" si="15"/>
        <v>0</v>
      </c>
      <c r="BG174" s="205">
        <f t="shared" si="16"/>
        <v>0</v>
      </c>
      <c r="BH174" s="205">
        <f t="shared" si="17"/>
        <v>0</v>
      </c>
      <c r="BI174" s="205">
        <f t="shared" si="18"/>
        <v>0</v>
      </c>
      <c r="BJ174" s="18" t="s">
        <v>83</v>
      </c>
      <c r="BK174" s="205">
        <f t="shared" si="19"/>
        <v>0</v>
      </c>
      <c r="BL174" s="18" t="s">
        <v>806</v>
      </c>
      <c r="BM174" s="204" t="s">
        <v>3673</v>
      </c>
    </row>
    <row r="175" spans="1:65" s="2" customFormat="1" ht="24.2" customHeight="1">
      <c r="A175" s="35"/>
      <c r="B175" s="36"/>
      <c r="C175" s="193" t="s">
        <v>428</v>
      </c>
      <c r="D175" s="193" t="s">
        <v>209</v>
      </c>
      <c r="E175" s="194" t="s">
        <v>3674</v>
      </c>
      <c r="F175" s="195" t="s">
        <v>3591</v>
      </c>
      <c r="G175" s="196" t="s">
        <v>275</v>
      </c>
      <c r="H175" s="197">
        <v>20</v>
      </c>
      <c r="I175" s="198"/>
      <c r="J175" s="199">
        <f t="shared" si="10"/>
        <v>0</v>
      </c>
      <c r="K175" s="195" t="s">
        <v>1</v>
      </c>
      <c r="L175" s="40"/>
      <c r="M175" s="200" t="s">
        <v>1</v>
      </c>
      <c r="N175" s="201" t="s">
        <v>41</v>
      </c>
      <c r="O175" s="72"/>
      <c r="P175" s="202">
        <f t="shared" si="11"/>
        <v>0</v>
      </c>
      <c r="Q175" s="202">
        <v>0</v>
      </c>
      <c r="R175" s="202">
        <f t="shared" si="12"/>
        <v>0</v>
      </c>
      <c r="S175" s="202">
        <v>0</v>
      </c>
      <c r="T175" s="203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806</v>
      </c>
      <c r="AT175" s="204" t="s">
        <v>209</v>
      </c>
      <c r="AU175" s="204" t="s">
        <v>83</v>
      </c>
      <c r="AY175" s="18" t="s">
        <v>207</v>
      </c>
      <c r="BE175" s="205">
        <f t="shared" si="14"/>
        <v>0</v>
      </c>
      <c r="BF175" s="205">
        <f t="shared" si="15"/>
        <v>0</v>
      </c>
      <c r="BG175" s="205">
        <f t="shared" si="16"/>
        <v>0</v>
      </c>
      <c r="BH175" s="205">
        <f t="shared" si="17"/>
        <v>0</v>
      </c>
      <c r="BI175" s="205">
        <f t="shared" si="18"/>
        <v>0</v>
      </c>
      <c r="BJ175" s="18" t="s">
        <v>83</v>
      </c>
      <c r="BK175" s="205">
        <f t="shared" si="19"/>
        <v>0</v>
      </c>
      <c r="BL175" s="18" t="s">
        <v>806</v>
      </c>
      <c r="BM175" s="204" t="s">
        <v>3675</v>
      </c>
    </row>
    <row r="176" spans="1:65" s="2" customFormat="1" ht="33" customHeight="1">
      <c r="A176" s="35"/>
      <c r="B176" s="36"/>
      <c r="C176" s="193" t="s">
        <v>432</v>
      </c>
      <c r="D176" s="193" t="s">
        <v>209</v>
      </c>
      <c r="E176" s="194" t="s">
        <v>3676</v>
      </c>
      <c r="F176" s="195" t="s">
        <v>3594</v>
      </c>
      <c r="G176" s="196" t="s">
        <v>275</v>
      </c>
      <c r="H176" s="197">
        <v>20</v>
      </c>
      <c r="I176" s="198"/>
      <c r="J176" s="199">
        <f t="shared" si="10"/>
        <v>0</v>
      </c>
      <c r="K176" s="195" t="s">
        <v>1</v>
      </c>
      <c r="L176" s="40"/>
      <c r="M176" s="200" t="s">
        <v>1</v>
      </c>
      <c r="N176" s="201" t="s">
        <v>41</v>
      </c>
      <c r="O176" s="72"/>
      <c r="P176" s="202">
        <f t="shared" si="11"/>
        <v>0</v>
      </c>
      <c r="Q176" s="202">
        <v>0</v>
      </c>
      <c r="R176" s="202">
        <f t="shared" si="12"/>
        <v>0</v>
      </c>
      <c r="S176" s="202">
        <v>0</v>
      </c>
      <c r="T176" s="203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806</v>
      </c>
      <c r="AT176" s="204" t="s">
        <v>209</v>
      </c>
      <c r="AU176" s="204" t="s">
        <v>83</v>
      </c>
      <c r="AY176" s="18" t="s">
        <v>207</v>
      </c>
      <c r="BE176" s="205">
        <f t="shared" si="14"/>
        <v>0</v>
      </c>
      <c r="BF176" s="205">
        <f t="shared" si="15"/>
        <v>0</v>
      </c>
      <c r="BG176" s="205">
        <f t="shared" si="16"/>
        <v>0</v>
      </c>
      <c r="BH176" s="205">
        <f t="shared" si="17"/>
        <v>0</v>
      </c>
      <c r="BI176" s="205">
        <f t="shared" si="18"/>
        <v>0</v>
      </c>
      <c r="BJ176" s="18" t="s">
        <v>83</v>
      </c>
      <c r="BK176" s="205">
        <f t="shared" si="19"/>
        <v>0</v>
      </c>
      <c r="BL176" s="18" t="s">
        <v>806</v>
      </c>
      <c r="BM176" s="204" t="s">
        <v>3677</v>
      </c>
    </row>
    <row r="177" spans="1:65" s="12" customFormat="1" ht="25.9" customHeight="1">
      <c r="B177" s="177"/>
      <c r="C177" s="178"/>
      <c r="D177" s="179" t="s">
        <v>75</v>
      </c>
      <c r="E177" s="180" t="s">
        <v>3678</v>
      </c>
      <c r="F177" s="180" t="s">
        <v>3679</v>
      </c>
      <c r="G177" s="178"/>
      <c r="H177" s="178"/>
      <c r="I177" s="181"/>
      <c r="J177" s="182">
        <f>BK177</f>
        <v>0</v>
      </c>
      <c r="K177" s="178"/>
      <c r="L177" s="183"/>
      <c r="M177" s="184"/>
      <c r="N177" s="185"/>
      <c r="O177" s="185"/>
      <c r="P177" s="186">
        <f>SUM(P178:P225)</f>
        <v>0</v>
      </c>
      <c r="Q177" s="185"/>
      <c r="R177" s="186">
        <f>SUM(R178:R225)</f>
        <v>0</v>
      </c>
      <c r="S177" s="185"/>
      <c r="T177" s="187">
        <f>SUM(T178:T225)</f>
        <v>0</v>
      </c>
      <c r="AR177" s="188" t="s">
        <v>83</v>
      </c>
      <c r="AT177" s="189" t="s">
        <v>75</v>
      </c>
      <c r="AU177" s="189" t="s">
        <v>76</v>
      </c>
      <c r="AY177" s="188" t="s">
        <v>207</v>
      </c>
      <c r="BK177" s="190">
        <f>SUM(BK178:BK225)</f>
        <v>0</v>
      </c>
    </row>
    <row r="178" spans="1:65" s="2" customFormat="1" ht="16.5" customHeight="1">
      <c r="A178" s="35"/>
      <c r="B178" s="36"/>
      <c r="C178" s="193" t="s">
        <v>436</v>
      </c>
      <c r="D178" s="193" t="s">
        <v>209</v>
      </c>
      <c r="E178" s="194" t="s">
        <v>3680</v>
      </c>
      <c r="F178" s="195" t="s">
        <v>2895</v>
      </c>
      <c r="G178" s="196" t="s">
        <v>275</v>
      </c>
      <c r="H178" s="197">
        <v>50</v>
      </c>
      <c r="I178" s="198"/>
      <c r="J178" s="199">
        <f t="shared" ref="J178:J225" si="20">ROUND(I178*H178,2)</f>
        <v>0</v>
      </c>
      <c r="K178" s="195" t="s">
        <v>1</v>
      </c>
      <c r="L178" s="40"/>
      <c r="M178" s="200" t="s">
        <v>1</v>
      </c>
      <c r="N178" s="201" t="s">
        <v>41</v>
      </c>
      <c r="O178" s="72"/>
      <c r="P178" s="202">
        <f t="shared" ref="P178:P225" si="21">O178*H178</f>
        <v>0</v>
      </c>
      <c r="Q178" s="202">
        <v>0</v>
      </c>
      <c r="R178" s="202">
        <f t="shared" ref="R178:R225" si="22">Q178*H178</f>
        <v>0</v>
      </c>
      <c r="S178" s="202">
        <v>0</v>
      </c>
      <c r="T178" s="203">
        <f t="shared" ref="T178:T225" si="2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806</v>
      </c>
      <c r="AT178" s="204" t="s">
        <v>209</v>
      </c>
      <c r="AU178" s="204" t="s">
        <v>83</v>
      </c>
      <c r="AY178" s="18" t="s">
        <v>207</v>
      </c>
      <c r="BE178" s="205">
        <f t="shared" ref="BE178:BE225" si="24">IF(N178="základní",J178,0)</f>
        <v>0</v>
      </c>
      <c r="BF178" s="205">
        <f t="shared" ref="BF178:BF225" si="25">IF(N178="snížená",J178,0)</f>
        <v>0</v>
      </c>
      <c r="BG178" s="205">
        <f t="shared" ref="BG178:BG225" si="26">IF(N178="zákl. přenesená",J178,0)</f>
        <v>0</v>
      </c>
      <c r="BH178" s="205">
        <f t="shared" ref="BH178:BH225" si="27">IF(N178="sníž. přenesená",J178,0)</f>
        <v>0</v>
      </c>
      <c r="BI178" s="205">
        <f t="shared" ref="BI178:BI225" si="28">IF(N178="nulová",J178,0)</f>
        <v>0</v>
      </c>
      <c r="BJ178" s="18" t="s">
        <v>83</v>
      </c>
      <c r="BK178" s="205">
        <f t="shared" ref="BK178:BK225" si="29">ROUND(I178*H178,2)</f>
        <v>0</v>
      </c>
      <c r="BL178" s="18" t="s">
        <v>806</v>
      </c>
      <c r="BM178" s="204" t="s">
        <v>3681</v>
      </c>
    </row>
    <row r="179" spans="1:65" s="2" customFormat="1" ht="24.2" customHeight="1">
      <c r="A179" s="35"/>
      <c r="B179" s="36"/>
      <c r="C179" s="193" t="s">
        <v>442</v>
      </c>
      <c r="D179" s="193" t="s">
        <v>209</v>
      </c>
      <c r="E179" s="194" t="s">
        <v>3682</v>
      </c>
      <c r="F179" s="195" t="s">
        <v>3560</v>
      </c>
      <c r="G179" s="196" t="s">
        <v>275</v>
      </c>
      <c r="H179" s="197">
        <v>50</v>
      </c>
      <c r="I179" s="198"/>
      <c r="J179" s="199">
        <f t="shared" si="20"/>
        <v>0</v>
      </c>
      <c r="K179" s="195" t="s">
        <v>1</v>
      </c>
      <c r="L179" s="40"/>
      <c r="M179" s="200" t="s">
        <v>1</v>
      </c>
      <c r="N179" s="201" t="s">
        <v>41</v>
      </c>
      <c r="O179" s="72"/>
      <c r="P179" s="202">
        <f t="shared" si="21"/>
        <v>0</v>
      </c>
      <c r="Q179" s="202">
        <v>0</v>
      </c>
      <c r="R179" s="202">
        <f t="shared" si="22"/>
        <v>0</v>
      </c>
      <c r="S179" s="202">
        <v>0</v>
      </c>
      <c r="T179" s="203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806</v>
      </c>
      <c r="AT179" s="204" t="s">
        <v>209</v>
      </c>
      <c r="AU179" s="204" t="s">
        <v>83</v>
      </c>
      <c r="AY179" s="18" t="s">
        <v>207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8" t="s">
        <v>83</v>
      </c>
      <c r="BK179" s="205">
        <f t="shared" si="29"/>
        <v>0</v>
      </c>
      <c r="BL179" s="18" t="s">
        <v>806</v>
      </c>
      <c r="BM179" s="204" t="s">
        <v>3683</v>
      </c>
    </row>
    <row r="180" spans="1:65" s="2" customFormat="1" ht="16.5" customHeight="1">
      <c r="A180" s="35"/>
      <c r="B180" s="36"/>
      <c r="C180" s="193" t="s">
        <v>447</v>
      </c>
      <c r="D180" s="193" t="s">
        <v>209</v>
      </c>
      <c r="E180" s="194" t="s">
        <v>2757</v>
      </c>
      <c r="F180" s="195" t="s">
        <v>2758</v>
      </c>
      <c r="G180" s="196" t="s">
        <v>817</v>
      </c>
      <c r="H180" s="197">
        <v>10</v>
      </c>
      <c r="I180" s="198"/>
      <c r="J180" s="199">
        <f t="shared" si="20"/>
        <v>0</v>
      </c>
      <c r="K180" s="195" t="s">
        <v>1</v>
      </c>
      <c r="L180" s="40"/>
      <c r="M180" s="200" t="s">
        <v>1</v>
      </c>
      <c r="N180" s="201" t="s">
        <v>41</v>
      </c>
      <c r="O180" s="72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806</v>
      </c>
      <c r="AT180" s="204" t="s">
        <v>209</v>
      </c>
      <c r="AU180" s="204" t="s">
        <v>83</v>
      </c>
      <c r="AY180" s="18" t="s">
        <v>207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8" t="s">
        <v>83</v>
      </c>
      <c r="BK180" s="205">
        <f t="shared" si="29"/>
        <v>0</v>
      </c>
      <c r="BL180" s="18" t="s">
        <v>806</v>
      </c>
      <c r="BM180" s="204" t="s">
        <v>3684</v>
      </c>
    </row>
    <row r="181" spans="1:65" s="2" customFormat="1" ht="16.5" customHeight="1">
      <c r="A181" s="35"/>
      <c r="B181" s="36"/>
      <c r="C181" s="193" t="s">
        <v>452</v>
      </c>
      <c r="D181" s="193" t="s">
        <v>209</v>
      </c>
      <c r="E181" s="194" t="s">
        <v>3685</v>
      </c>
      <c r="F181" s="195" t="s">
        <v>2755</v>
      </c>
      <c r="G181" s="196" t="s">
        <v>817</v>
      </c>
      <c r="H181" s="197">
        <v>50</v>
      </c>
      <c r="I181" s="198"/>
      <c r="J181" s="199">
        <f t="shared" si="20"/>
        <v>0</v>
      </c>
      <c r="K181" s="195" t="s">
        <v>1</v>
      </c>
      <c r="L181" s="40"/>
      <c r="M181" s="200" t="s">
        <v>1</v>
      </c>
      <c r="N181" s="201" t="s">
        <v>41</v>
      </c>
      <c r="O181" s="72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806</v>
      </c>
      <c r="AT181" s="204" t="s">
        <v>209</v>
      </c>
      <c r="AU181" s="204" t="s">
        <v>83</v>
      </c>
      <c r="AY181" s="18" t="s">
        <v>207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8" t="s">
        <v>83</v>
      </c>
      <c r="BK181" s="205">
        <f t="shared" si="29"/>
        <v>0</v>
      </c>
      <c r="BL181" s="18" t="s">
        <v>806</v>
      </c>
      <c r="BM181" s="204" t="s">
        <v>3686</v>
      </c>
    </row>
    <row r="182" spans="1:65" s="2" customFormat="1" ht="24.2" customHeight="1">
      <c r="A182" s="35"/>
      <c r="B182" s="36"/>
      <c r="C182" s="193" t="s">
        <v>457</v>
      </c>
      <c r="D182" s="193" t="s">
        <v>209</v>
      </c>
      <c r="E182" s="194" t="s">
        <v>3687</v>
      </c>
      <c r="F182" s="195" t="s">
        <v>3688</v>
      </c>
      <c r="G182" s="196" t="s">
        <v>2752</v>
      </c>
      <c r="H182" s="197">
        <v>6</v>
      </c>
      <c r="I182" s="198"/>
      <c r="J182" s="199">
        <f t="shared" si="20"/>
        <v>0</v>
      </c>
      <c r="K182" s="195" t="s">
        <v>1</v>
      </c>
      <c r="L182" s="40"/>
      <c r="M182" s="200" t="s">
        <v>1</v>
      </c>
      <c r="N182" s="201" t="s">
        <v>41</v>
      </c>
      <c r="O182" s="72"/>
      <c r="P182" s="202">
        <f t="shared" si="21"/>
        <v>0</v>
      </c>
      <c r="Q182" s="202">
        <v>0</v>
      </c>
      <c r="R182" s="202">
        <f t="shared" si="22"/>
        <v>0</v>
      </c>
      <c r="S182" s="202">
        <v>0</v>
      </c>
      <c r="T182" s="203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806</v>
      </c>
      <c r="AT182" s="204" t="s">
        <v>209</v>
      </c>
      <c r="AU182" s="204" t="s">
        <v>83</v>
      </c>
      <c r="AY182" s="18" t="s">
        <v>207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8" t="s">
        <v>83</v>
      </c>
      <c r="BK182" s="205">
        <f t="shared" si="29"/>
        <v>0</v>
      </c>
      <c r="BL182" s="18" t="s">
        <v>806</v>
      </c>
      <c r="BM182" s="204" t="s">
        <v>3689</v>
      </c>
    </row>
    <row r="183" spans="1:65" s="2" customFormat="1" ht="24.2" customHeight="1">
      <c r="A183" s="35"/>
      <c r="B183" s="36"/>
      <c r="C183" s="193" t="s">
        <v>462</v>
      </c>
      <c r="D183" s="193" t="s">
        <v>209</v>
      </c>
      <c r="E183" s="194" t="s">
        <v>3690</v>
      </c>
      <c r="F183" s="195" t="s">
        <v>3691</v>
      </c>
      <c r="G183" s="196" t="s">
        <v>2752</v>
      </c>
      <c r="H183" s="197">
        <v>4</v>
      </c>
      <c r="I183" s="198"/>
      <c r="J183" s="199">
        <f t="shared" si="20"/>
        <v>0</v>
      </c>
      <c r="K183" s="195" t="s">
        <v>1</v>
      </c>
      <c r="L183" s="40"/>
      <c r="M183" s="200" t="s">
        <v>1</v>
      </c>
      <c r="N183" s="201" t="s">
        <v>41</v>
      </c>
      <c r="O183" s="72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806</v>
      </c>
      <c r="AT183" s="204" t="s">
        <v>209</v>
      </c>
      <c r="AU183" s="204" t="s">
        <v>83</v>
      </c>
      <c r="AY183" s="18" t="s">
        <v>207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8" t="s">
        <v>83</v>
      </c>
      <c r="BK183" s="205">
        <f t="shared" si="29"/>
        <v>0</v>
      </c>
      <c r="BL183" s="18" t="s">
        <v>806</v>
      </c>
      <c r="BM183" s="204" t="s">
        <v>3692</v>
      </c>
    </row>
    <row r="184" spans="1:65" s="2" customFormat="1" ht="16.5" customHeight="1">
      <c r="A184" s="35"/>
      <c r="B184" s="36"/>
      <c r="C184" s="193" t="s">
        <v>466</v>
      </c>
      <c r="D184" s="193" t="s">
        <v>209</v>
      </c>
      <c r="E184" s="194" t="s">
        <v>3693</v>
      </c>
      <c r="F184" s="195" t="s">
        <v>3694</v>
      </c>
      <c r="G184" s="196" t="s">
        <v>2752</v>
      </c>
      <c r="H184" s="197">
        <v>10</v>
      </c>
      <c r="I184" s="198"/>
      <c r="J184" s="199">
        <f t="shared" si="20"/>
        <v>0</v>
      </c>
      <c r="K184" s="195" t="s">
        <v>1</v>
      </c>
      <c r="L184" s="40"/>
      <c r="M184" s="200" t="s">
        <v>1</v>
      </c>
      <c r="N184" s="201" t="s">
        <v>41</v>
      </c>
      <c r="O184" s="72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806</v>
      </c>
      <c r="AT184" s="204" t="s">
        <v>209</v>
      </c>
      <c r="AU184" s="204" t="s">
        <v>83</v>
      </c>
      <c r="AY184" s="18" t="s">
        <v>207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8" t="s">
        <v>83</v>
      </c>
      <c r="BK184" s="205">
        <f t="shared" si="29"/>
        <v>0</v>
      </c>
      <c r="BL184" s="18" t="s">
        <v>806</v>
      </c>
      <c r="BM184" s="204" t="s">
        <v>3695</v>
      </c>
    </row>
    <row r="185" spans="1:65" s="2" customFormat="1" ht="24.2" customHeight="1">
      <c r="A185" s="35"/>
      <c r="B185" s="36"/>
      <c r="C185" s="193" t="s">
        <v>470</v>
      </c>
      <c r="D185" s="193" t="s">
        <v>209</v>
      </c>
      <c r="E185" s="194" t="s">
        <v>3696</v>
      </c>
      <c r="F185" s="195" t="s">
        <v>3697</v>
      </c>
      <c r="G185" s="196" t="s">
        <v>2752</v>
      </c>
      <c r="H185" s="197">
        <v>1</v>
      </c>
      <c r="I185" s="198"/>
      <c r="J185" s="199">
        <f t="shared" si="20"/>
        <v>0</v>
      </c>
      <c r="K185" s="195" t="s">
        <v>1</v>
      </c>
      <c r="L185" s="40"/>
      <c r="M185" s="200" t="s">
        <v>1</v>
      </c>
      <c r="N185" s="201" t="s">
        <v>41</v>
      </c>
      <c r="O185" s="72"/>
      <c r="P185" s="202">
        <f t="shared" si="21"/>
        <v>0</v>
      </c>
      <c r="Q185" s="202">
        <v>0</v>
      </c>
      <c r="R185" s="202">
        <f t="shared" si="22"/>
        <v>0</v>
      </c>
      <c r="S185" s="202">
        <v>0</v>
      </c>
      <c r="T185" s="203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806</v>
      </c>
      <c r="AT185" s="204" t="s">
        <v>209</v>
      </c>
      <c r="AU185" s="204" t="s">
        <v>83</v>
      </c>
      <c r="AY185" s="18" t="s">
        <v>207</v>
      </c>
      <c r="BE185" s="205">
        <f t="shared" si="24"/>
        <v>0</v>
      </c>
      <c r="BF185" s="205">
        <f t="shared" si="25"/>
        <v>0</v>
      </c>
      <c r="BG185" s="205">
        <f t="shared" si="26"/>
        <v>0</v>
      </c>
      <c r="BH185" s="205">
        <f t="shared" si="27"/>
        <v>0</v>
      </c>
      <c r="BI185" s="205">
        <f t="shared" si="28"/>
        <v>0</v>
      </c>
      <c r="BJ185" s="18" t="s">
        <v>83</v>
      </c>
      <c r="BK185" s="205">
        <f t="shared" si="29"/>
        <v>0</v>
      </c>
      <c r="BL185" s="18" t="s">
        <v>806</v>
      </c>
      <c r="BM185" s="204" t="s">
        <v>3698</v>
      </c>
    </row>
    <row r="186" spans="1:65" s="2" customFormat="1" ht="16.5" customHeight="1">
      <c r="A186" s="35"/>
      <c r="B186" s="36"/>
      <c r="C186" s="193" t="s">
        <v>475</v>
      </c>
      <c r="D186" s="193" t="s">
        <v>209</v>
      </c>
      <c r="E186" s="194" t="s">
        <v>2969</v>
      </c>
      <c r="F186" s="195" t="s">
        <v>2970</v>
      </c>
      <c r="G186" s="196" t="s">
        <v>2752</v>
      </c>
      <c r="H186" s="197">
        <v>10</v>
      </c>
      <c r="I186" s="198"/>
      <c r="J186" s="199">
        <f t="shared" si="20"/>
        <v>0</v>
      </c>
      <c r="K186" s="195" t="s">
        <v>1</v>
      </c>
      <c r="L186" s="40"/>
      <c r="M186" s="200" t="s">
        <v>1</v>
      </c>
      <c r="N186" s="201" t="s">
        <v>41</v>
      </c>
      <c r="O186" s="72"/>
      <c r="P186" s="202">
        <f t="shared" si="21"/>
        <v>0</v>
      </c>
      <c r="Q186" s="202">
        <v>0</v>
      </c>
      <c r="R186" s="202">
        <f t="shared" si="22"/>
        <v>0</v>
      </c>
      <c r="S186" s="202">
        <v>0</v>
      </c>
      <c r="T186" s="203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806</v>
      </c>
      <c r="AT186" s="204" t="s">
        <v>209</v>
      </c>
      <c r="AU186" s="204" t="s">
        <v>83</v>
      </c>
      <c r="AY186" s="18" t="s">
        <v>207</v>
      </c>
      <c r="BE186" s="205">
        <f t="shared" si="24"/>
        <v>0</v>
      </c>
      <c r="BF186" s="205">
        <f t="shared" si="25"/>
        <v>0</v>
      </c>
      <c r="BG186" s="205">
        <f t="shared" si="26"/>
        <v>0</v>
      </c>
      <c r="BH186" s="205">
        <f t="shared" si="27"/>
        <v>0</v>
      </c>
      <c r="BI186" s="205">
        <f t="shared" si="28"/>
        <v>0</v>
      </c>
      <c r="BJ186" s="18" t="s">
        <v>83</v>
      </c>
      <c r="BK186" s="205">
        <f t="shared" si="29"/>
        <v>0</v>
      </c>
      <c r="BL186" s="18" t="s">
        <v>806</v>
      </c>
      <c r="BM186" s="204" t="s">
        <v>3699</v>
      </c>
    </row>
    <row r="187" spans="1:65" s="2" customFormat="1" ht="37.9" customHeight="1">
      <c r="A187" s="35"/>
      <c r="B187" s="36"/>
      <c r="C187" s="193" t="s">
        <v>483</v>
      </c>
      <c r="D187" s="193" t="s">
        <v>209</v>
      </c>
      <c r="E187" s="194" t="s">
        <v>3700</v>
      </c>
      <c r="F187" s="195" t="s">
        <v>3701</v>
      </c>
      <c r="G187" s="196" t="s">
        <v>2752</v>
      </c>
      <c r="H187" s="197">
        <v>2</v>
      </c>
      <c r="I187" s="198"/>
      <c r="J187" s="199">
        <f t="shared" si="20"/>
        <v>0</v>
      </c>
      <c r="K187" s="195" t="s">
        <v>1</v>
      </c>
      <c r="L187" s="40"/>
      <c r="M187" s="200" t="s">
        <v>1</v>
      </c>
      <c r="N187" s="201" t="s">
        <v>41</v>
      </c>
      <c r="O187" s="72"/>
      <c r="P187" s="202">
        <f t="shared" si="21"/>
        <v>0</v>
      </c>
      <c r="Q187" s="202">
        <v>0</v>
      </c>
      <c r="R187" s="202">
        <f t="shared" si="22"/>
        <v>0</v>
      </c>
      <c r="S187" s="202">
        <v>0</v>
      </c>
      <c r="T187" s="203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806</v>
      </c>
      <c r="AT187" s="204" t="s">
        <v>209</v>
      </c>
      <c r="AU187" s="204" t="s">
        <v>83</v>
      </c>
      <c r="AY187" s="18" t="s">
        <v>207</v>
      </c>
      <c r="BE187" s="205">
        <f t="shared" si="24"/>
        <v>0</v>
      </c>
      <c r="BF187" s="205">
        <f t="shared" si="25"/>
        <v>0</v>
      </c>
      <c r="BG187" s="205">
        <f t="shared" si="26"/>
        <v>0</v>
      </c>
      <c r="BH187" s="205">
        <f t="shared" si="27"/>
        <v>0</v>
      </c>
      <c r="BI187" s="205">
        <f t="shared" si="28"/>
        <v>0</v>
      </c>
      <c r="BJ187" s="18" t="s">
        <v>83</v>
      </c>
      <c r="BK187" s="205">
        <f t="shared" si="29"/>
        <v>0</v>
      </c>
      <c r="BL187" s="18" t="s">
        <v>806</v>
      </c>
      <c r="BM187" s="204" t="s">
        <v>3702</v>
      </c>
    </row>
    <row r="188" spans="1:65" s="2" customFormat="1" ht="24.2" customHeight="1">
      <c r="A188" s="35"/>
      <c r="B188" s="36"/>
      <c r="C188" s="193" t="s">
        <v>761</v>
      </c>
      <c r="D188" s="193" t="s">
        <v>209</v>
      </c>
      <c r="E188" s="194" t="s">
        <v>2972</v>
      </c>
      <c r="F188" s="195" t="s">
        <v>2973</v>
      </c>
      <c r="G188" s="196" t="s">
        <v>2752</v>
      </c>
      <c r="H188" s="197">
        <v>14</v>
      </c>
      <c r="I188" s="198"/>
      <c r="J188" s="199">
        <f t="shared" si="20"/>
        <v>0</v>
      </c>
      <c r="K188" s="195" t="s">
        <v>1</v>
      </c>
      <c r="L188" s="40"/>
      <c r="M188" s="200" t="s">
        <v>1</v>
      </c>
      <c r="N188" s="201" t="s">
        <v>41</v>
      </c>
      <c r="O188" s="72"/>
      <c r="P188" s="202">
        <f t="shared" si="21"/>
        <v>0</v>
      </c>
      <c r="Q188" s="202">
        <v>0</v>
      </c>
      <c r="R188" s="202">
        <f t="shared" si="22"/>
        <v>0</v>
      </c>
      <c r="S188" s="202">
        <v>0</v>
      </c>
      <c r="T188" s="203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806</v>
      </c>
      <c r="AT188" s="204" t="s">
        <v>209</v>
      </c>
      <c r="AU188" s="204" t="s">
        <v>83</v>
      </c>
      <c r="AY188" s="18" t="s">
        <v>207</v>
      </c>
      <c r="BE188" s="205">
        <f t="shared" si="24"/>
        <v>0</v>
      </c>
      <c r="BF188" s="205">
        <f t="shared" si="25"/>
        <v>0</v>
      </c>
      <c r="BG188" s="205">
        <f t="shared" si="26"/>
        <v>0</v>
      </c>
      <c r="BH188" s="205">
        <f t="shared" si="27"/>
        <v>0</v>
      </c>
      <c r="BI188" s="205">
        <f t="shared" si="28"/>
        <v>0</v>
      </c>
      <c r="BJ188" s="18" t="s">
        <v>83</v>
      </c>
      <c r="BK188" s="205">
        <f t="shared" si="29"/>
        <v>0</v>
      </c>
      <c r="BL188" s="18" t="s">
        <v>806</v>
      </c>
      <c r="BM188" s="204" t="s">
        <v>3703</v>
      </c>
    </row>
    <row r="189" spans="1:65" s="2" customFormat="1" ht="16.5" customHeight="1">
      <c r="A189" s="35"/>
      <c r="B189" s="36"/>
      <c r="C189" s="193" t="s">
        <v>765</v>
      </c>
      <c r="D189" s="193" t="s">
        <v>209</v>
      </c>
      <c r="E189" s="194" t="s">
        <v>2975</v>
      </c>
      <c r="F189" s="195" t="s">
        <v>2976</v>
      </c>
      <c r="G189" s="196" t="s">
        <v>2752</v>
      </c>
      <c r="H189" s="197">
        <v>60</v>
      </c>
      <c r="I189" s="198"/>
      <c r="J189" s="199">
        <f t="shared" si="20"/>
        <v>0</v>
      </c>
      <c r="K189" s="195" t="s">
        <v>1</v>
      </c>
      <c r="L189" s="40"/>
      <c r="M189" s="200" t="s">
        <v>1</v>
      </c>
      <c r="N189" s="201" t="s">
        <v>41</v>
      </c>
      <c r="O189" s="72"/>
      <c r="P189" s="202">
        <f t="shared" si="21"/>
        <v>0</v>
      </c>
      <c r="Q189" s="202">
        <v>0</v>
      </c>
      <c r="R189" s="202">
        <f t="shared" si="22"/>
        <v>0</v>
      </c>
      <c r="S189" s="202">
        <v>0</v>
      </c>
      <c r="T189" s="203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806</v>
      </c>
      <c r="AT189" s="204" t="s">
        <v>209</v>
      </c>
      <c r="AU189" s="204" t="s">
        <v>83</v>
      </c>
      <c r="AY189" s="18" t="s">
        <v>207</v>
      </c>
      <c r="BE189" s="205">
        <f t="shared" si="24"/>
        <v>0</v>
      </c>
      <c r="BF189" s="205">
        <f t="shared" si="25"/>
        <v>0</v>
      </c>
      <c r="BG189" s="205">
        <f t="shared" si="26"/>
        <v>0</v>
      </c>
      <c r="BH189" s="205">
        <f t="shared" si="27"/>
        <v>0</v>
      </c>
      <c r="BI189" s="205">
        <f t="shared" si="28"/>
        <v>0</v>
      </c>
      <c r="BJ189" s="18" t="s">
        <v>83</v>
      </c>
      <c r="BK189" s="205">
        <f t="shared" si="29"/>
        <v>0</v>
      </c>
      <c r="BL189" s="18" t="s">
        <v>806</v>
      </c>
      <c r="BM189" s="204" t="s">
        <v>3704</v>
      </c>
    </row>
    <row r="190" spans="1:65" s="2" customFormat="1" ht="37.9" customHeight="1">
      <c r="A190" s="35"/>
      <c r="B190" s="36"/>
      <c r="C190" s="193" t="s">
        <v>770</v>
      </c>
      <c r="D190" s="193" t="s">
        <v>209</v>
      </c>
      <c r="E190" s="194" t="s">
        <v>3705</v>
      </c>
      <c r="F190" s="195" t="s">
        <v>3706</v>
      </c>
      <c r="G190" s="196" t="s">
        <v>275</v>
      </c>
      <c r="H190" s="197">
        <v>70</v>
      </c>
      <c r="I190" s="198"/>
      <c r="J190" s="199">
        <f t="shared" si="20"/>
        <v>0</v>
      </c>
      <c r="K190" s="195" t="s">
        <v>1</v>
      </c>
      <c r="L190" s="40"/>
      <c r="M190" s="200" t="s">
        <v>1</v>
      </c>
      <c r="N190" s="201" t="s">
        <v>41</v>
      </c>
      <c r="O190" s="72"/>
      <c r="P190" s="202">
        <f t="shared" si="21"/>
        <v>0</v>
      </c>
      <c r="Q190" s="202">
        <v>0</v>
      </c>
      <c r="R190" s="202">
        <f t="shared" si="22"/>
        <v>0</v>
      </c>
      <c r="S190" s="202">
        <v>0</v>
      </c>
      <c r="T190" s="203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806</v>
      </c>
      <c r="AT190" s="204" t="s">
        <v>209</v>
      </c>
      <c r="AU190" s="204" t="s">
        <v>83</v>
      </c>
      <c r="AY190" s="18" t="s">
        <v>207</v>
      </c>
      <c r="BE190" s="205">
        <f t="shared" si="24"/>
        <v>0</v>
      </c>
      <c r="BF190" s="205">
        <f t="shared" si="25"/>
        <v>0</v>
      </c>
      <c r="BG190" s="205">
        <f t="shared" si="26"/>
        <v>0</v>
      </c>
      <c r="BH190" s="205">
        <f t="shared" si="27"/>
        <v>0</v>
      </c>
      <c r="BI190" s="205">
        <f t="shared" si="28"/>
        <v>0</v>
      </c>
      <c r="BJ190" s="18" t="s">
        <v>83</v>
      </c>
      <c r="BK190" s="205">
        <f t="shared" si="29"/>
        <v>0</v>
      </c>
      <c r="BL190" s="18" t="s">
        <v>806</v>
      </c>
      <c r="BM190" s="204" t="s">
        <v>3707</v>
      </c>
    </row>
    <row r="191" spans="1:65" s="2" customFormat="1" ht="37.9" customHeight="1">
      <c r="A191" s="35"/>
      <c r="B191" s="36"/>
      <c r="C191" s="193" t="s">
        <v>775</v>
      </c>
      <c r="D191" s="193" t="s">
        <v>209</v>
      </c>
      <c r="E191" s="194" t="s">
        <v>3708</v>
      </c>
      <c r="F191" s="195" t="s">
        <v>3706</v>
      </c>
      <c r="G191" s="196" t="s">
        <v>275</v>
      </c>
      <c r="H191" s="197">
        <v>10</v>
      </c>
      <c r="I191" s="198"/>
      <c r="J191" s="199">
        <f t="shared" si="20"/>
        <v>0</v>
      </c>
      <c r="K191" s="195" t="s">
        <v>1</v>
      </c>
      <c r="L191" s="40"/>
      <c r="M191" s="200" t="s">
        <v>1</v>
      </c>
      <c r="N191" s="201" t="s">
        <v>41</v>
      </c>
      <c r="O191" s="72"/>
      <c r="P191" s="202">
        <f t="shared" si="21"/>
        <v>0</v>
      </c>
      <c r="Q191" s="202">
        <v>0</v>
      </c>
      <c r="R191" s="202">
        <f t="shared" si="22"/>
        <v>0</v>
      </c>
      <c r="S191" s="202">
        <v>0</v>
      </c>
      <c r="T191" s="203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806</v>
      </c>
      <c r="AT191" s="204" t="s">
        <v>209</v>
      </c>
      <c r="AU191" s="204" t="s">
        <v>83</v>
      </c>
      <c r="AY191" s="18" t="s">
        <v>207</v>
      </c>
      <c r="BE191" s="205">
        <f t="shared" si="24"/>
        <v>0</v>
      </c>
      <c r="BF191" s="205">
        <f t="shared" si="25"/>
        <v>0</v>
      </c>
      <c r="BG191" s="205">
        <f t="shared" si="26"/>
        <v>0</v>
      </c>
      <c r="BH191" s="205">
        <f t="shared" si="27"/>
        <v>0</v>
      </c>
      <c r="BI191" s="205">
        <f t="shared" si="28"/>
        <v>0</v>
      </c>
      <c r="BJ191" s="18" t="s">
        <v>83</v>
      </c>
      <c r="BK191" s="205">
        <f t="shared" si="29"/>
        <v>0</v>
      </c>
      <c r="BL191" s="18" t="s">
        <v>806</v>
      </c>
      <c r="BM191" s="204" t="s">
        <v>3709</v>
      </c>
    </row>
    <row r="192" spans="1:65" s="2" customFormat="1" ht="37.9" customHeight="1">
      <c r="A192" s="35"/>
      <c r="B192" s="36"/>
      <c r="C192" s="193" t="s">
        <v>779</v>
      </c>
      <c r="D192" s="193" t="s">
        <v>209</v>
      </c>
      <c r="E192" s="194" t="s">
        <v>3710</v>
      </c>
      <c r="F192" s="195" t="s">
        <v>3711</v>
      </c>
      <c r="G192" s="196" t="s">
        <v>275</v>
      </c>
      <c r="H192" s="197">
        <v>10</v>
      </c>
      <c r="I192" s="198"/>
      <c r="J192" s="199">
        <f t="shared" si="20"/>
        <v>0</v>
      </c>
      <c r="K192" s="195" t="s">
        <v>1</v>
      </c>
      <c r="L192" s="40"/>
      <c r="M192" s="200" t="s">
        <v>1</v>
      </c>
      <c r="N192" s="201" t="s">
        <v>41</v>
      </c>
      <c r="O192" s="72"/>
      <c r="P192" s="202">
        <f t="shared" si="21"/>
        <v>0</v>
      </c>
      <c r="Q192" s="202">
        <v>0</v>
      </c>
      <c r="R192" s="202">
        <f t="shared" si="22"/>
        <v>0</v>
      </c>
      <c r="S192" s="202">
        <v>0</v>
      </c>
      <c r="T192" s="203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806</v>
      </c>
      <c r="AT192" s="204" t="s">
        <v>209</v>
      </c>
      <c r="AU192" s="204" t="s">
        <v>83</v>
      </c>
      <c r="AY192" s="18" t="s">
        <v>207</v>
      </c>
      <c r="BE192" s="205">
        <f t="shared" si="24"/>
        <v>0</v>
      </c>
      <c r="BF192" s="205">
        <f t="shared" si="25"/>
        <v>0</v>
      </c>
      <c r="BG192" s="205">
        <f t="shared" si="26"/>
        <v>0</v>
      </c>
      <c r="BH192" s="205">
        <f t="shared" si="27"/>
        <v>0</v>
      </c>
      <c r="BI192" s="205">
        <f t="shared" si="28"/>
        <v>0</v>
      </c>
      <c r="BJ192" s="18" t="s">
        <v>83</v>
      </c>
      <c r="BK192" s="205">
        <f t="shared" si="29"/>
        <v>0</v>
      </c>
      <c r="BL192" s="18" t="s">
        <v>806</v>
      </c>
      <c r="BM192" s="204" t="s">
        <v>3712</v>
      </c>
    </row>
    <row r="193" spans="1:65" s="2" customFormat="1" ht="33" customHeight="1">
      <c r="A193" s="35"/>
      <c r="B193" s="36"/>
      <c r="C193" s="193" t="s">
        <v>785</v>
      </c>
      <c r="D193" s="193" t="s">
        <v>209</v>
      </c>
      <c r="E193" s="194" t="s">
        <v>3713</v>
      </c>
      <c r="F193" s="195" t="s">
        <v>3714</v>
      </c>
      <c r="G193" s="196" t="s">
        <v>275</v>
      </c>
      <c r="H193" s="197">
        <v>20</v>
      </c>
      <c r="I193" s="198"/>
      <c r="J193" s="199">
        <f t="shared" si="20"/>
        <v>0</v>
      </c>
      <c r="K193" s="195" t="s">
        <v>1</v>
      </c>
      <c r="L193" s="40"/>
      <c r="M193" s="200" t="s">
        <v>1</v>
      </c>
      <c r="N193" s="201" t="s">
        <v>41</v>
      </c>
      <c r="O193" s="72"/>
      <c r="P193" s="202">
        <f t="shared" si="21"/>
        <v>0</v>
      </c>
      <c r="Q193" s="202">
        <v>0</v>
      </c>
      <c r="R193" s="202">
        <f t="shared" si="22"/>
        <v>0</v>
      </c>
      <c r="S193" s="202">
        <v>0</v>
      </c>
      <c r="T193" s="203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806</v>
      </c>
      <c r="AT193" s="204" t="s">
        <v>209</v>
      </c>
      <c r="AU193" s="204" t="s">
        <v>83</v>
      </c>
      <c r="AY193" s="18" t="s">
        <v>207</v>
      </c>
      <c r="BE193" s="205">
        <f t="shared" si="24"/>
        <v>0</v>
      </c>
      <c r="BF193" s="205">
        <f t="shared" si="25"/>
        <v>0</v>
      </c>
      <c r="BG193" s="205">
        <f t="shared" si="26"/>
        <v>0</v>
      </c>
      <c r="BH193" s="205">
        <f t="shared" si="27"/>
        <v>0</v>
      </c>
      <c r="BI193" s="205">
        <f t="shared" si="28"/>
        <v>0</v>
      </c>
      <c r="BJ193" s="18" t="s">
        <v>83</v>
      </c>
      <c r="BK193" s="205">
        <f t="shared" si="29"/>
        <v>0</v>
      </c>
      <c r="BL193" s="18" t="s">
        <v>806</v>
      </c>
      <c r="BM193" s="204" t="s">
        <v>3715</v>
      </c>
    </row>
    <row r="194" spans="1:65" s="2" customFormat="1" ht="33" customHeight="1">
      <c r="A194" s="35"/>
      <c r="B194" s="36"/>
      <c r="C194" s="193" t="s">
        <v>793</v>
      </c>
      <c r="D194" s="193" t="s">
        <v>209</v>
      </c>
      <c r="E194" s="194" t="s">
        <v>3716</v>
      </c>
      <c r="F194" s="195" t="s">
        <v>3717</v>
      </c>
      <c r="G194" s="196" t="s">
        <v>275</v>
      </c>
      <c r="H194" s="197">
        <v>10</v>
      </c>
      <c r="I194" s="198"/>
      <c r="J194" s="199">
        <f t="shared" si="20"/>
        <v>0</v>
      </c>
      <c r="K194" s="195" t="s">
        <v>1</v>
      </c>
      <c r="L194" s="40"/>
      <c r="M194" s="200" t="s">
        <v>1</v>
      </c>
      <c r="N194" s="201" t="s">
        <v>41</v>
      </c>
      <c r="O194" s="72"/>
      <c r="P194" s="202">
        <f t="shared" si="21"/>
        <v>0</v>
      </c>
      <c r="Q194" s="202">
        <v>0</v>
      </c>
      <c r="R194" s="202">
        <f t="shared" si="22"/>
        <v>0</v>
      </c>
      <c r="S194" s="202">
        <v>0</v>
      </c>
      <c r="T194" s="203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806</v>
      </c>
      <c r="AT194" s="204" t="s">
        <v>209</v>
      </c>
      <c r="AU194" s="204" t="s">
        <v>83</v>
      </c>
      <c r="AY194" s="18" t="s">
        <v>207</v>
      </c>
      <c r="BE194" s="205">
        <f t="shared" si="24"/>
        <v>0</v>
      </c>
      <c r="BF194" s="205">
        <f t="shared" si="25"/>
        <v>0</v>
      </c>
      <c r="BG194" s="205">
        <f t="shared" si="26"/>
        <v>0</v>
      </c>
      <c r="BH194" s="205">
        <f t="shared" si="27"/>
        <v>0</v>
      </c>
      <c r="BI194" s="205">
        <f t="shared" si="28"/>
        <v>0</v>
      </c>
      <c r="BJ194" s="18" t="s">
        <v>83</v>
      </c>
      <c r="BK194" s="205">
        <f t="shared" si="29"/>
        <v>0</v>
      </c>
      <c r="BL194" s="18" t="s">
        <v>806</v>
      </c>
      <c r="BM194" s="204" t="s">
        <v>3718</v>
      </c>
    </row>
    <row r="195" spans="1:65" s="2" customFormat="1" ht="33" customHeight="1">
      <c r="A195" s="35"/>
      <c r="B195" s="36"/>
      <c r="C195" s="193" t="s">
        <v>798</v>
      </c>
      <c r="D195" s="193" t="s">
        <v>209</v>
      </c>
      <c r="E195" s="194" t="s">
        <v>3719</v>
      </c>
      <c r="F195" s="195" t="s">
        <v>3720</v>
      </c>
      <c r="G195" s="196" t="s">
        <v>275</v>
      </c>
      <c r="H195" s="197">
        <v>8</v>
      </c>
      <c r="I195" s="198"/>
      <c r="J195" s="199">
        <f t="shared" si="20"/>
        <v>0</v>
      </c>
      <c r="K195" s="195" t="s">
        <v>1</v>
      </c>
      <c r="L195" s="40"/>
      <c r="M195" s="200" t="s">
        <v>1</v>
      </c>
      <c r="N195" s="201" t="s">
        <v>41</v>
      </c>
      <c r="O195" s="72"/>
      <c r="P195" s="202">
        <f t="shared" si="21"/>
        <v>0</v>
      </c>
      <c r="Q195" s="202">
        <v>0</v>
      </c>
      <c r="R195" s="202">
        <f t="shared" si="22"/>
        <v>0</v>
      </c>
      <c r="S195" s="202">
        <v>0</v>
      </c>
      <c r="T195" s="203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806</v>
      </c>
      <c r="AT195" s="204" t="s">
        <v>209</v>
      </c>
      <c r="AU195" s="204" t="s">
        <v>83</v>
      </c>
      <c r="AY195" s="18" t="s">
        <v>207</v>
      </c>
      <c r="BE195" s="205">
        <f t="shared" si="24"/>
        <v>0</v>
      </c>
      <c r="BF195" s="205">
        <f t="shared" si="25"/>
        <v>0</v>
      </c>
      <c r="BG195" s="205">
        <f t="shared" si="26"/>
        <v>0</v>
      </c>
      <c r="BH195" s="205">
        <f t="shared" si="27"/>
        <v>0</v>
      </c>
      <c r="BI195" s="205">
        <f t="shared" si="28"/>
        <v>0</v>
      </c>
      <c r="BJ195" s="18" t="s">
        <v>83</v>
      </c>
      <c r="BK195" s="205">
        <f t="shared" si="29"/>
        <v>0</v>
      </c>
      <c r="BL195" s="18" t="s">
        <v>806</v>
      </c>
      <c r="BM195" s="204" t="s">
        <v>3721</v>
      </c>
    </row>
    <row r="196" spans="1:65" s="2" customFormat="1" ht="16.5" customHeight="1">
      <c r="A196" s="35"/>
      <c r="B196" s="36"/>
      <c r="C196" s="193" t="s">
        <v>802</v>
      </c>
      <c r="D196" s="193" t="s">
        <v>209</v>
      </c>
      <c r="E196" s="194" t="s">
        <v>2981</v>
      </c>
      <c r="F196" s="195" t="s">
        <v>2982</v>
      </c>
      <c r="G196" s="196" t="s">
        <v>2752</v>
      </c>
      <c r="H196" s="197">
        <v>60</v>
      </c>
      <c r="I196" s="198"/>
      <c r="J196" s="199">
        <f t="shared" si="20"/>
        <v>0</v>
      </c>
      <c r="K196" s="195" t="s">
        <v>1</v>
      </c>
      <c r="L196" s="40"/>
      <c r="M196" s="200" t="s">
        <v>1</v>
      </c>
      <c r="N196" s="201" t="s">
        <v>41</v>
      </c>
      <c r="O196" s="72"/>
      <c r="P196" s="202">
        <f t="shared" si="21"/>
        <v>0</v>
      </c>
      <c r="Q196" s="202">
        <v>0</v>
      </c>
      <c r="R196" s="202">
        <f t="shared" si="22"/>
        <v>0</v>
      </c>
      <c r="S196" s="202">
        <v>0</v>
      </c>
      <c r="T196" s="203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806</v>
      </c>
      <c r="AT196" s="204" t="s">
        <v>209</v>
      </c>
      <c r="AU196" s="204" t="s">
        <v>83</v>
      </c>
      <c r="AY196" s="18" t="s">
        <v>207</v>
      </c>
      <c r="BE196" s="205">
        <f t="shared" si="24"/>
        <v>0</v>
      </c>
      <c r="BF196" s="205">
        <f t="shared" si="25"/>
        <v>0</v>
      </c>
      <c r="BG196" s="205">
        <f t="shared" si="26"/>
        <v>0</v>
      </c>
      <c r="BH196" s="205">
        <f t="shared" si="27"/>
        <v>0</v>
      </c>
      <c r="BI196" s="205">
        <f t="shared" si="28"/>
        <v>0</v>
      </c>
      <c r="BJ196" s="18" t="s">
        <v>83</v>
      </c>
      <c r="BK196" s="205">
        <f t="shared" si="29"/>
        <v>0</v>
      </c>
      <c r="BL196" s="18" t="s">
        <v>806</v>
      </c>
      <c r="BM196" s="204" t="s">
        <v>3722</v>
      </c>
    </row>
    <row r="197" spans="1:65" s="2" customFormat="1" ht="24.2" customHeight="1">
      <c r="A197" s="35"/>
      <c r="B197" s="36"/>
      <c r="C197" s="193" t="s">
        <v>806</v>
      </c>
      <c r="D197" s="193" t="s">
        <v>209</v>
      </c>
      <c r="E197" s="194" t="s">
        <v>2984</v>
      </c>
      <c r="F197" s="195" t="s">
        <v>2985</v>
      </c>
      <c r="G197" s="196" t="s">
        <v>2752</v>
      </c>
      <c r="H197" s="197">
        <v>30</v>
      </c>
      <c r="I197" s="198"/>
      <c r="J197" s="199">
        <f t="shared" si="20"/>
        <v>0</v>
      </c>
      <c r="K197" s="195" t="s">
        <v>1</v>
      </c>
      <c r="L197" s="40"/>
      <c r="M197" s="200" t="s">
        <v>1</v>
      </c>
      <c r="N197" s="201" t="s">
        <v>41</v>
      </c>
      <c r="O197" s="72"/>
      <c r="P197" s="202">
        <f t="shared" si="21"/>
        <v>0</v>
      </c>
      <c r="Q197" s="202">
        <v>0</v>
      </c>
      <c r="R197" s="202">
        <f t="shared" si="22"/>
        <v>0</v>
      </c>
      <c r="S197" s="202">
        <v>0</v>
      </c>
      <c r="T197" s="203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806</v>
      </c>
      <c r="AT197" s="204" t="s">
        <v>209</v>
      </c>
      <c r="AU197" s="204" t="s">
        <v>83</v>
      </c>
      <c r="AY197" s="18" t="s">
        <v>207</v>
      </c>
      <c r="BE197" s="205">
        <f t="shared" si="24"/>
        <v>0</v>
      </c>
      <c r="BF197" s="205">
        <f t="shared" si="25"/>
        <v>0</v>
      </c>
      <c r="BG197" s="205">
        <f t="shared" si="26"/>
        <v>0</v>
      </c>
      <c r="BH197" s="205">
        <f t="shared" si="27"/>
        <v>0</v>
      </c>
      <c r="BI197" s="205">
        <f t="shared" si="28"/>
        <v>0</v>
      </c>
      <c r="BJ197" s="18" t="s">
        <v>83</v>
      </c>
      <c r="BK197" s="205">
        <f t="shared" si="29"/>
        <v>0</v>
      </c>
      <c r="BL197" s="18" t="s">
        <v>806</v>
      </c>
      <c r="BM197" s="204" t="s">
        <v>3723</v>
      </c>
    </row>
    <row r="198" spans="1:65" s="2" customFormat="1" ht="16.5" customHeight="1">
      <c r="A198" s="35"/>
      <c r="B198" s="36"/>
      <c r="C198" s="193" t="s">
        <v>810</v>
      </c>
      <c r="D198" s="193" t="s">
        <v>209</v>
      </c>
      <c r="E198" s="194" t="s">
        <v>2987</v>
      </c>
      <c r="F198" s="195" t="s">
        <v>2988</v>
      </c>
      <c r="G198" s="196" t="s">
        <v>2752</v>
      </c>
      <c r="H198" s="197">
        <v>60</v>
      </c>
      <c r="I198" s="198"/>
      <c r="J198" s="199">
        <f t="shared" si="20"/>
        <v>0</v>
      </c>
      <c r="K198" s="195" t="s">
        <v>1</v>
      </c>
      <c r="L198" s="40"/>
      <c r="M198" s="200" t="s">
        <v>1</v>
      </c>
      <c r="N198" s="201" t="s">
        <v>41</v>
      </c>
      <c r="O198" s="72"/>
      <c r="P198" s="202">
        <f t="shared" si="21"/>
        <v>0</v>
      </c>
      <c r="Q198" s="202">
        <v>0</v>
      </c>
      <c r="R198" s="202">
        <f t="shared" si="22"/>
        <v>0</v>
      </c>
      <c r="S198" s="202">
        <v>0</v>
      </c>
      <c r="T198" s="203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806</v>
      </c>
      <c r="AT198" s="204" t="s">
        <v>209</v>
      </c>
      <c r="AU198" s="204" t="s">
        <v>83</v>
      </c>
      <c r="AY198" s="18" t="s">
        <v>207</v>
      </c>
      <c r="BE198" s="205">
        <f t="shared" si="24"/>
        <v>0</v>
      </c>
      <c r="BF198" s="205">
        <f t="shared" si="25"/>
        <v>0</v>
      </c>
      <c r="BG198" s="205">
        <f t="shared" si="26"/>
        <v>0</v>
      </c>
      <c r="BH198" s="205">
        <f t="shared" si="27"/>
        <v>0</v>
      </c>
      <c r="BI198" s="205">
        <f t="shared" si="28"/>
        <v>0</v>
      </c>
      <c r="BJ198" s="18" t="s">
        <v>83</v>
      </c>
      <c r="BK198" s="205">
        <f t="shared" si="29"/>
        <v>0</v>
      </c>
      <c r="BL198" s="18" t="s">
        <v>806</v>
      </c>
      <c r="BM198" s="204" t="s">
        <v>3724</v>
      </c>
    </row>
    <row r="199" spans="1:65" s="2" customFormat="1" ht="24.2" customHeight="1">
      <c r="A199" s="35"/>
      <c r="B199" s="36"/>
      <c r="C199" s="193" t="s">
        <v>814</v>
      </c>
      <c r="D199" s="193" t="s">
        <v>209</v>
      </c>
      <c r="E199" s="194" t="s">
        <v>3725</v>
      </c>
      <c r="F199" s="195" t="s">
        <v>3726</v>
      </c>
      <c r="G199" s="196" t="s">
        <v>275</v>
      </c>
      <c r="H199" s="197">
        <v>30</v>
      </c>
      <c r="I199" s="198"/>
      <c r="J199" s="199">
        <f t="shared" si="20"/>
        <v>0</v>
      </c>
      <c r="K199" s="195" t="s">
        <v>1</v>
      </c>
      <c r="L199" s="40"/>
      <c r="M199" s="200" t="s">
        <v>1</v>
      </c>
      <c r="N199" s="201" t="s">
        <v>41</v>
      </c>
      <c r="O199" s="72"/>
      <c r="P199" s="202">
        <f t="shared" si="21"/>
        <v>0</v>
      </c>
      <c r="Q199" s="202">
        <v>0</v>
      </c>
      <c r="R199" s="202">
        <f t="shared" si="22"/>
        <v>0</v>
      </c>
      <c r="S199" s="202">
        <v>0</v>
      </c>
      <c r="T199" s="203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806</v>
      </c>
      <c r="AT199" s="204" t="s">
        <v>209</v>
      </c>
      <c r="AU199" s="204" t="s">
        <v>83</v>
      </c>
      <c r="AY199" s="18" t="s">
        <v>207</v>
      </c>
      <c r="BE199" s="205">
        <f t="shared" si="24"/>
        <v>0</v>
      </c>
      <c r="BF199" s="205">
        <f t="shared" si="25"/>
        <v>0</v>
      </c>
      <c r="BG199" s="205">
        <f t="shared" si="26"/>
        <v>0</v>
      </c>
      <c r="BH199" s="205">
        <f t="shared" si="27"/>
        <v>0</v>
      </c>
      <c r="BI199" s="205">
        <f t="shared" si="28"/>
        <v>0</v>
      </c>
      <c r="BJ199" s="18" t="s">
        <v>83</v>
      </c>
      <c r="BK199" s="205">
        <f t="shared" si="29"/>
        <v>0</v>
      </c>
      <c r="BL199" s="18" t="s">
        <v>806</v>
      </c>
      <c r="BM199" s="204" t="s">
        <v>3727</v>
      </c>
    </row>
    <row r="200" spans="1:65" s="2" customFormat="1" ht="16.5" customHeight="1">
      <c r="A200" s="35"/>
      <c r="B200" s="36"/>
      <c r="C200" s="193" t="s">
        <v>819</v>
      </c>
      <c r="D200" s="193" t="s">
        <v>209</v>
      </c>
      <c r="E200" s="194" t="s">
        <v>3728</v>
      </c>
      <c r="F200" s="195" t="s">
        <v>3729</v>
      </c>
      <c r="G200" s="196" t="s">
        <v>275</v>
      </c>
      <c r="H200" s="197">
        <v>20</v>
      </c>
      <c r="I200" s="198"/>
      <c r="J200" s="199">
        <f t="shared" si="20"/>
        <v>0</v>
      </c>
      <c r="K200" s="195" t="s">
        <v>1</v>
      </c>
      <c r="L200" s="40"/>
      <c r="M200" s="200" t="s">
        <v>1</v>
      </c>
      <c r="N200" s="201" t="s">
        <v>41</v>
      </c>
      <c r="O200" s="72"/>
      <c r="P200" s="202">
        <f t="shared" si="21"/>
        <v>0</v>
      </c>
      <c r="Q200" s="202">
        <v>0</v>
      </c>
      <c r="R200" s="202">
        <f t="shared" si="22"/>
        <v>0</v>
      </c>
      <c r="S200" s="202">
        <v>0</v>
      </c>
      <c r="T200" s="203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806</v>
      </c>
      <c r="AT200" s="204" t="s">
        <v>209</v>
      </c>
      <c r="AU200" s="204" t="s">
        <v>83</v>
      </c>
      <c r="AY200" s="18" t="s">
        <v>207</v>
      </c>
      <c r="BE200" s="205">
        <f t="shared" si="24"/>
        <v>0</v>
      </c>
      <c r="BF200" s="205">
        <f t="shared" si="25"/>
        <v>0</v>
      </c>
      <c r="BG200" s="205">
        <f t="shared" si="26"/>
        <v>0</v>
      </c>
      <c r="BH200" s="205">
        <f t="shared" si="27"/>
        <v>0</v>
      </c>
      <c r="BI200" s="205">
        <f t="shared" si="28"/>
        <v>0</v>
      </c>
      <c r="BJ200" s="18" t="s">
        <v>83</v>
      </c>
      <c r="BK200" s="205">
        <f t="shared" si="29"/>
        <v>0</v>
      </c>
      <c r="BL200" s="18" t="s">
        <v>806</v>
      </c>
      <c r="BM200" s="204" t="s">
        <v>3730</v>
      </c>
    </row>
    <row r="201" spans="1:65" s="2" customFormat="1" ht="16.5" customHeight="1">
      <c r="A201" s="35"/>
      <c r="B201" s="36"/>
      <c r="C201" s="193" t="s">
        <v>825</v>
      </c>
      <c r="D201" s="193" t="s">
        <v>209</v>
      </c>
      <c r="E201" s="194" t="s">
        <v>3731</v>
      </c>
      <c r="F201" s="195" t="s">
        <v>3732</v>
      </c>
      <c r="G201" s="196" t="s">
        <v>275</v>
      </c>
      <c r="H201" s="197">
        <v>10</v>
      </c>
      <c r="I201" s="198"/>
      <c r="J201" s="199">
        <f t="shared" si="20"/>
        <v>0</v>
      </c>
      <c r="K201" s="195" t="s">
        <v>1</v>
      </c>
      <c r="L201" s="40"/>
      <c r="M201" s="200" t="s">
        <v>1</v>
      </c>
      <c r="N201" s="201" t="s">
        <v>41</v>
      </c>
      <c r="O201" s="72"/>
      <c r="P201" s="202">
        <f t="shared" si="21"/>
        <v>0</v>
      </c>
      <c r="Q201" s="202">
        <v>0</v>
      </c>
      <c r="R201" s="202">
        <f t="shared" si="22"/>
        <v>0</v>
      </c>
      <c r="S201" s="202">
        <v>0</v>
      </c>
      <c r="T201" s="203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806</v>
      </c>
      <c r="AT201" s="204" t="s">
        <v>209</v>
      </c>
      <c r="AU201" s="204" t="s">
        <v>83</v>
      </c>
      <c r="AY201" s="18" t="s">
        <v>207</v>
      </c>
      <c r="BE201" s="205">
        <f t="shared" si="24"/>
        <v>0</v>
      </c>
      <c r="BF201" s="205">
        <f t="shared" si="25"/>
        <v>0</v>
      </c>
      <c r="BG201" s="205">
        <f t="shared" si="26"/>
        <v>0</v>
      </c>
      <c r="BH201" s="205">
        <f t="shared" si="27"/>
        <v>0</v>
      </c>
      <c r="BI201" s="205">
        <f t="shared" si="28"/>
        <v>0</v>
      </c>
      <c r="BJ201" s="18" t="s">
        <v>83</v>
      </c>
      <c r="BK201" s="205">
        <f t="shared" si="29"/>
        <v>0</v>
      </c>
      <c r="BL201" s="18" t="s">
        <v>806</v>
      </c>
      <c r="BM201" s="204" t="s">
        <v>3733</v>
      </c>
    </row>
    <row r="202" spans="1:65" s="2" customFormat="1" ht="16.5" customHeight="1">
      <c r="A202" s="35"/>
      <c r="B202" s="36"/>
      <c r="C202" s="193" t="s">
        <v>829</v>
      </c>
      <c r="D202" s="193" t="s">
        <v>209</v>
      </c>
      <c r="E202" s="194" t="s">
        <v>3734</v>
      </c>
      <c r="F202" s="195" t="s">
        <v>3735</v>
      </c>
      <c r="G202" s="196" t="s">
        <v>2752</v>
      </c>
      <c r="H202" s="197">
        <v>40</v>
      </c>
      <c r="I202" s="198"/>
      <c r="J202" s="199">
        <f t="shared" si="20"/>
        <v>0</v>
      </c>
      <c r="K202" s="195" t="s">
        <v>1</v>
      </c>
      <c r="L202" s="40"/>
      <c r="M202" s="200" t="s">
        <v>1</v>
      </c>
      <c r="N202" s="201" t="s">
        <v>41</v>
      </c>
      <c r="O202" s="72"/>
      <c r="P202" s="202">
        <f t="shared" si="21"/>
        <v>0</v>
      </c>
      <c r="Q202" s="202">
        <v>0</v>
      </c>
      <c r="R202" s="202">
        <f t="shared" si="22"/>
        <v>0</v>
      </c>
      <c r="S202" s="202">
        <v>0</v>
      </c>
      <c r="T202" s="203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806</v>
      </c>
      <c r="AT202" s="204" t="s">
        <v>209</v>
      </c>
      <c r="AU202" s="204" t="s">
        <v>83</v>
      </c>
      <c r="AY202" s="18" t="s">
        <v>207</v>
      </c>
      <c r="BE202" s="205">
        <f t="shared" si="24"/>
        <v>0</v>
      </c>
      <c r="BF202" s="205">
        <f t="shared" si="25"/>
        <v>0</v>
      </c>
      <c r="BG202" s="205">
        <f t="shared" si="26"/>
        <v>0</v>
      </c>
      <c r="BH202" s="205">
        <f t="shared" si="27"/>
        <v>0</v>
      </c>
      <c r="BI202" s="205">
        <f t="shared" si="28"/>
        <v>0</v>
      </c>
      <c r="BJ202" s="18" t="s">
        <v>83</v>
      </c>
      <c r="BK202" s="205">
        <f t="shared" si="29"/>
        <v>0</v>
      </c>
      <c r="BL202" s="18" t="s">
        <v>806</v>
      </c>
      <c r="BM202" s="204" t="s">
        <v>3736</v>
      </c>
    </row>
    <row r="203" spans="1:65" s="2" customFormat="1" ht="24.2" customHeight="1">
      <c r="A203" s="35"/>
      <c r="B203" s="36"/>
      <c r="C203" s="193" t="s">
        <v>833</v>
      </c>
      <c r="D203" s="193" t="s">
        <v>209</v>
      </c>
      <c r="E203" s="194" t="s">
        <v>3737</v>
      </c>
      <c r="F203" s="195" t="s">
        <v>2946</v>
      </c>
      <c r="G203" s="196" t="s">
        <v>275</v>
      </c>
      <c r="H203" s="197">
        <v>8</v>
      </c>
      <c r="I203" s="198"/>
      <c r="J203" s="199">
        <f t="shared" si="20"/>
        <v>0</v>
      </c>
      <c r="K203" s="195" t="s">
        <v>1</v>
      </c>
      <c r="L203" s="40"/>
      <c r="M203" s="200" t="s">
        <v>1</v>
      </c>
      <c r="N203" s="201" t="s">
        <v>41</v>
      </c>
      <c r="O203" s="72"/>
      <c r="P203" s="202">
        <f t="shared" si="21"/>
        <v>0</v>
      </c>
      <c r="Q203" s="202">
        <v>0</v>
      </c>
      <c r="R203" s="202">
        <f t="shared" si="22"/>
        <v>0</v>
      </c>
      <c r="S203" s="202">
        <v>0</v>
      </c>
      <c r="T203" s="203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806</v>
      </c>
      <c r="AT203" s="204" t="s">
        <v>209</v>
      </c>
      <c r="AU203" s="204" t="s">
        <v>83</v>
      </c>
      <c r="AY203" s="18" t="s">
        <v>207</v>
      </c>
      <c r="BE203" s="205">
        <f t="shared" si="24"/>
        <v>0</v>
      </c>
      <c r="BF203" s="205">
        <f t="shared" si="25"/>
        <v>0</v>
      </c>
      <c r="BG203" s="205">
        <f t="shared" si="26"/>
        <v>0</v>
      </c>
      <c r="BH203" s="205">
        <f t="shared" si="27"/>
        <v>0</v>
      </c>
      <c r="BI203" s="205">
        <f t="shared" si="28"/>
        <v>0</v>
      </c>
      <c r="BJ203" s="18" t="s">
        <v>83</v>
      </c>
      <c r="BK203" s="205">
        <f t="shared" si="29"/>
        <v>0</v>
      </c>
      <c r="BL203" s="18" t="s">
        <v>806</v>
      </c>
      <c r="BM203" s="204" t="s">
        <v>3738</v>
      </c>
    </row>
    <row r="204" spans="1:65" s="2" customFormat="1" ht="24.2" customHeight="1">
      <c r="A204" s="35"/>
      <c r="B204" s="36"/>
      <c r="C204" s="193" t="s">
        <v>837</v>
      </c>
      <c r="D204" s="193" t="s">
        <v>209</v>
      </c>
      <c r="E204" s="194" t="s">
        <v>3739</v>
      </c>
      <c r="F204" s="195" t="s">
        <v>3740</v>
      </c>
      <c r="G204" s="196" t="s">
        <v>275</v>
      </c>
      <c r="H204" s="197">
        <v>100</v>
      </c>
      <c r="I204" s="198"/>
      <c r="J204" s="199">
        <f t="shared" si="20"/>
        <v>0</v>
      </c>
      <c r="K204" s="195" t="s">
        <v>1</v>
      </c>
      <c r="L204" s="40"/>
      <c r="M204" s="200" t="s">
        <v>1</v>
      </c>
      <c r="N204" s="201" t="s">
        <v>41</v>
      </c>
      <c r="O204" s="72"/>
      <c r="P204" s="202">
        <f t="shared" si="21"/>
        <v>0</v>
      </c>
      <c r="Q204" s="202">
        <v>0</v>
      </c>
      <c r="R204" s="202">
        <f t="shared" si="22"/>
        <v>0</v>
      </c>
      <c r="S204" s="202">
        <v>0</v>
      </c>
      <c r="T204" s="203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806</v>
      </c>
      <c r="AT204" s="204" t="s">
        <v>209</v>
      </c>
      <c r="AU204" s="204" t="s">
        <v>83</v>
      </c>
      <c r="AY204" s="18" t="s">
        <v>207</v>
      </c>
      <c r="BE204" s="205">
        <f t="shared" si="24"/>
        <v>0</v>
      </c>
      <c r="BF204" s="205">
        <f t="shared" si="25"/>
        <v>0</v>
      </c>
      <c r="BG204" s="205">
        <f t="shared" si="26"/>
        <v>0</v>
      </c>
      <c r="BH204" s="205">
        <f t="shared" si="27"/>
        <v>0</v>
      </c>
      <c r="BI204" s="205">
        <f t="shared" si="28"/>
        <v>0</v>
      </c>
      <c r="BJ204" s="18" t="s">
        <v>83</v>
      </c>
      <c r="BK204" s="205">
        <f t="shared" si="29"/>
        <v>0</v>
      </c>
      <c r="BL204" s="18" t="s">
        <v>806</v>
      </c>
      <c r="BM204" s="204" t="s">
        <v>3741</v>
      </c>
    </row>
    <row r="205" spans="1:65" s="2" customFormat="1" ht="24.2" customHeight="1">
      <c r="A205" s="35"/>
      <c r="B205" s="36"/>
      <c r="C205" s="193" t="s">
        <v>843</v>
      </c>
      <c r="D205" s="193" t="s">
        <v>209</v>
      </c>
      <c r="E205" s="194" t="s">
        <v>3742</v>
      </c>
      <c r="F205" s="195" t="s">
        <v>2952</v>
      </c>
      <c r="G205" s="196" t="s">
        <v>275</v>
      </c>
      <c r="H205" s="197">
        <v>120</v>
      </c>
      <c r="I205" s="198"/>
      <c r="J205" s="199">
        <f t="shared" si="20"/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 t="shared" si="21"/>
        <v>0</v>
      </c>
      <c r="Q205" s="202">
        <v>0</v>
      </c>
      <c r="R205" s="202">
        <f t="shared" si="22"/>
        <v>0</v>
      </c>
      <c r="S205" s="202">
        <v>0</v>
      </c>
      <c r="T205" s="203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806</v>
      </c>
      <c r="AT205" s="204" t="s">
        <v>209</v>
      </c>
      <c r="AU205" s="204" t="s">
        <v>83</v>
      </c>
      <c r="AY205" s="18" t="s">
        <v>207</v>
      </c>
      <c r="BE205" s="205">
        <f t="shared" si="24"/>
        <v>0</v>
      </c>
      <c r="BF205" s="205">
        <f t="shared" si="25"/>
        <v>0</v>
      </c>
      <c r="BG205" s="205">
        <f t="shared" si="26"/>
        <v>0</v>
      </c>
      <c r="BH205" s="205">
        <f t="shared" si="27"/>
        <v>0</v>
      </c>
      <c r="BI205" s="205">
        <f t="shared" si="28"/>
        <v>0</v>
      </c>
      <c r="BJ205" s="18" t="s">
        <v>83</v>
      </c>
      <c r="BK205" s="205">
        <f t="shared" si="29"/>
        <v>0</v>
      </c>
      <c r="BL205" s="18" t="s">
        <v>806</v>
      </c>
      <c r="BM205" s="204" t="s">
        <v>3743</v>
      </c>
    </row>
    <row r="206" spans="1:65" s="2" customFormat="1" ht="24.2" customHeight="1">
      <c r="A206" s="35"/>
      <c r="B206" s="36"/>
      <c r="C206" s="193" t="s">
        <v>847</v>
      </c>
      <c r="D206" s="193" t="s">
        <v>209</v>
      </c>
      <c r="E206" s="194" t="s">
        <v>3744</v>
      </c>
      <c r="F206" s="195" t="s">
        <v>3587</v>
      </c>
      <c r="G206" s="196" t="s">
        <v>3588</v>
      </c>
      <c r="H206" s="197">
        <v>0.05</v>
      </c>
      <c r="I206" s="198"/>
      <c r="J206" s="199">
        <f t="shared" si="20"/>
        <v>0</v>
      </c>
      <c r="K206" s="195" t="s">
        <v>1</v>
      </c>
      <c r="L206" s="40"/>
      <c r="M206" s="200" t="s">
        <v>1</v>
      </c>
      <c r="N206" s="201" t="s">
        <v>41</v>
      </c>
      <c r="O206" s="72"/>
      <c r="P206" s="202">
        <f t="shared" si="21"/>
        <v>0</v>
      </c>
      <c r="Q206" s="202">
        <v>0</v>
      </c>
      <c r="R206" s="202">
        <f t="shared" si="22"/>
        <v>0</v>
      </c>
      <c r="S206" s="202">
        <v>0</v>
      </c>
      <c r="T206" s="203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806</v>
      </c>
      <c r="AT206" s="204" t="s">
        <v>209</v>
      </c>
      <c r="AU206" s="204" t="s">
        <v>83</v>
      </c>
      <c r="AY206" s="18" t="s">
        <v>207</v>
      </c>
      <c r="BE206" s="205">
        <f t="shared" si="24"/>
        <v>0</v>
      </c>
      <c r="BF206" s="205">
        <f t="shared" si="25"/>
        <v>0</v>
      </c>
      <c r="BG206" s="205">
        <f t="shared" si="26"/>
        <v>0</v>
      </c>
      <c r="BH206" s="205">
        <f t="shared" si="27"/>
        <v>0</v>
      </c>
      <c r="BI206" s="205">
        <f t="shared" si="28"/>
        <v>0</v>
      </c>
      <c r="BJ206" s="18" t="s">
        <v>83</v>
      </c>
      <c r="BK206" s="205">
        <f t="shared" si="29"/>
        <v>0</v>
      </c>
      <c r="BL206" s="18" t="s">
        <v>806</v>
      </c>
      <c r="BM206" s="204" t="s">
        <v>3745</v>
      </c>
    </row>
    <row r="207" spans="1:65" s="2" customFormat="1" ht="24.2" customHeight="1">
      <c r="A207" s="35"/>
      <c r="B207" s="36"/>
      <c r="C207" s="193" t="s">
        <v>851</v>
      </c>
      <c r="D207" s="193" t="s">
        <v>209</v>
      </c>
      <c r="E207" s="194" t="s">
        <v>3746</v>
      </c>
      <c r="F207" s="195" t="s">
        <v>3747</v>
      </c>
      <c r="G207" s="196" t="s">
        <v>275</v>
      </c>
      <c r="H207" s="197">
        <v>70</v>
      </c>
      <c r="I207" s="198"/>
      <c r="J207" s="199">
        <f t="shared" si="20"/>
        <v>0</v>
      </c>
      <c r="K207" s="195" t="s">
        <v>1</v>
      </c>
      <c r="L207" s="40"/>
      <c r="M207" s="200" t="s">
        <v>1</v>
      </c>
      <c r="N207" s="201" t="s">
        <v>41</v>
      </c>
      <c r="O207" s="72"/>
      <c r="P207" s="202">
        <f t="shared" si="21"/>
        <v>0</v>
      </c>
      <c r="Q207" s="202">
        <v>0</v>
      </c>
      <c r="R207" s="202">
        <f t="shared" si="22"/>
        <v>0</v>
      </c>
      <c r="S207" s="202">
        <v>0</v>
      </c>
      <c r="T207" s="203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806</v>
      </c>
      <c r="AT207" s="204" t="s">
        <v>209</v>
      </c>
      <c r="AU207" s="204" t="s">
        <v>83</v>
      </c>
      <c r="AY207" s="18" t="s">
        <v>207</v>
      </c>
      <c r="BE207" s="205">
        <f t="shared" si="24"/>
        <v>0</v>
      </c>
      <c r="BF207" s="205">
        <f t="shared" si="25"/>
        <v>0</v>
      </c>
      <c r="BG207" s="205">
        <f t="shared" si="26"/>
        <v>0</v>
      </c>
      <c r="BH207" s="205">
        <f t="shared" si="27"/>
        <v>0</v>
      </c>
      <c r="BI207" s="205">
        <f t="shared" si="28"/>
        <v>0</v>
      </c>
      <c r="BJ207" s="18" t="s">
        <v>83</v>
      </c>
      <c r="BK207" s="205">
        <f t="shared" si="29"/>
        <v>0</v>
      </c>
      <c r="BL207" s="18" t="s">
        <v>806</v>
      </c>
      <c r="BM207" s="204" t="s">
        <v>3748</v>
      </c>
    </row>
    <row r="208" spans="1:65" s="2" customFormat="1" ht="24.2" customHeight="1">
      <c r="A208" s="35"/>
      <c r="B208" s="36"/>
      <c r="C208" s="193" t="s">
        <v>855</v>
      </c>
      <c r="D208" s="193" t="s">
        <v>209</v>
      </c>
      <c r="E208" s="194" t="s">
        <v>3749</v>
      </c>
      <c r="F208" s="195" t="s">
        <v>3750</v>
      </c>
      <c r="G208" s="196" t="s">
        <v>275</v>
      </c>
      <c r="H208" s="197">
        <v>10</v>
      </c>
      <c r="I208" s="198"/>
      <c r="J208" s="199">
        <f t="shared" si="20"/>
        <v>0</v>
      </c>
      <c r="K208" s="195" t="s">
        <v>1</v>
      </c>
      <c r="L208" s="40"/>
      <c r="M208" s="200" t="s">
        <v>1</v>
      </c>
      <c r="N208" s="201" t="s">
        <v>41</v>
      </c>
      <c r="O208" s="72"/>
      <c r="P208" s="202">
        <f t="shared" si="21"/>
        <v>0</v>
      </c>
      <c r="Q208" s="202">
        <v>0</v>
      </c>
      <c r="R208" s="202">
        <f t="shared" si="22"/>
        <v>0</v>
      </c>
      <c r="S208" s="202">
        <v>0</v>
      </c>
      <c r="T208" s="203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806</v>
      </c>
      <c r="AT208" s="204" t="s">
        <v>209</v>
      </c>
      <c r="AU208" s="204" t="s">
        <v>83</v>
      </c>
      <c r="AY208" s="18" t="s">
        <v>207</v>
      </c>
      <c r="BE208" s="205">
        <f t="shared" si="24"/>
        <v>0</v>
      </c>
      <c r="BF208" s="205">
        <f t="shared" si="25"/>
        <v>0</v>
      </c>
      <c r="BG208" s="205">
        <f t="shared" si="26"/>
        <v>0</v>
      </c>
      <c r="BH208" s="205">
        <f t="shared" si="27"/>
        <v>0</v>
      </c>
      <c r="BI208" s="205">
        <f t="shared" si="28"/>
        <v>0</v>
      </c>
      <c r="BJ208" s="18" t="s">
        <v>83</v>
      </c>
      <c r="BK208" s="205">
        <f t="shared" si="29"/>
        <v>0</v>
      </c>
      <c r="BL208" s="18" t="s">
        <v>806</v>
      </c>
      <c r="BM208" s="204" t="s">
        <v>3751</v>
      </c>
    </row>
    <row r="209" spans="1:65" s="2" customFormat="1" ht="16.5" customHeight="1">
      <c r="A209" s="35"/>
      <c r="B209" s="36"/>
      <c r="C209" s="193" t="s">
        <v>859</v>
      </c>
      <c r="D209" s="193" t="s">
        <v>209</v>
      </c>
      <c r="E209" s="194" t="s">
        <v>3752</v>
      </c>
      <c r="F209" s="195" t="s">
        <v>3753</v>
      </c>
      <c r="G209" s="196" t="s">
        <v>275</v>
      </c>
      <c r="H209" s="197">
        <v>80</v>
      </c>
      <c r="I209" s="198"/>
      <c r="J209" s="199">
        <f t="shared" si="20"/>
        <v>0</v>
      </c>
      <c r="K209" s="195" t="s">
        <v>1</v>
      </c>
      <c r="L209" s="40"/>
      <c r="M209" s="200" t="s">
        <v>1</v>
      </c>
      <c r="N209" s="201" t="s">
        <v>41</v>
      </c>
      <c r="O209" s="72"/>
      <c r="P209" s="202">
        <f t="shared" si="21"/>
        <v>0</v>
      </c>
      <c r="Q209" s="202">
        <v>0</v>
      </c>
      <c r="R209" s="202">
        <f t="shared" si="22"/>
        <v>0</v>
      </c>
      <c r="S209" s="202">
        <v>0</v>
      </c>
      <c r="T209" s="203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806</v>
      </c>
      <c r="AT209" s="204" t="s">
        <v>209</v>
      </c>
      <c r="AU209" s="204" t="s">
        <v>83</v>
      </c>
      <c r="AY209" s="18" t="s">
        <v>207</v>
      </c>
      <c r="BE209" s="205">
        <f t="shared" si="24"/>
        <v>0</v>
      </c>
      <c r="BF209" s="205">
        <f t="shared" si="25"/>
        <v>0</v>
      </c>
      <c r="BG209" s="205">
        <f t="shared" si="26"/>
        <v>0</v>
      </c>
      <c r="BH209" s="205">
        <f t="shared" si="27"/>
        <v>0</v>
      </c>
      <c r="BI209" s="205">
        <f t="shared" si="28"/>
        <v>0</v>
      </c>
      <c r="BJ209" s="18" t="s">
        <v>83</v>
      </c>
      <c r="BK209" s="205">
        <f t="shared" si="29"/>
        <v>0</v>
      </c>
      <c r="BL209" s="18" t="s">
        <v>806</v>
      </c>
      <c r="BM209" s="204" t="s">
        <v>3754</v>
      </c>
    </row>
    <row r="210" spans="1:65" s="2" customFormat="1" ht="24.2" customHeight="1">
      <c r="A210" s="35"/>
      <c r="B210" s="36"/>
      <c r="C210" s="193" t="s">
        <v>863</v>
      </c>
      <c r="D210" s="193" t="s">
        <v>209</v>
      </c>
      <c r="E210" s="194" t="s">
        <v>3755</v>
      </c>
      <c r="F210" s="195" t="s">
        <v>3756</v>
      </c>
      <c r="G210" s="196" t="s">
        <v>275</v>
      </c>
      <c r="H210" s="197">
        <v>10</v>
      </c>
      <c r="I210" s="198"/>
      <c r="J210" s="199">
        <f t="shared" si="20"/>
        <v>0</v>
      </c>
      <c r="K210" s="195" t="s">
        <v>1</v>
      </c>
      <c r="L210" s="40"/>
      <c r="M210" s="200" t="s">
        <v>1</v>
      </c>
      <c r="N210" s="201" t="s">
        <v>41</v>
      </c>
      <c r="O210" s="72"/>
      <c r="P210" s="202">
        <f t="shared" si="21"/>
        <v>0</v>
      </c>
      <c r="Q210" s="202">
        <v>0</v>
      </c>
      <c r="R210" s="202">
        <f t="shared" si="22"/>
        <v>0</v>
      </c>
      <c r="S210" s="202">
        <v>0</v>
      </c>
      <c r="T210" s="203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806</v>
      </c>
      <c r="AT210" s="204" t="s">
        <v>209</v>
      </c>
      <c r="AU210" s="204" t="s">
        <v>83</v>
      </c>
      <c r="AY210" s="18" t="s">
        <v>207</v>
      </c>
      <c r="BE210" s="205">
        <f t="shared" si="24"/>
        <v>0</v>
      </c>
      <c r="BF210" s="205">
        <f t="shared" si="25"/>
        <v>0</v>
      </c>
      <c r="BG210" s="205">
        <f t="shared" si="26"/>
        <v>0</v>
      </c>
      <c r="BH210" s="205">
        <f t="shared" si="27"/>
        <v>0</v>
      </c>
      <c r="BI210" s="205">
        <f t="shared" si="28"/>
        <v>0</v>
      </c>
      <c r="BJ210" s="18" t="s">
        <v>83</v>
      </c>
      <c r="BK210" s="205">
        <f t="shared" si="29"/>
        <v>0</v>
      </c>
      <c r="BL210" s="18" t="s">
        <v>806</v>
      </c>
      <c r="BM210" s="204" t="s">
        <v>3757</v>
      </c>
    </row>
    <row r="211" spans="1:65" s="2" customFormat="1" ht="16.5" customHeight="1">
      <c r="A211" s="35"/>
      <c r="B211" s="36"/>
      <c r="C211" s="193" t="s">
        <v>877</v>
      </c>
      <c r="D211" s="193" t="s">
        <v>209</v>
      </c>
      <c r="E211" s="194" t="s">
        <v>3758</v>
      </c>
      <c r="F211" s="195" t="s">
        <v>2955</v>
      </c>
      <c r="G211" s="196" t="s">
        <v>275</v>
      </c>
      <c r="H211" s="197">
        <v>10</v>
      </c>
      <c r="I211" s="198"/>
      <c r="J211" s="199">
        <f t="shared" si="20"/>
        <v>0</v>
      </c>
      <c r="K211" s="195" t="s">
        <v>1</v>
      </c>
      <c r="L211" s="40"/>
      <c r="M211" s="200" t="s">
        <v>1</v>
      </c>
      <c r="N211" s="201" t="s">
        <v>41</v>
      </c>
      <c r="O211" s="72"/>
      <c r="P211" s="202">
        <f t="shared" si="21"/>
        <v>0</v>
      </c>
      <c r="Q211" s="202">
        <v>0</v>
      </c>
      <c r="R211" s="202">
        <f t="shared" si="22"/>
        <v>0</v>
      </c>
      <c r="S211" s="202">
        <v>0</v>
      </c>
      <c r="T211" s="203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806</v>
      </c>
      <c r="AT211" s="204" t="s">
        <v>209</v>
      </c>
      <c r="AU211" s="204" t="s">
        <v>83</v>
      </c>
      <c r="AY211" s="18" t="s">
        <v>207</v>
      </c>
      <c r="BE211" s="205">
        <f t="shared" si="24"/>
        <v>0</v>
      </c>
      <c r="BF211" s="205">
        <f t="shared" si="25"/>
        <v>0</v>
      </c>
      <c r="BG211" s="205">
        <f t="shared" si="26"/>
        <v>0</v>
      </c>
      <c r="BH211" s="205">
        <f t="shared" si="27"/>
        <v>0</v>
      </c>
      <c r="BI211" s="205">
        <f t="shared" si="28"/>
        <v>0</v>
      </c>
      <c r="BJ211" s="18" t="s">
        <v>83</v>
      </c>
      <c r="BK211" s="205">
        <f t="shared" si="29"/>
        <v>0</v>
      </c>
      <c r="BL211" s="18" t="s">
        <v>806</v>
      </c>
      <c r="BM211" s="204" t="s">
        <v>3759</v>
      </c>
    </row>
    <row r="212" spans="1:65" s="2" customFormat="1" ht="16.5" customHeight="1">
      <c r="A212" s="35"/>
      <c r="B212" s="36"/>
      <c r="C212" s="193" t="s">
        <v>884</v>
      </c>
      <c r="D212" s="193" t="s">
        <v>209</v>
      </c>
      <c r="E212" s="194" t="s">
        <v>3760</v>
      </c>
      <c r="F212" s="195" t="s">
        <v>2958</v>
      </c>
      <c r="G212" s="196" t="s">
        <v>275</v>
      </c>
      <c r="H212" s="197">
        <v>10</v>
      </c>
      <c r="I212" s="198"/>
      <c r="J212" s="199">
        <f t="shared" si="20"/>
        <v>0</v>
      </c>
      <c r="K212" s="195" t="s">
        <v>1</v>
      </c>
      <c r="L212" s="40"/>
      <c r="M212" s="200" t="s">
        <v>1</v>
      </c>
      <c r="N212" s="201" t="s">
        <v>41</v>
      </c>
      <c r="O212" s="72"/>
      <c r="P212" s="202">
        <f t="shared" si="21"/>
        <v>0</v>
      </c>
      <c r="Q212" s="202">
        <v>0</v>
      </c>
      <c r="R212" s="202">
        <f t="shared" si="22"/>
        <v>0</v>
      </c>
      <c r="S212" s="202">
        <v>0</v>
      </c>
      <c r="T212" s="203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806</v>
      </c>
      <c r="AT212" s="204" t="s">
        <v>209</v>
      </c>
      <c r="AU212" s="204" t="s">
        <v>83</v>
      </c>
      <c r="AY212" s="18" t="s">
        <v>207</v>
      </c>
      <c r="BE212" s="205">
        <f t="shared" si="24"/>
        <v>0</v>
      </c>
      <c r="BF212" s="205">
        <f t="shared" si="25"/>
        <v>0</v>
      </c>
      <c r="BG212" s="205">
        <f t="shared" si="26"/>
        <v>0</v>
      </c>
      <c r="BH212" s="205">
        <f t="shared" si="27"/>
        <v>0</v>
      </c>
      <c r="BI212" s="205">
        <f t="shared" si="28"/>
        <v>0</v>
      </c>
      <c r="BJ212" s="18" t="s">
        <v>83</v>
      </c>
      <c r="BK212" s="205">
        <f t="shared" si="29"/>
        <v>0</v>
      </c>
      <c r="BL212" s="18" t="s">
        <v>806</v>
      </c>
      <c r="BM212" s="204" t="s">
        <v>3761</v>
      </c>
    </row>
    <row r="213" spans="1:65" s="2" customFormat="1" ht="24.2" customHeight="1">
      <c r="A213" s="35"/>
      <c r="B213" s="36"/>
      <c r="C213" s="193" t="s">
        <v>895</v>
      </c>
      <c r="D213" s="193" t="s">
        <v>209</v>
      </c>
      <c r="E213" s="194" t="s">
        <v>3762</v>
      </c>
      <c r="F213" s="195" t="s">
        <v>3763</v>
      </c>
      <c r="G213" s="196" t="s">
        <v>2752</v>
      </c>
      <c r="H213" s="197">
        <v>50</v>
      </c>
      <c r="I213" s="198"/>
      <c r="J213" s="199">
        <f t="shared" si="20"/>
        <v>0</v>
      </c>
      <c r="K213" s="195" t="s">
        <v>1</v>
      </c>
      <c r="L213" s="40"/>
      <c r="M213" s="200" t="s">
        <v>1</v>
      </c>
      <c r="N213" s="201" t="s">
        <v>41</v>
      </c>
      <c r="O213" s="72"/>
      <c r="P213" s="202">
        <f t="shared" si="21"/>
        <v>0</v>
      </c>
      <c r="Q213" s="202">
        <v>0</v>
      </c>
      <c r="R213" s="202">
        <f t="shared" si="22"/>
        <v>0</v>
      </c>
      <c r="S213" s="202">
        <v>0</v>
      </c>
      <c r="T213" s="203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806</v>
      </c>
      <c r="AT213" s="204" t="s">
        <v>209</v>
      </c>
      <c r="AU213" s="204" t="s">
        <v>83</v>
      </c>
      <c r="AY213" s="18" t="s">
        <v>207</v>
      </c>
      <c r="BE213" s="205">
        <f t="shared" si="24"/>
        <v>0</v>
      </c>
      <c r="BF213" s="205">
        <f t="shared" si="25"/>
        <v>0</v>
      </c>
      <c r="BG213" s="205">
        <f t="shared" si="26"/>
        <v>0</v>
      </c>
      <c r="BH213" s="205">
        <f t="shared" si="27"/>
        <v>0</v>
      </c>
      <c r="BI213" s="205">
        <f t="shared" si="28"/>
        <v>0</v>
      </c>
      <c r="BJ213" s="18" t="s">
        <v>83</v>
      </c>
      <c r="BK213" s="205">
        <f t="shared" si="29"/>
        <v>0</v>
      </c>
      <c r="BL213" s="18" t="s">
        <v>806</v>
      </c>
      <c r="BM213" s="204" t="s">
        <v>3764</v>
      </c>
    </row>
    <row r="214" spans="1:65" s="2" customFormat="1" ht="33" customHeight="1">
      <c r="A214" s="35"/>
      <c r="B214" s="36"/>
      <c r="C214" s="193" t="s">
        <v>900</v>
      </c>
      <c r="D214" s="193" t="s">
        <v>209</v>
      </c>
      <c r="E214" s="194" t="s">
        <v>3765</v>
      </c>
      <c r="F214" s="195" t="s">
        <v>3766</v>
      </c>
      <c r="G214" s="196" t="s">
        <v>2752</v>
      </c>
      <c r="H214" s="197">
        <v>190</v>
      </c>
      <c r="I214" s="198"/>
      <c r="J214" s="199">
        <f t="shared" si="20"/>
        <v>0</v>
      </c>
      <c r="K214" s="195" t="s">
        <v>1</v>
      </c>
      <c r="L214" s="40"/>
      <c r="M214" s="200" t="s">
        <v>1</v>
      </c>
      <c r="N214" s="201" t="s">
        <v>41</v>
      </c>
      <c r="O214" s="72"/>
      <c r="P214" s="202">
        <f t="shared" si="21"/>
        <v>0</v>
      </c>
      <c r="Q214" s="202">
        <v>0</v>
      </c>
      <c r="R214" s="202">
        <f t="shared" si="22"/>
        <v>0</v>
      </c>
      <c r="S214" s="202">
        <v>0</v>
      </c>
      <c r="T214" s="203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806</v>
      </c>
      <c r="AT214" s="204" t="s">
        <v>209</v>
      </c>
      <c r="AU214" s="204" t="s">
        <v>83</v>
      </c>
      <c r="AY214" s="18" t="s">
        <v>207</v>
      </c>
      <c r="BE214" s="205">
        <f t="shared" si="24"/>
        <v>0</v>
      </c>
      <c r="BF214" s="205">
        <f t="shared" si="25"/>
        <v>0</v>
      </c>
      <c r="BG214" s="205">
        <f t="shared" si="26"/>
        <v>0</v>
      </c>
      <c r="BH214" s="205">
        <f t="shared" si="27"/>
        <v>0</v>
      </c>
      <c r="BI214" s="205">
        <f t="shared" si="28"/>
        <v>0</v>
      </c>
      <c r="BJ214" s="18" t="s">
        <v>83</v>
      </c>
      <c r="BK214" s="205">
        <f t="shared" si="29"/>
        <v>0</v>
      </c>
      <c r="BL214" s="18" t="s">
        <v>806</v>
      </c>
      <c r="BM214" s="204" t="s">
        <v>3767</v>
      </c>
    </row>
    <row r="215" spans="1:65" s="2" customFormat="1" ht="44.25" customHeight="1">
      <c r="A215" s="35"/>
      <c r="B215" s="36"/>
      <c r="C215" s="193" t="s">
        <v>904</v>
      </c>
      <c r="D215" s="193" t="s">
        <v>209</v>
      </c>
      <c r="E215" s="194" t="s">
        <v>3768</v>
      </c>
      <c r="F215" s="195" t="s">
        <v>3769</v>
      </c>
      <c r="G215" s="196" t="s">
        <v>2752</v>
      </c>
      <c r="H215" s="197">
        <v>6</v>
      </c>
      <c r="I215" s="198"/>
      <c r="J215" s="199">
        <f t="shared" si="20"/>
        <v>0</v>
      </c>
      <c r="K215" s="195" t="s">
        <v>1</v>
      </c>
      <c r="L215" s="40"/>
      <c r="M215" s="200" t="s">
        <v>1</v>
      </c>
      <c r="N215" s="201" t="s">
        <v>41</v>
      </c>
      <c r="O215" s="72"/>
      <c r="P215" s="202">
        <f t="shared" si="21"/>
        <v>0</v>
      </c>
      <c r="Q215" s="202">
        <v>0</v>
      </c>
      <c r="R215" s="202">
        <f t="shared" si="22"/>
        <v>0</v>
      </c>
      <c r="S215" s="202">
        <v>0</v>
      </c>
      <c r="T215" s="203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806</v>
      </c>
      <c r="AT215" s="204" t="s">
        <v>209</v>
      </c>
      <c r="AU215" s="204" t="s">
        <v>83</v>
      </c>
      <c r="AY215" s="18" t="s">
        <v>207</v>
      </c>
      <c r="BE215" s="205">
        <f t="shared" si="24"/>
        <v>0</v>
      </c>
      <c r="BF215" s="205">
        <f t="shared" si="25"/>
        <v>0</v>
      </c>
      <c r="BG215" s="205">
        <f t="shared" si="26"/>
        <v>0</v>
      </c>
      <c r="BH215" s="205">
        <f t="shared" si="27"/>
        <v>0</v>
      </c>
      <c r="BI215" s="205">
        <f t="shared" si="28"/>
        <v>0</v>
      </c>
      <c r="BJ215" s="18" t="s">
        <v>83</v>
      </c>
      <c r="BK215" s="205">
        <f t="shared" si="29"/>
        <v>0</v>
      </c>
      <c r="BL215" s="18" t="s">
        <v>806</v>
      </c>
      <c r="BM215" s="204" t="s">
        <v>3770</v>
      </c>
    </row>
    <row r="216" spans="1:65" s="2" customFormat="1" ht="37.9" customHeight="1">
      <c r="A216" s="35"/>
      <c r="B216" s="36"/>
      <c r="C216" s="193" t="s">
        <v>908</v>
      </c>
      <c r="D216" s="193" t="s">
        <v>209</v>
      </c>
      <c r="E216" s="194" t="s">
        <v>3771</v>
      </c>
      <c r="F216" s="195" t="s">
        <v>3772</v>
      </c>
      <c r="G216" s="196" t="s">
        <v>2752</v>
      </c>
      <c r="H216" s="197">
        <v>50</v>
      </c>
      <c r="I216" s="198"/>
      <c r="J216" s="199">
        <f t="shared" si="20"/>
        <v>0</v>
      </c>
      <c r="K216" s="195" t="s">
        <v>1</v>
      </c>
      <c r="L216" s="40"/>
      <c r="M216" s="200" t="s">
        <v>1</v>
      </c>
      <c r="N216" s="201" t="s">
        <v>41</v>
      </c>
      <c r="O216" s="72"/>
      <c r="P216" s="202">
        <f t="shared" si="21"/>
        <v>0</v>
      </c>
      <c r="Q216" s="202">
        <v>0</v>
      </c>
      <c r="R216" s="202">
        <f t="shared" si="22"/>
        <v>0</v>
      </c>
      <c r="S216" s="202">
        <v>0</v>
      </c>
      <c r="T216" s="203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806</v>
      </c>
      <c r="AT216" s="204" t="s">
        <v>209</v>
      </c>
      <c r="AU216" s="204" t="s">
        <v>83</v>
      </c>
      <c r="AY216" s="18" t="s">
        <v>207</v>
      </c>
      <c r="BE216" s="205">
        <f t="shared" si="24"/>
        <v>0</v>
      </c>
      <c r="BF216" s="205">
        <f t="shared" si="25"/>
        <v>0</v>
      </c>
      <c r="BG216" s="205">
        <f t="shared" si="26"/>
        <v>0</v>
      </c>
      <c r="BH216" s="205">
        <f t="shared" si="27"/>
        <v>0</v>
      </c>
      <c r="BI216" s="205">
        <f t="shared" si="28"/>
        <v>0</v>
      </c>
      <c r="BJ216" s="18" t="s">
        <v>83</v>
      </c>
      <c r="BK216" s="205">
        <f t="shared" si="29"/>
        <v>0</v>
      </c>
      <c r="BL216" s="18" t="s">
        <v>806</v>
      </c>
      <c r="BM216" s="204" t="s">
        <v>3773</v>
      </c>
    </row>
    <row r="217" spans="1:65" s="2" customFormat="1" ht="24.2" customHeight="1">
      <c r="A217" s="35"/>
      <c r="B217" s="36"/>
      <c r="C217" s="193" t="s">
        <v>916</v>
      </c>
      <c r="D217" s="193" t="s">
        <v>209</v>
      </c>
      <c r="E217" s="194" t="s">
        <v>3774</v>
      </c>
      <c r="F217" s="195" t="s">
        <v>3591</v>
      </c>
      <c r="G217" s="196" t="s">
        <v>275</v>
      </c>
      <c r="H217" s="197">
        <v>50</v>
      </c>
      <c r="I217" s="198"/>
      <c r="J217" s="199">
        <f t="shared" si="20"/>
        <v>0</v>
      </c>
      <c r="K217" s="195" t="s">
        <v>1</v>
      </c>
      <c r="L217" s="40"/>
      <c r="M217" s="200" t="s">
        <v>1</v>
      </c>
      <c r="N217" s="201" t="s">
        <v>41</v>
      </c>
      <c r="O217" s="72"/>
      <c r="P217" s="202">
        <f t="shared" si="21"/>
        <v>0</v>
      </c>
      <c r="Q217" s="202">
        <v>0</v>
      </c>
      <c r="R217" s="202">
        <f t="shared" si="22"/>
        <v>0</v>
      </c>
      <c r="S217" s="202">
        <v>0</v>
      </c>
      <c r="T217" s="203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806</v>
      </c>
      <c r="AT217" s="204" t="s">
        <v>209</v>
      </c>
      <c r="AU217" s="204" t="s">
        <v>83</v>
      </c>
      <c r="AY217" s="18" t="s">
        <v>207</v>
      </c>
      <c r="BE217" s="205">
        <f t="shared" si="24"/>
        <v>0</v>
      </c>
      <c r="BF217" s="205">
        <f t="shared" si="25"/>
        <v>0</v>
      </c>
      <c r="BG217" s="205">
        <f t="shared" si="26"/>
        <v>0</v>
      </c>
      <c r="BH217" s="205">
        <f t="shared" si="27"/>
        <v>0</v>
      </c>
      <c r="BI217" s="205">
        <f t="shared" si="28"/>
        <v>0</v>
      </c>
      <c r="BJ217" s="18" t="s">
        <v>83</v>
      </c>
      <c r="BK217" s="205">
        <f t="shared" si="29"/>
        <v>0</v>
      </c>
      <c r="BL217" s="18" t="s">
        <v>806</v>
      </c>
      <c r="BM217" s="204" t="s">
        <v>3775</v>
      </c>
    </row>
    <row r="218" spans="1:65" s="2" customFormat="1" ht="16.5" customHeight="1">
      <c r="A218" s="35"/>
      <c r="B218" s="36"/>
      <c r="C218" s="193" t="s">
        <v>920</v>
      </c>
      <c r="D218" s="193" t="s">
        <v>209</v>
      </c>
      <c r="E218" s="194" t="s">
        <v>3776</v>
      </c>
      <c r="F218" s="195" t="s">
        <v>2964</v>
      </c>
      <c r="G218" s="196" t="s">
        <v>212</v>
      </c>
      <c r="H218" s="197">
        <v>100</v>
      </c>
      <c r="I218" s="198"/>
      <c r="J218" s="199">
        <f t="shared" si="20"/>
        <v>0</v>
      </c>
      <c r="K218" s="195" t="s">
        <v>1</v>
      </c>
      <c r="L218" s="40"/>
      <c r="M218" s="200" t="s">
        <v>1</v>
      </c>
      <c r="N218" s="201" t="s">
        <v>41</v>
      </c>
      <c r="O218" s="72"/>
      <c r="P218" s="202">
        <f t="shared" si="21"/>
        <v>0</v>
      </c>
      <c r="Q218" s="202">
        <v>0</v>
      </c>
      <c r="R218" s="202">
        <f t="shared" si="22"/>
        <v>0</v>
      </c>
      <c r="S218" s="202">
        <v>0</v>
      </c>
      <c r="T218" s="203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806</v>
      </c>
      <c r="AT218" s="204" t="s">
        <v>209</v>
      </c>
      <c r="AU218" s="204" t="s">
        <v>83</v>
      </c>
      <c r="AY218" s="18" t="s">
        <v>207</v>
      </c>
      <c r="BE218" s="205">
        <f t="shared" si="24"/>
        <v>0</v>
      </c>
      <c r="BF218" s="205">
        <f t="shared" si="25"/>
        <v>0</v>
      </c>
      <c r="BG218" s="205">
        <f t="shared" si="26"/>
        <v>0</v>
      </c>
      <c r="BH218" s="205">
        <f t="shared" si="27"/>
        <v>0</v>
      </c>
      <c r="BI218" s="205">
        <f t="shared" si="28"/>
        <v>0</v>
      </c>
      <c r="BJ218" s="18" t="s">
        <v>83</v>
      </c>
      <c r="BK218" s="205">
        <f t="shared" si="29"/>
        <v>0</v>
      </c>
      <c r="BL218" s="18" t="s">
        <v>806</v>
      </c>
      <c r="BM218" s="204" t="s">
        <v>3777</v>
      </c>
    </row>
    <row r="219" spans="1:65" s="2" customFormat="1" ht="16.5" customHeight="1">
      <c r="A219" s="35"/>
      <c r="B219" s="36"/>
      <c r="C219" s="193" t="s">
        <v>924</v>
      </c>
      <c r="D219" s="193" t="s">
        <v>209</v>
      </c>
      <c r="E219" s="194" t="s">
        <v>2990</v>
      </c>
      <c r="F219" s="195" t="s">
        <v>2991</v>
      </c>
      <c r="G219" s="196" t="s">
        <v>1837</v>
      </c>
      <c r="H219" s="197">
        <v>1</v>
      </c>
      <c r="I219" s="198"/>
      <c r="J219" s="199">
        <f t="shared" si="20"/>
        <v>0</v>
      </c>
      <c r="K219" s="195" t="s">
        <v>1</v>
      </c>
      <c r="L219" s="40"/>
      <c r="M219" s="200" t="s">
        <v>1</v>
      </c>
      <c r="N219" s="201" t="s">
        <v>41</v>
      </c>
      <c r="O219" s="72"/>
      <c r="P219" s="202">
        <f t="shared" si="21"/>
        <v>0</v>
      </c>
      <c r="Q219" s="202">
        <v>0</v>
      </c>
      <c r="R219" s="202">
        <f t="shared" si="22"/>
        <v>0</v>
      </c>
      <c r="S219" s="202">
        <v>0</v>
      </c>
      <c r="T219" s="203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806</v>
      </c>
      <c r="AT219" s="204" t="s">
        <v>209</v>
      </c>
      <c r="AU219" s="204" t="s">
        <v>83</v>
      </c>
      <c r="AY219" s="18" t="s">
        <v>207</v>
      </c>
      <c r="BE219" s="205">
        <f t="shared" si="24"/>
        <v>0</v>
      </c>
      <c r="BF219" s="205">
        <f t="shared" si="25"/>
        <v>0</v>
      </c>
      <c r="BG219" s="205">
        <f t="shared" si="26"/>
        <v>0</v>
      </c>
      <c r="BH219" s="205">
        <f t="shared" si="27"/>
        <v>0</v>
      </c>
      <c r="BI219" s="205">
        <f t="shared" si="28"/>
        <v>0</v>
      </c>
      <c r="BJ219" s="18" t="s">
        <v>83</v>
      </c>
      <c r="BK219" s="205">
        <f t="shared" si="29"/>
        <v>0</v>
      </c>
      <c r="BL219" s="18" t="s">
        <v>806</v>
      </c>
      <c r="BM219" s="204" t="s">
        <v>3778</v>
      </c>
    </row>
    <row r="220" spans="1:65" s="2" customFormat="1" ht="16.5" customHeight="1">
      <c r="A220" s="35"/>
      <c r="B220" s="36"/>
      <c r="C220" s="193" t="s">
        <v>929</v>
      </c>
      <c r="D220" s="193" t="s">
        <v>209</v>
      </c>
      <c r="E220" s="194" t="s">
        <v>3779</v>
      </c>
      <c r="F220" s="195" t="s">
        <v>2967</v>
      </c>
      <c r="G220" s="196" t="s">
        <v>1837</v>
      </c>
      <c r="H220" s="197">
        <v>1</v>
      </c>
      <c r="I220" s="198"/>
      <c r="J220" s="199">
        <f t="shared" si="20"/>
        <v>0</v>
      </c>
      <c r="K220" s="195" t="s">
        <v>1</v>
      </c>
      <c r="L220" s="40"/>
      <c r="M220" s="200" t="s">
        <v>1</v>
      </c>
      <c r="N220" s="201" t="s">
        <v>41</v>
      </c>
      <c r="O220" s="72"/>
      <c r="P220" s="202">
        <f t="shared" si="21"/>
        <v>0</v>
      </c>
      <c r="Q220" s="202">
        <v>0</v>
      </c>
      <c r="R220" s="202">
        <f t="shared" si="22"/>
        <v>0</v>
      </c>
      <c r="S220" s="202">
        <v>0</v>
      </c>
      <c r="T220" s="203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806</v>
      </c>
      <c r="AT220" s="204" t="s">
        <v>209</v>
      </c>
      <c r="AU220" s="204" t="s">
        <v>83</v>
      </c>
      <c r="AY220" s="18" t="s">
        <v>207</v>
      </c>
      <c r="BE220" s="205">
        <f t="shared" si="24"/>
        <v>0</v>
      </c>
      <c r="BF220" s="205">
        <f t="shared" si="25"/>
        <v>0</v>
      </c>
      <c r="BG220" s="205">
        <f t="shared" si="26"/>
        <v>0</v>
      </c>
      <c r="BH220" s="205">
        <f t="shared" si="27"/>
        <v>0</v>
      </c>
      <c r="BI220" s="205">
        <f t="shared" si="28"/>
        <v>0</v>
      </c>
      <c r="BJ220" s="18" t="s">
        <v>83</v>
      </c>
      <c r="BK220" s="205">
        <f t="shared" si="29"/>
        <v>0</v>
      </c>
      <c r="BL220" s="18" t="s">
        <v>806</v>
      </c>
      <c r="BM220" s="204" t="s">
        <v>3780</v>
      </c>
    </row>
    <row r="221" spans="1:65" s="2" customFormat="1" ht="16.5" customHeight="1">
      <c r="A221" s="35"/>
      <c r="B221" s="36"/>
      <c r="C221" s="193" t="s">
        <v>934</v>
      </c>
      <c r="D221" s="193" t="s">
        <v>209</v>
      </c>
      <c r="E221" s="194" t="s">
        <v>2993</v>
      </c>
      <c r="F221" s="195" t="s">
        <v>2994</v>
      </c>
      <c r="G221" s="196" t="s">
        <v>817</v>
      </c>
      <c r="H221" s="197">
        <v>10</v>
      </c>
      <c r="I221" s="198"/>
      <c r="J221" s="199">
        <f t="shared" si="20"/>
        <v>0</v>
      </c>
      <c r="K221" s="195" t="s">
        <v>1</v>
      </c>
      <c r="L221" s="40"/>
      <c r="M221" s="200" t="s">
        <v>1</v>
      </c>
      <c r="N221" s="201" t="s">
        <v>41</v>
      </c>
      <c r="O221" s="72"/>
      <c r="P221" s="202">
        <f t="shared" si="21"/>
        <v>0</v>
      </c>
      <c r="Q221" s="202">
        <v>0</v>
      </c>
      <c r="R221" s="202">
        <f t="shared" si="22"/>
        <v>0</v>
      </c>
      <c r="S221" s="202">
        <v>0</v>
      </c>
      <c r="T221" s="203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806</v>
      </c>
      <c r="AT221" s="204" t="s">
        <v>209</v>
      </c>
      <c r="AU221" s="204" t="s">
        <v>83</v>
      </c>
      <c r="AY221" s="18" t="s">
        <v>207</v>
      </c>
      <c r="BE221" s="205">
        <f t="shared" si="24"/>
        <v>0</v>
      </c>
      <c r="BF221" s="205">
        <f t="shared" si="25"/>
        <v>0</v>
      </c>
      <c r="BG221" s="205">
        <f t="shared" si="26"/>
        <v>0</v>
      </c>
      <c r="BH221" s="205">
        <f t="shared" si="27"/>
        <v>0</v>
      </c>
      <c r="BI221" s="205">
        <f t="shared" si="28"/>
        <v>0</v>
      </c>
      <c r="BJ221" s="18" t="s">
        <v>83</v>
      </c>
      <c r="BK221" s="205">
        <f t="shared" si="29"/>
        <v>0</v>
      </c>
      <c r="BL221" s="18" t="s">
        <v>806</v>
      </c>
      <c r="BM221" s="204" t="s">
        <v>3781</v>
      </c>
    </row>
    <row r="222" spans="1:65" s="2" customFormat="1" ht="16.5" customHeight="1">
      <c r="A222" s="35"/>
      <c r="B222" s="36"/>
      <c r="C222" s="193" t="s">
        <v>940</v>
      </c>
      <c r="D222" s="193" t="s">
        <v>209</v>
      </c>
      <c r="E222" s="194" t="s">
        <v>2996</v>
      </c>
      <c r="F222" s="195" t="s">
        <v>2997</v>
      </c>
      <c r="G222" s="196" t="s">
        <v>510</v>
      </c>
      <c r="H222" s="197">
        <v>2</v>
      </c>
      <c r="I222" s="198"/>
      <c r="J222" s="199">
        <f t="shared" si="20"/>
        <v>0</v>
      </c>
      <c r="K222" s="195" t="s">
        <v>1</v>
      </c>
      <c r="L222" s="40"/>
      <c r="M222" s="200" t="s">
        <v>1</v>
      </c>
      <c r="N222" s="201" t="s">
        <v>41</v>
      </c>
      <c r="O222" s="72"/>
      <c r="P222" s="202">
        <f t="shared" si="21"/>
        <v>0</v>
      </c>
      <c r="Q222" s="202">
        <v>0</v>
      </c>
      <c r="R222" s="202">
        <f t="shared" si="22"/>
        <v>0</v>
      </c>
      <c r="S222" s="202">
        <v>0</v>
      </c>
      <c r="T222" s="203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806</v>
      </c>
      <c r="AT222" s="204" t="s">
        <v>209</v>
      </c>
      <c r="AU222" s="204" t="s">
        <v>83</v>
      </c>
      <c r="AY222" s="18" t="s">
        <v>207</v>
      </c>
      <c r="BE222" s="205">
        <f t="shared" si="24"/>
        <v>0</v>
      </c>
      <c r="BF222" s="205">
        <f t="shared" si="25"/>
        <v>0</v>
      </c>
      <c r="BG222" s="205">
        <f t="shared" si="26"/>
        <v>0</v>
      </c>
      <c r="BH222" s="205">
        <f t="shared" si="27"/>
        <v>0</v>
      </c>
      <c r="BI222" s="205">
        <f t="shared" si="28"/>
        <v>0</v>
      </c>
      <c r="BJ222" s="18" t="s">
        <v>83</v>
      </c>
      <c r="BK222" s="205">
        <f t="shared" si="29"/>
        <v>0</v>
      </c>
      <c r="BL222" s="18" t="s">
        <v>806</v>
      </c>
      <c r="BM222" s="204" t="s">
        <v>3782</v>
      </c>
    </row>
    <row r="223" spans="1:65" s="2" customFormat="1" ht="16.5" customHeight="1">
      <c r="A223" s="35"/>
      <c r="B223" s="36"/>
      <c r="C223" s="193" t="s">
        <v>947</v>
      </c>
      <c r="D223" s="193" t="s">
        <v>209</v>
      </c>
      <c r="E223" s="194" t="s">
        <v>2999</v>
      </c>
      <c r="F223" s="195" t="s">
        <v>3000</v>
      </c>
      <c r="G223" s="196" t="s">
        <v>510</v>
      </c>
      <c r="H223" s="197">
        <v>2</v>
      </c>
      <c r="I223" s="198"/>
      <c r="J223" s="199">
        <f t="shared" si="20"/>
        <v>0</v>
      </c>
      <c r="K223" s="195" t="s">
        <v>1</v>
      </c>
      <c r="L223" s="40"/>
      <c r="M223" s="200" t="s">
        <v>1</v>
      </c>
      <c r="N223" s="201" t="s">
        <v>41</v>
      </c>
      <c r="O223" s="72"/>
      <c r="P223" s="202">
        <f t="shared" si="21"/>
        <v>0</v>
      </c>
      <c r="Q223" s="202">
        <v>0</v>
      </c>
      <c r="R223" s="202">
        <f t="shared" si="22"/>
        <v>0</v>
      </c>
      <c r="S223" s="202">
        <v>0</v>
      </c>
      <c r="T223" s="203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806</v>
      </c>
      <c r="AT223" s="204" t="s">
        <v>209</v>
      </c>
      <c r="AU223" s="204" t="s">
        <v>83</v>
      </c>
      <c r="AY223" s="18" t="s">
        <v>207</v>
      </c>
      <c r="BE223" s="205">
        <f t="shared" si="24"/>
        <v>0</v>
      </c>
      <c r="BF223" s="205">
        <f t="shared" si="25"/>
        <v>0</v>
      </c>
      <c r="BG223" s="205">
        <f t="shared" si="26"/>
        <v>0</v>
      </c>
      <c r="BH223" s="205">
        <f t="shared" si="27"/>
        <v>0</v>
      </c>
      <c r="BI223" s="205">
        <f t="shared" si="28"/>
        <v>0</v>
      </c>
      <c r="BJ223" s="18" t="s">
        <v>83</v>
      </c>
      <c r="BK223" s="205">
        <f t="shared" si="29"/>
        <v>0</v>
      </c>
      <c r="BL223" s="18" t="s">
        <v>806</v>
      </c>
      <c r="BM223" s="204" t="s">
        <v>3783</v>
      </c>
    </row>
    <row r="224" spans="1:65" s="2" customFormat="1" ht="16.5" customHeight="1">
      <c r="A224" s="35"/>
      <c r="B224" s="36"/>
      <c r="C224" s="193" t="s">
        <v>953</v>
      </c>
      <c r="D224" s="193" t="s">
        <v>209</v>
      </c>
      <c r="E224" s="194" t="s">
        <v>3002</v>
      </c>
      <c r="F224" s="195" t="s">
        <v>3003</v>
      </c>
      <c r="G224" s="196" t="s">
        <v>510</v>
      </c>
      <c r="H224" s="197">
        <v>4</v>
      </c>
      <c r="I224" s="198"/>
      <c r="J224" s="199">
        <f t="shared" si="20"/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 t="shared" si="21"/>
        <v>0</v>
      </c>
      <c r="Q224" s="202">
        <v>0</v>
      </c>
      <c r="R224" s="202">
        <f t="shared" si="22"/>
        <v>0</v>
      </c>
      <c r="S224" s="202">
        <v>0</v>
      </c>
      <c r="T224" s="203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806</v>
      </c>
      <c r="AT224" s="204" t="s">
        <v>209</v>
      </c>
      <c r="AU224" s="204" t="s">
        <v>83</v>
      </c>
      <c r="AY224" s="18" t="s">
        <v>207</v>
      </c>
      <c r="BE224" s="205">
        <f t="shared" si="24"/>
        <v>0</v>
      </c>
      <c r="BF224" s="205">
        <f t="shared" si="25"/>
        <v>0</v>
      </c>
      <c r="BG224" s="205">
        <f t="shared" si="26"/>
        <v>0</v>
      </c>
      <c r="BH224" s="205">
        <f t="shared" si="27"/>
        <v>0</v>
      </c>
      <c r="BI224" s="205">
        <f t="shared" si="28"/>
        <v>0</v>
      </c>
      <c r="BJ224" s="18" t="s">
        <v>83</v>
      </c>
      <c r="BK224" s="205">
        <f t="shared" si="29"/>
        <v>0</v>
      </c>
      <c r="BL224" s="18" t="s">
        <v>806</v>
      </c>
      <c r="BM224" s="204" t="s">
        <v>3784</v>
      </c>
    </row>
    <row r="225" spans="1:65" s="2" customFormat="1" ht="33" customHeight="1">
      <c r="A225" s="35"/>
      <c r="B225" s="36"/>
      <c r="C225" s="193" t="s">
        <v>961</v>
      </c>
      <c r="D225" s="193" t="s">
        <v>209</v>
      </c>
      <c r="E225" s="194" t="s">
        <v>3785</v>
      </c>
      <c r="F225" s="195" t="s">
        <v>3594</v>
      </c>
      <c r="G225" s="196" t="s">
        <v>275</v>
      </c>
      <c r="H225" s="197">
        <v>50</v>
      </c>
      <c r="I225" s="198"/>
      <c r="J225" s="199">
        <f t="shared" si="20"/>
        <v>0</v>
      </c>
      <c r="K225" s="195" t="s">
        <v>1</v>
      </c>
      <c r="L225" s="40"/>
      <c r="M225" s="200" t="s">
        <v>1</v>
      </c>
      <c r="N225" s="201" t="s">
        <v>41</v>
      </c>
      <c r="O225" s="72"/>
      <c r="P225" s="202">
        <f t="shared" si="21"/>
        <v>0</v>
      </c>
      <c r="Q225" s="202">
        <v>0</v>
      </c>
      <c r="R225" s="202">
        <f t="shared" si="22"/>
        <v>0</v>
      </c>
      <c r="S225" s="202">
        <v>0</v>
      </c>
      <c r="T225" s="203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806</v>
      </c>
      <c r="AT225" s="204" t="s">
        <v>209</v>
      </c>
      <c r="AU225" s="204" t="s">
        <v>83</v>
      </c>
      <c r="AY225" s="18" t="s">
        <v>207</v>
      </c>
      <c r="BE225" s="205">
        <f t="shared" si="24"/>
        <v>0</v>
      </c>
      <c r="BF225" s="205">
        <f t="shared" si="25"/>
        <v>0</v>
      </c>
      <c r="BG225" s="205">
        <f t="shared" si="26"/>
        <v>0</v>
      </c>
      <c r="BH225" s="205">
        <f t="shared" si="27"/>
        <v>0</v>
      </c>
      <c r="BI225" s="205">
        <f t="shared" si="28"/>
        <v>0</v>
      </c>
      <c r="BJ225" s="18" t="s">
        <v>83</v>
      </c>
      <c r="BK225" s="205">
        <f t="shared" si="29"/>
        <v>0</v>
      </c>
      <c r="BL225" s="18" t="s">
        <v>806</v>
      </c>
      <c r="BM225" s="204" t="s">
        <v>3786</v>
      </c>
    </row>
    <row r="226" spans="1:65" s="12" customFormat="1" ht="25.9" customHeight="1">
      <c r="B226" s="177"/>
      <c r="C226" s="178"/>
      <c r="D226" s="179" t="s">
        <v>75</v>
      </c>
      <c r="E226" s="180" t="s">
        <v>3020</v>
      </c>
      <c r="F226" s="180" t="s">
        <v>3021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SUM(P227:P229)</f>
        <v>0</v>
      </c>
      <c r="Q226" s="185"/>
      <c r="R226" s="186">
        <f>SUM(R227:R229)</f>
        <v>0</v>
      </c>
      <c r="S226" s="185"/>
      <c r="T226" s="187">
        <f>SUM(T227:T229)</f>
        <v>0</v>
      </c>
      <c r="AR226" s="188" t="s">
        <v>83</v>
      </c>
      <c r="AT226" s="189" t="s">
        <v>75</v>
      </c>
      <c r="AU226" s="189" t="s">
        <v>76</v>
      </c>
      <c r="AY226" s="188" t="s">
        <v>207</v>
      </c>
      <c r="BK226" s="190">
        <f>SUM(BK227:BK229)</f>
        <v>0</v>
      </c>
    </row>
    <row r="227" spans="1:65" s="2" customFormat="1" ht="16.5" customHeight="1">
      <c r="A227" s="35"/>
      <c r="B227" s="36"/>
      <c r="C227" s="193" t="s">
        <v>966</v>
      </c>
      <c r="D227" s="193" t="s">
        <v>209</v>
      </c>
      <c r="E227" s="194" t="s">
        <v>3025</v>
      </c>
      <c r="F227" s="195" t="s">
        <v>3026</v>
      </c>
      <c r="G227" s="196" t="s">
        <v>1705</v>
      </c>
      <c r="H227" s="197">
        <v>1</v>
      </c>
      <c r="I227" s="198"/>
      <c r="J227" s="199">
        <f>ROUND(I227*H227,2)</f>
        <v>0</v>
      </c>
      <c r="K227" s="195" t="s">
        <v>1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806</v>
      </c>
      <c r="AT227" s="204" t="s">
        <v>209</v>
      </c>
      <c r="AU227" s="204" t="s">
        <v>83</v>
      </c>
      <c r="AY227" s="18" t="s">
        <v>207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806</v>
      </c>
      <c r="BM227" s="204" t="s">
        <v>3787</v>
      </c>
    </row>
    <row r="228" spans="1:65" s="2" customFormat="1" ht="16.5" customHeight="1">
      <c r="A228" s="35"/>
      <c r="B228" s="36"/>
      <c r="C228" s="193" t="s">
        <v>971</v>
      </c>
      <c r="D228" s="193" t="s">
        <v>209</v>
      </c>
      <c r="E228" s="194" t="s">
        <v>3788</v>
      </c>
      <c r="F228" s="195" t="s">
        <v>3023</v>
      </c>
      <c r="G228" s="196" t="s">
        <v>1002</v>
      </c>
      <c r="H228" s="265"/>
      <c r="I228" s="198"/>
      <c r="J228" s="199">
        <f>ROUND(I228*H228,2)</f>
        <v>0</v>
      </c>
      <c r="K228" s="195" t="s">
        <v>1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806</v>
      </c>
      <c r="AT228" s="204" t="s">
        <v>209</v>
      </c>
      <c r="AU228" s="204" t="s">
        <v>83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806</v>
      </c>
      <c r="BM228" s="204" t="s">
        <v>3789</v>
      </c>
    </row>
    <row r="229" spans="1:65" s="2" customFormat="1" ht="16.5" customHeight="1">
      <c r="A229" s="35"/>
      <c r="B229" s="36"/>
      <c r="C229" s="193" t="s">
        <v>976</v>
      </c>
      <c r="D229" s="193" t="s">
        <v>209</v>
      </c>
      <c r="E229" s="194" t="s">
        <v>3028</v>
      </c>
      <c r="F229" s="195" t="s">
        <v>3029</v>
      </c>
      <c r="G229" s="196" t="s">
        <v>1002</v>
      </c>
      <c r="H229" s="265"/>
      <c r="I229" s="198"/>
      <c r="J229" s="199">
        <f>ROUND(I229*H229,2)</f>
        <v>0</v>
      </c>
      <c r="K229" s="195" t="s">
        <v>1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806</v>
      </c>
      <c r="AT229" s="204" t="s">
        <v>209</v>
      </c>
      <c r="AU229" s="204" t="s">
        <v>83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806</v>
      </c>
      <c r="BM229" s="204" t="s">
        <v>3790</v>
      </c>
    </row>
    <row r="230" spans="1:65" s="12" customFormat="1" ht="25.9" customHeight="1">
      <c r="B230" s="177"/>
      <c r="C230" s="178"/>
      <c r="D230" s="179" t="s">
        <v>75</v>
      </c>
      <c r="E230" s="180" t="s">
        <v>1778</v>
      </c>
      <c r="F230" s="180" t="s">
        <v>144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P231+P233+P235</f>
        <v>0</v>
      </c>
      <c r="Q230" s="185"/>
      <c r="R230" s="186">
        <f>R231+R233+R235</f>
        <v>0</v>
      </c>
      <c r="S230" s="185"/>
      <c r="T230" s="187">
        <f>T231+T233+T235</f>
        <v>0</v>
      </c>
      <c r="AR230" s="188" t="s">
        <v>115</v>
      </c>
      <c r="AT230" s="189" t="s">
        <v>75</v>
      </c>
      <c r="AU230" s="189" t="s">
        <v>76</v>
      </c>
      <c r="AY230" s="188" t="s">
        <v>207</v>
      </c>
      <c r="BK230" s="190">
        <f>BK231+BK233+BK235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3031</v>
      </c>
      <c r="F231" s="191" t="s">
        <v>3032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P232</f>
        <v>0</v>
      </c>
      <c r="Q231" s="185"/>
      <c r="R231" s="186">
        <f>R232</f>
        <v>0</v>
      </c>
      <c r="S231" s="185"/>
      <c r="T231" s="187">
        <f>T232</f>
        <v>0</v>
      </c>
      <c r="AR231" s="188" t="s">
        <v>115</v>
      </c>
      <c r="AT231" s="189" t="s">
        <v>75</v>
      </c>
      <c r="AU231" s="189" t="s">
        <v>83</v>
      </c>
      <c r="AY231" s="188" t="s">
        <v>207</v>
      </c>
      <c r="BK231" s="190">
        <f>BK232</f>
        <v>0</v>
      </c>
    </row>
    <row r="232" spans="1:65" s="2" customFormat="1" ht="16.5" customHeight="1">
      <c r="A232" s="35"/>
      <c r="B232" s="36"/>
      <c r="C232" s="193" t="s">
        <v>981</v>
      </c>
      <c r="D232" s="193" t="s">
        <v>209</v>
      </c>
      <c r="E232" s="194" t="s">
        <v>3033</v>
      </c>
      <c r="F232" s="195" t="s">
        <v>3032</v>
      </c>
      <c r="G232" s="196" t="s">
        <v>1002</v>
      </c>
      <c r="H232" s="265"/>
      <c r="I232" s="198"/>
      <c r="J232" s="199">
        <f>ROUND(I232*H232,2)</f>
        <v>0</v>
      </c>
      <c r="K232" s="195" t="s">
        <v>3034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1783</v>
      </c>
      <c r="AT232" s="204" t="s">
        <v>209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1783</v>
      </c>
      <c r="BM232" s="204" t="s">
        <v>3791</v>
      </c>
    </row>
    <row r="233" spans="1:65" s="12" customFormat="1" ht="22.9" customHeight="1">
      <c r="B233" s="177"/>
      <c r="C233" s="178"/>
      <c r="D233" s="179" t="s">
        <v>75</v>
      </c>
      <c r="E233" s="191" t="s">
        <v>3036</v>
      </c>
      <c r="F233" s="191" t="s">
        <v>3037</v>
      </c>
      <c r="G233" s="178"/>
      <c r="H233" s="178"/>
      <c r="I233" s="181"/>
      <c r="J233" s="192">
        <f>BK233</f>
        <v>0</v>
      </c>
      <c r="K233" s="178"/>
      <c r="L233" s="183"/>
      <c r="M233" s="184"/>
      <c r="N233" s="185"/>
      <c r="O233" s="185"/>
      <c r="P233" s="186">
        <f>P234</f>
        <v>0</v>
      </c>
      <c r="Q233" s="185"/>
      <c r="R233" s="186">
        <f>R234</f>
        <v>0</v>
      </c>
      <c r="S233" s="185"/>
      <c r="T233" s="187">
        <f>T234</f>
        <v>0</v>
      </c>
      <c r="AR233" s="188" t="s">
        <v>115</v>
      </c>
      <c r="AT233" s="189" t="s">
        <v>75</v>
      </c>
      <c r="AU233" s="189" t="s">
        <v>83</v>
      </c>
      <c r="AY233" s="188" t="s">
        <v>207</v>
      </c>
      <c r="BK233" s="190">
        <f>BK234</f>
        <v>0</v>
      </c>
    </row>
    <row r="234" spans="1:65" s="2" customFormat="1" ht="16.5" customHeight="1">
      <c r="A234" s="35"/>
      <c r="B234" s="36"/>
      <c r="C234" s="193" t="s">
        <v>986</v>
      </c>
      <c r="D234" s="193" t="s">
        <v>209</v>
      </c>
      <c r="E234" s="194" t="s">
        <v>3038</v>
      </c>
      <c r="F234" s="195" t="s">
        <v>3037</v>
      </c>
      <c r="G234" s="196" t="s">
        <v>1002</v>
      </c>
      <c r="H234" s="265"/>
      <c r="I234" s="198"/>
      <c r="J234" s="199">
        <f>ROUND(I234*H234,2)</f>
        <v>0</v>
      </c>
      <c r="K234" s="195" t="s">
        <v>3034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1783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1783</v>
      </c>
      <c r="BM234" s="204" t="s">
        <v>3792</v>
      </c>
    </row>
    <row r="235" spans="1:65" s="12" customFormat="1" ht="22.9" customHeight="1">
      <c r="B235" s="177"/>
      <c r="C235" s="178"/>
      <c r="D235" s="179" t="s">
        <v>75</v>
      </c>
      <c r="E235" s="191" t="s">
        <v>3040</v>
      </c>
      <c r="F235" s="191" t="s">
        <v>3041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P236</f>
        <v>0</v>
      </c>
      <c r="Q235" s="185"/>
      <c r="R235" s="186">
        <f>R236</f>
        <v>0</v>
      </c>
      <c r="S235" s="185"/>
      <c r="T235" s="187">
        <f>T236</f>
        <v>0</v>
      </c>
      <c r="AR235" s="188" t="s">
        <v>115</v>
      </c>
      <c r="AT235" s="189" t="s">
        <v>75</v>
      </c>
      <c r="AU235" s="189" t="s">
        <v>83</v>
      </c>
      <c r="AY235" s="188" t="s">
        <v>207</v>
      </c>
      <c r="BK235" s="190">
        <f>BK236</f>
        <v>0</v>
      </c>
    </row>
    <row r="236" spans="1:65" s="2" customFormat="1" ht="16.5" customHeight="1">
      <c r="A236" s="35"/>
      <c r="B236" s="36"/>
      <c r="C236" s="193" t="s">
        <v>994</v>
      </c>
      <c r="D236" s="193" t="s">
        <v>209</v>
      </c>
      <c r="E236" s="194" t="s">
        <v>3042</v>
      </c>
      <c r="F236" s="195" t="s">
        <v>3043</v>
      </c>
      <c r="G236" s="196" t="s">
        <v>3044</v>
      </c>
      <c r="H236" s="197">
        <v>1</v>
      </c>
      <c r="I236" s="198"/>
      <c r="J236" s="199">
        <f>ROUND(I236*H236,2)</f>
        <v>0</v>
      </c>
      <c r="K236" s="195" t="s">
        <v>3034</v>
      </c>
      <c r="L236" s="40"/>
      <c r="M236" s="250" t="s">
        <v>1</v>
      </c>
      <c r="N236" s="251" t="s">
        <v>41</v>
      </c>
      <c r="O236" s="25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1783</v>
      </c>
      <c r="AT236" s="204" t="s">
        <v>209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1783</v>
      </c>
      <c r="BM236" s="204" t="s">
        <v>3793</v>
      </c>
    </row>
    <row r="237" spans="1:65" s="2" customFormat="1" ht="6.95" customHeight="1">
      <c r="A237" s="35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algorithmName="SHA-512" hashValue="/r6ZzvPRYskgAgxgP7JC+Lg4XRpWB5n1d7jHKYDK8ZtMf+BSzhfvXzRx9eaTb1dlEmXLrhNb0gylAy98dXOLwA==" saltValue="OaJ+yNOeEOegOZVwZhCXOEGO09Y/oXKsO01XiqCQy4fMlE1MpQUSr+R3gq5ucSlIMf684xkrddMJt8rOZUFt9w==" spinCount="100000" sheet="1" objects="1" scenarios="1" formatColumns="0" formatRows="0" autoFilter="0"/>
  <autoFilter ref="C128:K23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167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s="1" customFormat="1" ht="12" customHeight="1">
      <c r="B8" s="21"/>
      <c r="D8" s="121" t="s">
        <v>173</v>
      </c>
      <c r="L8" s="21"/>
    </row>
    <row r="9" spans="1:46" s="2" customFormat="1" ht="16.5" customHeight="1">
      <c r="A9" s="35"/>
      <c r="B9" s="40"/>
      <c r="C9" s="35"/>
      <c r="D9" s="35"/>
      <c r="E9" s="326" t="s">
        <v>3157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30" t="s">
        <v>3794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ROUND((SUM(BE125:BE142)),  2)</f>
        <v>0</v>
      </c>
      <c r="G35" s="35"/>
      <c r="H35" s="35"/>
      <c r="I35" s="132">
        <v>0.21</v>
      </c>
      <c r="J35" s="131">
        <f>ROUND(((SUM(BE125:BE142))*I35),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ROUND((SUM(BF125:BF142)),  2)</f>
        <v>0</v>
      </c>
      <c r="G36" s="35"/>
      <c r="H36" s="35"/>
      <c r="I36" s="132">
        <v>0.12</v>
      </c>
      <c r="J36" s="131">
        <f>ROUND(((SUM(BF125:BF142))*I36),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ROUND((SUM(BG125:BG142)),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ROUND((SUM(BH125:BH142)),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ROUND((SUM(BI125:BI142)),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3157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88" t="str">
        <f>E11</f>
        <v>302 - IO 02 Přípojka NN pro SO 02 - vedlejší rozpočtové náklady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3548</v>
      </c>
      <c r="E99" s="158"/>
      <c r="F99" s="158"/>
      <c r="G99" s="158"/>
      <c r="H99" s="158"/>
      <c r="I99" s="158"/>
      <c r="J99" s="159">
        <f>J126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3549</v>
      </c>
      <c r="E100" s="158"/>
      <c r="F100" s="158"/>
      <c r="G100" s="158"/>
      <c r="H100" s="158"/>
      <c r="I100" s="158"/>
      <c r="J100" s="159">
        <f>J129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3550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3551</v>
      </c>
      <c r="E102" s="158"/>
      <c r="F102" s="158"/>
      <c r="G102" s="158"/>
      <c r="H102" s="158"/>
      <c r="I102" s="158"/>
      <c r="J102" s="159">
        <f>J135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2737</v>
      </c>
      <c r="E103" s="158"/>
      <c r="F103" s="158"/>
      <c r="G103" s="158"/>
      <c r="H103" s="158"/>
      <c r="I103" s="158"/>
      <c r="J103" s="159">
        <f>J141</f>
        <v>0</v>
      </c>
      <c r="K103" s="156"/>
      <c r="L103" s="160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192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4" t="str">
        <f>E7</f>
        <v>Revitalizace Tržnice I.etapa - Krásenský břeh</v>
      </c>
      <c r="F113" s="335"/>
      <c r="G113" s="335"/>
      <c r="H113" s="33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173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4" t="s">
        <v>3157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175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30" customHeight="1">
      <c r="A117" s="35"/>
      <c r="B117" s="36"/>
      <c r="C117" s="37"/>
      <c r="D117" s="37"/>
      <c r="E117" s="288" t="str">
        <f>E11</f>
        <v>302 - IO 02 Přípojka NN pro SO 02 - vedlejší rozpočtové náklady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Valašské Meziříčí</v>
      </c>
      <c r="G119" s="37"/>
      <c r="H119" s="37"/>
      <c r="I119" s="30" t="s">
        <v>22</v>
      </c>
      <c r="J119" s="67" t="str">
        <f>IF(J14="","",J14)</f>
        <v>25. 10. 2023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E17</f>
        <v>Město Valašské Meziříčí</v>
      </c>
      <c r="G121" s="37"/>
      <c r="H121" s="37"/>
      <c r="I121" s="30" t="s">
        <v>30</v>
      </c>
      <c r="J121" s="33" t="str">
        <f>E23</f>
        <v>Kubla&amp;Architects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Fajfrová Irena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6"/>
      <c r="B124" s="167"/>
      <c r="C124" s="168" t="s">
        <v>193</v>
      </c>
      <c r="D124" s="169" t="s">
        <v>61</v>
      </c>
      <c r="E124" s="169" t="s">
        <v>57</v>
      </c>
      <c r="F124" s="169" t="s">
        <v>58</v>
      </c>
      <c r="G124" s="169" t="s">
        <v>194</v>
      </c>
      <c r="H124" s="169" t="s">
        <v>195</v>
      </c>
      <c r="I124" s="169" t="s">
        <v>196</v>
      </c>
      <c r="J124" s="169" t="s">
        <v>181</v>
      </c>
      <c r="K124" s="170" t="s">
        <v>197</v>
      </c>
      <c r="L124" s="171"/>
      <c r="M124" s="76" t="s">
        <v>1</v>
      </c>
      <c r="N124" s="77" t="s">
        <v>40</v>
      </c>
      <c r="O124" s="77" t="s">
        <v>198</v>
      </c>
      <c r="P124" s="77" t="s">
        <v>199</v>
      </c>
      <c r="Q124" s="77" t="s">
        <v>200</v>
      </c>
      <c r="R124" s="77" t="s">
        <v>201</v>
      </c>
      <c r="S124" s="77" t="s">
        <v>202</v>
      </c>
      <c r="T124" s="78" t="s">
        <v>203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>
      <c r="A125" s="35"/>
      <c r="B125" s="36"/>
      <c r="C125" s="83" t="s">
        <v>204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P126+P129+P132+P135+P141</f>
        <v>0</v>
      </c>
      <c r="Q125" s="80"/>
      <c r="R125" s="174">
        <f>R126+R129+R132+R135+R141</f>
        <v>0</v>
      </c>
      <c r="S125" s="80"/>
      <c r="T125" s="175">
        <f>T126+T129+T132+T135+T141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183</v>
      </c>
      <c r="BK125" s="176">
        <f>BK126+BK129+BK132+BK135+BK141</f>
        <v>0</v>
      </c>
    </row>
    <row r="126" spans="1:65" s="12" customFormat="1" ht="25.9" customHeight="1">
      <c r="B126" s="177"/>
      <c r="C126" s="178"/>
      <c r="D126" s="179" t="s">
        <v>75</v>
      </c>
      <c r="E126" s="180" t="s">
        <v>2760</v>
      </c>
      <c r="F126" s="180" t="s">
        <v>2742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SUM(P127:P128)</f>
        <v>0</v>
      </c>
      <c r="Q126" s="185"/>
      <c r="R126" s="186">
        <f>SUM(R127:R128)</f>
        <v>0</v>
      </c>
      <c r="S126" s="185"/>
      <c r="T126" s="187">
        <f>SUM(T127:T128)</f>
        <v>0</v>
      </c>
      <c r="AR126" s="188" t="s">
        <v>83</v>
      </c>
      <c r="AT126" s="189" t="s">
        <v>75</v>
      </c>
      <c r="AU126" s="189" t="s">
        <v>76</v>
      </c>
      <c r="AY126" s="188" t="s">
        <v>207</v>
      </c>
      <c r="BK126" s="190">
        <f>SUM(BK127:BK128)</f>
        <v>0</v>
      </c>
    </row>
    <row r="127" spans="1:65" s="2" customFormat="1" ht="16.5" customHeight="1">
      <c r="A127" s="35"/>
      <c r="B127" s="36"/>
      <c r="C127" s="193" t="s">
        <v>83</v>
      </c>
      <c r="D127" s="193" t="s">
        <v>209</v>
      </c>
      <c r="E127" s="194" t="s">
        <v>2743</v>
      </c>
      <c r="F127" s="195" t="s">
        <v>3795</v>
      </c>
      <c r="G127" s="196" t="s">
        <v>510</v>
      </c>
      <c r="H127" s="197">
        <v>2</v>
      </c>
      <c r="I127" s="198"/>
      <c r="J127" s="199">
        <f>ROUND(I127*H127,2)</f>
        <v>0</v>
      </c>
      <c r="K127" s="195" t="s">
        <v>1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806</v>
      </c>
      <c r="AT127" s="204" t="s">
        <v>209</v>
      </c>
      <c r="AU127" s="204" t="s">
        <v>83</v>
      </c>
      <c r="AY127" s="18" t="s">
        <v>207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806</v>
      </c>
      <c r="BM127" s="204" t="s">
        <v>3796</v>
      </c>
    </row>
    <row r="128" spans="1:65" s="2" customFormat="1" ht="16.5" customHeight="1">
      <c r="A128" s="35"/>
      <c r="B128" s="36"/>
      <c r="C128" s="193" t="s">
        <v>85</v>
      </c>
      <c r="D128" s="193" t="s">
        <v>209</v>
      </c>
      <c r="E128" s="194" t="s">
        <v>3137</v>
      </c>
      <c r="F128" s="195" t="s">
        <v>3797</v>
      </c>
      <c r="G128" s="196" t="s">
        <v>510</v>
      </c>
      <c r="H128" s="197">
        <v>4</v>
      </c>
      <c r="I128" s="198"/>
      <c r="J128" s="199">
        <f>ROUND(I128*H128,2)</f>
        <v>0</v>
      </c>
      <c r="K128" s="195" t="s">
        <v>1</v>
      </c>
      <c r="L128" s="40"/>
      <c r="M128" s="200" t="s">
        <v>1</v>
      </c>
      <c r="N128" s="201" t="s">
        <v>41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806</v>
      </c>
      <c r="AT128" s="204" t="s">
        <v>209</v>
      </c>
      <c r="AU128" s="204" t="s">
        <v>83</v>
      </c>
      <c r="AY128" s="18" t="s">
        <v>207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806</v>
      </c>
      <c r="BM128" s="204" t="s">
        <v>3798</v>
      </c>
    </row>
    <row r="129" spans="1:65" s="12" customFormat="1" ht="25.9" customHeight="1">
      <c r="B129" s="177"/>
      <c r="C129" s="178"/>
      <c r="D129" s="179" t="s">
        <v>75</v>
      </c>
      <c r="E129" s="180" t="s">
        <v>3555</v>
      </c>
      <c r="F129" s="180" t="s">
        <v>3556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SUM(P130:P131)</f>
        <v>0</v>
      </c>
      <c r="Q129" s="185"/>
      <c r="R129" s="186">
        <f>SUM(R130:R131)</f>
        <v>0</v>
      </c>
      <c r="S129" s="185"/>
      <c r="T129" s="187">
        <f>SUM(T130:T131)</f>
        <v>0</v>
      </c>
      <c r="AR129" s="188" t="s">
        <v>83</v>
      </c>
      <c r="AT129" s="189" t="s">
        <v>75</v>
      </c>
      <c r="AU129" s="189" t="s">
        <v>76</v>
      </c>
      <c r="AY129" s="188" t="s">
        <v>207</v>
      </c>
      <c r="BK129" s="190">
        <f>SUM(BK130:BK131)</f>
        <v>0</v>
      </c>
    </row>
    <row r="130" spans="1:65" s="2" customFormat="1" ht="16.5" customHeight="1">
      <c r="A130" s="35"/>
      <c r="B130" s="36"/>
      <c r="C130" s="193" t="s">
        <v>92</v>
      </c>
      <c r="D130" s="193" t="s">
        <v>209</v>
      </c>
      <c r="E130" s="194" t="s">
        <v>3799</v>
      </c>
      <c r="F130" s="195" t="s">
        <v>3800</v>
      </c>
      <c r="G130" s="196" t="s">
        <v>2752</v>
      </c>
      <c r="H130" s="197">
        <v>1</v>
      </c>
      <c r="I130" s="198"/>
      <c r="J130" s="199">
        <f>ROUND(I130*H130,2)</f>
        <v>0</v>
      </c>
      <c r="K130" s="195" t="s">
        <v>1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806</v>
      </c>
      <c r="AT130" s="204" t="s">
        <v>209</v>
      </c>
      <c r="AU130" s="204" t="s">
        <v>83</v>
      </c>
      <c r="AY130" s="18" t="s">
        <v>207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806</v>
      </c>
      <c r="BM130" s="204" t="s">
        <v>3801</v>
      </c>
    </row>
    <row r="131" spans="1:65" s="2" customFormat="1" ht="24.2" customHeight="1">
      <c r="A131" s="35"/>
      <c r="B131" s="36"/>
      <c r="C131" s="193" t="s">
        <v>97</v>
      </c>
      <c r="D131" s="193" t="s">
        <v>209</v>
      </c>
      <c r="E131" s="194" t="s">
        <v>3802</v>
      </c>
      <c r="F131" s="195" t="s">
        <v>3803</v>
      </c>
      <c r="G131" s="196" t="s">
        <v>2748</v>
      </c>
      <c r="H131" s="197">
        <v>3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806</v>
      </c>
      <c r="AT131" s="204" t="s">
        <v>209</v>
      </c>
      <c r="AU131" s="204" t="s">
        <v>83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806</v>
      </c>
      <c r="BM131" s="204" t="s">
        <v>3804</v>
      </c>
    </row>
    <row r="132" spans="1:65" s="12" customFormat="1" ht="25.9" customHeight="1">
      <c r="B132" s="177"/>
      <c r="C132" s="178"/>
      <c r="D132" s="179" t="s">
        <v>75</v>
      </c>
      <c r="E132" s="180" t="s">
        <v>3596</v>
      </c>
      <c r="F132" s="180" t="s">
        <v>3597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SUM(P133:P134)</f>
        <v>0</v>
      </c>
      <c r="Q132" s="185"/>
      <c r="R132" s="186">
        <f>SUM(R133:R134)</f>
        <v>0</v>
      </c>
      <c r="S132" s="185"/>
      <c r="T132" s="187">
        <f>SUM(T133:T134)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SUM(BK133:BK134)</f>
        <v>0</v>
      </c>
    </row>
    <row r="133" spans="1:65" s="2" customFormat="1" ht="16.5" customHeight="1">
      <c r="A133" s="35"/>
      <c r="B133" s="36"/>
      <c r="C133" s="193" t="s">
        <v>115</v>
      </c>
      <c r="D133" s="193" t="s">
        <v>209</v>
      </c>
      <c r="E133" s="194" t="s">
        <v>3805</v>
      </c>
      <c r="F133" s="195" t="s">
        <v>3806</v>
      </c>
      <c r="G133" s="196" t="s">
        <v>2752</v>
      </c>
      <c r="H133" s="197">
        <v>1</v>
      </c>
      <c r="I133" s="198"/>
      <c r="J133" s="199">
        <f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806</v>
      </c>
      <c r="BM133" s="204" t="s">
        <v>3807</v>
      </c>
    </row>
    <row r="134" spans="1:65" s="2" customFormat="1" ht="24.2" customHeight="1">
      <c r="A134" s="35"/>
      <c r="B134" s="36"/>
      <c r="C134" s="193" t="s">
        <v>229</v>
      </c>
      <c r="D134" s="193" t="s">
        <v>209</v>
      </c>
      <c r="E134" s="194" t="s">
        <v>3808</v>
      </c>
      <c r="F134" s="195" t="s">
        <v>3809</v>
      </c>
      <c r="G134" s="196" t="s">
        <v>2748</v>
      </c>
      <c r="H134" s="197">
        <v>3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806</v>
      </c>
      <c r="BM134" s="204" t="s">
        <v>3810</v>
      </c>
    </row>
    <row r="135" spans="1:65" s="12" customFormat="1" ht="25.9" customHeight="1">
      <c r="B135" s="177"/>
      <c r="C135" s="178"/>
      <c r="D135" s="179" t="s">
        <v>75</v>
      </c>
      <c r="E135" s="180" t="s">
        <v>3678</v>
      </c>
      <c r="F135" s="180" t="s">
        <v>3679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SUM(P136:P140)</f>
        <v>0</v>
      </c>
      <c r="Q135" s="185"/>
      <c r="R135" s="186">
        <f>SUM(R136:R140)</f>
        <v>0</v>
      </c>
      <c r="S135" s="185"/>
      <c r="T135" s="187">
        <f>SUM(T136:T140)</f>
        <v>0</v>
      </c>
      <c r="AR135" s="188" t="s">
        <v>83</v>
      </c>
      <c r="AT135" s="189" t="s">
        <v>75</v>
      </c>
      <c r="AU135" s="189" t="s">
        <v>76</v>
      </c>
      <c r="AY135" s="188" t="s">
        <v>207</v>
      </c>
      <c r="BK135" s="190">
        <f>SUM(BK136:BK140)</f>
        <v>0</v>
      </c>
    </row>
    <row r="136" spans="1:65" s="2" customFormat="1" ht="24.2" customHeight="1">
      <c r="A136" s="35"/>
      <c r="B136" s="36"/>
      <c r="C136" s="193" t="s">
        <v>233</v>
      </c>
      <c r="D136" s="193" t="s">
        <v>209</v>
      </c>
      <c r="E136" s="194" t="s">
        <v>3811</v>
      </c>
      <c r="F136" s="195" t="s">
        <v>3812</v>
      </c>
      <c r="G136" s="196" t="s">
        <v>510</v>
      </c>
      <c r="H136" s="197">
        <v>1</v>
      </c>
      <c r="I136" s="198"/>
      <c r="J136" s="199">
        <f>ROUND(I136*H136,2)</f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806</v>
      </c>
      <c r="BM136" s="204" t="s">
        <v>3813</v>
      </c>
    </row>
    <row r="137" spans="1:65" s="2" customFormat="1" ht="37.9" customHeight="1">
      <c r="A137" s="35"/>
      <c r="B137" s="36"/>
      <c r="C137" s="193" t="s">
        <v>237</v>
      </c>
      <c r="D137" s="193" t="s">
        <v>209</v>
      </c>
      <c r="E137" s="194" t="s">
        <v>3814</v>
      </c>
      <c r="F137" s="195" t="s">
        <v>3815</v>
      </c>
      <c r="G137" s="196" t="s">
        <v>2752</v>
      </c>
      <c r="H137" s="197">
        <v>1</v>
      </c>
      <c r="I137" s="198"/>
      <c r="J137" s="199">
        <f>ROUND(I137*H137,2)</f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806</v>
      </c>
      <c r="AT137" s="204" t="s">
        <v>209</v>
      </c>
      <c r="AU137" s="204" t="s">
        <v>83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806</v>
      </c>
      <c r="BM137" s="204" t="s">
        <v>3816</v>
      </c>
    </row>
    <row r="138" spans="1:65" s="2" customFormat="1" ht="16.5" customHeight="1">
      <c r="A138" s="35"/>
      <c r="B138" s="36"/>
      <c r="C138" s="193" t="s">
        <v>243</v>
      </c>
      <c r="D138" s="193" t="s">
        <v>209</v>
      </c>
      <c r="E138" s="194" t="s">
        <v>3149</v>
      </c>
      <c r="F138" s="195" t="s">
        <v>3150</v>
      </c>
      <c r="G138" s="196" t="s">
        <v>510</v>
      </c>
      <c r="H138" s="197">
        <v>2</v>
      </c>
      <c r="I138" s="198"/>
      <c r="J138" s="199">
        <f>ROUND(I138*H138,2)</f>
        <v>0</v>
      </c>
      <c r="K138" s="195" t="s">
        <v>1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806</v>
      </c>
      <c r="AT138" s="204" t="s">
        <v>209</v>
      </c>
      <c r="AU138" s="204" t="s">
        <v>83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806</v>
      </c>
      <c r="BM138" s="204" t="s">
        <v>3817</v>
      </c>
    </row>
    <row r="139" spans="1:65" s="2" customFormat="1" ht="21.75" customHeight="1">
      <c r="A139" s="35"/>
      <c r="B139" s="36"/>
      <c r="C139" s="193" t="s">
        <v>247</v>
      </c>
      <c r="D139" s="193" t="s">
        <v>209</v>
      </c>
      <c r="E139" s="194" t="s">
        <v>3818</v>
      </c>
      <c r="F139" s="195" t="s">
        <v>3144</v>
      </c>
      <c r="G139" s="196" t="s">
        <v>510</v>
      </c>
      <c r="H139" s="197">
        <v>4</v>
      </c>
      <c r="I139" s="198"/>
      <c r="J139" s="199">
        <f>ROUND(I139*H139,2)</f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806</v>
      </c>
      <c r="AT139" s="204" t="s">
        <v>209</v>
      </c>
      <c r="AU139" s="204" t="s">
        <v>83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806</v>
      </c>
      <c r="BM139" s="204" t="s">
        <v>3819</v>
      </c>
    </row>
    <row r="140" spans="1:65" s="2" customFormat="1" ht="24.2" customHeight="1">
      <c r="A140" s="35"/>
      <c r="B140" s="36"/>
      <c r="C140" s="193" t="s">
        <v>86</v>
      </c>
      <c r="D140" s="193" t="s">
        <v>209</v>
      </c>
      <c r="E140" s="194" t="s">
        <v>3820</v>
      </c>
      <c r="F140" s="195" t="s">
        <v>3147</v>
      </c>
      <c r="G140" s="196" t="s">
        <v>510</v>
      </c>
      <c r="H140" s="197">
        <v>2</v>
      </c>
      <c r="I140" s="198"/>
      <c r="J140" s="199">
        <f>ROUND(I140*H140,2)</f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806</v>
      </c>
      <c r="AT140" s="204" t="s">
        <v>209</v>
      </c>
      <c r="AU140" s="204" t="s">
        <v>83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806</v>
      </c>
      <c r="BM140" s="204" t="s">
        <v>3821</v>
      </c>
    </row>
    <row r="141" spans="1:65" s="12" customFormat="1" ht="25.9" customHeight="1">
      <c r="B141" s="177"/>
      <c r="C141" s="178"/>
      <c r="D141" s="179" t="s">
        <v>75</v>
      </c>
      <c r="E141" s="180" t="s">
        <v>3020</v>
      </c>
      <c r="F141" s="180" t="s">
        <v>3021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76</v>
      </c>
      <c r="AY141" s="188" t="s">
        <v>207</v>
      </c>
      <c r="BK141" s="190">
        <f>BK142</f>
        <v>0</v>
      </c>
    </row>
    <row r="142" spans="1:65" s="2" customFormat="1" ht="16.5" customHeight="1">
      <c r="A142" s="35"/>
      <c r="B142" s="36"/>
      <c r="C142" s="193" t="s">
        <v>8</v>
      </c>
      <c r="D142" s="193" t="s">
        <v>209</v>
      </c>
      <c r="E142" s="194" t="s">
        <v>3152</v>
      </c>
      <c r="F142" s="195" t="s">
        <v>3153</v>
      </c>
      <c r="G142" s="196" t="s">
        <v>1002</v>
      </c>
      <c r="H142" s="265"/>
      <c r="I142" s="198"/>
      <c r="J142" s="199">
        <f>ROUND(I142*H142,2)</f>
        <v>0</v>
      </c>
      <c r="K142" s="195" t="s">
        <v>1</v>
      </c>
      <c r="L142" s="40"/>
      <c r="M142" s="250" t="s">
        <v>1</v>
      </c>
      <c r="N142" s="251" t="s">
        <v>41</v>
      </c>
      <c r="O142" s="25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806</v>
      </c>
      <c r="AT142" s="204" t="s">
        <v>209</v>
      </c>
      <c r="AU142" s="204" t="s">
        <v>83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806</v>
      </c>
      <c r="BM142" s="204" t="s">
        <v>3822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81YNocspsEP++66NjNThoj62h0wpR+Osgqfo8XT0RueN29xygtXyIVyEbUxK+bNZvgDdDP88rrYNrxOqtyqACg==" saltValue="S5iQ1WdBOAL1AYF+RbKQh38R9yfetNLr643jOzM9ykoLi4fNjZz0uGFiBtMfsHhZKnM2rfaCXlcUTldli3Jfgg==" spinCount="100000" sheet="1" objects="1" scenarios="1" formatColumns="0" formatRows="0" autoFilter="0"/>
  <autoFilter ref="C124:K14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3823</v>
      </c>
      <c r="H4" s="21"/>
    </row>
    <row r="5" spans="1:8" s="1" customFormat="1" ht="12" customHeight="1">
      <c r="B5" s="21"/>
      <c r="C5" s="266" t="s">
        <v>13</v>
      </c>
      <c r="D5" s="333" t="s">
        <v>14</v>
      </c>
      <c r="E5" s="325"/>
      <c r="F5" s="325"/>
      <c r="H5" s="21"/>
    </row>
    <row r="6" spans="1:8" s="1" customFormat="1" ht="36.950000000000003" customHeight="1">
      <c r="B6" s="21"/>
      <c r="C6" s="267" t="s">
        <v>16</v>
      </c>
      <c r="D6" s="338" t="s">
        <v>17</v>
      </c>
      <c r="E6" s="325"/>
      <c r="F6" s="325"/>
      <c r="H6" s="21"/>
    </row>
    <row r="7" spans="1:8" s="1" customFormat="1" ht="16.5" customHeight="1">
      <c r="B7" s="21"/>
      <c r="C7" s="121" t="s">
        <v>22</v>
      </c>
      <c r="D7" s="123" t="str">
        <f>'Rekapitulace stavby'!AN8</f>
        <v>25. 10. 2023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68"/>
      <c r="C9" s="269" t="s">
        <v>57</v>
      </c>
      <c r="D9" s="270" t="s">
        <v>58</v>
      </c>
      <c r="E9" s="270" t="s">
        <v>194</v>
      </c>
      <c r="F9" s="271" t="s">
        <v>3824</v>
      </c>
      <c r="G9" s="166"/>
      <c r="H9" s="268"/>
    </row>
    <row r="10" spans="1:8" s="2" customFormat="1" ht="26.45" customHeight="1">
      <c r="A10" s="35"/>
      <c r="B10" s="40"/>
      <c r="C10" s="272" t="s">
        <v>3825</v>
      </c>
      <c r="D10" s="272" t="s">
        <v>96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3" t="s">
        <v>168</v>
      </c>
      <c r="D11" s="274" t="s">
        <v>1</v>
      </c>
      <c r="E11" s="275" t="s">
        <v>1</v>
      </c>
      <c r="F11" s="276">
        <v>2009.4880000000001</v>
      </c>
      <c r="G11" s="35"/>
      <c r="H11" s="40"/>
    </row>
    <row r="12" spans="1:8" s="2" customFormat="1" ht="16.899999999999999" customHeight="1">
      <c r="A12" s="35"/>
      <c r="B12" s="40"/>
      <c r="C12" s="277" t="s">
        <v>168</v>
      </c>
      <c r="D12" s="277" t="s">
        <v>169</v>
      </c>
      <c r="E12" s="18" t="s">
        <v>1</v>
      </c>
      <c r="F12" s="278">
        <v>2009.4880000000001</v>
      </c>
      <c r="G12" s="35"/>
      <c r="H12" s="40"/>
    </row>
    <row r="13" spans="1:8" s="2" customFormat="1" ht="16.899999999999999" customHeight="1">
      <c r="A13" s="35"/>
      <c r="B13" s="40"/>
      <c r="C13" s="279" t="s">
        <v>3826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77" t="s">
        <v>443</v>
      </c>
      <c r="D14" s="277" t="s">
        <v>444</v>
      </c>
      <c r="E14" s="18" t="s">
        <v>445</v>
      </c>
      <c r="F14" s="278">
        <v>2009.4880000000001</v>
      </c>
      <c r="G14" s="35"/>
      <c r="H14" s="40"/>
    </row>
    <row r="15" spans="1:8" s="2" customFormat="1" ht="16.899999999999999" customHeight="1">
      <c r="A15" s="35"/>
      <c r="B15" s="40"/>
      <c r="C15" s="277" t="s">
        <v>453</v>
      </c>
      <c r="D15" s="277" t="s">
        <v>454</v>
      </c>
      <c r="E15" s="18" t="s">
        <v>445</v>
      </c>
      <c r="F15" s="278">
        <v>909.08</v>
      </c>
      <c r="G15" s="35"/>
      <c r="H15" s="40"/>
    </row>
    <row r="16" spans="1:8" s="2" customFormat="1" ht="16.899999999999999" customHeight="1">
      <c r="A16" s="35"/>
      <c r="B16" s="40"/>
      <c r="C16" s="277" t="s">
        <v>448</v>
      </c>
      <c r="D16" s="277" t="s">
        <v>449</v>
      </c>
      <c r="E16" s="18" t="s">
        <v>445</v>
      </c>
      <c r="F16" s="278">
        <v>38180.271999999997</v>
      </c>
      <c r="G16" s="35"/>
      <c r="H16" s="40"/>
    </row>
    <row r="17" spans="1:8" s="2" customFormat="1" ht="22.5">
      <c r="A17" s="35"/>
      <c r="B17" s="40"/>
      <c r="C17" s="277" t="s">
        <v>471</v>
      </c>
      <c r="D17" s="277" t="s">
        <v>472</v>
      </c>
      <c r="E17" s="18" t="s">
        <v>445</v>
      </c>
      <c r="F17" s="278">
        <v>1580.36</v>
      </c>
      <c r="G17" s="35"/>
      <c r="H17" s="40"/>
    </row>
    <row r="18" spans="1:8" s="2" customFormat="1" ht="16.899999999999999" customHeight="1">
      <c r="A18" s="35"/>
      <c r="B18" s="40"/>
      <c r="C18" s="273" t="s">
        <v>170</v>
      </c>
      <c r="D18" s="274" t="s">
        <v>1</v>
      </c>
      <c r="E18" s="275" t="s">
        <v>1</v>
      </c>
      <c r="F18" s="276">
        <v>909.08</v>
      </c>
      <c r="G18" s="35"/>
      <c r="H18" s="40"/>
    </row>
    <row r="19" spans="1:8" s="2" customFormat="1" ht="16.899999999999999" customHeight="1">
      <c r="A19" s="35"/>
      <c r="B19" s="40"/>
      <c r="C19" s="277" t="s">
        <v>170</v>
      </c>
      <c r="D19" s="277" t="s">
        <v>456</v>
      </c>
      <c r="E19" s="18" t="s">
        <v>1</v>
      </c>
      <c r="F19" s="278">
        <v>909.08</v>
      </c>
      <c r="G19" s="35"/>
      <c r="H19" s="40"/>
    </row>
    <row r="20" spans="1:8" s="2" customFormat="1" ht="16.899999999999999" customHeight="1">
      <c r="A20" s="35"/>
      <c r="B20" s="40"/>
      <c r="C20" s="279" t="s">
        <v>3826</v>
      </c>
      <c r="D20" s="35"/>
      <c r="E20" s="35"/>
      <c r="F20" s="35"/>
      <c r="G20" s="35"/>
      <c r="H20" s="40"/>
    </row>
    <row r="21" spans="1:8" s="2" customFormat="1" ht="16.899999999999999" customHeight="1">
      <c r="A21" s="35"/>
      <c r="B21" s="40"/>
      <c r="C21" s="277" t="s">
        <v>453</v>
      </c>
      <c r="D21" s="277" t="s">
        <v>454</v>
      </c>
      <c r="E21" s="18" t="s">
        <v>445</v>
      </c>
      <c r="F21" s="278">
        <v>909.08</v>
      </c>
      <c r="G21" s="35"/>
      <c r="H21" s="40"/>
    </row>
    <row r="22" spans="1:8" s="2" customFormat="1" ht="16.899999999999999" customHeight="1">
      <c r="A22" s="35"/>
      <c r="B22" s="40"/>
      <c r="C22" s="277" t="s">
        <v>458</v>
      </c>
      <c r="D22" s="277" t="s">
        <v>459</v>
      </c>
      <c r="E22" s="18" t="s">
        <v>445</v>
      </c>
      <c r="F22" s="278">
        <v>17272.52</v>
      </c>
      <c r="G22" s="35"/>
      <c r="H22" s="40"/>
    </row>
    <row r="23" spans="1:8" s="2" customFormat="1" ht="22.5">
      <c r="A23" s="35"/>
      <c r="B23" s="40"/>
      <c r="C23" s="277" t="s">
        <v>467</v>
      </c>
      <c r="D23" s="277" t="s">
        <v>468</v>
      </c>
      <c r="E23" s="18" t="s">
        <v>445</v>
      </c>
      <c r="F23" s="278">
        <v>909.08</v>
      </c>
      <c r="G23" s="35"/>
      <c r="H23" s="40"/>
    </row>
    <row r="24" spans="1:8" s="2" customFormat="1" ht="26.45" customHeight="1">
      <c r="A24" s="35"/>
      <c r="B24" s="40"/>
      <c r="C24" s="272" t="s">
        <v>3827</v>
      </c>
      <c r="D24" s="272" t="s">
        <v>100</v>
      </c>
      <c r="E24" s="35"/>
      <c r="F24" s="35"/>
      <c r="G24" s="35"/>
      <c r="H24" s="40"/>
    </row>
    <row r="25" spans="1:8" s="2" customFormat="1" ht="16.899999999999999" customHeight="1">
      <c r="A25" s="35"/>
      <c r="B25" s="40"/>
      <c r="C25" s="273" t="s">
        <v>487</v>
      </c>
      <c r="D25" s="274" t="s">
        <v>1</v>
      </c>
      <c r="E25" s="275" t="s">
        <v>1</v>
      </c>
      <c r="F25" s="276">
        <v>45</v>
      </c>
      <c r="G25" s="35"/>
      <c r="H25" s="40"/>
    </row>
    <row r="26" spans="1:8" s="2" customFormat="1" ht="16.899999999999999" customHeight="1">
      <c r="A26" s="35"/>
      <c r="B26" s="40"/>
      <c r="C26" s="277" t="s">
        <v>487</v>
      </c>
      <c r="D26" s="277" t="s">
        <v>568</v>
      </c>
      <c r="E26" s="18" t="s">
        <v>1</v>
      </c>
      <c r="F26" s="278">
        <v>45</v>
      </c>
      <c r="G26" s="35"/>
      <c r="H26" s="40"/>
    </row>
    <row r="27" spans="1:8" s="2" customFormat="1" ht="16.899999999999999" customHeight="1">
      <c r="A27" s="35"/>
      <c r="B27" s="40"/>
      <c r="C27" s="279" t="s">
        <v>3826</v>
      </c>
      <c r="D27" s="35"/>
      <c r="E27" s="35"/>
      <c r="F27" s="35"/>
      <c r="G27" s="35"/>
      <c r="H27" s="40"/>
    </row>
    <row r="28" spans="1:8" s="2" customFormat="1" ht="16.899999999999999" customHeight="1">
      <c r="A28" s="35"/>
      <c r="B28" s="40"/>
      <c r="C28" s="277" t="s">
        <v>565</v>
      </c>
      <c r="D28" s="277" t="s">
        <v>566</v>
      </c>
      <c r="E28" s="18" t="s">
        <v>285</v>
      </c>
      <c r="F28" s="278">
        <v>45</v>
      </c>
      <c r="G28" s="35"/>
      <c r="H28" s="40"/>
    </row>
    <row r="29" spans="1:8" s="2" customFormat="1" ht="22.5">
      <c r="A29" s="35"/>
      <c r="B29" s="40"/>
      <c r="C29" s="277" t="s">
        <v>539</v>
      </c>
      <c r="D29" s="277" t="s">
        <v>540</v>
      </c>
      <c r="E29" s="18" t="s">
        <v>285</v>
      </c>
      <c r="F29" s="278">
        <v>90</v>
      </c>
      <c r="G29" s="35"/>
      <c r="H29" s="40"/>
    </row>
    <row r="30" spans="1:8" s="2" customFormat="1" ht="16.899999999999999" customHeight="1">
      <c r="A30" s="35"/>
      <c r="B30" s="40"/>
      <c r="C30" s="277" t="s">
        <v>558</v>
      </c>
      <c r="D30" s="277" t="s">
        <v>559</v>
      </c>
      <c r="E30" s="18" t="s">
        <v>285</v>
      </c>
      <c r="F30" s="278">
        <v>90</v>
      </c>
      <c r="G30" s="35"/>
      <c r="H30" s="40"/>
    </row>
    <row r="31" spans="1:8" s="2" customFormat="1" ht="16.899999999999999" customHeight="1">
      <c r="A31" s="35"/>
      <c r="B31" s="40"/>
      <c r="C31" s="273" t="s">
        <v>488</v>
      </c>
      <c r="D31" s="274" t="s">
        <v>1</v>
      </c>
      <c r="E31" s="275" t="s">
        <v>1</v>
      </c>
      <c r="F31" s="276">
        <v>771.4</v>
      </c>
      <c r="G31" s="35"/>
      <c r="H31" s="40"/>
    </row>
    <row r="32" spans="1:8" s="2" customFormat="1" ht="16.899999999999999" customHeight="1">
      <c r="A32" s="35"/>
      <c r="B32" s="40"/>
      <c r="C32" s="277" t="s">
        <v>1</v>
      </c>
      <c r="D32" s="277" t="s">
        <v>524</v>
      </c>
      <c r="E32" s="18" t="s">
        <v>1</v>
      </c>
      <c r="F32" s="278">
        <v>771.4</v>
      </c>
      <c r="G32" s="35"/>
      <c r="H32" s="40"/>
    </row>
    <row r="33" spans="1:8" s="2" customFormat="1" ht="16.899999999999999" customHeight="1">
      <c r="A33" s="35"/>
      <c r="B33" s="40"/>
      <c r="C33" s="277" t="s">
        <v>488</v>
      </c>
      <c r="D33" s="277" t="s">
        <v>291</v>
      </c>
      <c r="E33" s="18" t="s">
        <v>1</v>
      </c>
      <c r="F33" s="278">
        <v>771.4</v>
      </c>
      <c r="G33" s="35"/>
      <c r="H33" s="40"/>
    </row>
    <row r="34" spans="1:8" s="2" customFormat="1" ht="16.899999999999999" customHeight="1">
      <c r="A34" s="35"/>
      <c r="B34" s="40"/>
      <c r="C34" s="279" t="s">
        <v>3826</v>
      </c>
      <c r="D34" s="35"/>
      <c r="E34" s="35"/>
      <c r="F34" s="35"/>
      <c r="G34" s="35"/>
      <c r="H34" s="40"/>
    </row>
    <row r="35" spans="1:8" s="2" customFormat="1" ht="22.5">
      <c r="A35" s="35"/>
      <c r="B35" s="40"/>
      <c r="C35" s="277" t="s">
        <v>521</v>
      </c>
      <c r="D35" s="277" t="s">
        <v>522</v>
      </c>
      <c r="E35" s="18" t="s">
        <v>285</v>
      </c>
      <c r="F35" s="278">
        <v>655.69</v>
      </c>
      <c r="G35" s="35"/>
      <c r="H35" s="40"/>
    </row>
    <row r="36" spans="1:8" s="2" customFormat="1" ht="16.899999999999999" customHeight="1">
      <c r="A36" s="35"/>
      <c r="B36" s="40"/>
      <c r="C36" s="277" t="s">
        <v>517</v>
      </c>
      <c r="D36" s="277" t="s">
        <v>518</v>
      </c>
      <c r="E36" s="18" t="s">
        <v>285</v>
      </c>
      <c r="F36" s="278">
        <v>115.71</v>
      </c>
      <c r="G36" s="35"/>
      <c r="H36" s="40"/>
    </row>
    <row r="37" spans="1:8" s="2" customFormat="1" ht="22.5">
      <c r="A37" s="35"/>
      <c r="B37" s="40"/>
      <c r="C37" s="277" t="s">
        <v>547</v>
      </c>
      <c r="D37" s="277" t="s">
        <v>548</v>
      </c>
      <c r="E37" s="18" t="s">
        <v>285</v>
      </c>
      <c r="F37" s="278">
        <v>582.6</v>
      </c>
      <c r="G37" s="35"/>
      <c r="H37" s="40"/>
    </row>
    <row r="38" spans="1:8" s="2" customFormat="1" ht="16.899999999999999" customHeight="1">
      <c r="A38" s="35"/>
      <c r="B38" s="40"/>
      <c r="C38" s="273" t="s">
        <v>1786</v>
      </c>
      <c r="D38" s="274" t="s">
        <v>1</v>
      </c>
      <c r="E38" s="275" t="s">
        <v>1</v>
      </c>
      <c r="F38" s="276">
        <v>1.335</v>
      </c>
      <c r="G38" s="35"/>
      <c r="H38" s="40"/>
    </row>
    <row r="39" spans="1:8" s="2" customFormat="1" ht="16.899999999999999" customHeight="1">
      <c r="A39" s="35"/>
      <c r="B39" s="40"/>
      <c r="C39" s="273" t="s">
        <v>490</v>
      </c>
      <c r="D39" s="274" t="s">
        <v>1</v>
      </c>
      <c r="E39" s="275" t="s">
        <v>1</v>
      </c>
      <c r="F39" s="276">
        <v>582.6</v>
      </c>
      <c r="G39" s="35"/>
      <c r="H39" s="40"/>
    </row>
    <row r="40" spans="1:8" s="2" customFormat="1" ht="16.899999999999999" customHeight="1">
      <c r="A40" s="35"/>
      <c r="B40" s="40"/>
      <c r="C40" s="277" t="s">
        <v>1</v>
      </c>
      <c r="D40" s="277" t="s">
        <v>550</v>
      </c>
      <c r="E40" s="18" t="s">
        <v>1</v>
      </c>
      <c r="F40" s="278">
        <v>0</v>
      </c>
      <c r="G40" s="35"/>
      <c r="H40" s="40"/>
    </row>
    <row r="41" spans="1:8" s="2" customFormat="1" ht="16.899999999999999" customHeight="1">
      <c r="A41" s="35"/>
      <c r="B41" s="40"/>
      <c r="C41" s="277" t="s">
        <v>1</v>
      </c>
      <c r="D41" s="277" t="s">
        <v>488</v>
      </c>
      <c r="E41" s="18" t="s">
        <v>1</v>
      </c>
      <c r="F41" s="278">
        <v>771.4</v>
      </c>
      <c r="G41" s="35"/>
      <c r="H41" s="40"/>
    </row>
    <row r="42" spans="1:8" s="2" customFormat="1" ht="16.899999999999999" customHeight="1">
      <c r="A42" s="35"/>
      <c r="B42" s="40"/>
      <c r="C42" s="277" t="s">
        <v>1</v>
      </c>
      <c r="D42" s="277" t="s">
        <v>551</v>
      </c>
      <c r="E42" s="18" t="s">
        <v>1</v>
      </c>
      <c r="F42" s="278">
        <v>-190.5</v>
      </c>
      <c r="G42" s="35"/>
      <c r="H42" s="40"/>
    </row>
    <row r="43" spans="1:8" s="2" customFormat="1" ht="16.899999999999999" customHeight="1">
      <c r="A43" s="35"/>
      <c r="B43" s="40"/>
      <c r="C43" s="277" t="s">
        <v>1</v>
      </c>
      <c r="D43" s="277" t="s">
        <v>552</v>
      </c>
      <c r="E43" s="18" t="s">
        <v>1</v>
      </c>
      <c r="F43" s="278">
        <v>0</v>
      </c>
      <c r="G43" s="35"/>
      <c r="H43" s="40"/>
    </row>
    <row r="44" spans="1:8" s="2" customFormat="1" ht="16.899999999999999" customHeight="1">
      <c r="A44" s="35"/>
      <c r="B44" s="40"/>
      <c r="C44" s="277" t="s">
        <v>1</v>
      </c>
      <c r="D44" s="277" t="s">
        <v>553</v>
      </c>
      <c r="E44" s="18" t="s">
        <v>1</v>
      </c>
      <c r="F44" s="278">
        <v>1.7</v>
      </c>
      <c r="G44" s="35"/>
      <c r="H44" s="40"/>
    </row>
    <row r="45" spans="1:8" s="2" customFormat="1" ht="16.899999999999999" customHeight="1">
      <c r="A45" s="35"/>
      <c r="B45" s="40"/>
      <c r="C45" s="277" t="s">
        <v>490</v>
      </c>
      <c r="D45" s="277" t="s">
        <v>291</v>
      </c>
      <c r="E45" s="18" t="s">
        <v>1</v>
      </c>
      <c r="F45" s="278">
        <v>582.6</v>
      </c>
      <c r="G45" s="35"/>
      <c r="H45" s="40"/>
    </row>
    <row r="46" spans="1:8" s="2" customFormat="1" ht="16.899999999999999" customHeight="1">
      <c r="A46" s="35"/>
      <c r="B46" s="40"/>
      <c r="C46" s="279" t="s">
        <v>3826</v>
      </c>
      <c r="D46" s="35"/>
      <c r="E46" s="35"/>
      <c r="F46" s="35"/>
      <c r="G46" s="35"/>
      <c r="H46" s="40"/>
    </row>
    <row r="47" spans="1:8" s="2" customFormat="1" ht="22.5">
      <c r="A47" s="35"/>
      <c r="B47" s="40"/>
      <c r="C47" s="277" t="s">
        <v>547</v>
      </c>
      <c r="D47" s="277" t="s">
        <v>548</v>
      </c>
      <c r="E47" s="18" t="s">
        <v>285</v>
      </c>
      <c r="F47" s="278">
        <v>582.6</v>
      </c>
      <c r="G47" s="35"/>
      <c r="H47" s="40"/>
    </row>
    <row r="48" spans="1:8" s="2" customFormat="1" ht="22.5">
      <c r="A48" s="35"/>
      <c r="B48" s="40"/>
      <c r="C48" s="277" t="s">
        <v>554</v>
      </c>
      <c r="D48" s="277" t="s">
        <v>555</v>
      </c>
      <c r="E48" s="18" t="s">
        <v>285</v>
      </c>
      <c r="F48" s="278">
        <v>5826</v>
      </c>
      <c r="G48" s="35"/>
      <c r="H48" s="40"/>
    </row>
    <row r="49" spans="1:8" s="2" customFormat="1" ht="22.5">
      <c r="A49" s="35"/>
      <c r="B49" s="40"/>
      <c r="C49" s="277" t="s">
        <v>569</v>
      </c>
      <c r="D49" s="277" t="s">
        <v>570</v>
      </c>
      <c r="E49" s="18" t="s">
        <v>445</v>
      </c>
      <c r="F49" s="278">
        <v>1165.2</v>
      </c>
      <c r="G49" s="35"/>
      <c r="H49" s="40"/>
    </row>
    <row r="50" spans="1:8" s="2" customFormat="1" ht="16.899999999999999" customHeight="1">
      <c r="A50" s="35"/>
      <c r="B50" s="40"/>
      <c r="C50" s="277" t="s">
        <v>573</v>
      </c>
      <c r="D50" s="277" t="s">
        <v>574</v>
      </c>
      <c r="E50" s="18" t="s">
        <v>285</v>
      </c>
      <c r="F50" s="278">
        <v>582.6</v>
      </c>
      <c r="G50" s="35"/>
      <c r="H50" s="40"/>
    </row>
    <row r="51" spans="1:8" s="2" customFormat="1" ht="16.899999999999999" customHeight="1">
      <c r="A51" s="35"/>
      <c r="B51" s="40"/>
      <c r="C51" s="273" t="s">
        <v>1143</v>
      </c>
      <c r="D51" s="274" t="s">
        <v>1</v>
      </c>
      <c r="E51" s="275" t="s">
        <v>1</v>
      </c>
      <c r="F51" s="276">
        <v>352.8</v>
      </c>
      <c r="G51" s="35"/>
      <c r="H51" s="40"/>
    </row>
    <row r="52" spans="1:8" s="2" customFormat="1" ht="16.899999999999999" customHeight="1">
      <c r="A52" s="35"/>
      <c r="B52" s="40"/>
      <c r="C52" s="273" t="s">
        <v>492</v>
      </c>
      <c r="D52" s="274" t="s">
        <v>1</v>
      </c>
      <c r="E52" s="275" t="s">
        <v>1</v>
      </c>
      <c r="F52" s="276">
        <v>190.5</v>
      </c>
      <c r="G52" s="35"/>
      <c r="H52" s="40"/>
    </row>
    <row r="53" spans="1:8" s="2" customFormat="1" ht="16.899999999999999" customHeight="1">
      <c r="A53" s="35"/>
      <c r="B53" s="40"/>
      <c r="C53" s="277" t="s">
        <v>1</v>
      </c>
      <c r="D53" s="277" t="s">
        <v>579</v>
      </c>
      <c r="E53" s="18" t="s">
        <v>1</v>
      </c>
      <c r="F53" s="278">
        <v>190.5</v>
      </c>
      <c r="G53" s="35"/>
      <c r="H53" s="40"/>
    </row>
    <row r="54" spans="1:8" s="2" customFormat="1" ht="16.899999999999999" customHeight="1">
      <c r="A54" s="35"/>
      <c r="B54" s="40"/>
      <c r="C54" s="277" t="s">
        <v>492</v>
      </c>
      <c r="D54" s="277" t="s">
        <v>291</v>
      </c>
      <c r="E54" s="18" t="s">
        <v>1</v>
      </c>
      <c r="F54" s="278">
        <v>190.5</v>
      </c>
      <c r="G54" s="35"/>
      <c r="H54" s="40"/>
    </row>
    <row r="55" spans="1:8" s="2" customFormat="1" ht="16.899999999999999" customHeight="1">
      <c r="A55" s="35"/>
      <c r="B55" s="40"/>
      <c r="C55" s="279" t="s">
        <v>3826</v>
      </c>
      <c r="D55" s="35"/>
      <c r="E55" s="35"/>
      <c r="F55" s="35"/>
      <c r="G55" s="35"/>
      <c r="H55" s="40"/>
    </row>
    <row r="56" spans="1:8" s="2" customFormat="1" ht="16.899999999999999" customHeight="1">
      <c r="A56" s="35"/>
      <c r="B56" s="40"/>
      <c r="C56" s="277" t="s">
        <v>576</v>
      </c>
      <c r="D56" s="277" t="s">
        <v>577</v>
      </c>
      <c r="E56" s="18" t="s">
        <v>285</v>
      </c>
      <c r="F56" s="278">
        <v>190.5</v>
      </c>
      <c r="G56" s="35"/>
      <c r="H56" s="40"/>
    </row>
    <row r="57" spans="1:8" s="2" customFormat="1" ht="22.5">
      <c r="A57" s="35"/>
      <c r="B57" s="40"/>
      <c r="C57" s="277" t="s">
        <v>539</v>
      </c>
      <c r="D57" s="277" t="s">
        <v>540</v>
      </c>
      <c r="E57" s="18" t="s">
        <v>285</v>
      </c>
      <c r="F57" s="278">
        <v>381</v>
      </c>
      <c r="G57" s="35"/>
      <c r="H57" s="40"/>
    </row>
    <row r="58" spans="1:8" s="2" customFormat="1" ht="22.5">
      <c r="A58" s="35"/>
      <c r="B58" s="40"/>
      <c r="C58" s="277" t="s">
        <v>547</v>
      </c>
      <c r="D58" s="277" t="s">
        <v>548</v>
      </c>
      <c r="E58" s="18" t="s">
        <v>285</v>
      </c>
      <c r="F58" s="278">
        <v>582.6</v>
      </c>
      <c r="G58" s="35"/>
      <c r="H58" s="40"/>
    </row>
    <row r="59" spans="1:8" s="2" customFormat="1" ht="16.899999999999999" customHeight="1">
      <c r="A59" s="35"/>
      <c r="B59" s="40"/>
      <c r="C59" s="277" t="s">
        <v>562</v>
      </c>
      <c r="D59" s="277" t="s">
        <v>563</v>
      </c>
      <c r="E59" s="18" t="s">
        <v>285</v>
      </c>
      <c r="F59" s="278">
        <v>190.5</v>
      </c>
      <c r="G59" s="35"/>
      <c r="H59" s="40"/>
    </row>
    <row r="60" spans="1:8" s="2" customFormat="1" ht="26.45" customHeight="1">
      <c r="A60" s="35"/>
      <c r="B60" s="40"/>
      <c r="C60" s="272" t="s">
        <v>3828</v>
      </c>
      <c r="D60" s="272" t="s">
        <v>103</v>
      </c>
      <c r="E60" s="35"/>
      <c r="F60" s="35"/>
      <c r="G60" s="35"/>
      <c r="H60" s="40"/>
    </row>
    <row r="61" spans="1:8" s="2" customFormat="1" ht="16.899999999999999" customHeight="1">
      <c r="A61" s="35"/>
      <c r="B61" s="40"/>
      <c r="C61" s="273" t="s">
        <v>488</v>
      </c>
      <c r="D61" s="274" t="s">
        <v>1</v>
      </c>
      <c r="E61" s="275" t="s">
        <v>1</v>
      </c>
      <c r="F61" s="276">
        <v>566.79999999999995</v>
      </c>
      <c r="G61" s="35"/>
      <c r="H61" s="40"/>
    </row>
    <row r="62" spans="1:8" s="2" customFormat="1" ht="16.899999999999999" customHeight="1">
      <c r="A62" s="35"/>
      <c r="B62" s="40"/>
      <c r="C62" s="277" t="s">
        <v>1</v>
      </c>
      <c r="D62" s="277" t="s">
        <v>1161</v>
      </c>
      <c r="E62" s="18" t="s">
        <v>1</v>
      </c>
      <c r="F62" s="278">
        <v>0</v>
      </c>
      <c r="G62" s="35"/>
      <c r="H62" s="40"/>
    </row>
    <row r="63" spans="1:8" s="2" customFormat="1" ht="16.899999999999999" customHeight="1">
      <c r="A63" s="35"/>
      <c r="B63" s="40"/>
      <c r="C63" s="277" t="s">
        <v>488</v>
      </c>
      <c r="D63" s="277" t="s">
        <v>1162</v>
      </c>
      <c r="E63" s="18" t="s">
        <v>1</v>
      </c>
      <c r="F63" s="278">
        <v>566.79999999999995</v>
      </c>
      <c r="G63" s="35"/>
      <c r="H63" s="40"/>
    </row>
    <row r="64" spans="1:8" s="2" customFormat="1" ht="16.899999999999999" customHeight="1">
      <c r="A64" s="35"/>
      <c r="B64" s="40"/>
      <c r="C64" s="279" t="s">
        <v>3826</v>
      </c>
      <c r="D64" s="35"/>
      <c r="E64" s="35"/>
      <c r="F64" s="35"/>
      <c r="G64" s="35"/>
      <c r="H64" s="40"/>
    </row>
    <row r="65" spans="1:8" s="2" customFormat="1" ht="22.5">
      <c r="A65" s="35"/>
      <c r="B65" s="40"/>
      <c r="C65" s="277" t="s">
        <v>1158</v>
      </c>
      <c r="D65" s="277" t="s">
        <v>1159</v>
      </c>
      <c r="E65" s="18" t="s">
        <v>285</v>
      </c>
      <c r="F65" s="278">
        <v>566.79999999999995</v>
      </c>
      <c r="G65" s="35"/>
      <c r="H65" s="40"/>
    </row>
    <row r="66" spans="1:8" s="2" customFormat="1" ht="22.5">
      <c r="A66" s="35"/>
      <c r="B66" s="40"/>
      <c r="C66" s="277" t="s">
        <v>547</v>
      </c>
      <c r="D66" s="277" t="s">
        <v>548</v>
      </c>
      <c r="E66" s="18" t="s">
        <v>285</v>
      </c>
      <c r="F66" s="278">
        <v>585.20000000000005</v>
      </c>
      <c r="G66" s="35"/>
      <c r="H66" s="40"/>
    </row>
    <row r="67" spans="1:8" s="2" customFormat="1" ht="16.899999999999999" customHeight="1">
      <c r="A67" s="35"/>
      <c r="B67" s="40"/>
      <c r="C67" s="273" t="s">
        <v>1133</v>
      </c>
      <c r="D67" s="274" t="s">
        <v>1</v>
      </c>
      <c r="E67" s="275" t="s">
        <v>1</v>
      </c>
      <c r="F67" s="276">
        <v>1019</v>
      </c>
      <c r="G67" s="35"/>
      <c r="H67" s="40"/>
    </row>
    <row r="68" spans="1:8" s="2" customFormat="1" ht="16.899999999999999" customHeight="1">
      <c r="A68" s="35"/>
      <c r="B68" s="40"/>
      <c r="C68" s="277" t="s">
        <v>1133</v>
      </c>
      <c r="D68" s="277" t="s">
        <v>1263</v>
      </c>
      <c r="E68" s="18" t="s">
        <v>1</v>
      </c>
      <c r="F68" s="278">
        <v>1019</v>
      </c>
      <c r="G68" s="35"/>
      <c r="H68" s="40"/>
    </row>
    <row r="69" spans="1:8" s="2" customFormat="1" ht="16.899999999999999" customHeight="1">
      <c r="A69" s="35"/>
      <c r="B69" s="40"/>
      <c r="C69" s="279" t="s">
        <v>3826</v>
      </c>
      <c r="D69" s="35"/>
      <c r="E69" s="35"/>
      <c r="F69" s="35"/>
      <c r="G69" s="35"/>
      <c r="H69" s="40"/>
    </row>
    <row r="70" spans="1:8" s="2" customFormat="1" ht="16.899999999999999" customHeight="1">
      <c r="A70" s="35"/>
      <c r="B70" s="40"/>
      <c r="C70" s="277" t="s">
        <v>1260</v>
      </c>
      <c r="D70" s="277" t="s">
        <v>1261</v>
      </c>
      <c r="E70" s="18" t="s">
        <v>212</v>
      </c>
      <c r="F70" s="278">
        <v>1056</v>
      </c>
      <c r="G70" s="35"/>
      <c r="H70" s="40"/>
    </row>
    <row r="71" spans="1:8" s="2" customFormat="1" ht="22.5">
      <c r="A71" s="35"/>
      <c r="B71" s="40"/>
      <c r="C71" s="277" t="s">
        <v>1158</v>
      </c>
      <c r="D71" s="277" t="s">
        <v>1159</v>
      </c>
      <c r="E71" s="18" t="s">
        <v>285</v>
      </c>
      <c r="F71" s="278">
        <v>566.79999999999995</v>
      </c>
      <c r="G71" s="35"/>
      <c r="H71" s="40"/>
    </row>
    <row r="72" spans="1:8" s="2" customFormat="1" ht="16.899999999999999" customHeight="1">
      <c r="A72" s="35"/>
      <c r="B72" s="40"/>
      <c r="C72" s="277" t="s">
        <v>1188</v>
      </c>
      <c r="D72" s="277" t="s">
        <v>1189</v>
      </c>
      <c r="E72" s="18" t="s">
        <v>212</v>
      </c>
      <c r="F72" s="278">
        <v>1417</v>
      </c>
      <c r="G72" s="35"/>
      <c r="H72" s="40"/>
    </row>
    <row r="73" spans="1:8" s="2" customFormat="1" ht="16.899999999999999" customHeight="1">
      <c r="A73" s="35"/>
      <c r="B73" s="40"/>
      <c r="C73" s="277" t="s">
        <v>1228</v>
      </c>
      <c r="D73" s="277" t="s">
        <v>1220</v>
      </c>
      <c r="E73" s="18" t="s">
        <v>212</v>
      </c>
      <c r="F73" s="278">
        <v>2834</v>
      </c>
      <c r="G73" s="35"/>
      <c r="H73" s="40"/>
    </row>
    <row r="74" spans="1:8" s="2" customFormat="1" ht="16.899999999999999" customHeight="1">
      <c r="A74" s="35"/>
      <c r="B74" s="40"/>
      <c r="C74" s="277" t="s">
        <v>1234</v>
      </c>
      <c r="D74" s="277" t="s">
        <v>1235</v>
      </c>
      <c r="E74" s="18" t="s">
        <v>212</v>
      </c>
      <c r="F74" s="278">
        <v>1250</v>
      </c>
      <c r="G74" s="35"/>
      <c r="H74" s="40"/>
    </row>
    <row r="75" spans="1:8" s="2" customFormat="1" ht="16.899999999999999" customHeight="1">
      <c r="A75" s="35"/>
      <c r="B75" s="40"/>
      <c r="C75" s="277" t="s">
        <v>1363</v>
      </c>
      <c r="D75" s="277" t="s">
        <v>1364</v>
      </c>
      <c r="E75" s="18" t="s">
        <v>212</v>
      </c>
      <c r="F75" s="278">
        <v>1417</v>
      </c>
      <c r="G75" s="35"/>
      <c r="H75" s="40"/>
    </row>
    <row r="76" spans="1:8" s="2" customFormat="1" ht="16.899999999999999" customHeight="1">
      <c r="A76" s="35"/>
      <c r="B76" s="40"/>
      <c r="C76" s="277" t="s">
        <v>1265</v>
      </c>
      <c r="D76" s="277" t="s">
        <v>1266</v>
      </c>
      <c r="E76" s="18" t="s">
        <v>212</v>
      </c>
      <c r="F76" s="278">
        <v>1039.3800000000001</v>
      </c>
      <c r="G76" s="35"/>
      <c r="H76" s="40"/>
    </row>
    <row r="77" spans="1:8" s="2" customFormat="1" ht="16.899999999999999" customHeight="1">
      <c r="A77" s="35"/>
      <c r="B77" s="40"/>
      <c r="C77" s="273" t="s">
        <v>1135</v>
      </c>
      <c r="D77" s="274" t="s">
        <v>1</v>
      </c>
      <c r="E77" s="275" t="s">
        <v>1</v>
      </c>
      <c r="F77" s="276">
        <v>37</v>
      </c>
      <c r="G77" s="35"/>
      <c r="H77" s="40"/>
    </row>
    <row r="78" spans="1:8" s="2" customFormat="1" ht="16.899999999999999" customHeight="1">
      <c r="A78" s="35"/>
      <c r="B78" s="40"/>
      <c r="C78" s="277" t="s">
        <v>1135</v>
      </c>
      <c r="D78" s="277" t="s">
        <v>1264</v>
      </c>
      <c r="E78" s="18" t="s">
        <v>1</v>
      </c>
      <c r="F78" s="278">
        <v>37</v>
      </c>
      <c r="G78" s="35"/>
      <c r="H78" s="40"/>
    </row>
    <row r="79" spans="1:8" s="2" customFormat="1" ht="16.899999999999999" customHeight="1">
      <c r="A79" s="35"/>
      <c r="B79" s="40"/>
      <c r="C79" s="279" t="s">
        <v>3826</v>
      </c>
      <c r="D79" s="35"/>
      <c r="E79" s="35"/>
      <c r="F79" s="35"/>
      <c r="G79" s="35"/>
      <c r="H79" s="40"/>
    </row>
    <row r="80" spans="1:8" s="2" customFormat="1" ht="16.899999999999999" customHeight="1">
      <c r="A80" s="35"/>
      <c r="B80" s="40"/>
      <c r="C80" s="277" t="s">
        <v>1260</v>
      </c>
      <c r="D80" s="277" t="s">
        <v>1261</v>
      </c>
      <c r="E80" s="18" t="s">
        <v>212</v>
      </c>
      <c r="F80" s="278">
        <v>1056</v>
      </c>
      <c r="G80" s="35"/>
      <c r="H80" s="40"/>
    </row>
    <row r="81" spans="1:8" s="2" customFormat="1" ht="22.5">
      <c r="A81" s="35"/>
      <c r="B81" s="40"/>
      <c r="C81" s="277" t="s">
        <v>1158</v>
      </c>
      <c r="D81" s="277" t="s">
        <v>1159</v>
      </c>
      <c r="E81" s="18" t="s">
        <v>285</v>
      </c>
      <c r="F81" s="278">
        <v>566.79999999999995</v>
      </c>
      <c r="G81" s="35"/>
      <c r="H81" s="40"/>
    </row>
    <row r="82" spans="1:8" s="2" customFormat="1" ht="16.899999999999999" customHeight="1">
      <c r="A82" s="35"/>
      <c r="B82" s="40"/>
      <c r="C82" s="277" t="s">
        <v>1188</v>
      </c>
      <c r="D82" s="277" t="s">
        <v>1189</v>
      </c>
      <c r="E82" s="18" t="s">
        <v>212</v>
      </c>
      <c r="F82" s="278">
        <v>1417</v>
      </c>
      <c r="G82" s="35"/>
      <c r="H82" s="40"/>
    </row>
    <row r="83" spans="1:8" s="2" customFormat="1" ht="16.899999999999999" customHeight="1">
      <c r="A83" s="35"/>
      <c r="B83" s="40"/>
      <c r="C83" s="277" t="s">
        <v>1228</v>
      </c>
      <c r="D83" s="277" t="s">
        <v>1220</v>
      </c>
      <c r="E83" s="18" t="s">
        <v>212</v>
      </c>
      <c r="F83" s="278">
        <v>2834</v>
      </c>
      <c r="G83" s="35"/>
      <c r="H83" s="40"/>
    </row>
    <row r="84" spans="1:8" s="2" customFormat="1" ht="16.899999999999999" customHeight="1">
      <c r="A84" s="35"/>
      <c r="B84" s="40"/>
      <c r="C84" s="277" t="s">
        <v>1363</v>
      </c>
      <c r="D84" s="277" t="s">
        <v>1364</v>
      </c>
      <c r="E84" s="18" t="s">
        <v>212</v>
      </c>
      <c r="F84" s="278">
        <v>1417</v>
      </c>
      <c r="G84" s="35"/>
      <c r="H84" s="40"/>
    </row>
    <row r="85" spans="1:8" s="2" customFormat="1" ht="16.899999999999999" customHeight="1">
      <c r="A85" s="35"/>
      <c r="B85" s="40"/>
      <c r="C85" s="277" t="s">
        <v>1269</v>
      </c>
      <c r="D85" s="277" t="s">
        <v>1270</v>
      </c>
      <c r="E85" s="18" t="s">
        <v>212</v>
      </c>
      <c r="F85" s="278">
        <v>37.74</v>
      </c>
      <c r="G85" s="35"/>
      <c r="H85" s="40"/>
    </row>
    <row r="86" spans="1:8" s="2" customFormat="1" ht="16.899999999999999" customHeight="1">
      <c r="A86" s="35"/>
      <c r="B86" s="40"/>
      <c r="C86" s="273" t="s">
        <v>1136</v>
      </c>
      <c r="D86" s="274" t="s">
        <v>1</v>
      </c>
      <c r="E86" s="275" t="s">
        <v>1</v>
      </c>
      <c r="F86" s="276">
        <v>193</v>
      </c>
      <c r="G86" s="35"/>
      <c r="H86" s="40"/>
    </row>
    <row r="87" spans="1:8" s="2" customFormat="1" ht="16.899999999999999" customHeight="1">
      <c r="A87" s="35"/>
      <c r="B87" s="40"/>
      <c r="C87" s="277" t="s">
        <v>1</v>
      </c>
      <c r="D87" s="277" t="s">
        <v>1280</v>
      </c>
      <c r="E87" s="18" t="s">
        <v>1</v>
      </c>
      <c r="F87" s="278">
        <v>0</v>
      </c>
      <c r="G87" s="35"/>
      <c r="H87" s="40"/>
    </row>
    <row r="88" spans="1:8" s="2" customFormat="1" ht="16.899999999999999" customHeight="1">
      <c r="A88" s="35"/>
      <c r="B88" s="40"/>
      <c r="C88" s="277" t="s">
        <v>1136</v>
      </c>
      <c r="D88" s="277" t="s">
        <v>1137</v>
      </c>
      <c r="E88" s="18" t="s">
        <v>1</v>
      </c>
      <c r="F88" s="278">
        <v>193</v>
      </c>
      <c r="G88" s="35"/>
      <c r="H88" s="40"/>
    </row>
    <row r="89" spans="1:8" s="2" customFormat="1" ht="16.899999999999999" customHeight="1">
      <c r="A89" s="35"/>
      <c r="B89" s="40"/>
      <c r="C89" s="279" t="s">
        <v>3826</v>
      </c>
      <c r="D89" s="35"/>
      <c r="E89" s="35"/>
      <c r="F89" s="35"/>
      <c r="G89" s="35"/>
      <c r="H89" s="40"/>
    </row>
    <row r="90" spans="1:8" s="2" customFormat="1" ht="22.5">
      <c r="A90" s="35"/>
      <c r="B90" s="40"/>
      <c r="C90" s="277" t="s">
        <v>1273</v>
      </c>
      <c r="D90" s="277" t="s">
        <v>1274</v>
      </c>
      <c r="E90" s="18" t="s">
        <v>212</v>
      </c>
      <c r="F90" s="278">
        <v>231</v>
      </c>
      <c r="G90" s="35"/>
      <c r="H90" s="40"/>
    </row>
    <row r="91" spans="1:8" s="2" customFormat="1" ht="22.5">
      <c r="A91" s="35"/>
      <c r="B91" s="40"/>
      <c r="C91" s="277" t="s">
        <v>1158</v>
      </c>
      <c r="D91" s="277" t="s">
        <v>1159</v>
      </c>
      <c r="E91" s="18" t="s">
        <v>285</v>
      </c>
      <c r="F91" s="278">
        <v>566.79999999999995</v>
      </c>
      <c r="G91" s="35"/>
      <c r="H91" s="40"/>
    </row>
    <row r="92" spans="1:8" s="2" customFormat="1" ht="16.899999999999999" customHeight="1">
      <c r="A92" s="35"/>
      <c r="B92" s="40"/>
      <c r="C92" s="277" t="s">
        <v>1188</v>
      </c>
      <c r="D92" s="277" t="s">
        <v>1189</v>
      </c>
      <c r="E92" s="18" t="s">
        <v>212</v>
      </c>
      <c r="F92" s="278">
        <v>1417</v>
      </c>
      <c r="G92" s="35"/>
      <c r="H92" s="40"/>
    </row>
    <row r="93" spans="1:8" s="2" customFormat="1" ht="16.899999999999999" customHeight="1">
      <c r="A93" s="35"/>
      <c r="B93" s="40"/>
      <c r="C93" s="277" t="s">
        <v>1228</v>
      </c>
      <c r="D93" s="277" t="s">
        <v>1220</v>
      </c>
      <c r="E93" s="18" t="s">
        <v>212</v>
      </c>
      <c r="F93" s="278">
        <v>2834</v>
      </c>
      <c r="G93" s="35"/>
      <c r="H93" s="40"/>
    </row>
    <row r="94" spans="1:8" s="2" customFormat="1" ht="16.899999999999999" customHeight="1">
      <c r="A94" s="35"/>
      <c r="B94" s="40"/>
      <c r="C94" s="277" t="s">
        <v>1234</v>
      </c>
      <c r="D94" s="277" t="s">
        <v>1235</v>
      </c>
      <c r="E94" s="18" t="s">
        <v>212</v>
      </c>
      <c r="F94" s="278">
        <v>1250</v>
      </c>
      <c r="G94" s="35"/>
      <c r="H94" s="40"/>
    </row>
    <row r="95" spans="1:8" s="2" customFormat="1" ht="16.899999999999999" customHeight="1">
      <c r="A95" s="35"/>
      <c r="B95" s="40"/>
      <c r="C95" s="277" t="s">
        <v>1222</v>
      </c>
      <c r="D95" s="277" t="s">
        <v>1223</v>
      </c>
      <c r="E95" s="18" t="s">
        <v>212</v>
      </c>
      <c r="F95" s="278">
        <v>1454</v>
      </c>
      <c r="G95" s="35"/>
      <c r="H95" s="40"/>
    </row>
    <row r="96" spans="1:8" s="2" customFormat="1" ht="16.899999999999999" customHeight="1">
      <c r="A96" s="35"/>
      <c r="B96" s="40"/>
      <c r="C96" s="277" t="s">
        <v>1363</v>
      </c>
      <c r="D96" s="277" t="s">
        <v>1364</v>
      </c>
      <c r="E96" s="18" t="s">
        <v>212</v>
      </c>
      <c r="F96" s="278">
        <v>1417</v>
      </c>
      <c r="G96" s="35"/>
      <c r="H96" s="40"/>
    </row>
    <row r="97" spans="1:8" s="2" customFormat="1" ht="16.899999999999999" customHeight="1">
      <c r="A97" s="35"/>
      <c r="B97" s="40"/>
      <c r="C97" s="273" t="s">
        <v>1138</v>
      </c>
      <c r="D97" s="274" t="s">
        <v>1</v>
      </c>
      <c r="E97" s="275" t="s">
        <v>1</v>
      </c>
      <c r="F97" s="276">
        <v>130</v>
      </c>
      <c r="G97" s="35"/>
      <c r="H97" s="40"/>
    </row>
    <row r="98" spans="1:8" s="2" customFormat="1" ht="16.899999999999999" customHeight="1">
      <c r="A98" s="35"/>
      <c r="B98" s="40"/>
      <c r="C98" s="277" t="s">
        <v>1138</v>
      </c>
      <c r="D98" s="277" t="s">
        <v>1210</v>
      </c>
      <c r="E98" s="18" t="s">
        <v>1</v>
      </c>
      <c r="F98" s="278">
        <v>130</v>
      </c>
      <c r="G98" s="35"/>
      <c r="H98" s="40"/>
    </row>
    <row r="99" spans="1:8" s="2" customFormat="1" ht="16.899999999999999" customHeight="1">
      <c r="A99" s="35"/>
      <c r="B99" s="40"/>
      <c r="C99" s="279" t="s">
        <v>3826</v>
      </c>
      <c r="D99" s="35"/>
      <c r="E99" s="35"/>
      <c r="F99" s="35"/>
      <c r="G99" s="35"/>
      <c r="H99" s="40"/>
    </row>
    <row r="100" spans="1:8" s="2" customFormat="1" ht="16.899999999999999" customHeight="1">
      <c r="A100" s="35"/>
      <c r="B100" s="40"/>
      <c r="C100" s="277" t="s">
        <v>1207</v>
      </c>
      <c r="D100" s="277" t="s">
        <v>1208</v>
      </c>
      <c r="E100" s="18" t="s">
        <v>212</v>
      </c>
      <c r="F100" s="278">
        <v>130</v>
      </c>
      <c r="G100" s="35"/>
      <c r="H100" s="40"/>
    </row>
    <row r="101" spans="1:8" s="2" customFormat="1" ht="22.5">
      <c r="A101" s="35"/>
      <c r="B101" s="40"/>
      <c r="C101" s="277" t="s">
        <v>1158</v>
      </c>
      <c r="D101" s="277" t="s">
        <v>1159</v>
      </c>
      <c r="E101" s="18" t="s">
        <v>285</v>
      </c>
      <c r="F101" s="278">
        <v>566.79999999999995</v>
      </c>
      <c r="G101" s="35"/>
      <c r="H101" s="40"/>
    </row>
    <row r="102" spans="1:8" s="2" customFormat="1" ht="16.899999999999999" customHeight="1">
      <c r="A102" s="35"/>
      <c r="B102" s="40"/>
      <c r="C102" s="277" t="s">
        <v>1188</v>
      </c>
      <c r="D102" s="277" t="s">
        <v>1189</v>
      </c>
      <c r="E102" s="18" t="s">
        <v>212</v>
      </c>
      <c r="F102" s="278">
        <v>1417</v>
      </c>
      <c r="G102" s="35"/>
      <c r="H102" s="40"/>
    </row>
    <row r="103" spans="1:8" s="2" customFormat="1" ht="16.899999999999999" customHeight="1">
      <c r="A103" s="35"/>
      <c r="B103" s="40"/>
      <c r="C103" s="277" t="s">
        <v>1204</v>
      </c>
      <c r="D103" s="277" t="s">
        <v>1205</v>
      </c>
      <c r="E103" s="18" t="s">
        <v>212</v>
      </c>
      <c r="F103" s="278">
        <v>130</v>
      </c>
      <c r="G103" s="35"/>
      <c r="H103" s="40"/>
    </row>
    <row r="104" spans="1:8" s="2" customFormat="1" ht="16.899999999999999" customHeight="1">
      <c r="A104" s="35"/>
      <c r="B104" s="40"/>
      <c r="C104" s="277" t="s">
        <v>1219</v>
      </c>
      <c r="D104" s="277" t="s">
        <v>1220</v>
      </c>
      <c r="E104" s="18" t="s">
        <v>212</v>
      </c>
      <c r="F104" s="278">
        <v>130</v>
      </c>
      <c r="G104" s="35"/>
      <c r="H104" s="40"/>
    </row>
    <row r="105" spans="1:8" s="2" customFormat="1" ht="16.899999999999999" customHeight="1">
      <c r="A105" s="35"/>
      <c r="B105" s="40"/>
      <c r="C105" s="277" t="s">
        <v>1228</v>
      </c>
      <c r="D105" s="277" t="s">
        <v>1220</v>
      </c>
      <c r="E105" s="18" t="s">
        <v>212</v>
      </c>
      <c r="F105" s="278">
        <v>2834</v>
      </c>
      <c r="G105" s="35"/>
      <c r="H105" s="40"/>
    </row>
    <row r="106" spans="1:8" s="2" customFormat="1" ht="16.899999999999999" customHeight="1">
      <c r="A106" s="35"/>
      <c r="B106" s="40"/>
      <c r="C106" s="277" t="s">
        <v>1222</v>
      </c>
      <c r="D106" s="277" t="s">
        <v>1223</v>
      </c>
      <c r="E106" s="18" t="s">
        <v>212</v>
      </c>
      <c r="F106" s="278">
        <v>1454</v>
      </c>
      <c r="G106" s="35"/>
      <c r="H106" s="40"/>
    </row>
    <row r="107" spans="1:8" s="2" customFormat="1" ht="16.899999999999999" customHeight="1">
      <c r="A107" s="35"/>
      <c r="B107" s="40"/>
      <c r="C107" s="277" t="s">
        <v>1363</v>
      </c>
      <c r="D107" s="277" t="s">
        <v>1364</v>
      </c>
      <c r="E107" s="18" t="s">
        <v>212</v>
      </c>
      <c r="F107" s="278">
        <v>1417</v>
      </c>
      <c r="G107" s="35"/>
      <c r="H107" s="40"/>
    </row>
    <row r="108" spans="1:8" s="2" customFormat="1" ht="16.899999999999999" customHeight="1">
      <c r="A108" s="35"/>
      <c r="B108" s="40"/>
      <c r="C108" s="273" t="s">
        <v>1140</v>
      </c>
      <c r="D108" s="274" t="s">
        <v>1</v>
      </c>
      <c r="E108" s="275" t="s">
        <v>1</v>
      </c>
      <c r="F108" s="276">
        <v>18.5</v>
      </c>
      <c r="G108" s="35"/>
      <c r="H108" s="40"/>
    </row>
    <row r="109" spans="1:8" s="2" customFormat="1" ht="16.899999999999999" customHeight="1">
      <c r="A109" s="35"/>
      <c r="B109" s="40"/>
      <c r="C109" s="277" t="s">
        <v>1</v>
      </c>
      <c r="D109" s="277" t="s">
        <v>1248</v>
      </c>
      <c r="E109" s="18" t="s">
        <v>1</v>
      </c>
      <c r="F109" s="278">
        <v>0</v>
      </c>
      <c r="G109" s="35"/>
      <c r="H109" s="40"/>
    </row>
    <row r="110" spans="1:8" s="2" customFormat="1" ht="16.899999999999999" customHeight="1">
      <c r="A110" s="35"/>
      <c r="B110" s="40"/>
      <c r="C110" s="277" t="s">
        <v>1140</v>
      </c>
      <c r="D110" s="277" t="s">
        <v>1141</v>
      </c>
      <c r="E110" s="18" t="s">
        <v>1</v>
      </c>
      <c r="F110" s="278">
        <v>18.5</v>
      </c>
      <c r="G110" s="35"/>
      <c r="H110" s="40"/>
    </row>
    <row r="111" spans="1:8" s="2" customFormat="1" ht="16.899999999999999" customHeight="1">
      <c r="A111" s="35"/>
      <c r="B111" s="40"/>
      <c r="C111" s="279" t="s">
        <v>3826</v>
      </c>
      <c r="D111" s="35"/>
      <c r="E111" s="35"/>
      <c r="F111" s="35"/>
      <c r="G111" s="35"/>
      <c r="H111" s="40"/>
    </row>
    <row r="112" spans="1:8" s="2" customFormat="1" ht="22.5">
      <c r="A112" s="35"/>
      <c r="B112" s="40"/>
      <c r="C112" s="277" t="s">
        <v>1245</v>
      </c>
      <c r="D112" s="277" t="s">
        <v>1246</v>
      </c>
      <c r="E112" s="18" t="s">
        <v>212</v>
      </c>
      <c r="F112" s="278">
        <v>18.5</v>
      </c>
      <c r="G112" s="35"/>
      <c r="H112" s="40"/>
    </row>
    <row r="113" spans="1:8" s="2" customFormat="1" ht="16.899999999999999" customHeight="1">
      <c r="A113" s="35"/>
      <c r="B113" s="40"/>
      <c r="C113" s="277" t="s">
        <v>1197</v>
      </c>
      <c r="D113" s="277" t="s">
        <v>1198</v>
      </c>
      <c r="E113" s="18" t="s">
        <v>212</v>
      </c>
      <c r="F113" s="278">
        <v>18.5</v>
      </c>
      <c r="G113" s="35"/>
      <c r="H113" s="40"/>
    </row>
    <row r="114" spans="1:8" s="2" customFormat="1" ht="16.899999999999999" customHeight="1">
      <c r="A114" s="35"/>
      <c r="B114" s="40"/>
      <c r="C114" s="277" t="s">
        <v>1201</v>
      </c>
      <c r="D114" s="277" t="s">
        <v>1202</v>
      </c>
      <c r="E114" s="18" t="s">
        <v>212</v>
      </c>
      <c r="F114" s="278">
        <v>18.5</v>
      </c>
      <c r="G114" s="35"/>
      <c r="H114" s="40"/>
    </row>
    <row r="115" spans="1:8" s="2" customFormat="1" ht="16.899999999999999" customHeight="1">
      <c r="A115" s="35"/>
      <c r="B115" s="40"/>
      <c r="C115" s="273" t="s">
        <v>490</v>
      </c>
      <c r="D115" s="274" t="s">
        <v>1</v>
      </c>
      <c r="E115" s="275" t="s">
        <v>1</v>
      </c>
      <c r="F115" s="276">
        <v>585.20000000000005</v>
      </c>
      <c r="G115" s="35"/>
      <c r="H115" s="40"/>
    </row>
    <row r="116" spans="1:8" s="2" customFormat="1" ht="16.899999999999999" customHeight="1">
      <c r="A116" s="35"/>
      <c r="B116" s="40"/>
      <c r="C116" s="277" t="s">
        <v>1</v>
      </c>
      <c r="D116" s="277" t="s">
        <v>550</v>
      </c>
      <c r="E116" s="18" t="s">
        <v>1</v>
      </c>
      <c r="F116" s="278">
        <v>0</v>
      </c>
      <c r="G116" s="35"/>
      <c r="H116" s="40"/>
    </row>
    <row r="117" spans="1:8" s="2" customFormat="1" ht="16.899999999999999" customHeight="1">
      <c r="A117" s="35"/>
      <c r="B117" s="40"/>
      <c r="C117" s="277" t="s">
        <v>490</v>
      </c>
      <c r="D117" s="277" t="s">
        <v>1172</v>
      </c>
      <c r="E117" s="18" t="s">
        <v>1</v>
      </c>
      <c r="F117" s="278">
        <v>585.20000000000005</v>
      </c>
      <c r="G117" s="35"/>
      <c r="H117" s="40"/>
    </row>
    <row r="118" spans="1:8" s="2" customFormat="1" ht="16.899999999999999" customHeight="1">
      <c r="A118" s="35"/>
      <c r="B118" s="40"/>
      <c r="C118" s="279" t="s">
        <v>3826</v>
      </c>
      <c r="D118" s="35"/>
      <c r="E118" s="35"/>
      <c r="F118" s="35"/>
      <c r="G118" s="35"/>
      <c r="H118" s="40"/>
    </row>
    <row r="119" spans="1:8" s="2" customFormat="1" ht="22.5">
      <c r="A119" s="35"/>
      <c r="B119" s="40"/>
      <c r="C119" s="277" t="s">
        <v>547</v>
      </c>
      <c r="D119" s="277" t="s">
        <v>548</v>
      </c>
      <c r="E119" s="18" t="s">
        <v>285</v>
      </c>
      <c r="F119" s="278">
        <v>585.20000000000005</v>
      </c>
      <c r="G119" s="35"/>
      <c r="H119" s="40"/>
    </row>
    <row r="120" spans="1:8" s="2" customFormat="1" ht="22.5">
      <c r="A120" s="35"/>
      <c r="B120" s="40"/>
      <c r="C120" s="277" t="s">
        <v>554</v>
      </c>
      <c r="D120" s="277" t="s">
        <v>555</v>
      </c>
      <c r="E120" s="18" t="s">
        <v>285</v>
      </c>
      <c r="F120" s="278">
        <v>5852</v>
      </c>
      <c r="G120" s="35"/>
      <c r="H120" s="40"/>
    </row>
    <row r="121" spans="1:8" s="2" customFormat="1" ht="22.5">
      <c r="A121" s="35"/>
      <c r="B121" s="40"/>
      <c r="C121" s="277" t="s">
        <v>569</v>
      </c>
      <c r="D121" s="277" t="s">
        <v>570</v>
      </c>
      <c r="E121" s="18" t="s">
        <v>445</v>
      </c>
      <c r="F121" s="278">
        <v>1170.4000000000001</v>
      </c>
      <c r="G121" s="35"/>
      <c r="H121" s="40"/>
    </row>
    <row r="122" spans="1:8" s="2" customFormat="1" ht="16.899999999999999" customHeight="1">
      <c r="A122" s="35"/>
      <c r="B122" s="40"/>
      <c r="C122" s="277" t="s">
        <v>573</v>
      </c>
      <c r="D122" s="277" t="s">
        <v>574</v>
      </c>
      <c r="E122" s="18" t="s">
        <v>285</v>
      </c>
      <c r="F122" s="278">
        <v>635.20000000000005</v>
      </c>
      <c r="G122" s="35"/>
      <c r="H122" s="40"/>
    </row>
    <row r="123" spans="1:8" s="2" customFormat="1" ht="16.899999999999999" customHeight="1">
      <c r="A123" s="35"/>
      <c r="B123" s="40"/>
      <c r="C123" s="273" t="s">
        <v>1143</v>
      </c>
      <c r="D123" s="274" t="s">
        <v>1</v>
      </c>
      <c r="E123" s="275" t="s">
        <v>1</v>
      </c>
      <c r="F123" s="276">
        <v>18.399999999999999</v>
      </c>
      <c r="G123" s="35"/>
      <c r="H123" s="40"/>
    </row>
    <row r="124" spans="1:8" s="2" customFormat="1" ht="16.899999999999999" customHeight="1">
      <c r="A124" s="35"/>
      <c r="B124" s="40"/>
      <c r="C124" s="277" t="s">
        <v>1</v>
      </c>
      <c r="D124" s="277" t="s">
        <v>1169</v>
      </c>
      <c r="E124" s="18" t="s">
        <v>1</v>
      </c>
      <c r="F124" s="278">
        <v>0</v>
      </c>
      <c r="G124" s="35"/>
      <c r="H124" s="40"/>
    </row>
    <row r="125" spans="1:8" s="2" customFormat="1" ht="16.899999999999999" customHeight="1">
      <c r="A125" s="35"/>
      <c r="B125" s="40"/>
      <c r="C125" s="277" t="s">
        <v>1143</v>
      </c>
      <c r="D125" s="277" t="s">
        <v>1170</v>
      </c>
      <c r="E125" s="18" t="s">
        <v>1</v>
      </c>
      <c r="F125" s="278">
        <v>18.399999999999999</v>
      </c>
      <c r="G125" s="35"/>
      <c r="H125" s="40"/>
    </row>
    <row r="126" spans="1:8" s="2" customFormat="1" ht="16.899999999999999" customHeight="1">
      <c r="A126" s="35"/>
      <c r="B126" s="40"/>
      <c r="C126" s="279" t="s">
        <v>3826</v>
      </c>
      <c r="D126" s="35"/>
      <c r="E126" s="35"/>
      <c r="F126" s="35"/>
      <c r="G126" s="35"/>
      <c r="H126" s="40"/>
    </row>
    <row r="127" spans="1:8" s="2" customFormat="1" ht="22.5">
      <c r="A127" s="35"/>
      <c r="B127" s="40"/>
      <c r="C127" s="277" t="s">
        <v>1166</v>
      </c>
      <c r="D127" s="277" t="s">
        <v>1167</v>
      </c>
      <c r="E127" s="18" t="s">
        <v>285</v>
      </c>
      <c r="F127" s="278">
        <v>18.399999999999999</v>
      </c>
      <c r="G127" s="35"/>
      <c r="H127" s="40"/>
    </row>
    <row r="128" spans="1:8" s="2" customFormat="1" ht="22.5">
      <c r="A128" s="35"/>
      <c r="B128" s="40"/>
      <c r="C128" s="277" t="s">
        <v>547</v>
      </c>
      <c r="D128" s="277" t="s">
        <v>548</v>
      </c>
      <c r="E128" s="18" t="s">
        <v>285</v>
      </c>
      <c r="F128" s="278">
        <v>585.20000000000005</v>
      </c>
      <c r="G128" s="35"/>
      <c r="H128" s="40"/>
    </row>
    <row r="129" spans="1:8" s="2" customFormat="1" ht="16.899999999999999" customHeight="1">
      <c r="A129" s="35"/>
      <c r="B129" s="40"/>
      <c r="C129" s="273" t="s">
        <v>170</v>
      </c>
      <c r="D129" s="274" t="s">
        <v>1</v>
      </c>
      <c r="E129" s="275" t="s">
        <v>1</v>
      </c>
      <c r="F129" s="276">
        <v>10.429</v>
      </c>
      <c r="G129" s="35"/>
      <c r="H129" s="40"/>
    </row>
    <row r="130" spans="1:8" s="2" customFormat="1" ht="16.899999999999999" customHeight="1">
      <c r="A130" s="35"/>
      <c r="B130" s="40"/>
      <c r="C130" s="277" t="s">
        <v>170</v>
      </c>
      <c r="D130" s="277" t="s">
        <v>1145</v>
      </c>
      <c r="E130" s="18" t="s">
        <v>1</v>
      </c>
      <c r="F130" s="278">
        <v>10.429</v>
      </c>
      <c r="G130" s="35"/>
      <c r="H130" s="40"/>
    </row>
    <row r="131" spans="1:8" s="2" customFormat="1" ht="16.899999999999999" customHeight="1">
      <c r="A131" s="35"/>
      <c r="B131" s="40"/>
      <c r="C131" s="279" t="s">
        <v>3826</v>
      </c>
      <c r="D131" s="35"/>
      <c r="E131" s="35"/>
      <c r="F131" s="35"/>
      <c r="G131" s="35"/>
      <c r="H131" s="40"/>
    </row>
    <row r="132" spans="1:8" s="2" customFormat="1" ht="16.899999999999999" customHeight="1">
      <c r="A132" s="35"/>
      <c r="B132" s="40"/>
      <c r="C132" s="277" t="s">
        <v>1397</v>
      </c>
      <c r="D132" s="277" t="s">
        <v>1398</v>
      </c>
      <c r="E132" s="18" t="s">
        <v>445</v>
      </c>
      <c r="F132" s="278">
        <v>10.429</v>
      </c>
      <c r="G132" s="35"/>
      <c r="H132" s="40"/>
    </row>
    <row r="133" spans="1:8" s="2" customFormat="1" ht="16.899999999999999" customHeight="1">
      <c r="A133" s="35"/>
      <c r="B133" s="40"/>
      <c r="C133" s="277" t="s">
        <v>443</v>
      </c>
      <c r="D133" s="277" t="s">
        <v>444</v>
      </c>
      <c r="E133" s="18" t="s">
        <v>445</v>
      </c>
      <c r="F133" s="278">
        <v>9.4499999999999993</v>
      </c>
      <c r="G133" s="35"/>
      <c r="H133" s="40"/>
    </row>
    <row r="134" spans="1:8" s="2" customFormat="1" ht="16.899999999999999" customHeight="1">
      <c r="A134" s="35"/>
      <c r="B134" s="40"/>
      <c r="C134" s="277" t="s">
        <v>1400</v>
      </c>
      <c r="D134" s="277" t="s">
        <v>1401</v>
      </c>
      <c r="E134" s="18" t="s">
        <v>445</v>
      </c>
      <c r="F134" s="278">
        <v>198.15100000000001</v>
      </c>
      <c r="G134" s="35"/>
      <c r="H134" s="40"/>
    </row>
    <row r="135" spans="1:8" s="2" customFormat="1" ht="16.899999999999999" customHeight="1">
      <c r="A135" s="35"/>
      <c r="B135" s="40"/>
      <c r="C135" s="273" t="s">
        <v>1146</v>
      </c>
      <c r="D135" s="274" t="s">
        <v>1</v>
      </c>
      <c r="E135" s="275" t="s">
        <v>1</v>
      </c>
      <c r="F135" s="276">
        <v>9.4499999999999993</v>
      </c>
      <c r="G135" s="35"/>
      <c r="H135" s="40"/>
    </row>
    <row r="136" spans="1:8" s="2" customFormat="1" ht="16.899999999999999" customHeight="1">
      <c r="A136" s="35"/>
      <c r="B136" s="40"/>
      <c r="C136" s="277" t="s">
        <v>1146</v>
      </c>
      <c r="D136" s="277" t="s">
        <v>1394</v>
      </c>
      <c r="E136" s="18" t="s">
        <v>1</v>
      </c>
      <c r="F136" s="278">
        <v>9.4499999999999993</v>
      </c>
      <c r="G136" s="35"/>
      <c r="H136" s="40"/>
    </row>
    <row r="137" spans="1:8" s="2" customFormat="1" ht="16.899999999999999" customHeight="1">
      <c r="A137" s="35"/>
      <c r="B137" s="40"/>
      <c r="C137" s="279" t="s">
        <v>3826</v>
      </c>
      <c r="D137" s="35"/>
      <c r="E137" s="35"/>
      <c r="F137" s="35"/>
      <c r="G137" s="35"/>
      <c r="H137" s="40"/>
    </row>
    <row r="138" spans="1:8" s="2" customFormat="1" ht="16.899999999999999" customHeight="1">
      <c r="A138" s="35"/>
      <c r="B138" s="40"/>
      <c r="C138" s="277" t="s">
        <v>443</v>
      </c>
      <c r="D138" s="277" t="s">
        <v>444</v>
      </c>
      <c r="E138" s="18" t="s">
        <v>445</v>
      </c>
      <c r="F138" s="278">
        <v>9.4499999999999993</v>
      </c>
      <c r="G138" s="35"/>
      <c r="H138" s="40"/>
    </row>
    <row r="139" spans="1:8" s="2" customFormat="1" ht="16.899999999999999" customHeight="1">
      <c r="A139" s="35"/>
      <c r="B139" s="40"/>
      <c r="C139" s="277" t="s">
        <v>448</v>
      </c>
      <c r="D139" s="277" t="s">
        <v>449</v>
      </c>
      <c r="E139" s="18" t="s">
        <v>445</v>
      </c>
      <c r="F139" s="278">
        <v>179.55</v>
      </c>
      <c r="G139" s="35"/>
      <c r="H139" s="40"/>
    </row>
    <row r="140" spans="1:8" s="2" customFormat="1" ht="22.5">
      <c r="A140" s="35"/>
      <c r="B140" s="40"/>
      <c r="C140" s="277" t="s">
        <v>471</v>
      </c>
      <c r="D140" s="277" t="s">
        <v>472</v>
      </c>
      <c r="E140" s="18" t="s">
        <v>445</v>
      </c>
      <c r="F140" s="278">
        <v>5.5</v>
      </c>
      <c r="G140" s="35"/>
      <c r="H140" s="40"/>
    </row>
    <row r="141" spans="1:8" s="2" customFormat="1" ht="26.45" customHeight="1">
      <c r="A141" s="35"/>
      <c r="B141" s="40"/>
      <c r="C141" s="272" t="s">
        <v>3829</v>
      </c>
      <c r="D141" s="272" t="s">
        <v>106</v>
      </c>
      <c r="E141" s="35"/>
      <c r="F141" s="35"/>
      <c r="G141" s="35"/>
      <c r="H141" s="40"/>
    </row>
    <row r="142" spans="1:8" s="2" customFormat="1" ht="16.899999999999999" customHeight="1">
      <c r="A142" s="35"/>
      <c r="B142" s="40"/>
      <c r="C142" s="273" t="s">
        <v>490</v>
      </c>
      <c r="D142" s="274" t="s">
        <v>1</v>
      </c>
      <c r="E142" s="275" t="s">
        <v>1</v>
      </c>
      <c r="F142" s="276">
        <v>68.965000000000003</v>
      </c>
      <c r="G142" s="35"/>
      <c r="H142" s="40"/>
    </row>
    <row r="143" spans="1:8" s="2" customFormat="1" ht="16.899999999999999" customHeight="1">
      <c r="A143" s="35"/>
      <c r="B143" s="40"/>
      <c r="C143" s="277" t="s">
        <v>490</v>
      </c>
      <c r="D143" s="277" t="s">
        <v>1444</v>
      </c>
      <c r="E143" s="18" t="s">
        <v>1</v>
      </c>
      <c r="F143" s="278">
        <v>68.965000000000003</v>
      </c>
      <c r="G143" s="35"/>
      <c r="H143" s="40"/>
    </row>
    <row r="144" spans="1:8" s="2" customFormat="1" ht="16.899999999999999" customHeight="1">
      <c r="A144" s="35"/>
      <c r="B144" s="40"/>
      <c r="C144" s="279" t="s">
        <v>3826</v>
      </c>
      <c r="D144" s="35"/>
      <c r="E144" s="35"/>
      <c r="F144" s="35"/>
      <c r="G144" s="35"/>
      <c r="H144" s="40"/>
    </row>
    <row r="145" spans="1:8" s="2" customFormat="1" ht="22.5">
      <c r="A145" s="35"/>
      <c r="B145" s="40"/>
      <c r="C145" s="277" t="s">
        <v>547</v>
      </c>
      <c r="D145" s="277" t="s">
        <v>548</v>
      </c>
      <c r="E145" s="18" t="s">
        <v>285</v>
      </c>
      <c r="F145" s="278">
        <v>68.965000000000003</v>
      </c>
      <c r="G145" s="35"/>
      <c r="H145" s="40"/>
    </row>
    <row r="146" spans="1:8" s="2" customFormat="1" ht="22.5">
      <c r="A146" s="35"/>
      <c r="B146" s="40"/>
      <c r="C146" s="277" t="s">
        <v>554</v>
      </c>
      <c r="D146" s="277" t="s">
        <v>555</v>
      </c>
      <c r="E146" s="18" t="s">
        <v>285</v>
      </c>
      <c r="F146" s="278">
        <v>689.65</v>
      </c>
      <c r="G146" s="35"/>
      <c r="H146" s="40"/>
    </row>
    <row r="147" spans="1:8" s="2" customFormat="1" ht="22.5">
      <c r="A147" s="35"/>
      <c r="B147" s="40"/>
      <c r="C147" s="277" t="s">
        <v>569</v>
      </c>
      <c r="D147" s="277" t="s">
        <v>570</v>
      </c>
      <c r="E147" s="18" t="s">
        <v>445</v>
      </c>
      <c r="F147" s="278">
        <v>137.93</v>
      </c>
      <c r="G147" s="35"/>
      <c r="H147" s="40"/>
    </row>
    <row r="148" spans="1:8" s="2" customFormat="1" ht="16.899999999999999" customHeight="1">
      <c r="A148" s="35"/>
      <c r="B148" s="40"/>
      <c r="C148" s="277" t="s">
        <v>573</v>
      </c>
      <c r="D148" s="277" t="s">
        <v>574</v>
      </c>
      <c r="E148" s="18" t="s">
        <v>285</v>
      </c>
      <c r="F148" s="278">
        <v>68.965000000000003</v>
      </c>
      <c r="G148" s="35"/>
      <c r="H148" s="40"/>
    </row>
    <row r="149" spans="1:8" s="2" customFormat="1" ht="16.899999999999999" customHeight="1">
      <c r="A149" s="35"/>
      <c r="B149" s="40"/>
      <c r="C149" s="273" t="s">
        <v>47</v>
      </c>
      <c r="D149" s="274" t="s">
        <v>1</v>
      </c>
      <c r="E149" s="275" t="s">
        <v>1</v>
      </c>
      <c r="F149" s="276">
        <v>31.34</v>
      </c>
      <c r="G149" s="35"/>
      <c r="H149" s="40"/>
    </row>
    <row r="150" spans="1:8" s="2" customFormat="1" ht="16.899999999999999" customHeight="1">
      <c r="A150" s="35"/>
      <c r="B150" s="40"/>
      <c r="C150" s="277" t="s">
        <v>1</v>
      </c>
      <c r="D150" s="277" t="s">
        <v>1441</v>
      </c>
      <c r="E150" s="18" t="s">
        <v>1</v>
      </c>
      <c r="F150" s="278">
        <v>0</v>
      </c>
      <c r="G150" s="35"/>
      <c r="H150" s="40"/>
    </row>
    <row r="151" spans="1:8" s="2" customFormat="1" ht="16.899999999999999" customHeight="1">
      <c r="A151" s="35"/>
      <c r="B151" s="40"/>
      <c r="C151" s="277" t="s">
        <v>47</v>
      </c>
      <c r="D151" s="277" t="s">
        <v>1442</v>
      </c>
      <c r="E151" s="18" t="s">
        <v>1</v>
      </c>
      <c r="F151" s="278">
        <v>31.34</v>
      </c>
      <c r="G151" s="35"/>
      <c r="H151" s="40"/>
    </row>
    <row r="152" spans="1:8" s="2" customFormat="1" ht="16.899999999999999" customHeight="1">
      <c r="A152" s="35"/>
      <c r="B152" s="40"/>
      <c r="C152" s="279" t="s">
        <v>3826</v>
      </c>
      <c r="D152" s="35"/>
      <c r="E152" s="35"/>
      <c r="F152" s="35"/>
      <c r="G152" s="35"/>
      <c r="H152" s="40"/>
    </row>
    <row r="153" spans="1:8" s="2" customFormat="1" ht="22.5">
      <c r="A153" s="35"/>
      <c r="B153" s="40"/>
      <c r="C153" s="277" t="s">
        <v>1434</v>
      </c>
      <c r="D153" s="277" t="s">
        <v>1435</v>
      </c>
      <c r="E153" s="18" t="s">
        <v>285</v>
      </c>
      <c r="F153" s="278">
        <v>31.34</v>
      </c>
      <c r="G153" s="35"/>
      <c r="H153" s="40"/>
    </row>
    <row r="154" spans="1:8" s="2" customFormat="1" ht="22.5">
      <c r="A154" s="35"/>
      <c r="B154" s="40"/>
      <c r="C154" s="277" t="s">
        <v>547</v>
      </c>
      <c r="D154" s="277" t="s">
        <v>548</v>
      </c>
      <c r="E154" s="18" t="s">
        <v>285</v>
      </c>
      <c r="F154" s="278">
        <v>68.965000000000003</v>
      </c>
      <c r="G154" s="35"/>
      <c r="H154" s="40"/>
    </row>
    <row r="155" spans="1:8" s="2" customFormat="1" ht="16.899999999999999" customHeight="1">
      <c r="A155" s="35"/>
      <c r="B155" s="40"/>
      <c r="C155" s="273" t="s">
        <v>1422</v>
      </c>
      <c r="D155" s="274" t="s">
        <v>1</v>
      </c>
      <c r="E155" s="275" t="s">
        <v>1</v>
      </c>
      <c r="F155" s="276">
        <v>37.625</v>
      </c>
      <c r="G155" s="35"/>
      <c r="H155" s="40"/>
    </row>
    <row r="156" spans="1:8" s="2" customFormat="1" ht="16.899999999999999" customHeight="1">
      <c r="A156" s="35"/>
      <c r="B156" s="40"/>
      <c r="C156" s="277" t="s">
        <v>1</v>
      </c>
      <c r="D156" s="277" t="s">
        <v>1437</v>
      </c>
      <c r="E156" s="18" t="s">
        <v>1</v>
      </c>
      <c r="F156" s="278">
        <v>0</v>
      </c>
      <c r="G156" s="35"/>
      <c r="H156" s="40"/>
    </row>
    <row r="157" spans="1:8" s="2" customFormat="1" ht="16.899999999999999" customHeight="1">
      <c r="A157" s="35"/>
      <c r="B157" s="40"/>
      <c r="C157" s="277" t="s">
        <v>1</v>
      </c>
      <c r="D157" s="277" t="s">
        <v>1438</v>
      </c>
      <c r="E157" s="18" t="s">
        <v>1</v>
      </c>
      <c r="F157" s="278">
        <v>0</v>
      </c>
      <c r="G157" s="35"/>
      <c r="H157" s="40"/>
    </row>
    <row r="158" spans="1:8" s="2" customFormat="1" ht="16.899999999999999" customHeight="1">
      <c r="A158" s="35"/>
      <c r="B158" s="40"/>
      <c r="C158" s="277" t="s">
        <v>1422</v>
      </c>
      <c r="D158" s="277" t="s">
        <v>1439</v>
      </c>
      <c r="E158" s="18" t="s">
        <v>1</v>
      </c>
      <c r="F158" s="278">
        <v>37.625</v>
      </c>
      <c r="G158" s="35"/>
      <c r="H158" s="40"/>
    </row>
    <row r="159" spans="1:8" s="2" customFormat="1" ht="16.899999999999999" customHeight="1">
      <c r="A159" s="35"/>
      <c r="B159" s="40"/>
      <c r="C159" s="279" t="s">
        <v>3826</v>
      </c>
      <c r="D159" s="35"/>
      <c r="E159" s="35"/>
      <c r="F159" s="35"/>
      <c r="G159" s="35"/>
      <c r="H159" s="40"/>
    </row>
    <row r="160" spans="1:8" s="2" customFormat="1" ht="22.5">
      <c r="A160" s="35"/>
      <c r="B160" s="40"/>
      <c r="C160" s="277" t="s">
        <v>1434</v>
      </c>
      <c r="D160" s="277" t="s">
        <v>1435</v>
      </c>
      <c r="E160" s="18" t="s">
        <v>285</v>
      </c>
      <c r="F160" s="278">
        <v>37.625</v>
      </c>
      <c r="G160" s="35"/>
      <c r="H160" s="40"/>
    </row>
    <row r="161" spans="1:8" s="2" customFormat="1" ht="22.5">
      <c r="A161" s="35"/>
      <c r="B161" s="40"/>
      <c r="C161" s="277" t="s">
        <v>547</v>
      </c>
      <c r="D161" s="277" t="s">
        <v>548</v>
      </c>
      <c r="E161" s="18" t="s">
        <v>285</v>
      </c>
      <c r="F161" s="278">
        <v>68.965000000000003</v>
      </c>
      <c r="G161" s="35"/>
      <c r="H161" s="40"/>
    </row>
    <row r="162" spans="1:8" s="2" customFormat="1" ht="26.45" customHeight="1">
      <c r="A162" s="35"/>
      <c r="B162" s="40"/>
      <c r="C162" s="272" t="s">
        <v>3830</v>
      </c>
      <c r="D162" s="272" t="s">
        <v>109</v>
      </c>
      <c r="E162" s="35"/>
      <c r="F162" s="35"/>
      <c r="G162" s="35"/>
      <c r="H162" s="40"/>
    </row>
    <row r="163" spans="1:8" s="2" customFormat="1" ht="16.899999999999999" customHeight="1">
      <c r="A163" s="35"/>
      <c r="B163" s="40"/>
      <c r="C163" s="273" t="s">
        <v>488</v>
      </c>
      <c r="D163" s="274" t="s">
        <v>1</v>
      </c>
      <c r="E163" s="275" t="s">
        <v>1</v>
      </c>
      <c r="F163" s="276">
        <v>12.246</v>
      </c>
      <c r="G163" s="35"/>
      <c r="H163" s="40"/>
    </row>
    <row r="164" spans="1:8" s="2" customFormat="1" ht="16.899999999999999" customHeight="1">
      <c r="A164" s="35"/>
      <c r="B164" s="40"/>
      <c r="C164" s="277" t="s">
        <v>1</v>
      </c>
      <c r="D164" s="277" t="s">
        <v>1804</v>
      </c>
      <c r="E164" s="18" t="s">
        <v>1</v>
      </c>
      <c r="F164" s="278">
        <v>0</v>
      </c>
      <c r="G164" s="35"/>
      <c r="H164" s="40"/>
    </row>
    <row r="165" spans="1:8" s="2" customFormat="1" ht="16.899999999999999" customHeight="1">
      <c r="A165" s="35"/>
      <c r="B165" s="40"/>
      <c r="C165" s="277" t="s">
        <v>1</v>
      </c>
      <c r="D165" s="277" t="s">
        <v>1805</v>
      </c>
      <c r="E165" s="18" t="s">
        <v>1</v>
      </c>
      <c r="F165" s="278">
        <v>12.246</v>
      </c>
      <c r="G165" s="35"/>
      <c r="H165" s="40"/>
    </row>
    <row r="166" spans="1:8" s="2" customFormat="1" ht="16.899999999999999" customHeight="1">
      <c r="A166" s="35"/>
      <c r="B166" s="40"/>
      <c r="C166" s="277" t="s">
        <v>488</v>
      </c>
      <c r="D166" s="277" t="s">
        <v>291</v>
      </c>
      <c r="E166" s="18" t="s">
        <v>1</v>
      </c>
      <c r="F166" s="278">
        <v>12.246</v>
      </c>
      <c r="G166" s="35"/>
      <c r="H166" s="40"/>
    </row>
    <row r="167" spans="1:8" s="2" customFormat="1" ht="16.899999999999999" customHeight="1">
      <c r="A167" s="35"/>
      <c r="B167" s="40"/>
      <c r="C167" s="279" t="s">
        <v>3826</v>
      </c>
      <c r="D167" s="35"/>
      <c r="E167" s="35"/>
      <c r="F167" s="35"/>
      <c r="G167" s="35"/>
      <c r="H167" s="40"/>
    </row>
    <row r="168" spans="1:8" s="2" customFormat="1" ht="16.899999999999999" customHeight="1">
      <c r="A168" s="35"/>
      <c r="B168" s="40"/>
      <c r="C168" s="277" t="s">
        <v>1801</v>
      </c>
      <c r="D168" s="277" t="s">
        <v>1802</v>
      </c>
      <c r="E168" s="18" t="s">
        <v>285</v>
      </c>
      <c r="F168" s="278">
        <v>12.246</v>
      </c>
      <c r="G168" s="35"/>
      <c r="H168" s="40"/>
    </row>
    <row r="169" spans="1:8" s="2" customFormat="1" ht="22.5">
      <c r="A169" s="35"/>
      <c r="B169" s="40"/>
      <c r="C169" s="277" t="s">
        <v>547</v>
      </c>
      <c r="D169" s="277" t="s">
        <v>548</v>
      </c>
      <c r="E169" s="18" t="s">
        <v>285</v>
      </c>
      <c r="F169" s="278">
        <v>173.18100000000001</v>
      </c>
      <c r="G169" s="35"/>
      <c r="H169" s="40"/>
    </row>
    <row r="170" spans="1:8" s="2" customFormat="1" ht="16.899999999999999" customHeight="1">
      <c r="A170" s="35"/>
      <c r="B170" s="40"/>
      <c r="C170" s="273" t="s">
        <v>1786</v>
      </c>
      <c r="D170" s="274" t="s">
        <v>1</v>
      </c>
      <c r="E170" s="275" t="s">
        <v>1</v>
      </c>
      <c r="F170" s="276">
        <v>1.335</v>
      </c>
      <c r="G170" s="35"/>
      <c r="H170" s="40"/>
    </row>
    <row r="171" spans="1:8" s="2" customFormat="1" ht="16.899999999999999" customHeight="1">
      <c r="A171" s="35"/>
      <c r="B171" s="40"/>
      <c r="C171" s="277" t="s">
        <v>1</v>
      </c>
      <c r="D171" s="277" t="s">
        <v>1799</v>
      </c>
      <c r="E171" s="18" t="s">
        <v>1</v>
      </c>
      <c r="F171" s="278">
        <v>0</v>
      </c>
      <c r="G171" s="35"/>
      <c r="H171" s="40"/>
    </row>
    <row r="172" spans="1:8" s="2" customFormat="1" ht="16.899999999999999" customHeight="1">
      <c r="A172" s="35"/>
      <c r="B172" s="40"/>
      <c r="C172" s="277" t="s">
        <v>1786</v>
      </c>
      <c r="D172" s="277" t="s">
        <v>1800</v>
      </c>
      <c r="E172" s="18" t="s">
        <v>1</v>
      </c>
      <c r="F172" s="278">
        <v>1.335</v>
      </c>
      <c r="G172" s="35"/>
      <c r="H172" s="40"/>
    </row>
    <row r="173" spans="1:8" s="2" customFormat="1" ht="16.899999999999999" customHeight="1">
      <c r="A173" s="35"/>
      <c r="B173" s="40"/>
      <c r="C173" s="279" t="s">
        <v>3826</v>
      </c>
      <c r="D173" s="35"/>
      <c r="E173" s="35"/>
      <c r="F173" s="35"/>
      <c r="G173" s="35"/>
      <c r="H173" s="40"/>
    </row>
    <row r="174" spans="1:8" s="2" customFormat="1" ht="16.899999999999999" customHeight="1">
      <c r="A174" s="35"/>
      <c r="B174" s="40"/>
      <c r="C174" s="277" t="s">
        <v>517</v>
      </c>
      <c r="D174" s="277" t="s">
        <v>518</v>
      </c>
      <c r="E174" s="18" t="s">
        <v>285</v>
      </c>
      <c r="F174" s="278">
        <v>1.335</v>
      </c>
      <c r="G174" s="35"/>
      <c r="H174" s="40"/>
    </row>
    <row r="175" spans="1:8" s="2" customFormat="1" ht="22.5">
      <c r="A175" s="35"/>
      <c r="B175" s="40"/>
      <c r="C175" s="277" t="s">
        <v>547</v>
      </c>
      <c r="D175" s="277" t="s">
        <v>548</v>
      </c>
      <c r="E175" s="18" t="s">
        <v>285</v>
      </c>
      <c r="F175" s="278">
        <v>173.18100000000001</v>
      </c>
      <c r="G175" s="35"/>
      <c r="H175" s="40"/>
    </row>
    <row r="176" spans="1:8" s="2" customFormat="1" ht="16.899999999999999" customHeight="1">
      <c r="A176" s="35"/>
      <c r="B176" s="40"/>
      <c r="C176" s="273" t="s">
        <v>490</v>
      </c>
      <c r="D176" s="274" t="s">
        <v>1</v>
      </c>
      <c r="E176" s="275" t="s">
        <v>1</v>
      </c>
      <c r="F176" s="276">
        <v>173.18100000000001</v>
      </c>
      <c r="G176" s="35"/>
      <c r="H176" s="40"/>
    </row>
    <row r="177" spans="1:8" s="2" customFormat="1" ht="16.899999999999999" customHeight="1">
      <c r="A177" s="35"/>
      <c r="B177" s="40"/>
      <c r="C177" s="277" t="s">
        <v>1</v>
      </c>
      <c r="D177" s="277" t="s">
        <v>550</v>
      </c>
      <c r="E177" s="18" t="s">
        <v>1</v>
      </c>
      <c r="F177" s="278">
        <v>0</v>
      </c>
      <c r="G177" s="35"/>
      <c r="H177" s="40"/>
    </row>
    <row r="178" spans="1:8" s="2" customFormat="1" ht="16.899999999999999" customHeight="1">
      <c r="A178" s="35"/>
      <c r="B178" s="40"/>
      <c r="C178" s="277" t="s">
        <v>1</v>
      </c>
      <c r="D178" s="277" t="s">
        <v>1812</v>
      </c>
      <c r="E178" s="18" t="s">
        <v>1</v>
      </c>
      <c r="F178" s="278">
        <v>366.38099999999997</v>
      </c>
      <c r="G178" s="35"/>
      <c r="H178" s="40"/>
    </row>
    <row r="179" spans="1:8" s="2" customFormat="1" ht="16.899999999999999" customHeight="1">
      <c r="A179" s="35"/>
      <c r="B179" s="40"/>
      <c r="C179" s="277" t="s">
        <v>1</v>
      </c>
      <c r="D179" s="277" t="s">
        <v>551</v>
      </c>
      <c r="E179" s="18" t="s">
        <v>1</v>
      </c>
      <c r="F179" s="278">
        <v>-193.2</v>
      </c>
      <c r="G179" s="35"/>
      <c r="H179" s="40"/>
    </row>
    <row r="180" spans="1:8" s="2" customFormat="1" ht="16.899999999999999" customHeight="1">
      <c r="A180" s="35"/>
      <c r="B180" s="40"/>
      <c r="C180" s="277" t="s">
        <v>490</v>
      </c>
      <c r="D180" s="277" t="s">
        <v>291</v>
      </c>
      <c r="E180" s="18" t="s">
        <v>1</v>
      </c>
      <c r="F180" s="278">
        <v>173.18100000000001</v>
      </c>
      <c r="G180" s="35"/>
      <c r="H180" s="40"/>
    </row>
    <row r="181" spans="1:8" s="2" customFormat="1" ht="16.899999999999999" customHeight="1">
      <c r="A181" s="35"/>
      <c r="B181" s="40"/>
      <c r="C181" s="279" t="s">
        <v>3826</v>
      </c>
      <c r="D181" s="35"/>
      <c r="E181" s="35"/>
      <c r="F181" s="35"/>
      <c r="G181" s="35"/>
      <c r="H181" s="40"/>
    </row>
    <row r="182" spans="1:8" s="2" customFormat="1" ht="22.5">
      <c r="A182" s="35"/>
      <c r="B182" s="40"/>
      <c r="C182" s="277" t="s">
        <v>547</v>
      </c>
      <c r="D182" s="277" t="s">
        <v>548</v>
      </c>
      <c r="E182" s="18" t="s">
        <v>285</v>
      </c>
      <c r="F182" s="278">
        <v>173.18100000000001</v>
      </c>
      <c r="G182" s="35"/>
      <c r="H182" s="40"/>
    </row>
    <row r="183" spans="1:8" s="2" customFormat="1" ht="22.5">
      <c r="A183" s="35"/>
      <c r="B183" s="40"/>
      <c r="C183" s="277" t="s">
        <v>554</v>
      </c>
      <c r="D183" s="277" t="s">
        <v>555</v>
      </c>
      <c r="E183" s="18" t="s">
        <v>285</v>
      </c>
      <c r="F183" s="278">
        <v>1731.81</v>
      </c>
      <c r="G183" s="35"/>
      <c r="H183" s="40"/>
    </row>
    <row r="184" spans="1:8" s="2" customFormat="1" ht="22.5">
      <c r="A184" s="35"/>
      <c r="B184" s="40"/>
      <c r="C184" s="277" t="s">
        <v>569</v>
      </c>
      <c r="D184" s="277" t="s">
        <v>570</v>
      </c>
      <c r="E184" s="18" t="s">
        <v>445</v>
      </c>
      <c r="F184" s="278">
        <v>346.36200000000002</v>
      </c>
      <c r="G184" s="35"/>
      <c r="H184" s="40"/>
    </row>
    <row r="185" spans="1:8" s="2" customFormat="1" ht="16.899999999999999" customHeight="1">
      <c r="A185" s="35"/>
      <c r="B185" s="40"/>
      <c r="C185" s="277" t="s">
        <v>573</v>
      </c>
      <c r="D185" s="277" t="s">
        <v>574</v>
      </c>
      <c r="E185" s="18" t="s">
        <v>285</v>
      </c>
      <c r="F185" s="278">
        <v>173.18100000000001</v>
      </c>
      <c r="G185" s="35"/>
      <c r="H185" s="40"/>
    </row>
    <row r="186" spans="1:8" s="2" customFormat="1" ht="16.899999999999999" customHeight="1">
      <c r="A186" s="35"/>
      <c r="B186" s="40"/>
      <c r="C186" s="273" t="s">
        <v>1143</v>
      </c>
      <c r="D186" s="274" t="s">
        <v>1</v>
      </c>
      <c r="E186" s="275" t="s">
        <v>1</v>
      </c>
      <c r="F186" s="276">
        <v>352.8</v>
      </c>
      <c r="G186" s="35"/>
      <c r="H186" s="40"/>
    </row>
    <row r="187" spans="1:8" s="2" customFormat="1" ht="16.899999999999999" customHeight="1">
      <c r="A187" s="35"/>
      <c r="B187" s="40"/>
      <c r="C187" s="277" t="s">
        <v>1</v>
      </c>
      <c r="D187" s="277" t="s">
        <v>1809</v>
      </c>
      <c r="E187" s="18" t="s">
        <v>1</v>
      </c>
      <c r="F187" s="278">
        <v>0</v>
      </c>
      <c r="G187" s="35"/>
      <c r="H187" s="40"/>
    </row>
    <row r="188" spans="1:8" s="2" customFormat="1" ht="16.899999999999999" customHeight="1">
      <c r="A188" s="35"/>
      <c r="B188" s="40"/>
      <c r="C188" s="277" t="s">
        <v>1</v>
      </c>
      <c r="D188" s="277" t="s">
        <v>1789</v>
      </c>
      <c r="E188" s="18" t="s">
        <v>1</v>
      </c>
      <c r="F188" s="278">
        <v>352.8</v>
      </c>
      <c r="G188" s="35"/>
      <c r="H188" s="40"/>
    </row>
    <row r="189" spans="1:8" s="2" customFormat="1" ht="16.899999999999999" customHeight="1">
      <c r="A189" s="35"/>
      <c r="B189" s="40"/>
      <c r="C189" s="277" t="s">
        <v>1143</v>
      </c>
      <c r="D189" s="277" t="s">
        <v>291</v>
      </c>
      <c r="E189" s="18" t="s">
        <v>1</v>
      </c>
      <c r="F189" s="278">
        <v>352.8</v>
      </c>
      <c r="G189" s="35"/>
      <c r="H189" s="40"/>
    </row>
    <row r="190" spans="1:8" s="2" customFormat="1" ht="16.899999999999999" customHeight="1">
      <c r="A190" s="35"/>
      <c r="B190" s="40"/>
      <c r="C190" s="279" t="s">
        <v>3826</v>
      </c>
      <c r="D190" s="35"/>
      <c r="E190" s="35"/>
      <c r="F190" s="35"/>
      <c r="G190" s="35"/>
      <c r="H190" s="40"/>
    </row>
    <row r="191" spans="1:8" s="2" customFormat="1" ht="22.5">
      <c r="A191" s="35"/>
      <c r="B191" s="40"/>
      <c r="C191" s="277" t="s">
        <v>1806</v>
      </c>
      <c r="D191" s="277" t="s">
        <v>1807</v>
      </c>
      <c r="E191" s="18" t="s">
        <v>285</v>
      </c>
      <c r="F191" s="278">
        <v>352.8</v>
      </c>
      <c r="G191" s="35"/>
      <c r="H191" s="40"/>
    </row>
    <row r="192" spans="1:8" s="2" customFormat="1" ht="22.5">
      <c r="A192" s="35"/>
      <c r="B192" s="40"/>
      <c r="C192" s="277" t="s">
        <v>547</v>
      </c>
      <c r="D192" s="277" t="s">
        <v>548</v>
      </c>
      <c r="E192" s="18" t="s">
        <v>285</v>
      </c>
      <c r="F192" s="278">
        <v>173.18100000000001</v>
      </c>
      <c r="G192" s="35"/>
      <c r="H192" s="40"/>
    </row>
    <row r="193" spans="1:8" s="2" customFormat="1" ht="16.899999999999999" customHeight="1">
      <c r="A193" s="35"/>
      <c r="B193" s="40"/>
      <c r="C193" s="273" t="s">
        <v>492</v>
      </c>
      <c r="D193" s="274" t="s">
        <v>1</v>
      </c>
      <c r="E193" s="275" t="s">
        <v>1</v>
      </c>
      <c r="F193" s="276">
        <v>193.2</v>
      </c>
      <c r="G193" s="35"/>
      <c r="H193" s="40"/>
    </row>
    <row r="194" spans="1:8" s="2" customFormat="1" ht="16.899999999999999" customHeight="1">
      <c r="A194" s="35"/>
      <c r="B194" s="40"/>
      <c r="C194" s="277" t="s">
        <v>1</v>
      </c>
      <c r="D194" s="277" t="s">
        <v>1818</v>
      </c>
      <c r="E194" s="18" t="s">
        <v>1</v>
      </c>
      <c r="F194" s="278">
        <v>193.2</v>
      </c>
      <c r="G194" s="35"/>
      <c r="H194" s="40"/>
    </row>
    <row r="195" spans="1:8" s="2" customFormat="1" ht="16.899999999999999" customHeight="1">
      <c r="A195" s="35"/>
      <c r="B195" s="40"/>
      <c r="C195" s="277" t="s">
        <v>492</v>
      </c>
      <c r="D195" s="277" t="s">
        <v>291</v>
      </c>
      <c r="E195" s="18" t="s">
        <v>1</v>
      </c>
      <c r="F195" s="278">
        <v>193.2</v>
      </c>
      <c r="G195" s="35"/>
      <c r="H195" s="40"/>
    </row>
    <row r="196" spans="1:8" s="2" customFormat="1" ht="16.899999999999999" customHeight="1">
      <c r="A196" s="35"/>
      <c r="B196" s="40"/>
      <c r="C196" s="279" t="s">
        <v>3826</v>
      </c>
      <c r="D196" s="35"/>
      <c r="E196" s="35"/>
      <c r="F196" s="35"/>
      <c r="G196" s="35"/>
      <c r="H196" s="40"/>
    </row>
    <row r="197" spans="1:8" s="2" customFormat="1" ht="16.899999999999999" customHeight="1">
      <c r="A197" s="35"/>
      <c r="B197" s="40"/>
      <c r="C197" s="277" t="s">
        <v>576</v>
      </c>
      <c r="D197" s="277" t="s">
        <v>577</v>
      </c>
      <c r="E197" s="18" t="s">
        <v>285</v>
      </c>
      <c r="F197" s="278">
        <v>193.2</v>
      </c>
      <c r="G197" s="35"/>
      <c r="H197" s="40"/>
    </row>
    <row r="198" spans="1:8" s="2" customFormat="1" ht="22.5">
      <c r="A198" s="35"/>
      <c r="B198" s="40"/>
      <c r="C198" s="277" t="s">
        <v>539</v>
      </c>
      <c r="D198" s="277" t="s">
        <v>540</v>
      </c>
      <c r="E198" s="18" t="s">
        <v>285</v>
      </c>
      <c r="F198" s="278">
        <v>386.4</v>
      </c>
      <c r="G198" s="35"/>
      <c r="H198" s="40"/>
    </row>
    <row r="199" spans="1:8" s="2" customFormat="1" ht="22.5">
      <c r="A199" s="35"/>
      <c r="B199" s="40"/>
      <c r="C199" s="277" t="s">
        <v>547</v>
      </c>
      <c r="D199" s="277" t="s">
        <v>548</v>
      </c>
      <c r="E199" s="18" t="s">
        <v>285</v>
      </c>
      <c r="F199" s="278">
        <v>173.18100000000001</v>
      </c>
      <c r="G199" s="35"/>
      <c r="H199" s="40"/>
    </row>
    <row r="200" spans="1:8" s="2" customFormat="1" ht="16.899999999999999" customHeight="1">
      <c r="A200" s="35"/>
      <c r="B200" s="40"/>
      <c r="C200" s="277" t="s">
        <v>562</v>
      </c>
      <c r="D200" s="277" t="s">
        <v>563</v>
      </c>
      <c r="E200" s="18" t="s">
        <v>285</v>
      </c>
      <c r="F200" s="278">
        <v>193.2</v>
      </c>
      <c r="G200" s="35"/>
      <c r="H200" s="40"/>
    </row>
    <row r="201" spans="1:8" s="2" customFormat="1" ht="26.45" customHeight="1">
      <c r="A201" s="35"/>
      <c r="B201" s="40"/>
      <c r="C201" s="272" t="s">
        <v>3831</v>
      </c>
      <c r="D201" s="272" t="s">
        <v>114</v>
      </c>
      <c r="E201" s="35"/>
      <c r="F201" s="35"/>
      <c r="G201" s="35"/>
      <c r="H201" s="40"/>
    </row>
    <row r="202" spans="1:8" s="2" customFormat="1" ht="16.899999999999999" customHeight="1">
      <c r="A202" s="35"/>
      <c r="B202" s="40"/>
      <c r="C202" s="273" t="s">
        <v>490</v>
      </c>
      <c r="D202" s="274" t="s">
        <v>1</v>
      </c>
      <c r="E202" s="275" t="s">
        <v>1</v>
      </c>
      <c r="F202" s="276">
        <v>147.232</v>
      </c>
      <c r="G202" s="35"/>
      <c r="H202" s="40"/>
    </row>
    <row r="203" spans="1:8" s="2" customFormat="1" ht="16.899999999999999" customHeight="1">
      <c r="A203" s="35"/>
      <c r="B203" s="40"/>
      <c r="C203" s="277" t="s">
        <v>490</v>
      </c>
      <c r="D203" s="277" t="s">
        <v>2053</v>
      </c>
      <c r="E203" s="18" t="s">
        <v>1</v>
      </c>
      <c r="F203" s="278">
        <v>147.232</v>
      </c>
      <c r="G203" s="35"/>
      <c r="H203" s="40"/>
    </row>
    <row r="204" spans="1:8" s="2" customFormat="1" ht="16.899999999999999" customHeight="1">
      <c r="A204" s="35"/>
      <c r="B204" s="40"/>
      <c r="C204" s="279" t="s">
        <v>3826</v>
      </c>
      <c r="D204" s="35"/>
      <c r="E204" s="35"/>
      <c r="F204" s="35"/>
      <c r="G204" s="35"/>
      <c r="H204" s="40"/>
    </row>
    <row r="205" spans="1:8" s="2" customFormat="1" ht="22.5">
      <c r="A205" s="35"/>
      <c r="B205" s="40"/>
      <c r="C205" s="277" t="s">
        <v>547</v>
      </c>
      <c r="D205" s="277" t="s">
        <v>548</v>
      </c>
      <c r="E205" s="18" t="s">
        <v>285</v>
      </c>
      <c r="F205" s="278">
        <v>73.616</v>
      </c>
      <c r="G205" s="35"/>
      <c r="H205" s="40"/>
    </row>
    <row r="206" spans="1:8" s="2" customFormat="1" ht="22.5">
      <c r="A206" s="35"/>
      <c r="B206" s="40"/>
      <c r="C206" s="277" t="s">
        <v>554</v>
      </c>
      <c r="D206" s="277" t="s">
        <v>555</v>
      </c>
      <c r="E206" s="18" t="s">
        <v>285</v>
      </c>
      <c r="F206" s="278">
        <v>736.16</v>
      </c>
      <c r="G206" s="35"/>
      <c r="H206" s="40"/>
    </row>
    <row r="207" spans="1:8" s="2" customFormat="1" ht="22.5">
      <c r="A207" s="35"/>
      <c r="B207" s="40"/>
      <c r="C207" s="277" t="s">
        <v>2057</v>
      </c>
      <c r="D207" s="277" t="s">
        <v>2058</v>
      </c>
      <c r="E207" s="18" t="s">
        <v>285</v>
      </c>
      <c r="F207" s="278">
        <v>73.616</v>
      </c>
      <c r="G207" s="35"/>
      <c r="H207" s="40"/>
    </row>
    <row r="208" spans="1:8" s="2" customFormat="1" ht="22.5">
      <c r="A208" s="35"/>
      <c r="B208" s="40"/>
      <c r="C208" s="277" t="s">
        <v>2060</v>
      </c>
      <c r="D208" s="277" t="s">
        <v>2061</v>
      </c>
      <c r="E208" s="18" t="s">
        <v>285</v>
      </c>
      <c r="F208" s="278">
        <v>736.16</v>
      </c>
      <c r="G208" s="35"/>
      <c r="H208" s="40"/>
    </row>
    <row r="209" spans="1:8" s="2" customFormat="1" ht="22.5">
      <c r="A209" s="35"/>
      <c r="B209" s="40"/>
      <c r="C209" s="277" t="s">
        <v>569</v>
      </c>
      <c r="D209" s="277" t="s">
        <v>570</v>
      </c>
      <c r="E209" s="18" t="s">
        <v>445</v>
      </c>
      <c r="F209" s="278">
        <v>294.464</v>
      </c>
      <c r="G209" s="35"/>
      <c r="H209" s="40"/>
    </row>
    <row r="210" spans="1:8" s="2" customFormat="1" ht="16.899999999999999" customHeight="1">
      <c r="A210" s="35"/>
      <c r="B210" s="40"/>
      <c r="C210" s="277" t="s">
        <v>573</v>
      </c>
      <c r="D210" s="277" t="s">
        <v>574</v>
      </c>
      <c r="E210" s="18" t="s">
        <v>285</v>
      </c>
      <c r="F210" s="278">
        <v>147.232</v>
      </c>
      <c r="G210" s="35"/>
      <c r="H210" s="40"/>
    </row>
    <row r="211" spans="1:8" s="2" customFormat="1" ht="16.899999999999999" customHeight="1">
      <c r="A211" s="35"/>
      <c r="B211" s="40"/>
      <c r="C211" s="273" t="s">
        <v>1981</v>
      </c>
      <c r="D211" s="274" t="s">
        <v>1</v>
      </c>
      <c r="E211" s="275" t="s">
        <v>1</v>
      </c>
      <c r="F211" s="276">
        <v>31.184999999999999</v>
      </c>
      <c r="G211" s="35"/>
      <c r="H211" s="40"/>
    </row>
    <row r="212" spans="1:8" s="2" customFormat="1" ht="16.899999999999999" customHeight="1">
      <c r="A212" s="35"/>
      <c r="B212" s="40"/>
      <c r="C212" s="277" t="s">
        <v>1981</v>
      </c>
      <c r="D212" s="277" t="s">
        <v>2078</v>
      </c>
      <c r="E212" s="18" t="s">
        <v>1</v>
      </c>
      <c r="F212" s="278">
        <v>31.184999999999999</v>
      </c>
      <c r="G212" s="35"/>
      <c r="H212" s="40"/>
    </row>
    <row r="213" spans="1:8" s="2" customFormat="1" ht="16.899999999999999" customHeight="1">
      <c r="A213" s="35"/>
      <c r="B213" s="40"/>
      <c r="C213" s="279" t="s">
        <v>3826</v>
      </c>
      <c r="D213" s="35"/>
      <c r="E213" s="35"/>
      <c r="F213" s="35"/>
      <c r="G213" s="35"/>
      <c r="H213" s="40"/>
    </row>
    <row r="214" spans="1:8" s="2" customFormat="1" ht="16.899999999999999" customHeight="1">
      <c r="A214" s="35"/>
      <c r="B214" s="40"/>
      <c r="C214" s="277" t="s">
        <v>2075</v>
      </c>
      <c r="D214" s="277" t="s">
        <v>2076</v>
      </c>
      <c r="E214" s="18" t="s">
        <v>285</v>
      </c>
      <c r="F214" s="278">
        <v>31.184999999999999</v>
      </c>
      <c r="G214" s="35"/>
      <c r="H214" s="40"/>
    </row>
    <row r="215" spans="1:8" s="2" customFormat="1" ht="16.899999999999999" customHeight="1">
      <c r="A215" s="35"/>
      <c r="B215" s="40"/>
      <c r="C215" s="277" t="s">
        <v>576</v>
      </c>
      <c r="D215" s="277" t="s">
        <v>577</v>
      </c>
      <c r="E215" s="18" t="s">
        <v>285</v>
      </c>
      <c r="F215" s="278">
        <v>98.869</v>
      </c>
      <c r="G215" s="35"/>
      <c r="H215" s="40"/>
    </row>
    <row r="216" spans="1:8" s="2" customFormat="1" ht="16.899999999999999" customHeight="1">
      <c r="A216" s="35"/>
      <c r="B216" s="40"/>
      <c r="C216" s="273" t="s">
        <v>1983</v>
      </c>
      <c r="D216" s="274" t="s">
        <v>1</v>
      </c>
      <c r="E216" s="275" t="s">
        <v>1</v>
      </c>
      <c r="F216" s="276">
        <v>5.94</v>
      </c>
      <c r="G216" s="35"/>
      <c r="H216" s="40"/>
    </row>
    <row r="217" spans="1:8" s="2" customFormat="1" ht="16.899999999999999" customHeight="1">
      <c r="A217" s="35"/>
      <c r="B217" s="40"/>
      <c r="C217" s="277" t="s">
        <v>1983</v>
      </c>
      <c r="D217" s="277" t="s">
        <v>2095</v>
      </c>
      <c r="E217" s="18" t="s">
        <v>1</v>
      </c>
      <c r="F217" s="278">
        <v>5.94</v>
      </c>
      <c r="G217" s="35"/>
      <c r="H217" s="40"/>
    </row>
    <row r="218" spans="1:8" s="2" customFormat="1" ht="16.899999999999999" customHeight="1">
      <c r="A218" s="35"/>
      <c r="B218" s="40"/>
      <c r="C218" s="279" t="s">
        <v>3826</v>
      </c>
      <c r="D218" s="35"/>
      <c r="E218" s="35"/>
      <c r="F218" s="35"/>
      <c r="G218" s="35"/>
      <c r="H218" s="40"/>
    </row>
    <row r="219" spans="1:8" s="2" customFormat="1" ht="16.899999999999999" customHeight="1">
      <c r="A219" s="35"/>
      <c r="B219" s="40"/>
      <c r="C219" s="277" t="s">
        <v>2092</v>
      </c>
      <c r="D219" s="277" t="s">
        <v>2093</v>
      </c>
      <c r="E219" s="18" t="s">
        <v>285</v>
      </c>
      <c r="F219" s="278">
        <v>5.94</v>
      </c>
      <c r="G219" s="35"/>
      <c r="H219" s="40"/>
    </row>
    <row r="220" spans="1:8" s="2" customFormat="1" ht="16.899999999999999" customHeight="1">
      <c r="A220" s="35"/>
      <c r="B220" s="40"/>
      <c r="C220" s="277" t="s">
        <v>576</v>
      </c>
      <c r="D220" s="277" t="s">
        <v>577</v>
      </c>
      <c r="E220" s="18" t="s">
        <v>285</v>
      </c>
      <c r="F220" s="278">
        <v>98.869</v>
      </c>
      <c r="G220" s="35"/>
      <c r="H220" s="40"/>
    </row>
    <row r="221" spans="1:8" s="2" customFormat="1" ht="16.899999999999999" customHeight="1">
      <c r="A221" s="35"/>
      <c r="B221" s="40"/>
      <c r="C221" s="273" t="s">
        <v>1143</v>
      </c>
      <c r="D221" s="274" t="s">
        <v>1</v>
      </c>
      <c r="E221" s="275" t="s">
        <v>1</v>
      </c>
      <c r="F221" s="276">
        <v>109.849</v>
      </c>
      <c r="G221" s="35"/>
      <c r="H221" s="40"/>
    </row>
    <row r="222" spans="1:8" s="2" customFormat="1" ht="16.899999999999999" customHeight="1">
      <c r="A222" s="35"/>
      <c r="B222" s="40"/>
      <c r="C222" s="277" t="s">
        <v>1</v>
      </c>
      <c r="D222" s="277" t="s">
        <v>2011</v>
      </c>
      <c r="E222" s="18" t="s">
        <v>1</v>
      </c>
      <c r="F222" s="278">
        <v>0</v>
      </c>
      <c r="G222" s="35"/>
      <c r="H222" s="40"/>
    </row>
    <row r="223" spans="1:8" s="2" customFormat="1" ht="16.899999999999999" customHeight="1">
      <c r="A223" s="35"/>
      <c r="B223" s="40"/>
      <c r="C223" s="277" t="s">
        <v>1</v>
      </c>
      <c r="D223" s="277" t="s">
        <v>2012</v>
      </c>
      <c r="E223" s="18" t="s">
        <v>1</v>
      </c>
      <c r="F223" s="278">
        <v>32.433999999999997</v>
      </c>
      <c r="G223" s="35"/>
      <c r="H223" s="40"/>
    </row>
    <row r="224" spans="1:8" s="2" customFormat="1" ht="16.899999999999999" customHeight="1">
      <c r="A224" s="35"/>
      <c r="B224" s="40"/>
      <c r="C224" s="277" t="s">
        <v>1</v>
      </c>
      <c r="D224" s="277" t="s">
        <v>2013</v>
      </c>
      <c r="E224" s="18" t="s">
        <v>1</v>
      </c>
      <c r="F224" s="278">
        <v>53.039000000000001</v>
      </c>
      <c r="G224" s="35"/>
      <c r="H224" s="40"/>
    </row>
    <row r="225" spans="1:8" s="2" customFormat="1" ht="16.899999999999999" customHeight="1">
      <c r="A225" s="35"/>
      <c r="B225" s="40"/>
      <c r="C225" s="277" t="s">
        <v>1</v>
      </c>
      <c r="D225" s="277" t="s">
        <v>2014</v>
      </c>
      <c r="E225" s="18" t="s">
        <v>1</v>
      </c>
      <c r="F225" s="278">
        <v>24.376000000000001</v>
      </c>
      <c r="G225" s="35"/>
      <c r="H225" s="40"/>
    </row>
    <row r="226" spans="1:8" s="2" customFormat="1" ht="16.899999999999999" customHeight="1">
      <c r="A226" s="35"/>
      <c r="B226" s="40"/>
      <c r="C226" s="277" t="s">
        <v>1143</v>
      </c>
      <c r="D226" s="277" t="s">
        <v>291</v>
      </c>
      <c r="E226" s="18" t="s">
        <v>1</v>
      </c>
      <c r="F226" s="278">
        <v>109.849</v>
      </c>
      <c r="G226" s="35"/>
      <c r="H226" s="40"/>
    </row>
    <row r="227" spans="1:8" s="2" customFormat="1" ht="16.899999999999999" customHeight="1">
      <c r="A227" s="35"/>
      <c r="B227" s="40"/>
      <c r="C227" s="279" t="s">
        <v>3826</v>
      </c>
      <c r="D227" s="35"/>
      <c r="E227" s="35"/>
      <c r="F227" s="35"/>
      <c r="G227" s="35"/>
      <c r="H227" s="40"/>
    </row>
    <row r="228" spans="1:8" s="2" customFormat="1" ht="22.5">
      <c r="A228" s="35"/>
      <c r="B228" s="40"/>
      <c r="C228" s="277" t="s">
        <v>2008</v>
      </c>
      <c r="D228" s="277" t="s">
        <v>2009</v>
      </c>
      <c r="E228" s="18" t="s">
        <v>285</v>
      </c>
      <c r="F228" s="278">
        <v>54.924999999999997</v>
      </c>
      <c r="G228" s="35"/>
      <c r="H228" s="40"/>
    </row>
    <row r="229" spans="1:8" s="2" customFormat="1" ht="22.5">
      <c r="A229" s="35"/>
      <c r="B229" s="40"/>
      <c r="C229" s="277" t="s">
        <v>2016</v>
      </c>
      <c r="D229" s="277" t="s">
        <v>2017</v>
      </c>
      <c r="E229" s="18" t="s">
        <v>285</v>
      </c>
      <c r="F229" s="278">
        <v>54.924999999999997</v>
      </c>
      <c r="G229" s="35"/>
      <c r="H229" s="40"/>
    </row>
    <row r="230" spans="1:8" s="2" customFormat="1" ht="22.5">
      <c r="A230" s="35"/>
      <c r="B230" s="40"/>
      <c r="C230" s="277" t="s">
        <v>547</v>
      </c>
      <c r="D230" s="277" t="s">
        <v>548</v>
      </c>
      <c r="E230" s="18" t="s">
        <v>285</v>
      </c>
      <c r="F230" s="278">
        <v>73.616</v>
      </c>
      <c r="G230" s="35"/>
      <c r="H230" s="40"/>
    </row>
    <row r="231" spans="1:8" s="2" customFormat="1" ht="16.899999999999999" customHeight="1">
      <c r="A231" s="35"/>
      <c r="B231" s="40"/>
      <c r="C231" s="277" t="s">
        <v>576</v>
      </c>
      <c r="D231" s="277" t="s">
        <v>577</v>
      </c>
      <c r="E231" s="18" t="s">
        <v>285</v>
      </c>
      <c r="F231" s="278">
        <v>98.869</v>
      </c>
      <c r="G231" s="35"/>
      <c r="H231" s="40"/>
    </row>
    <row r="232" spans="1:8" s="2" customFormat="1" ht="16.899999999999999" customHeight="1">
      <c r="A232" s="35"/>
      <c r="B232" s="40"/>
      <c r="C232" s="273" t="s">
        <v>1986</v>
      </c>
      <c r="D232" s="274" t="s">
        <v>1</v>
      </c>
      <c r="E232" s="275" t="s">
        <v>1</v>
      </c>
      <c r="F232" s="276">
        <v>37.383000000000003</v>
      </c>
      <c r="G232" s="35"/>
      <c r="H232" s="40"/>
    </row>
    <row r="233" spans="1:8" s="2" customFormat="1" ht="16.899999999999999" customHeight="1">
      <c r="A233" s="35"/>
      <c r="B233" s="40"/>
      <c r="C233" s="277" t="s">
        <v>1</v>
      </c>
      <c r="D233" s="277" t="s">
        <v>2022</v>
      </c>
      <c r="E233" s="18" t="s">
        <v>1</v>
      </c>
      <c r="F233" s="278">
        <v>0</v>
      </c>
      <c r="G233" s="35"/>
      <c r="H233" s="40"/>
    </row>
    <row r="234" spans="1:8" s="2" customFormat="1" ht="16.899999999999999" customHeight="1">
      <c r="A234" s="35"/>
      <c r="B234" s="40"/>
      <c r="C234" s="277" t="s">
        <v>1</v>
      </c>
      <c r="D234" s="277" t="s">
        <v>2023</v>
      </c>
      <c r="E234" s="18" t="s">
        <v>1</v>
      </c>
      <c r="F234" s="278">
        <v>14.515000000000001</v>
      </c>
      <c r="G234" s="35"/>
      <c r="H234" s="40"/>
    </row>
    <row r="235" spans="1:8" s="2" customFormat="1" ht="16.899999999999999" customHeight="1">
      <c r="A235" s="35"/>
      <c r="B235" s="40"/>
      <c r="C235" s="277" t="s">
        <v>1</v>
      </c>
      <c r="D235" s="277" t="s">
        <v>2024</v>
      </c>
      <c r="E235" s="18" t="s">
        <v>1</v>
      </c>
      <c r="F235" s="278">
        <v>0</v>
      </c>
      <c r="G235" s="35"/>
      <c r="H235" s="40"/>
    </row>
    <row r="236" spans="1:8" s="2" customFormat="1" ht="16.899999999999999" customHeight="1">
      <c r="A236" s="35"/>
      <c r="B236" s="40"/>
      <c r="C236" s="277" t="s">
        <v>1</v>
      </c>
      <c r="D236" s="277" t="s">
        <v>2025</v>
      </c>
      <c r="E236" s="18" t="s">
        <v>1</v>
      </c>
      <c r="F236" s="278">
        <v>5.53</v>
      </c>
      <c r="G236" s="35"/>
      <c r="H236" s="40"/>
    </row>
    <row r="237" spans="1:8" s="2" customFormat="1" ht="16.899999999999999" customHeight="1">
      <c r="A237" s="35"/>
      <c r="B237" s="40"/>
      <c r="C237" s="277" t="s">
        <v>1</v>
      </c>
      <c r="D237" s="277" t="s">
        <v>2026</v>
      </c>
      <c r="E237" s="18" t="s">
        <v>1</v>
      </c>
      <c r="F237" s="278">
        <v>0</v>
      </c>
      <c r="G237" s="35"/>
      <c r="H237" s="40"/>
    </row>
    <row r="238" spans="1:8" s="2" customFormat="1" ht="16.899999999999999" customHeight="1">
      <c r="A238" s="35"/>
      <c r="B238" s="40"/>
      <c r="C238" s="277" t="s">
        <v>1</v>
      </c>
      <c r="D238" s="277" t="s">
        <v>2027</v>
      </c>
      <c r="E238" s="18" t="s">
        <v>1</v>
      </c>
      <c r="F238" s="278">
        <v>17.338000000000001</v>
      </c>
      <c r="G238" s="35"/>
      <c r="H238" s="40"/>
    </row>
    <row r="239" spans="1:8" s="2" customFormat="1" ht="16.899999999999999" customHeight="1">
      <c r="A239" s="35"/>
      <c r="B239" s="40"/>
      <c r="C239" s="277" t="s">
        <v>1986</v>
      </c>
      <c r="D239" s="277" t="s">
        <v>291</v>
      </c>
      <c r="E239" s="18" t="s">
        <v>1</v>
      </c>
      <c r="F239" s="278">
        <v>37.383000000000003</v>
      </c>
      <c r="G239" s="35"/>
      <c r="H239" s="40"/>
    </row>
    <row r="240" spans="1:8" s="2" customFormat="1" ht="16.899999999999999" customHeight="1">
      <c r="A240" s="35"/>
      <c r="B240" s="40"/>
      <c r="C240" s="279" t="s">
        <v>3826</v>
      </c>
      <c r="D240" s="35"/>
      <c r="E240" s="35"/>
      <c r="F240" s="35"/>
      <c r="G240" s="35"/>
      <c r="H240" s="40"/>
    </row>
    <row r="241" spans="1:8" s="2" customFormat="1" ht="16.899999999999999" customHeight="1">
      <c r="A241" s="35"/>
      <c r="B241" s="40"/>
      <c r="C241" s="277" t="s">
        <v>2019</v>
      </c>
      <c r="D241" s="277" t="s">
        <v>2020</v>
      </c>
      <c r="E241" s="18" t="s">
        <v>285</v>
      </c>
      <c r="F241" s="278">
        <v>18.692</v>
      </c>
      <c r="G241" s="35"/>
      <c r="H241" s="40"/>
    </row>
    <row r="242" spans="1:8" s="2" customFormat="1" ht="16.899999999999999" customHeight="1">
      <c r="A242" s="35"/>
      <c r="B242" s="40"/>
      <c r="C242" s="277" t="s">
        <v>2029</v>
      </c>
      <c r="D242" s="277" t="s">
        <v>2030</v>
      </c>
      <c r="E242" s="18" t="s">
        <v>285</v>
      </c>
      <c r="F242" s="278">
        <v>18.692</v>
      </c>
      <c r="G242" s="35"/>
      <c r="H242" s="40"/>
    </row>
    <row r="243" spans="1:8" s="2" customFormat="1" ht="22.5">
      <c r="A243" s="35"/>
      <c r="B243" s="40"/>
      <c r="C243" s="277" t="s">
        <v>547</v>
      </c>
      <c r="D243" s="277" t="s">
        <v>548</v>
      </c>
      <c r="E243" s="18" t="s">
        <v>285</v>
      </c>
      <c r="F243" s="278">
        <v>73.616</v>
      </c>
      <c r="G243" s="35"/>
      <c r="H243" s="40"/>
    </row>
    <row r="244" spans="1:8" s="2" customFormat="1" ht="16.899999999999999" customHeight="1">
      <c r="A244" s="35"/>
      <c r="B244" s="40"/>
      <c r="C244" s="277" t="s">
        <v>576</v>
      </c>
      <c r="D244" s="277" t="s">
        <v>577</v>
      </c>
      <c r="E244" s="18" t="s">
        <v>285</v>
      </c>
      <c r="F244" s="278">
        <v>98.869</v>
      </c>
      <c r="G244" s="35"/>
      <c r="H244" s="40"/>
    </row>
    <row r="245" spans="1:8" s="2" customFormat="1" ht="26.45" customHeight="1">
      <c r="A245" s="35"/>
      <c r="B245" s="40"/>
      <c r="C245" s="272" t="s">
        <v>3832</v>
      </c>
      <c r="D245" s="272" t="s">
        <v>118</v>
      </c>
      <c r="E245" s="35"/>
      <c r="F245" s="35"/>
      <c r="G245" s="35"/>
      <c r="H245" s="40"/>
    </row>
    <row r="246" spans="1:8" s="2" customFormat="1" ht="16.899999999999999" customHeight="1">
      <c r="A246" s="35"/>
      <c r="B246" s="40"/>
      <c r="C246" s="273" t="s">
        <v>490</v>
      </c>
      <c r="D246" s="274" t="s">
        <v>1</v>
      </c>
      <c r="E246" s="275" t="s">
        <v>1</v>
      </c>
      <c r="F246" s="276">
        <v>12.645</v>
      </c>
      <c r="G246" s="35"/>
      <c r="H246" s="40"/>
    </row>
    <row r="247" spans="1:8" s="2" customFormat="1" ht="16.899999999999999" customHeight="1">
      <c r="A247" s="35"/>
      <c r="B247" s="40"/>
      <c r="C247" s="277" t="s">
        <v>490</v>
      </c>
      <c r="D247" s="277" t="s">
        <v>1143</v>
      </c>
      <c r="E247" s="18" t="s">
        <v>1</v>
      </c>
      <c r="F247" s="278">
        <v>12.645</v>
      </c>
      <c r="G247" s="35"/>
      <c r="H247" s="40"/>
    </row>
    <row r="248" spans="1:8" s="2" customFormat="1" ht="16.899999999999999" customHeight="1">
      <c r="A248" s="35"/>
      <c r="B248" s="40"/>
      <c r="C248" s="279" t="s">
        <v>3826</v>
      </c>
      <c r="D248" s="35"/>
      <c r="E248" s="35"/>
      <c r="F248" s="35"/>
      <c r="G248" s="35"/>
      <c r="H248" s="40"/>
    </row>
    <row r="249" spans="1:8" s="2" customFormat="1" ht="22.5">
      <c r="A249" s="35"/>
      <c r="B249" s="40"/>
      <c r="C249" s="277" t="s">
        <v>547</v>
      </c>
      <c r="D249" s="277" t="s">
        <v>548</v>
      </c>
      <c r="E249" s="18" t="s">
        <v>285</v>
      </c>
      <c r="F249" s="278">
        <v>6.3230000000000004</v>
      </c>
      <c r="G249" s="35"/>
      <c r="H249" s="40"/>
    </row>
    <row r="250" spans="1:8" s="2" customFormat="1" ht="22.5">
      <c r="A250" s="35"/>
      <c r="B250" s="40"/>
      <c r="C250" s="277" t="s">
        <v>554</v>
      </c>
      <c r="D250" s="277" t="s">
        <v>555</v>
      </c>
      <c r="E250" s="18" t="s">
        <v>285</v>
      </c>
      <c r="F250" s="278">
        <v>63.225000000000001</v>
      </c>
      <c r="G250" s="35"/>
      <c r="H250" s="40"/>
    </row>
    <row r="251" spans="1:8" s="2" customFormat="1" ht="22.5">
      <c r="A251" s="35"/>
      <c r="B251" s="40"/>
      <c r="C251" s="277" t="s">
        <v>2057</v>
      </c>
      <c r="D251" s="277" t="s">
        <v>2058</v>
      </c>
      <c r="E251" s="18" t="s">
        <v>285</v>
      </c>
      <c r="F251" s="278">
        <v>6.3230000000000004</v>
      </c>
      <c r="G251" s="35"/>
      <c r="H251" s="40"/>
    </row>
    <row r="252" spans="1:8" s="2" customFormat="1" ht="22.5">
      <c r="A252" s="35"/>
      <c r="B252" s="40"/>
      <c r="C252" s="277" t="s">
        <v>2060</v>
      </c>
      <c r="D252" s="277" t="s">
        <v>2061</v>
      </c>
      <c r="E252" s="18" t="s">
        <v>285</v>
      </c>
      <c r="F252" s="278">
        <v>63.225000000000001</v>
      </c>
      <c r="G252" s="35"/>
      <c r="H252" s="40"/>
    </row>
    <row r="253" spans="1:8" s="2" customFormat="1" ht="22.5">
      <c r="A253" s="35"/>
      <c r="B253" s="40"/>
      <c r="C253" s="277" t="s">
        <v>569</v>
      </c>
      <c r="D253" s="277" t="s">
        <v>570</v>
      </c>
      <c r="E253" s="18" t="s">
        <v>445</v>
      </c>
      <c r="F253" s="278">
        <v>25.29</v>
      </c>
      <c r="G253" s="35"/>
      <c r="H253" s="40"/>
    </row>
    <row r="254" spans="1:8" s="2" customFormat="1" ht="16.899999999999999" customHeight="1">
      <c r="A254" s="35"/>
      <c r="B254" s="40"/>
      <c r="C254" s="277" t="s">
        <v>573</v>
      </c>
      <c r="D254" s="277" t="s">
        <v>574</v>
      </c>
      <c r="E254" s="18" t="s">
        <v>285</v>
      </c>
      <c r="F254" s="278">
        <v>12.645</v>
      </c>
      <c r="G254" s="35"/>
      <c r="H254" s="40"/>
    </row>
    <row r="255" spans="1:8" s="2" customFormat="1" ht="16.899999999999999" customHeight="1">
      <c r="A255" s="35"/>
      <c r="B255" s="40"/>
      <c r="C255" s="273" t="s">
        <v>1981</v>
      </c>
      <c r="D255" s="274" t="s">
        <v>1</v>
      </c>
      <c r="E255" s="275" t="s">
        <v>1</v>
      </c>
      <c r="F255" s="276">
        <v>6.3449999999999998</v>
      </c>
      <c r="G255" s="35"/>
      <c r="H255" s="40"/>
    </row>
    <row r="256" spans="1:8" s="2" customFormat="1" ht="16.899999999999999" customHeight="1">
      <c r="A256" s="35"/>
      <c r="B256" s="40"/>
      <c r="C256" s="277" t="s">
        <v>1981</v>
      </c>
      <c r="D256" s="277" t="s">
        <v>2214</v>
      </c>
      <c r="E256" s="18" t="s">
        <v>1</v>
      </c>
      <c r="F256" s="278">
        <v>6.3449999999999998</v>
      </c>
      <c r="G256" s="35"/>
      <c r="H256" s="40"/>
    </row>
    <row r="257" spans="1:8" s="2" customFormat="1" ht="16.899999999999999" customHeight="1">
      <c r="A257" s="35"/>
      <c r="B257" s="40"/>
      <c r="C257" s="279" t="s">
        <v>3826</v>
      </c>
      <c r="D257" s="35"/>
      <c r="E257" s="35"/>
      <c r="F257" s="35"/>
      <c r="G257" s="35"/>
      <c r="H257" s="40"/>
    </row>
    <row r="258" spans="1:8" s="2" customFormat="1" ht="16.899999999999999" customHeight="1">
      <c r="A258" s="35"/>
      <c r="B258" s="40"/>
      <c r="C258" s="277" t="s">
        <v>2075</v>
      </c>
      <c r="D258" s="277" t="s">
        <v>2076</v>
      </c>
      <c r="E258" s="18" t="s">
        <v>285</v>
      </c>
      <c r="F258" s="278">
        <v>6.3449999999999998</v>
      </c>
      <c r="G258" s="35"/>
      <c r="H258" s="40"/>
    </row>
    <row r="259" spans="1:8" s="2" customFormat="1" ht="16.899999999999999" customHeight="1">
      <c r="A259" s="35"/>
      <c r="B259" s="40"/>
      <c r="C259" s="277" t="s">
        <v>576</v>
      </c>
      <c r="D259" s="277" t="s">
        <v>577</v>
      </c>
      <c r="E259" s="18" t="s">
        <v>285</v>
      </c>
      <c r="F259" s="278">
        <v>4.95</v>
      </c>
      <c r="G259" s="35"/>
      <c r="H259" s="40"/>
    </row>
    <row r="260" spans="1:8" s="2" customFormat="1" ht="16.899999999999999" customHeight="1">
      <c r="A260" s="35"/>
      <c r="B260" s="40"/>
      <c r="C260" s="273" t="s">
        <v>1983</v>
      </c>
      <c r="D260" s="274" t="s">
        <v>1</v>
      </c>
      <c r="E260" s="275" t="s">
        <v>1</v>
      </c>
      <c r="F260" s="276">
        <v>1.35</v>
      </c>
      <c r="G260" s="35"/>
      <c r="H260" s="40"/>
    </row>
    <row r="261" spans="1:8" s="2" customFormat="1" ht="16.899999999999999" customHeight="1">
      <c r="A261" s="35"/>
      <c r="B261" s="40"/>
      <c r="C261" s="277" t="s">
        <v>1983</v>
      </c>
      <c r="D261" s="277" t="s">
        <v>2219</v>
      </c>
      <c r="E261" s="18" t="s">
        <v>1</v>
      </c>
      <c r="F261" s="278">
        <v>1.35</v>
      </c>
      <c r="G261" s="35"/>
      <c r="H261" s="40"/>
    </row>
    <row r="262" spans="1:8" s="2" customFormat="1" ht="16.899999999999999" customHeight="1">
      <c r="A262" s="35"/>
      <c r="B262" s="40"/>
      <c r="C262" s="279" t="s">
        <v>3826</v>
      </c>
      <c r="D262" s="35"/>
      <c r="E262" s="35"/>
      <c r="F262" s="35"/>
      <c r="G262" s="35"/>
      <c r="H262" s="40"/>
    </row>
    <row r="263" spans="1:8" s="2" customFormat="1" ht="16.899999999999999" customHeight="1">
      <c r="A263" s="35"/>
      <c r="B263" s="40"/>
      <c r="C263" s="277" t="s">
        <v>2092</v>
      </c>
      <c r="D263" s="277" t="s">
        <v>2093</v>
      </c>
      <c r="E263" s="18" t="s">
        <v>285</v>
      </c>
      <c r="F263" s="278">
        <v>1.35</v>
      </c>
      <c r="G263" s="35"/>
      <c r="H263" s="40"/>
    </row>
    <row r="264" spans="1:8" s="2" customFormat="1" ht="16.899999999999999" customHeight="1">
      <c r="A264" s="35"/>
      <c r="B264" s="40"/>
      <c r="C264" s="277" t="s">
        <v>576</v>
      </c>
      <c r="D264" s="277" t="s">
        <v>577</v>
      </c>
      <c r="E264" s="18" t="s">
        <v>285</v>
      </c>
      <c r="F264" s="278">
        <v>4.95</v>
      </c>
      <c r="G264" s="35"/>
      <c r="H264" s="40"/>
    </row>
    <row r="265" spans="1:8" s="2" customFormat="1" ht="16.899999999999999" customHeight="1">
      <c r="A265" s="35"/>
      <c r="B265" s="40"/>
      <c r="C265" s="273" t="s">
        <v>1143</v>
      </c>
      <c r="D265" s="274" t="s">
        <v>1</v>
      </c>
      <c r="E265" s="275" t="s">
        <v>1</v>
      </c>
      <c r="F265" s="276">
        <v>12.645</v>
      </c>
      <c r="G265" s="35"/>
      <c r="H265" s="40"/>
    </row>
    <row r="266" spans="1:8" s="2" customFormat="1" ht="16.899999999999999" customHeight="1">
      <c r="A266" s="35"/>
      <c r="B266" s="40"/>
      <c r="C266" s="277" t="s">
        <v>1</v>
      </c>
      <c r="D266" s="277" t="s">
        <v>2011</v>
      </c>
      <c r="E266" s="18" t="s">
        <v>1</v>
      </c>
      <c r="F266" s="278">
        <v>0</v>
      </c>
      <c r="G266" s="35"/>
      <c r="H266" s="40"/>
    </row>
    <row r="267" spans="1:8" s="2" customFormat="1" ht="16.899999999999999" customHeight="1">
      <c r="A267" s="35"/>
      <c r="B267" s="40"/>
      <c r="C267" s="277" t="s">
        <v>1</v>
      </c>
      <c r="D267" s="277" t="s">
        <v>2199</v>
      </c>
      <c r="E267" s="18" t="s">
        <v>1</v>
      </c>
      <c r="F267" s="278">
        <v>9.4949999999999992</v>
      </c>
      <c r="G267" s="35"/>
      <c r="H267" s="40"/>
    </row>
    <row r="268" spans="1:8" s="2" customFormat="1" ht="16.899999999999999" customHeight="1">
      <c r="A268" s="35"/>
      <c r="B268" s="40"/>
      <c r="C268" s="277" t="s">
        <v>1</v>
      </c>
      <c r="D268" s="277" t="s">
        <v>2200</v>
      </c>
      <c r="E268" s="18" t="s">
        <v>1</v>
      </c>
      <c r="F268" s="278">
        <v>3.15</v>
      </c>
      <c r="G268" s="35"/>
      <c r="H268" s="40"/>
    </row>
    <row r="269" spans="1:8" s="2" customFormat="1" ht="16.899999999999999" customHeight="1">
      <c r="A269" s="35"/>
      <c r="B269" s="40"/>
      <c r="C269" s="277" t="s">
        <v>1143</v>
      </c>
      <c r="D269" s="277" t="s">
        <v>291</v>
      </c>
      <c r="E269" s="18" t="s">
        <v>1</v>
      </c>
      <c r="F269" s="278">
        <v>12.645</v>
      </c>
      <c r="G269" s="35"/>
      <c r="H269" s="40"/>
    </row>
    <row r="270" spans="1:8" s="2" customFormat="1" ht="16.899999999999999" customHeight="1">
      <c r="A270" s="35"/>
      <c r="B270" s="40"/>
      <c r="C270" s="279" t="s">
        <v>3826</v>
      </c>
      <c r="D270" s="35"/>
      <c r="E270" s="35"/>
      <c r="F270" s="35"/>
      <c r="G270" s="35"/>
      <c r="H270" s="40"/>
    </row>
    <row r="271" spans="1:8" s="2" customFormat="1" ht="22.5">
      <c r="A271" s="35"/>
      <c r="B271" s="40"/>
      <c r="C271" s="277" t="s">
        <v>2196</v>
      </c>
      <c r="D271" s="277" t="s">
        <v>2197</v>
      </c>
      <c r="E271" s="18" t="s">
        <v>285</v>
      </c>
      <c r="F271" s="278">
        <v>6.3230000000000004</v>
      </c>
      <c r="G271" s="35"/>
      <c r="H271" s="40"/>
    </row>
    <row r="272" spans="1:8" s="2" customFormat="1" ht="22.5">
      <c r="A272" s="35"/>
      <c r="B272" s="40"/>
      <c r="C272" s="277" t="s">
        <v>2201</v>
      </c>
      <c r="D272" s="277" t="s">
        <v>2202</v>
      </c>
      <c r="E272" s="18" t="s">
        <v>285</v>
      </c>
      <c r="F272" s="278">
        <v>6.3230000000000004</v>
      </c>
      <c r="G272" s="35"/>
      <c r="H272" s="40"/>
    </row>
    <row r="273" spans="1:8" s="2" customFormat="1" ht="22.5">
      <c r="A273" s="35"/>
      <c r="B273" s="40"/>
      <c r="C273" s="277" t="s">
        <v>547</v>
      </c>
      <c r="D273" s="277" t="s">
        <v>548</v>
      </c>
      <c r="E273" s="18" t="s">
        <v>285</v>
      </c>
      <c r="F273" s="278">
        <v>6.3230000000000004</v>
      </c>
      <c r="G273" s="35"/>
      <c r="H273" s="40"/>
    </row>
    <row r="274" spans="1:8" s="2" customFormat="1" ht="16.899999999999999" customHeight="1">
      <c r="A274" s="35"/>
      <c r="B274" s="40"/>
      <c r="C274" s="277" t="s">
        <v>576</v>
      </c>
      <c r="D274" s="277" t="s">
        <v>577</v>
      </c>
      <c r="E274" s="18" t="s">
        <v>285</v>
      </c>
      <c r="F274" s="278">
        <v>4.95</v>
      </c>
      <c r="G274" s="35"/>
      <c r="H274" s="40"/>
    </row>
    <row r="275" spans="1:8" s="2" customFormat="1" ht="16.899999999999999" customHeight="1">
      <c r="A275" s="35"/>
      <c r="B275" s="40"/>
      <c r="C275" s="273" t="s">
        <v>1986</v>
      </c>
      <c r="D275" s="274" t="s">
        <v>1</v>
      </c>
      <c r="E275" s="275" t="s">
        <v>1</v>
      </c>
      <c r="F275" s="276">
        <v>37.383000000000003</v>
      </c>
      <c r="G275" s="35"/>
      <c r="H275" s="40"/>
    </row>
    <row r="276" spans="1:8" s="2" customFormat="1" ht="26.45" customHeight="1">
      <c r="A276" s="35"/>
      <c r="B276" s="40"/>
      <c r="C276" s="272" t="s">
        <v>3833</v>
      </c>
      <c r="D276" s="272" t="s">
        <v>121</v>
      </c>
      <c r="E276" s="35"/>
      <c r="F276" s="35"/>
      <c r="G276" s="35"/>
      <c r="H276" s="40"/>
    </row>
    <row r="277" spans="1:8" s="2" customFormat="1" ht="16.899999999999999" customHeight="1">
      <c r="A277" s="35"/>
      <c r="B277" s="40"/>
      <c r="C277" s="273" t="s">
        <v>488</v>
      </c>
      <c r="D277" s="274" t="s">
        <v>1</v>
      </c>
      <c r="E277" s="275" t="s">
        <v>1</v>
      </c>
      <c r="F277" s="276">
        <v>199.024</v>
      </c>
      <c r="G277" s="35"/>
      <c r="H277" s="40"/>
    </row>
    <row r="278" spans="1:8" s="2" customFormat="1" ht="16.899999999999999" customHeight="1">
      <c r="A278" s="35"/>
      <c r="B278" s="40"/>
      <c r="C278" s="277" t="s">
        <v>1</v>
      </c>
      <c r="D278" s="277" t="s">
        <v>2246</v>
      </c>
      <c r="E278" s="18" t="s">
        <v>1</v>
      </c>
      <c r="F278" s="278">
        <v>0</v>
      </c>
      <c r="G278" s="35"/>
      <c r="H278" s="40"/>
    </row>
    <row r="279" spans="1:8" s="2" customFormat="1" ht="16.899999999999999" customHeight="1">
      <c r="A279" s="35"/>
      <c r="B279" s="40"/>
      <c r="C279" s="277" t="s">
        <v>1</v>
      </c>
      <c r="D279" s="277" t="s">
        <v>2247</v>
      </c>
      <c r="E279" s="18" t="s">
        <v>1</v>
      </c>
      <c r="F279" s="278">
        <v>199.024</v>
      </c>
      <c r="G279" s="35"/>
      <c r="H279" s="40"/>
    </row>
    <row r="280" spans="1:8" s="2" customFormat="1" ht="16.899999999999999" customHeight="1">
      <c r="A280" s="35"/>
      <c r="B280" s="40"/>
      <c r="C280" s="277" t="s">
        <v>488</v>
      </c>
      <c r="D280" s="277" t="s">
        <v>345</v>
      </c>
      <c r="E280" s="18" t="s">
        <v>1</v>
      </c>
      <c r="F280" s="278">
        <v>199.024</v>
      </c>
      <c r="G280" s="35"/>
      <c r="H280" s="40"/>
    </row>
    <row r="281" spans="1:8" s="2" customFormat="1" ht="16.899999999999999" customHeight="1">
      <c r="A281" s="35"/>
      <c r="B281" s="40"/>
      <c r="C281" s="279" t="s">
        <v>3826</v>
      </c>
      <c r="D281" s="35"/>
      <c r="E281" s="35"/>
      <c r="F281" s="35"/>
      <c r="G281" s="35"/>
      <c r="H281" s="40"/>
    </row>
    <row r="282" spans="1:8" s="2" customFormat="1" ht="16.899999999999999" customHeight="1">
      <c r="A282" s="35"/>
      <c r="B282" s="40"/>
      <c r="C282" s="277" t="s">
        <v>2243</v>
      </c>
      <c r="D282" s="277" t="s">
        <v>2244</v>
      </c>
      <c r="E282" s="18" t="s">
        <v>285</v>
      </c>
      <c r="F282" s="278">
        <v>99.512</v>
      </c>
      <c r="G282" s="35"/>
      <c r="H282" s="40"/>
    </row>
    <row r="283" spans="1:8" s="2" customFormat="1" ht="16.899999999999999" customHeight="1">
      <c r="A283" s="35"/>
      <c r="B283" s="40"/>
      <c r="C283" s="277" t="s">
        <v>2249</v>
      </c>
      <c r="D283" s="277" t="s">
        <v>2250</v>
      </c>
      <c r="E283" s="18" t="s">
        <v>285</v>
      </c>
      <c r="F283" s="278">
        <v>99.512</v>
      </c>
      <c r="G283" s="35"/>
      <c r="H283" s="40"/>
    </row>
    <row r="284" spans="1:8" s="2" customFormat="1" ht="22.5">
      <c r="A284" s="35"/>
      <c r="B284" s="40"/>
      <c r="C284" s="277" t="s">
        <v>547</v>
      </c>
      <c r="D284" s="277" t="s">
        <v>548</v>
      </c>
      <c r="E284" s="18" t="s">
        <v>285</v>
      </c>
      <c r="F284" s="278">
        <v>39.159999999999997</v>
      </c>
      <c r="G284" s="35"/>
      <c r="H284" s="40"/>
    </row>
    <row r="285" spans="1:8" s="2" customFormat="1" ht="16.899999999999999" customHeight="1">
      <c r="A285" s="35"/>
      <c r="B285" s="40"/>
      <c r="C285" s="277" t="s">
        <v>576</v>
      </c>
      <c r="D285" s="277" t="s">
        <v>577</v>
      </c>
      <c r="E285" s="18" t="s">
        <v>285</v>
      </c>
      <c r="F285" s="278">
        <v>120.70399999999999</v>
      </c>
      <c r="G285" s="35"/>
      <c r="H285" s="40"/>
    </row>
    <row r="286" spans="1:8" s="2" customFormat="1" ht="16.899999999999999" customHeight="1">
      <c r="A286" s="35"/>
      <c r="B286" s="40"/>
      <c r="C286" s="273" t="s">
        <v>490</v>
      </c>
      <c r="D286" s="274" t="s">
        <v>1</v>
      </c>
      <c r="E286" s="275" t="s">
        <v>1</v>
      </c>
      <c r="F286" s="276">
        <v>78.319999999999993</v>
      </c>
      <c r="G286" s="35"/>
      <c r="H286" s="40"/>
    </row>
    <row r="287" spans="1:8" s="2" customFormat="1" ht="16.899999999999999" customHeight="1">
      <c r="A287" s="35"/>
      <c r="B287" s="40"/>
      <c r="C287" s="277" t="s">
        <v>1</v>
      </c>
      <c r="D287" s="277" t="s">
        <v>550</v>
      </c>
      <c r="E287" s="18" t="s">
        <v>1</v>
      </c>
      <c r="F287" s="278">
        <v>0</v>
      </c>
      <c r="G287" s="35"/>
      <c r="H287" s="40"/>
    </row>
    <row r="288" spans="1:8" s="2" customFormat="1" ht="16.899999999999999" customHeight="1">
      <c r="A288" s="35"/>
      <c r="B288" s="40"/>
      <c r="C288" s="277" t="s">
        <v>490</v>
      </c>
      <c r="D288" s="277" t="s">
        <v>2261</v>
      </c>
      <c r="E288" s="18" t="s">
        <v>1</v>
      </c>
      <c r="F288" s="278">
        <v>78.319999999999993</v>
      </c>
      <c r="G288" s="35"/>
      <c r="H288" s="40"/>
    </row>
    <row r="289" spans="1:8" s="2" customFormat="1" ht="16.899999999999999" customHeight="1">
      <c r="A289" s="35"/>
      <c r="B289" s="40"/>
      <c r="C289" s="279" t="s">
        <v>3826</v>
      </c>
      <c r="D289" s="35"/>
      <c r="E289" s="35"/>
      <c r="F289" s="35"/>
      <c r="G289" s="35"/>
      <c r="H289" s="40"/>
    </row>
    <row r="290" spans="1:8" s="2" customFormat="1" ht="22.5">
      <c r="A290" s="35"/>
      <c r="B290" s="40"/>
      <c r="C290" s="277" t="s">
        <v>547</v>
      </c>
      <c r="D290" s="277" t="s">
        <v>548</v>
      </c>
      <c r="E290" s="18" t="s">
        <v>285</v>
      </c>
      <c r="F290" s="278">
        <v>39.159999999999997</v>
      </c>
      <c r="G290" s="35"/>
      <c r="H290" s="40"/>
    </row>
    <row r="291" spans="1:8" s="2" customFormat="1" ht="22.5">
      <c r="A291" s="35"/>
      <c r="B291" s="40"/>
      <c r="C291" s="277" t="s">
        <v>554</v>
      </c>
      <c r="D291" s="277" t="s">
        <v>555</v>
      </c>
      <c r="E291" s="18" t="s">
        <v>285</v>
      </c>
      <c r="F291" s="278">
        <v>391.6</v>
      </c>
      <c r="G291" s="35"/>
      <c r="H291" s="40"/>
    </row>
    <row r="292" spans="1:8" s="2" customFormat="1" ht="22.5">
      <c r="A292" s="35"/>
      <c r="B292" s="40"/>
      <c r="C292" s="277" t="s">
        <v>2057</v>
      </c>
      <c r="D292" s="277" t="s">
        <v>2058</v>
      </c>
      <c r="E292" s="18" t="s">
        <v>285</v>
      </c>
      <c r="F292" s="278">
        <v>39.159999999999997</v>
      </c>
      <c r="G292" s="35"/>
      <c r="H292" s="40"/>
    </row>
    <row r="293" spans="1:8" s="2" customFormat="1" ht="22.5">
      <c r="A293" s="35"/>
      <c r="B293" s="40"/>
      <c r="C293" s="277" t="s">
        <v>2060</v>
      </c>
      <c r="D293" s="277" t="s">
        <v>2061</v>
      </c>
      <c r="E293" s="18" t="s">
        <v>285</v>
      </c>
      <c r="F293" s="278">
        <v>391.6</v>
      </c>
      <c r="G293" s="35"/>
      <c r="H293" s="40"/>
    </row>
    <row r="294" spans="1:8" s="2" customFormat="1" ht="22.5">
      <c r="A294" s="35"/>
      <c r="B294" s="40"/>
      <c r="C294" s="277" t="s">
        <v>569</v>
      </c>
      <c r="D294" s="277" t="s">
        <v>570</v>
      </c>
      <c r="E294" s="18" t="s">
        <v>445</v>
      </c>
      <c r="F294" s="278">
        <v>156.63999999999999</v>
      </c>
      <c r="G294" s="35"/>
      <c r="H294" s="40"/>
    </row>
    <row r="295" spans="1:8" s="2" customFormat="1" ht="16.899999999999999" customHeight="1">
      <c r="A295" s="35"/>
      <c r="B295" s="40"/>
      <c r="C295" s="277" t="s">
        <v>573</v>
      </c>
      <c r="D295" s="277" t="s">
        <v>574</v>
      </c>
      <c r="E295" s="18" t="s">
        <v>285</v>
      </c>
      <c r="F295" s="278">
        <v>78.319999999999993</v>
      </c>
      <c r="G295" s="35"/>
      <c r="H295" s="40"/>
    </row>
    <row r="296" spans="1:8" s="2" customFormat="1" ht="16.899999999999999" customHeight="1">
      <c r="A296" s="35"/>
      <c r="B296" s="40"/>
      <c r="C296" s="273" t="s">
        <v>1143</v>
      </c>
      <c r="D296" s="274" t="s">
        <v>1</v>
      </c>
      <c r="E296" s="275" t="s">
        <v>1</v>
      </c>
      <c r="F296" s="276">
        <v>67.17</v>
      </c>
      <c r="G296" s="35"/>
      <c r="H296" s="40"/>
    </row>
    <row r="297" spans="1:8" s="2" customFormat="1" ht="16.899999999999999" customHeight="1">
      <c r="A297" s="35"/>
      <c r="B297" s="40"/>
      <c r="C297" s="273" t="s">
        <v>1986</v>
      </c>
      <c r="D297" s="274" t="s">
        <v>1</v>
      </c>
      <c r="E297" s="275" t="s">
        <v>1</v>
      </c>
      <c r="F297" s="276">
        <v>110.01300000000001</v>
      </c>
      <c r="G297" s="35"/>
      <c r="H297" s="40"/>
    </row>
    <row r="298" spans="1:8" s="2" customFormat="1" ht="16.899999999999999" customHeight="1">
      <c r="A298" s="35"/>
      <c r="B298" s="40"/>
      <c r="C298" s="273" t="s">
        <v>2237</v>
      </c>
      <c r="D298" s="274" t="s">
        <v>1</v>
      </c>
      <c r="E298" s="275" t="s">
        <v>1</v>
      </c>
      <c r="F298" s="276">
        <v>120.70399999999999</v>
      </c>
      <c r="G298" s="35"/>
      <c r="H298" s="40"/>
    </row>
    <row r="299" spans="1:8" s="2" customFormat="1" ht="16.899999999999999" customHeight="1">
      <c r="A299" s="35"/>
      <c r="B299" s="40"/>
      <c r="C299" s="277" t="s">
        <v>1</v>
      </c>
      <c r="D299" s="277" t="s">
        <v>2275</v>
      </c>
      <c r="E299" s="18" t="s">
        <v>1</v>
      </c>
      <c r="F299" s="278">
        <v>0</v>
      </c>
      <c r="G299" s="35"/>
      <c r="H299" s="40"/>
    </row>
    <row r="300" spans="1:8" s="2" customFormat="1" ht="16.899999999999999" customHeight="1">
      <c r="A300" s="35"/>
      <c r="B300" s="40"/>
      <c r="C300" s="277" t="s">
        <v>1</v>
      </c>
      <c r="D300" s="277" t="s">
        <v>488</v>
      </c>
      <c r="E300" s="18" t="s">
        <v>1</v>
      </c>
      <c r="F300" s="278">
        <v>199.024</v>
      </c>
      <c r="G300" s="35"/>
      <c r="H300" s="40"/>
    </row>
    <row r="301" spans="1:8" s="2" customFormat="1" ht="16.899999999999999" customHeight="1">
      <c r="A301" s="35"/>
      <c r="B301" s="40"/>
      <c r="C301" s="277" t="s">
        <v>1</v>
      </c>
      <c r="D301" s="277" t="s">
        <v>2282</v>
      </c>
      <c r="E301" s="18" t="s">
        <v>1</v>
      </c>
      <c r="F301" s="278">
        <v>-78.319999999999993</v>
      </c>
      <c r="G301" s="35"/>
      <c r="H301" s="40"/>
    </row>
    <row r="302" spans="1:8" s="2" customFormat="1" ht="16.899999999999999" customHeight="1">
      <c r="A302" s="35"/>
      <c r="B302" s="40"/>
      <c r="C302" s="277" t="s">
        <v>2237</v>
      </c>
      <c r="D302" s="277" t="s">
        <v>291</v>
      </c>
      <c r="E302" s="18" t="s">
        <v>1</v>
      </c>
      <c r="F302" s="278">
        <v>120.70399999999999</v>
      </c>
      <c r="G302" s="35"/>
      <c r="H302" s="40"/>
    </row>
    <row r="303" spans="1:8" s="2" customFormat="1" ht="16.899999999999999" customHeight="1">
      <c r="A303" s="35"/>
      <c r="B303" s="40"/>
      <c r="C303" s="279" t="s">
        <v>3826</v>
      </c>
      <c r="D303" s="35"/>
      <c r="E303" s="35"/>
      <c r="F303" s="35"/>
      <c r="G303" s="35"/>
      <c r="H303" s="40"/>
    </row>
    <row r="304" spans="1:8" s="2" customFormat="1" ht="16.899999999999999" customHeight="1">
      <c r="A304" s="35"/>
      <c r="B304" s="40"/>
      <c r="C304" s="277" t="s">
        <v>576</v>
      </c>
      <c r="D304" s="277" t="s">
        <v>577</v>
      </c>
      <c r="E304" s="18" t="s">
        <v>285</v>
      </c>
      <c r="F304" s="278">
        <v>120.70399999999999</v>
      </c>
      <c r="G304" s="35"/>
      <c r="H304" s="40"/>
    </row>
    <row r="305" spans="1:8" s="2" customFormat="1" ht="22.5">
      <c r="A305" s="35"/>
      <c r="B305" s="40"/>
      <c r="C305" s="277" t="s">
        <v>2252</v>
      </c>
      <c r="D305" s="277" t="s">
        <v>2253</v>
      </c>
      <c r="E305" s="18" t="s">
        <v>285</v>
      </c>
      <c r="F305" s="278">
        <v>60.351999999999997</v>
      </c>
      <c r="G305" s="35"/>
      <c r="H305" s="40"/>
    </row>
    <row r="306" spans="1:8" s="2" customFormat="1" ht="22.5">
      <c r="A306" s="35"/>
      <c r="B306" s="40"/>
      <c r="C306" s="277" t="s">
        <v>2257</v>
      </c>
      <c r="D306" s="277" t="s">
        <v>2258</v>
      </c>
      <c r="E306" s="18" t="s">
        <v>285</v>
      </c>
      <c r="F306" s="278">
        <v>60.351999999999997</v>
      </c>
      <c r="G306" s="35"/>
      <c r="H306" s="40"/>
    </row>
    <row r="307" spans="1:8" s="2" customFormat="1" ht="22.5">
      <c r="A307" s="35"/>
      <c r="B307" s="40"/>
      <c r="C307" s="277" t="s">
        <v>547</v>
      </c>
      <c r="D307" s="277" t="s">
        <v>548</v>
      </c>
      <c r="E307" s="18" t="s">
        <v>285</v>
      </c>
      <c r="F307" s="278">
        <v>39.159999999999997</v>
      </c>
      <c r="G307" s="35"/>
      <c r="H307" s="40"/>
    </row>
    <row r="308" spans="1:8" s="2" customFormat="1" ht="16.899999999999999" customHeight="1">
      <c r="A308" s="35"/>
      <c r="B308" s="40"/>
      <c r="C308" s="277" t="s">
        <v>562</v>
      </c>
      <c r="D308" s="277" t="s">
        <v>563</v>
      </c>
      <c r="E308" s="18" t="s">
        <v>285</v>
      </c>
      <c r="F308" s="278">
        <v>60.351999999999997</v>
      </c>
      <c r="G308" s="35"/>
      <c r="H308" s="40"/>
    </row>
    <row r="309" spans="1:8" s="2" customFormat="1" ht="16.899999999999999" customHeight="1">
      <c r="A309" s="35"/>
      <c r="B309" s="40"/>
      <c r="C309" s="277" t="s">
        <v>2267</v>
      </c>
      <c r="D309" s="277" t="s">
        <v>2268</v>
      </c>
      <c r="E309" s="18" t="s">
        <v>285</v>
      </c>
      <c r="F309" s="278">
        <v>60.351999999999997</v>
      </c>
      <c r="G309" s="35"/>
      <c r="H309" s="40"/>
    </row>
    <row r="310" spans="1:8" s="2" customFormat="1" ht="26.45" customHeight="1">
      <c r="A310" s="35"/>
      <c r="B310" s="40"/>
      <c r="C310" s="272" t="s">
        <v>3834</v>
      </c>
      <c r="D310" s="272" t="s">
        <v>124</v>
      </c>
      <c r="E310" s="35"/>
      <c r="F310" s="35"/>
      <c r="G310" s="35"/>
      <c r="H310" s="40"/>
    </row>
    <row r="311" spans="1:8" s="2" customFormat="1" ht="16.899999999999999" customHeight="1">
      <c r="A311" s="35"/>
      <c r="B311" s="40"/>
      <c r="C311" s="273" t="s">
        <v>490</v>
      </c>
      <c r="D311" s="274" t="s">
        <v>1</v>
      </c>
      <c r="E311" s="275" t="s">
        <v>1</v>
      </c>
      <c r="F311" s="276">
        <v>49.390999999999998</v>
      </c>
      <c r="G311" s="35"/>
      <c r="H311" s="40"/>
    </row>
    <row r="312" spans="1:8" s="2" customFormat="1" ht="16.899999999999999" customHeight="1">
      <c r="A312" s="35"/>
      <c r="B312" s="40"/>
      <c r="C312" s="277" t="s">
        <v>490</v>
      </c>
      <c r="D312" s="277" t="s">
        <v>2053</v>
      </c>
      <c r="E312" s="18" t="s">
        <v>1</v>
      </c>
      <c r="F312" s="278">
        <v>49.390999999999998</v>
      </c>
      <c r="G312" s="35"/>
      <c r="H312" s="40"/>
    </row>
    <row r="313" spans="1:8" s="2" customFormat="1" ht="16.899999999999999" customHeight="1">
      <c r="A313" s="35"/>
      <c r="B313" s="40"/>
      <c r="C313" s="279" t="s">
        <v>3826</v>
      </c>
      <c r="D313" s="35"/>
      <c r="E313" s="35"/>
      <c r="F313" s="35"/>
      <c r="G313" s="35"/>
      <c r="H313" s="40"/>
    </row>
    <row r="314" spans="1:8" s="2" customFormat="1" ht="22.5">
      <c r="A314" s="35"/>
      <c r="B314" s="40"/>
      <c r="C314" s="277" t="s">
        <v>547</v>
      </c>
      <c r="D314" s="277" t="s">
        <v>548</v>
      </c>
      <c r="E314" s="18" t="s">
        <v>285</v>
      </c>
      <c r="F314" s="278">
        <v>24.696000000000002</v>
      </c>
      <c r="G314" s="35"/>
      <c r="H314" s="40"/>
    </row>
    <row r="315" spans="1:8" s="2" customFormat="1" ht="22.5">
      <c r="A315" s="35"/>
      <c r="B315" s="40"/>
      <c r="C315" s="277" t="s">
        <v>554</v>
      </c>
      <c r="D315" s="277" t="s">
        <v>555</v>
      </c>
      <c r="E315" s="18" t="s">
        <v>285</v>
      </c>
      <c r="F315" s="278">
        <v>246.95500000000001</v>
      </c>
      <c r="G315" s="35"/>
      <c r="H315" s="40"/>
    </row>
    <row r="316" spans="1:8" s="2" customFormat="1" ht="22.5">
      <c r="A316" s="35"/>
      <c r="B316" s="40"/>
      <c r="C316" s="277" t="s">
        <v>2057</v>
      </c>
      <c r="D316" s="277" t="s">
        <v>2058</v>
      </c>
      <c r="E316" s="18" t="s">
        <v>285</v>
      </c>
      <c r="F316" s="278">
        <v>24.696000000000002</v>
      </c>
      <c r="G316" s="35"/>
      <c r="H316" s="40"/>
    </row>
    <row r="317" spans="1:8" s="2" customFormat="1" ht="22.5">
      <c r="A317" s="35"/>
      <c r="B317" s="40"/>
      <c r="C317" s="277" t="s">
        <v>2060</v>
      </c>
      <c r="D317" s="277" t="s">
        <v>2061</v>
      </c>
      <c r="E317" s="18" t="s">
        <v>285</v>
      </c>
      <c r="F317" s="278">
        <v>246.95500000000001</v>
      </c>
      <c r="G317" s="35"/>
      <c r="H317" s="40"/>
    </row>
    <row r="318" spans="1:8" s="2" customFormat="1" ht="22.5">
      <c r="A318" s="35"/>
      <c r="B318" s="40"/>
      <c r="C318" s="277" t="s">
        <v>569</v>
      </c>
      <c r="D318" s="277" t="s">
        <v>570</v>
      </c>
      <c r="E318" s="18" t="s">
        <v>445</v>
      </c>
      <c r="F318" s="278">
        <v>98.781999999999996</v>
      </c>
      <c r="G318" s="35"/>
      <c r="H318" s="40"/>
    </row>
    <row r="319" spans="1:8" s="2" customFormat="1" ht="16.899999999999999" customHeight="1">
      <c r="A319" s="35"/>
      <c r="B319" s="40"/>
      <c r="C319" s="277" t="s">
        <v>573</v>
      </c>
      <c r="D319" s="277" t="s">
        <v>574</v>
      </c>
      <c r="E319" s="18" t="s">
        <v>285</v>
      </c>
      <c r="F319" s="278">
        <v>49.390999999999998</v>
      </c>
      <c r="G319" s="35"/>
      <c r="H319" s="40"/>
    </row>
    <row r="320" spans="1:8" s="2" customFormat="1" ht="16.899999999999999" customHeight="1">
      <c r="A320" s="35"/>
      <c r="B320" s="40"/>
      <c r="C320" s="273" t="s">
        <v>1981</v>
      </c>
      <c r="D320" s="274" t="s">
        <v>1</v>
      </c>
      <c r="E320" s="275" t="s">
        <v>1</v>
      </c>
      <c r="F320" s="276">
        <v>9.8179999999999996</v>
      </c>
      <c r="G320" s="35"/>
      <c r="H320" s="40"/>
    </row>
    <row r="321" spans="1:8" s="2" customFormat="1" ht="16.899999999999999" customHeight="1">
      <c r="A321" s="35"/>
      <c r="B321" s="40"/>
      <c r="C321" s="277" t="s">
        <v>1981</v>
      </c>
      <c r="D321" s="277" t="s">
        <v>2326</v>
      </c>
      <c r="E321" s="18" t="s">
        <v>1</v>
      </c>
      <c r="F321" s="278">
        <v>9.8179999999999996</v>
      </c>
      <c r="G321" s="35"/>
      <c r="H321" s="40"/>
    </row>
    <row r="322" spans="1:8" s="2" customFormat="1" ht="16.899999999999999" customHeight="1">
      <c r="A322" s="35"/>
      <c r="B322" s="40"/>
      <c r="C322" s="279" t="s">
        <v>3826</v>
      </c>
      <c r="D322" s="35"/>
      <c r="E322" s="35"/>
      <c r="F322" s="35"/>
      <c r="G322" s="35"/>
      <c r="H322" s="40"/>
    </row>
    <row r="323" spans="1:8" s="2" customFormat="1" ht="16.899999999999999" customHeight="1">
      <c r="A323" s="35"/>
      <c r="B323" s="40"/>
      <c r="C323" s="277" t="s">
        <v>2075</v>
      </c>
      <c r="D323" s="277" t="s">
        <v>2076</v>
      </c>
      <c r="E323" s="18" t="s">
        <v>285</v>
      </c>
      <c r="F323" s="278">
        <v>9.8179999999999996</v>
      </c>
      <c r="G323" s="35"/>
      <c r="H323" s="40"/>
    </row>
    <row r="324" spans="1:8" s="2" customFormat="1" ht="16.899999999999999" customHeight="1">
      <c r="A324" s="35"/>
      <c r="B324" s="40"/>
      <c r="C324" s="277" t="s">
        <v>576</v>
      </c>
      <c r="D324" s="277" t="s">
        <v>577</v>
      </c>
      <c r="E324" s="18" t="s">
        <v>285</v>
      </c>
      <c r="F324" s="278">
        <v>30.097999999999999</v>
      </c>
      <c r="G324" s="35"/>
      <c r="H324" s="40"/>
    </row>
    <row r="325" spans="1:8" s="2" customFormat="1" ht="16.899999999999999" customHeight="1">
      <c r="A325" s="35"/>
      <c r="B325" s="40"/>
      <c r="C325" s="273" t="s">
        <v>1983</v>
      </c>
      <c r="D325" s="274" t="s">
        <v>1</v>
      </c>
      <c r="E325" s="275" t="s">
        <v>1</v>
      </c>
      <c r="F325" s="276">
        <v>1.87</v>
      </c>
      <c r="G325" s="35"/>
      <c r="H325" s="40"/>
    </row>
    <row r="326" spans="1:8" s="2" customFormat="1" ht="16.899999999999999" customHeight="1">
      <c r="A326" s="35"/>
      <c r="B326" s="40"/>
      <c r="C326" s="277" t="s">
        <v>1983</v>
      </c>
      <c r="D326" s="277" t="s">
        <v>2328</v>
      </c>
      <c r="E326" s="18" t="s">
        <v>1</v>
      </c>
      <c r="F326" s="278">
        <v>1.87</v>
      </c>
      <c r="G326" s="35"/>
      <c r="H326" s="40"/>
    </row>
    <row r="327" spans="1:8" s="2" customFormat="1" ht="16.899999999999999" customHeight="1">
      <c r="A327" s="35"/>
      <c r="B327" s="40"/>
      <c r="C327" s="279" t="s">
        <v>3826</v>
      </c>
      <c r="D327" s="35"/>
      <c r="E327" s="35"/>
      <c r="F327" s="35"/>
      <c r="G327" s="35"/>
      <c r="H327" s="40"/>
    </row>
    <row r="328" spans="1:8" s="2" customFormat="1" ht="16.899999999999999" customHeight="1">
      <c r="A328" s="35"/>
      <c r="B328" s="40"/>
      <c r="C328" s="277" t="s">
        <v>2092</v>
      </c>
      <c r="D328" s="277" t="s">
        <v>2093</v>
      </c>
      <c r="E328" s="18" t="s">
        <v>285</v>
      </c>
      <c r="F328" s="278">
        <v>1.87</v>
      </c>
      <c r="G328" s="35"/>
      <c r="H328" s="40"/>
    </row>
    <row r="329" spans="1:8" s="2" customFormat="1" ht="16.899999999999999" customHeight="1">
      <c r="A329" s="35"/>
      <c r="B329" s="40"/>
      <c r="C329" s="277" t="s">
        <v>576</v>
      </c>
      <c r="D329" s="277" t="s">
        <v>577</v>
      </c>
      <c r="E329" s="18" t="s">
        <v>285</v>
      </c>
      <c r="F329" s="278">
        <v>30.097999999999999</v>
      </c>
      <c r="G329" s="35"/>
      <c r="H329" s="40"/>
    </row>
    <row r="330" spans="1:8" s="2" customFormat="1" ht="16.899999999999999" customHeight="1">
      <c r="A330" s="35"/>
      <c r="B330" s="40"/>
      <c r="C330" s="273" t="s">
        <v>1143</v>
      </c>
      <c r="D330" s="274" t="s">
        <v>1</v>
      </c>
      <c r="E330" s="275" t="s">
        <v>1</v>
      </c>
      <c r="F330" s="276">
        <v>24.681000000000001</v>
      </c>
      <c r="G330" s="35"/>
      <c r="H330" s="40"/>
    </row>
    <row r="331" spans="1:8" s="2" customFormat="1" ht="16.899999999999999" customHeight="1">
      <c r="A331" s="35"/>
      <c r="B331" s="40"/>
      <c r="C331" s="277" t="s">
        <v>1</v>
      </c>
      <c r="D331" s="277" t="s">
        <v>2312</v>
      </c>
      <c r="E331" s="18" t="s">
        <v>1</v>
      </c>
      <c r="F331" s="278">
        <v>0</v>
      </c>
      <c r="G331" s="35"/>
      <c r="H331" s="40"/>
    </row>
    <row r="332" spans="1:8" s="2" customFormat="1" ht="16.899999999999999" customHeight="1">
      <c r="A332" s="35"/>
      <c r="B332" s="40"/>
      <c r="C332" s="277" t="s">
        <v>1</v>
      </c>
      <c r="D332" s="277" t="s">
        <v>2313</v>
      </c>
      <c r="E332" s="18" t="s">
        <v>1</v>
      </c>
      <c r="F332" s="278">
        <v>24.681000000000001</v>
      </c>
      <c r="G332" s="35"/>
      <c r="H332" s="40"/>
    </row>
    <row r="333" spans="1:8" s="2" customFormat="1" ht="16.899999999999999" customHeight="1">
      <c r="A333" s="35"/>
      <c r="B333" s="40"/>
      <c r="C333" s="277" t="s">
        <v>1143</v>
      </c>
      <c r="D333" s="277" t="s">
        <v>291</v>
      </c>
      <c r="E333" s="18" t="s">
        <v>1</v>
      </c>
      <c r="F333" s="278">
        <v>24.681000000000001</v>
      </c>
      <c r="G333" s="35"/>
      <c r="H333" s="40"/>
    </row>
    <row r="334" spans="1:8" s="2" customFormat="1" ht="16.899999999999999" customHeight="1">
      <c r="A334" s="35"/>
      <c r="B334" s="40"/>
      <c r="C334" s="279" t="s">
        <v>3826</v>
      </c>
      <c r="D334" s="35"/>
      <c r="E334" s="35"/>
      <c r="F334" s="35"/>
      <c r="G334" s="35"/>
      <c r="H334" s="40"/>
    </row>
    <row r="335" spans="1:8" s="2" customFormat="1" ht="22.5">
      <c r="A335" s="35"/>
      <c r="B335" s="40"/>
      <c r="C335" s="277" t="s">
        <v>2310</v>
      </c>
      <c r="D335" s="277" t="s">
        <v>2311</v>
      </c>
      <c r="E335" s="18" t="s">
        <v>285</v>
      </c>
      <c r="F335" s="278">
        <v>12.340999999999999</v>
      </c>
      <c r="G335" s="35"/>
      <c r="H335" s="40"/>
    </row>
    <row r="336" spans="1:8" s="2" customFormat="1" ht="22.5">
      <c r="A336" s="35"/>
      <c r="B336" s="40"/>
      <c r="C336" s="277" t="s">
        <v>2314</v>
      </c>
      <c r="D336" s="277" t="s">
        <v>2315</v>
      </c>
      <c r="E336" s="18" t="s">
        <v>285</v>
      </c>
      <c r="F336" s="278">
        <v>12.340999999999999</v>
      </c>
      <c r="G336" s="35"/>
      <c r="H336" s="40"/>
    </row>
    <row r="337" spans="1:8" s="2" customFormat="1" ht="16.899999999999999" customHeight="1">
      <c r="A337" s="35"/>
      <c r="B337" s="40"/>
      <c r="C337" s="277" t="s">
        <v>2032</v>
      </c>
      <c r="D337" s="277" t="s">
        <v>2033</v>
      </c>
      <c r="E337" s="18" t="s">
        <v>212</v>
      </c>
      <c r="F337" s="278">
        <v>44.875</v>
      </c>
      <c r="G337" s="35"/>
      <c r="H337" s="40"/>
    </row>
    <row r="338" spans="1:8" s="2" customFormat="1" ht="22.5">
      <c r="A338" s="35"/>
      <c r="B338" s="40"/>
      <c r="C338" s="277" t="s">
        <v>547</v>
      </c>
      <c r="D338" s="277" t="s">
        <v>548</v>
      </c>
      <c r="E338" s="18" t="s">
        <v>285</v>
      </c>
      <c r="F338" s="278">
        <v>24.696000000000002</v>
      </c>
      <c r="G338" s="35"/>
      <c r="H338" s="40"/>
    </row>
    <row r="339" spans="1:8" s="2" customFormat="1" ht="16.899999999999999" customHeight="1">
      <c r="A339" s="35"/>
      <c r="B339" s="40"/>
      <c r="C339" s="277" t="s">
        <v>576</v>
      </c>
      <c r="D339" s="277" t="s">
        <v>577</v>
      </c>
      <c r="E339" s="18" t="s">
        <v>285</v>
      </c>
      <c r="F339" s="278">
        <v>30.097999999999999</v>
      </c>
      <c r="G339" s="35"/>
      <c r="H339" s="40"/>
    </row>
    <row r="340" spans="1:8" s="2" customFormat="1" ht="16.899999999999999" customHeight="1">
      <c r="A340" s="35"/>
      <c r="B340" s="40"/>
      <c r="C340" s="273" t="s">
        <v>1986</v>
      </c>
      <c r="D340" s="274" t="s">
        <v>1</v>
      </c>
      <c r="E340" s="275" t="s">
        <v>1</v>
      </c>
      <c r="F340" s="276">
        <v>24.71</v>
      </c>
      <c r="G340" s="35"/>
      <c r="H340" s="40"/>
    </row>
    <row r="341" spans="1:8" s="2" customFormat="1" ht="16.899999999999999" customHeight="1">
      <c r="A341" s="35"/>
      <c r="B341" s="40"/>
      <c r="C341" s="277" t="s">
        <v>1</v>
      </c>
      <c r="D341" s="277" t="s">
        <v>2316</v>
      </c>
      <c r="E341" s="18" t="s">
        <v>1</v>
      </c>
      <c r="F341" s="278">
        <v>0</v>
      </c>
      <c r="G341" s="35"/>
      <c r="H341" s="40"/>
    </row>
    <row r="342" spans="1:8" s="2" customFormat="1" ht="16.899999999999999" customHeight="1">
      <c r="A342" s="35"/>
      <c r="B342" s="40"/>
      <c r="C342" s="277" t="s">
        <v>1</v>
      </c>
      <c r="D342" s="277" t="s">
        <v>2317</v>
      </c>
      <c r="E342" s="18" t="s">
        <v>1</v>
      </c>
      <c r="F342" s="278">
        <v>7.1420000000000003</v>
      </c>
      <c r="G342" s="35"/>
      <c r="H342" s="40"/>
    </row>
    <row r="343" spans="1:8" s="2" customFormat="1" ht="16.899999999999999" customHeight="1">
      <c r="A343" s="35"/>
      <c r="B343" s="40"/>
      <c r="C343" s="277" t="s">
        <v>1</v>
      </c>
      <c r="D343" s="277" t="s">
        <v>2318</v>
      </c>
      <c r="E343" s="18" t="s">
        <v>1</v>
      </c>
      <c r="F343" s="278">
        <v>0</v>
      </c>
      <c r="G343" s="35"/>
      <c r="H343" s="40"/>
    </row>
    <row r="344" spans="1:8" s="2" customFormat="1" ht="16.899999999999999" customHeight="1">
      <c r="A344" s="35"/>
      <c r="B344" s="40"/>
      <c r="C344" s="277" t="s">
        <v>1</v>
      </c>
      <c r="D344" s="277" t="s">
        <v>2319</v>
      </c>
      <c r="E344" s="18" t="s">
        <v>1</v>
      </c>
      <c r="F344" s="278">
        <v>17.568000000000001</v>
      </c>
      <c r="G344" s="35"/>
      <c r="H344" s="40"/>
    </row>
    <row r="345" spans="1:8" s="2" customFormat="1" ht="16.899999999999999" customHeight="1">
      <c r="A345" s="35"/>
      <c r="B345" s="40"/>
      <c r="C345" s="277" t="s">
        <v>1986</v>
      </c>
      <c r="D345" s="277" t="s">
        <v>291</v>
      </c>
      <c r="E345" s="18" t="s">
        <v>1</v>
      </c>
      <c r="F345" s="278">
        <v>24.71</v>
      </c>
      <c r="G345" s="35"/>
      <c r="H345" s="40"/>
    </row>
    <row r="346" spans="1:8" s="2" customFormat="1" ht="16.899999999999999" customHeight="1">
      <c r="A346" s="35"/>
      <c r="B346" s="40"/>
      <c r="C346" s="279" t="s">
        <v>3826</v>
      </c>
      <c r="D346" s="35"/>
      <c r="E346" s="35"/>
      <c r="F346" s="35"/>
      <c r="G346" s="35"/>
      <c r="H346" s="40"/>
    </row>
    <row r="347" spans="1:8" s="2" customFormat="1" ht="16.899999999999999" customHeight="1">
      <c r="A347" s="35"/>
      <c r="B347" s="40"/>
      <c r="C347" s="277" t="s">
        <v>2019</v>
      </c>
      <c r="D347" s="277" t="s">
        <v>2020</v>
      </c>
      <c r="E347" s="18" t="s">
        <v>285</v>
      </c>
      <c r="F347" s="278">
        <v>12.355</v>
      </c>
      <c r="G347" s="35"/>
      <c r="H347" s="40"/>
    </row>
    <row r="348" spans="1:8" s="2" customFormat="1" ht="16.899999999999999" customHeight="1">
      <c r="A348" s="35"/>
      <c r="B348" s="40"/>
      <c r="C348" s="277" t="s">
        <v>2029</v>
      </c>
      <c r="D348" s="277" t="s">
        <v>2030</v>
      </c>
      <c r="E348" s="18" t="s">
        <v>285</v>
      </c>
      <c r="F348" s="278">
        <v>12.355</v>
      </c>
      <c r="G348" s="35"/>
      <c r="H348" s="40"/>
    </row>
    <row r="349" spans="1:8" s="2" customFormat="1" ht="22.5">
      <c r="A349" s="35"/>
      <c r="B349" s="40"/>
      <c r="C349" s="277" t="s">
        <v>547</v>
      </c>
      <c r="D349" s="277" t="s">
        <v>548</v>
      </c>
      <c r="E349" s="18" t="s">
        <v>285</v>
      </c>
      <c r="F349" s="278">
        <v>24.696000000000002</v>
      </c>
      <c r="G349" s="35"/>
      <c r="H349" s="40"/>
    </row>
    <row r="350" spans="1:8" s="2" customFormat="1" ht="16.899999999999999" customHeight="1">
      <c r="A350" s="35"/>
      <c r="B350" s="40"/>
      <c r="C350" s="277" t="s">
        <v>576</v>
      </c>
      <c r="D350" s="277" t="s">
        <v>577</v>
      </c>
      <c r="E350" s="18" t="s">
        <v>285</v>
      </c>
      <c r="F350" s="278">
        <v>30.097999999999999</v>
      </c>
      <c r="G350" s="35"/>
      <c r="H350" s="40"/>
    </row>
    <row r="351" spans="1:8" s="2" customFormat="1" ht="26.45" customHeight="1">
      <c r="A351" s="35"/>
      <c r="B351" s="40"/>
      <c r="C351" s="272" t="s">
        <v>3835</v>
      </c>
      <c r="D351" s="272" t="s">
        <v>127</v>
      </c>
      <c r="E351" s="35"/>
      <c r="F351" s="35"/>
      <c r="G351" s="35"/>
      <c r="H351" s="40"/>
    </row>
    <row r="352" spans="1:8" s="2" customFormat="1" ht="16.899999999999999" customHeight="1">
      <c r="A352" s="35"/>
      <c r="B352" s="40"/>
      <c r="C352" s="273" t="s">
        <v>490</v>
      </c>
      <c r="D352" s="274" t="s">
        <v>1</v>
      </c>
      <c r="E352" s="275" t="s">
        <v>1</v>
      </c>
      <c r="F352" s="276">
        <v>8.1750000000000007</v>
      </c>
      <c r="G352" s="35"/>
      <c r="H352" s="40"/>
    </row>
    <row r="353" spans="1:8" s="2" customFormat="1" ht="16.899999999999999" customHeight="1">
      <c r="A353" s="35"/>
      <c r="B353" s="40"/>
      <c r="C353" s="277" t="s">
        <v>490</v>
      </c>
      <c r="D353" s="277" t="s">
        <v>1143</v>
      </c>
      <c r="E353" s="18" t="s">
        <v>1</v>
      </c>
      <c r="F353" s="278">
        <v>8.1750000000000007</v>
      </c>
      <c r="G353" s="35"/>
      <c r="H353" s="40"/>
    </row>
    <row r="354" spans="1:8" s="2" customFormat="1" ht="16.899999999999999" customHeight="1">
      <c r="A354" s="35"/>
      <c r="B354" s="40"/>
      <c r="C354" s="279" t="s">
        <v>3826</v>
      </c>
      <c r="D354" s="35"/>
      <c r="E354" s="35"/>
      <c r="F354" s="35"/>
      <c r="G354" s="35"/>
      <c r="H354" s="40"/>
    </row>
    <row r="355" spans="1:8" s="2" customFormat="1" ht="22.5">
      <c r="A355" s="35"/>
      <c r="B355" s="40"/>
      <c r="C355" s="277" t="s">
        <v>547</v>
      </c>
      <c r="D355" s="277" t="s">
        <v>548</v>
      </c>
      <c r="E355" s="18" t="s">
        <v>285</v>
      </c>
      <c r="F355" s="278">
        <v>4.0880000000000001</v>
      </c>
      <c r="G355" s="35"/>
      <c r="H355" s="40"/>
    </row>
    <row r="356" spans="1:8" s="2" customFormat="1" ht="22.5">
      <c r="A356" s="35"/>
      <c r="B356" s="40"/>
      <c r="C356" s="277" t="s">
        <v>554</v>
      </c>
      <c r="D356" s="277" t="s">
        <v>555</v>
      </c>
      <c r="E356" s="18" t="s">
        <v>285</v>
      </c>
      <c r="F356" s="278">
        <v>40.875</v>
      </c>
      <c r="G356" s="35"/>
      <c r="H356" s="40"/>
    </row>
    <row r="357" spans="1:8" s="2" customFormat="1" ht="22.5">
      <c r="A357" s="35"/>
      <c r="B357" s="40"/>
      <c r="C357" s="277" t="s">
        <v>2057</v>
      </c>
      <c r="D357" s="277" t="s">
        <v>2058</v>
      </c>
      <c r="E357" s="18" t="s">
        <v>285</v>
      </c>
      <c r="F357" s="278">
        <v>4.0880000000000001</v>
      </c>
      <c r="G357" s="35"/>
      <c r="H357" s="40"/>
    </row>
    <row r="358" spans="1:8" s="2" customFormat="1" ht="22.5">
      <c r="A358" s="35"/>
      <c r="B358" s="40"/>
      <c r="C358" s="277" t="s">
        <v>2060</v>
      </c>
      <c r="D358" s="277" t="s">
        <v>2061</v>
      </c>
      <c r="E358" s="18" t="s">
        <v>285</v>
      </c>
      <c r="F358" s="278">
        <v>40.875</v>
      </c>
      <c r="G358" s="35"/>
      <c r="H358" s="40"/>
    </row>
    <row r="359" spans="1:8" s="2" customFormat="1" ht="22.5">
      <c r="A359" s="35"/>
      <c r="B359" s="40"/>
      <c r="C359" s="277" t="s">
        <v>569</v>
      </c>
      <c r="D359" s="277" t="s">
        <v>570</v>
      </c>
      <c r="E359" s="18" t="s">
        <v>445</v>
      </c>
      <c r="F359" s="278">
        <v>16.350000000000001</v>
      </c>
      <c r="G359" s="35"/>
      <c r="H359" s="40"/>
    </row>
    <row r="360" spans="1:8" s="2" customFormat="1" ht="16.899999999999999" customHeight="1">
      <c r="A360" s="35"/>
      <c r="B360" s="40"/>
      <c r="C360" s="277" t="s">
        <v>573</v>
      </c>
      <c r="D360" s="277" t="s">
        <v>574</v>
      </c>
      <c r="E360" s="18" t="s">
        <v>285</v>
      </c>
      <c r="F360" s="278">
        <v>8.1750000000000007</v>
      </c>
      <c r="G360" s="35"/>
      <c r="H360" s="40"/>
    </row>
    <row r="361" spans="1:8" s="2" customFormat="1" ht="16.899999999999999" customHeight="1">
      <c r="A361" s="35"/>
      <c r="B361" s="40"/>
      <c r="C361" s="273" t="s">
        <v>1981</v>
      </c>
      <c r="D361" s="274" t="s">
        <v>1</v>
      </c>
      <c r="E361" s="275" t="s">
        <v>1</v>
      </c>
      <c r="F361" s="276">
        <v>3.8069999999999999</v>
      </c>
      <c r="G361" s="35"/>
      <c r="H361" s="40"/>
    </row>
    <row r="362" spans="1:8" s="2" customFormat="1" ht="16.899999999999999" customHeight="1">
      <c r="A362" s="35"/>
      <c r="B362" s="40"/>
      <c r="C362" s="277" t="s">
        <v>1981</v>
      </c>
      <c r="D362" s="277" t="s">
        <v>2355</v>
      </c>
      <c r="E362" s="18" t="s">
        <v>1</v>
      </c>
      <c r="F362" s="278">
        <v>3.8069999999999999</v>
      </c>
      <c r="G362" s="35"/>
      <c r="H362" s="40"/>
    </row>
    <row r="363" spans="1:8" s="2" customFormat="1" ht="16.899999999999999" customHeight="1">
      <c r="A363" s="35"/>
      <c r="B363" s="40"/>
      <c r="C363" s="279" t="s">
        <v>3826</v>
      </c>
      <c r="D363" s="35"/>
      <c r="E363" s="35"/>
      <c r="F363" s="35"/>
      <c r="G363" s="35"/>
      <c r="H363" s="40"/>
    </row>
    <row r="364" spans="1:8" s="2" customFormat="1" ht="16.899999999999999" customHeight="1">
      <c r="A364" s="35"/>
      <c r="B364" s="40"/>
      <c r="C364" s="277" t="s">
        <v>2075</v>
      </c>
      <c r="D364" s="277" t="s">
        <v>2076</v>
      </c>
      <c r="E364" s="18" t="s">
        <v>285</v>
      </c>
      <c r="F364" s="278">
        <v>3.8069999999999999</v>
      </c>
      <c r="G364" s="35"/>
      <c r="H364" s="40"/>
    </row>
    <row r="365" spans="1:8" s="2" customFormat="1" ht="16.899999999999999" customHeight="1">
      <c r="A365" s="35"/>
      <c r="B365" s="40"/>
      <c r="C365" s="277" t="s">
        <v>576</v>
      </c>
      <c r="D365" s="277" t="s">
        <v>577</v>
      </c>
      <c r="E365" s="18" t="s">
        <v>285</v>
      </c>
      <c r="F365" s="278">
        <v>3.5579999999999998</v>
      </c>
      <c r="G365" s="35"/>
      <c r="H365" s="40"/>
    </row>
    <row r="366" spans="1:8" s="2" customFormat="1" ht="16.899999999999999" customHeight="1">
      <c r="A366" s="35"/>
      <c r="B366" s="40"/>
      <c r="C366" s="273" t="s">
        <v>1983</v>
      </c>
      <c r="D366" s="274" t="s">
        <v>1</v>
      </c>
      <c r="E366" s="275" t="s">
        <v>1</v>
      </c>
      <c r="F366" s="276">
        <v>0.81</v>
      </c>
      <c r="G366" s="35"/>
      <c r="H366" s="40"/>
    </row>
    <row r="367" spans="1:8" s="2" customFormat="1" ht="16.899999999999999" customHeight="1">
      <c r="A367" s="35"/>
      <c r="B367" s="40"/>
      <c r="C367" s="277" t="s">
        <v>1983</v>
      </c>
      <c r="D367" s="277" t="s">
        <v>2357</v>
      </c>
      <c r="E367" s="18" t="s">
        <v>1</v>
      </c>
      <c r="F367" s="278">
        <v>0.81</v>
      </c>
      <c r="G367" s="35"/>
      <c r="H367" s="40"/>
    </row>
    <row r="368" spans="1:8" s="2" customFormat="1" ht="16.899999999999999" customHeight="1">
      <c r="A368" s="35"/>
      <c r="B368" s="40"/>
      <c r="C368" s="279" t="s">
        <v>3826</v>
      </c>
      <c r="D368" s="35"/>
      <c r="E368" s="35"/>
      <c r="F368" s="35"/>
      <c r="G368" s="35"/>
      <c r="H368" s="40"/>
    </row>
    <row r="369" spans="1:8" s="2" customFormat="1" ht="16.899999999999999" customHeight="1">
      <c r="A369" s="35"/>
      <c r="B369" s="40"/>
      <c r="C369" s="277" t="s">
        <v>2092</v>
      </c>
      <c r="D369" s="277" t="s">
        <v>2093</v>
      </c>
      <c r="E369" s="18" t="s">
        <v>285</v>
      </c>
      <c r="F369" s="278">
        <v>0.81</v>
      </c>
      <c r="G369" s="35"/>
      <c r="H369" s="40"/>
    </row>
    <row r="370" spans="1:8" s="2" customFormat="1" ht="16.899999999999999" customHeight="1">
      <c r="A370" s="35"/>
      <c r="B370" s="40"/>
      <c r="C370" s="277" t="s">
        <v>576</v>
      </c>
      <c r="D370" s="277" t="s">
        <v>577</v>
      </c>
      <c r="E370" s="18" t="s">
        <v>285</v>
      </c>
      <c r="F370" s="278">
        <v>3.5579999999999998</v>
      </c>
      <c r="G370" s="35"/>
      <c r="H370" s="40"/>
    </row>
    <row r="371" spans="1:8" s="2" customFormat="1" ht="16.899999999999999" customHeight="1">
      <c r="A371" s="35"/>
      <c r="B371" s="40"/>
      <c r="C371" s="273" t="s">
        <v>1143</v>
      </c>
      <c r="D371" s="274" t="s">
        <v>1</v>
      </c>
      <c r="E371" s="275" t="s">
        <v>1</v>
      </c>
      <c r="F371" s="276">
        <v>8.1750000000000007</v>
      </c>
      <c r="G371" s="35"/>
      <c r="H371" s="40"/>
    </row>
    <row r="372" spans="1:8" s="2" customFormat="1" ht="16.899999999999999" customHeight="1">
      <c r="A372" s="35"/>
      <c r="B372" s="40"/>
      <c r="C372" s="277" t="s">
        <v>1</v>
      </c>
      <c r="D372" s="277" t="s">
        <v>2312</v>
      </c>
      <c r="E372" s="18" t="s">
        <v>1</v>
      </c>
      <c r="F372" s="278">
        <v>0</v>
      </c>
      <c r="G372" s="35"/>
      <c r="H372" s="40"/>
    </row>
    <row r="373" spans="1:8" s="2" customFormat="1" ht="16.899999999999999" customHeight="1">
      <c r="A373" s="35"/>
      <c r="B373" s="40"/>
      <c r="C373" s="277" t="s">
        <v>1</v>
      </c>
      <c r="D373" s="277" t="s">
        <v>2345</v>
      </c>
      <c r="E373" s="18" t="s">
        <v>1</v>
      </c>
      <c r="F373" s="278">
        <v>1.391</v>
      </c>
      <c r="G373" s="35"/>
      <c r="H373" s="40"/>
    </row>
    <row r="374" spans="1:8" s="2" customFormat="1" ht="16.899999999999999" customHeight="1">
      <c r="A374" s="35"/>
      <c r="B374" s="40"/>
      <c r="C374" s="277" t="s">
        <v>1</v>
      </c>
      <c r="D374" s="277" t="s">
        <v>2346</v>
      </c>
      <c r="E374" s="18" t="s">
        <v>1</v>
      </c>
      <c r="F374" s="278">
        <v>3.7130000000000001</v>
      </c>
      <c r="G374" s="35"/>
      <c r="H374" s="40"/>
    </row>
    <row r="375" spans="1:8" s="2" customFormat="1" ht="16.899999999999999" customHeight="1">
      <c r="A375" s="35"/>
      <c r="B375" s="40"/>
      <c r="C375" s="277" t="s">
        <v>1</v>
      </c>
      <c r="D375" s="277" t="s">
        <v>2347</v>
      </c>
      <c r="E375" s="18" t="s">
        <v>1</v>
      </c>
      <c r="F375" s="278">
        <v>3.0710000000000002</v>
      </c>
      <c r="G375" s="35"/>
      <c r="H375" s="40"/>
    </row>
    <row r="376" spans="1:8" s="2" customFormat="1" ht="16.899999999999999" customHeight="1">
      <c r="A376" s="35"/>
      <c r="B376" s="40"/>
      <c r="C376" s="277" t="s">
        <v>1143</v>
      </c>
      <c r="D376" s="277" t="s">
        <v>291</v>
      </c>
      <c r="E376" s="18" t="s">
        <v>1</v>
      </c>
      <c r="F376" s="278">
        <v>8.1750000000000007</v>
      </c>
      <c r="G376" s="35"/>
      <c r="H376" s="40"/>
    </row>
    <row r="377" spans="1:8" s="2" customFormat="1" ht="16.899999999999999" customHeight="1">
      <c r="A377" s="35"/>
      <c r="B377" s="40"/>
      <c r="C377" s="279" t="s">
        <v>3826</v>
      </c>
      <c r="D377" s="35"/>
      <c r="E377" s="35"/>
      <c r="F377" s="35"/>
      <c r="G377" s="35"/>
      <c r="H377" s="40"/>
    </row>
    <row r="378" spans="1:8" s="2" customFormat="1" ht="22.5">
      <c r="A378" s="35"/>
      <c r="B378" s="40"/>
      <c r="C378" s="277" t="s">
        <v>2343</v>
      </c>
      <c r="D378" s="277" t="s">
        <v>2344</v>
      </c>
      <c r="E378" s="18" t="s">
        <v>285</v>
      </c>
      <c r="F378" s="278">
        <v>4.0880000000000001</v>
      </c>
      <c r="G378" s="35"/>
      <c r="H378" s="40"/>
    </row>
    <row r="379" spans="1:8" s="2" customFormat="1" ht="22.5">
      <c r="A379" s="35"/>
      <c r="B379" s="40"/>
      <c r="C379" s="277" t="s">
        <v>2348</v>
      </c>
      <c r="D379" s="277" t="s">
        <v>2349</v>
      </c>
      <c r="E379" s="18" t="s">
        <v>285</v>
      </c>
      <c r="F379" s="278">
        <v>4.0880000000000001</v>
      </c>
      <c r="G379" s="35"/>
      <c r="H379" s="40"/>
    </row>
    <row r="380" spans="1:8" s="2" customFormat="1" ht="22.5">
      <c r="A380" s="35"/>
      <c r="B380" s="40"/>
      <c r="C380" s="277" t="s">
        <v>547</v>
      </c>
      <c r="D380" s="277" t="s">
        <v>548</v>
      </c>
      <c r="E380" s="18" t="s">
        <v>285</v>
      </c>
      <c r="F380" s="278">
        <v>4.0880000000000001</v>
      </c>
      <c r="G380" s="35"/>
      <c r="H380" s="40"/>
    </row>
    <row r="381" spans="1:8" s="2" customFormat="1" ht="16.899999999999999" customHeight="1">
      <c r="A381" s="35"/>
      <c r="B381" s="40"/>
      <c r="C381" s="277" t="s">
        <v>576</v>
      </c>
      <c r="D381" s="277" t="s">
        <v>577</v>
      </c>
      <c r="E381" s="18" t="s">
        <v>285</v>
      </c>
      <c r="F381" s="278">
        <v>3.5579999999999998</v>
      </c>
      <c r="G381" s="35"/>
      <c r="H381" s="40"/>
    </row>
    <row r="382" spans="1:8" s="2" customFormat="1" ht="16.899999999999999" customHeight="1">
      <c r="A382" s="35"/>
      <c r="B382" s="40"/>
      <c r="C382" s="273" t="s">
        <v>1986</v>
      </c>
      <c r="D382" s="274" t="s">
        <v>1</v>
      </c>
      <c r="E382" s="275" t="s">
        <v>1</v>
      </c>
      <c r="F382" s="276">
        <v>37.383000000000003</v>
      </c>
      <c r="G382" s="35"/>
      <c r="H382" s="40"/>
    </row>
    <row r="383" spans="1:8" s="2" customFormat="1" ht="26.45" customHeight="1">
      <c r="A383" s="35"/>
      <c r="B383" s="40"/>
      <c r="C383" s="272" t="s">
        <v>3836</v>
      </c>
      <c r="D383" s="272" t="s">
        <v>130</v>
      </c>
      <c r="E383" s="35"/>
      <c r="F383" s="35"/>
      <c r="G383" s="35"/>
      <c r="H383" s="40"/>
    </row>
    <row r="384" spans="1:8" s="2" customFormat="1" ht="16.899999999999999" customHeight="1">
      <c r="A384" s="35"/>
      <c r="B384" s="40"/>
      <c r="C384" s="273" t="s">
        <v>490</v>
      </c>
      <c r="D384" s="274" t="s">
        <v>1</v>
      </c>
      <c r="E384" s="275" t="s">
        <v>1</v>
      </c>
      <c r="F384" s="276">
        <v>2.0270000000000001</v>
      </c>
      <c r="G384" s="35"/>
      <c r="H384" s="40"/>
    </row>
    <row r="385" spans="1:8" s="2" customFormat="1" ht="16.899999999999999" customHeight="1">
      <c r="A385" s="35"/>
      <c r="B385" s="40"/>
      <c r="C385" s="277" t="s">
        <v>490</v>
      </c>
      <c r="D385" s="277" t="s">
        <v>2398</v>
      </c>
      <c r="E385" s="18" t="s">
        <v>1</v>
      </c>
      <c r="F385" s="278">
        <v>2.0270000000000001</v>
      </c>
      <c r="G385" s="35"/>
      <c r="H385" s="40"/>
    </row>
    <row r="386" spans="1:8" s="2" customFormat="1" ht="16.899999999999999" customHeight="1">
      <c r="A386" s="35"/>
      <c r="B386" s="40"/>
      <c r="C386" s="279" t="s">
        <v>3826</v>
      </c>
      <c r="D386" s="35"/>
      <c r="E386" s="35"/>
      <c r="F386" s="35"/>
      <c r="G386" s="35"/>
      <c r="H386" s="40"/>
    </row>
    <row r="387" spans="1:8" s="2" customFormat="1" ht="22.5">
      <c r="A387" s="35"/>
      <c r="B387" s="40"/>
      <c r="C387" s="277" t="s">
        <v>547</v>
      </c>
      <c r="D387" s="277" t="s">
        <v>548</v>
      </c>
      <c r="E387" s="18" t="s">
        <v>285</v>
      </c>
      <c r="F387" s="278">
        <v>1.014</v>
      </c>
      <c r="G387" s="35"/>
      <c r="H387" s="40"/>
    </row>
    <row r="388" spans="1:8" s="2" customFormat="1" ht="22.5">
      <c r="A388" s="35"/>
      <c r="B388" s="40"/>
      <c r="C388" s="277" t="s">
        <v>554</v>
      </c>
      <c r="D388" s="277" t="s">
        <v>555</v>
      </c>
      <c r="E388" s="18" t="s">
        <v>285</v>
      </c>
      <c r="F388" s="278">
        <v>10.135</v>
      </c>
      <c r="G388" s="35"/>
      <c r="H388" s="40"/>
    </row>
    <row r="389" spans="1:8" s="2" customFormat="1" ht="22.5">
      <c r="A389" s="35"/>
      <c r="B389" s="40"/>
      <c r="C389" s="277" t="s">
        <v>2057</v>
      </c>
      <c r="D389" s="277" t="s">
        <v>2058</v>
      </c>
      <c r="E389" s="18" t="s">
        <v>285</v>
      </c>
      <c r="F389" s="278">
        <v>1.014</v>
      </c>
      <c r="G389" s="35"/>
      <c r="H389" s="40"/>
    </row>
    <row r="390" spans="1:8" s="2" customFormat="1" ht="22.5">
      <c r="A390" s="35"/>
      <c r="B390" s="40"/>
      <c r="C390" s="277" t="s">
        <v>2060</v>
      </c>
      <c r="D390" s="277" t="s">
        <v>2061</v>
      </c>
      <c r="E390" s="18" t="s">
        <v>285</v>
      </c>
      <c r="F390" s="278">
        <v>10.135</v>
      </c>
      <c r="G390" s="35"/>
      <c r="H390" s="40"/>
    </row>
    <row r="391" spans="1:8" s="2" customFormat="1" ht="22.5">
      <c r="A391" s="35"/>
      <c r="B391" s="40"/>
      <c r="C391" s="277" t="s">
        <v>569</v>
      </c>
      <c r="D391" s="277" t="s">
        <v>570</v>
      </c>
      <c r="E391" s="18" t="s">
        <v>445</v>
      </c>
      <c r="F391" s="278">
        <v>4.0540000000000003</v>
      </c>
      <c r="G391" s="35"/>
      <c r="H391" s="40"/>
    </row>
    <row r="392" spans="1:8" s="2" customFormat="1" ht="16.899999999999999" customHeight="1">
      <c r="A392" s="35"/>
      <c r="B392" s="40"/>
      <c r="C392" s="277" t="s">
        <v>573</v>
      </c>
      <c r="D392" s="277" t="s">
        <v>574</v>
      </c>
      <c r="E392" s="18" t="s">
        <v>285</v>
      </c>
      <c r="F392" s="278">
        <v>2.0270000000000001</v>
      </c>
      <c r="G392" s="35"/>
      <c r="H392" s="40"/>
    </row>
    <row r="393" spans="1:8" s="2" customFormat="1" ht="16.899999999999999" customHeight="1">
      <c r="A393" s="35"/>
      <c r="B393" s="40"/>
      <c r="C393" s="273" t="s">
        <v>1981</v>
      </c>
      <c r="D393" s="274" t="s">
        <v>1</v>
      </c>
      <c r="E393" s="275" t="s">
        <v>1</v>
      </c>
      <c r="F393" s="276">
        <v>5.04</v>
      </c>
      <c r="G393" s="35"/>
      <c r="H393" s="40"/>
    </row>
    <row r="394" spans="1:8" s="2" customFormat="1" ht="16.899999999999999" customHeight="1">
      <c r="A394" s="35"/>
      <c r="B394" s="40"/>
      <c r="C394" s="277" t="s">
        <v>1981</v>
      </c>
      <c r="D394" s="277" t="s">
        <v>2417</v>
      </c>
      <c r="E394" s="18" t="s">
        <v>1</v>
      </c>
      <c r="F394" s="278">
        <v>5.04</v>
      </c>
      <c r="G394" s="35"/>
      <c r="H394" s="40"/>
    </row>
    <row r="395" spans="1:8" s="2" customFormat="1" ht="16.899999999999999" customHeight="1">
      <c r="A395" s="35"/>
      <c r="B395" s="40"/>
      <c r="C395" s="279" t="s">
        <v>3826</v>
      </c>
      <c r="D395" s="35"/>
      <c r="E395" s="35"/>
      <c r="F395" s="35"/>
      <c r="G395" s="35"/>
      <c r="H395" s="40"/>
    </row>
    <row r="396" spans="1:8" s="2" customFormat="1" ht="16.899999999999999" customHeight="1">
      <c r="A396" s="35"/>
      <c r="B396" s="40"/>
      <c r="C396" s="277" t="s">
        <v>2075</v>
      </c>
      <c r="D396" s="277" t="s">
        <v>2076</v>
      </c>
      <c r="E396" s="18" t="s">
        <v>285</v>
      </c>
      <c r="F396" s="278">
        <v>5.04</v>
      </c>
      <c r="G396" s="35"/>
      <c r="H396" s="40"/>
    </row>
    <row r="397" spans="1:8" s="2" customFormat="1" ht="22.5">
      <c r="A397" s="35"/>
      <c r="B397" s="40"/>
      <c r="C397" s="277" t="s">
        <v>547</v>
      </c>
      <c r="D397" s="277" t="s">
        <v>548</v>
      </c>
      <c r="E397" s="18" t="s">
        <v>285</v>
      </c>
      <c r="F397" s="278">
        <v>1.014</v>
      </c>
      <c r="G397" s="35"/>
      <c r="H397" s="40"/>
    </row>
    <row r="398" spans="1:8" s="2" customFormat="1" ht="16.899999999999999" customHeight="1">
      <c r="A398" s="35"/>
      <c r="B398" s="40"/>
      <c r="C398" s="277" t="s">
        <v>576</v>
      </c>
      <c r="D398" s="277" t="s">
        <v>577</v>
      </c>
      <c r="E398" s="18" t="s">
        <v>285</v>
      </c>
      <c r="F398" s="278">
        <v>16.837</v>
      </c>
      <c r="G398" s="35"/>
      <c r="H398" s="40"/>
    </row>
    <row r="399" spans="1:8" s="2" customFormat="1" ht="16.899999999999999" customHeight="1">
      <c r="A399" s="35"/>
      <c r="B399" s="40"/>
      <c r="C399" s="277" t="s">
        <v>2413</v>
      </c>
      <c r="D399" s="277" t="s">
        <v>2414</v>
      </c>
      <c r="E399" s="18" t="s">
        <v>285</v>
      </c>
      <c r="F399" s="278">
        <v>5.04</v>
      </c>
      <c r="G399" s="35"/>
      <c r="H399" s="40"/>
    </row>
    <row r="400" spans="1:8" s="2" customFormat="1" ht="16.899999999999999" customHeight="1">
      <c r="A400" s="35"/>
      <c r="B400" s="40"/>
      <c r="C400" s="273" t="s">
        <v>1983</v>
      </c>
      <c r="D400" s="274" t="s">
        <v>1</v>
      </c>
      <c r="E400" s="275" t="s">
        <v>1</v>
      </c>
      <c r="F400" s="276">
        <v>1.44</v>
      </c>
      <c r="G400" s="35"/>
      <c r="H400" s="40"/>
    </row>
    <row r="401" spans="1:8" s="2" customFormat="1" ht="16.899999999999999" customHeight="1">
      <c r="A401" s="35"/>
      <c r="B401" s="40"/>
      <c r="C401" s="277" t="s">
        <v>1983</v>
      </c>
      <c r="D401" s="277" t="s">
        <v>2421</v>
      </c>
      <c r="E401" s="18" t="s">
        <v>1</v>
      </c>
      <c r="F401" s="278">
        <v>1.44</v>
      </c>
      <c r="G401" s="35"/>
      <c r="H401" s="40"/>
    </row>
    <row r="402" spans="1:8" s="2" customFormat="1" ht="16.899999999999999" customHeight="1">
      <c r="A402" s="35"/>
      <c r="B402" s="40"/>
      <c r="C402" s="279" t="s">
        <v>3826</v>
      </c>
      <c r="D402" s="35"/>
      <c r="E402" s="35"/>
      <c r="F402" s="35"/>
      <c r="G402" s="35"/>
      <c r="H402" s="40"/>
    </row>
    <row r="403" spans="1:8" s="2" customFormat="1" ht="16.899999999999999" customHeight="1">
      <c r="A403" s="35"/>
      <c r="B403" s="40"/>
      <c r="C403" s="277" t="s">
        <v>2418</v>
      </c>
      <c r="D403" s="277" t="s">
        <v>2419</v>
      </c>
      <c r="E403" s="18" t="s">
        <v>285</v>
      </c>
      <c r="F403" s="278">
        <v>1.44</v>
      </c>
      <c r="G403" s="35"/>
      <c r="H403" s="40"/>
    </row>
    <row r="404" spans="1:8" s="2" customFormat="1" ht="22.5">
      <c r="A404" s="35"/>
      <c r="B404" s="40"/>
      <c r="C404" s="277" t="s">
        <v>547</v>
      </c>
      <c r="D404" s="277" t="s">
        <v>548</v>
      </c>
      <c r="E404" s="18" t="s">
        <v>285</v>
      </c>
      <c r="F404" s="278">
        <v>1.014</v>
      </c>
      <c r="G404" s="35"/>
      <c r="H404" s="40"/>
    </row>
    <row r="405" spans="1:8" s="2" customFormat="1" ht="16.899999999999999" customHeight="1">
      <c r="A405" s="35"/>
      <c r="B405" s="40"/>
      <c r="C405" s="277" t="s">
        <v>576</v>
      </c>
      <c r="D405" s="277" t="s">
        <v>577</v>
      </c>
      <c r="E405" s="18" t="s">
        <v>285</v>
      </c>
      <c r="F405" s="278">
        <v>16.837</v>
      </c>
      <c r="G405" s="35"/>
      <c r="H405" s="40"/>
    </row>
    <row r="406" spans="1:8" s="2" customFormat="1" ht="16.899999999999999" customHeight="1">
      <c r="A406" s="35"/>
      <c r="B406" s="40"/>
      <c r="C406" s="273" t="s">
        <v>1143</v>
      </c>
      <c r="D406" s="274" t="s">
        <v>1</v>
      </c>
      <c r="E406" s="275" t="s">
        <v>1</v>
      </c>
      <c r="F406" s="276">
        <v>19.512</v>
      </c>
      <c r="G406" s="35"/>
      <c r="H406" s="40"/>
    </row>
    <row r="407" spans="1:8" s="2" customFormat="1" ht="16.899999999999999" customHeight="1">
      <c r="A407" s="35"/>
      <c r="B407" s="40"/>
      <c r="C407" s="277" t="s">
        <v>1</v>
      </c>
      <c r="D407" s="277" t="s">
        <v>2370</v>
      </c>
      <c r="E407" s="18" t="s">
        <v>1</v>
      </c>
      <c r="F407" s="278">
        <v>0</v>
      </c>
      <c r="G407" s="35"/>
      <c r="H407" s="40"/>
    </row>
    <row r="408" spans="1:8" s="2" customFormat="1" ht="16.899999999999999" customHeight="1">
      <c r="A408" s="35"/>
      <c r="B408" s="40"/>
      <c r="C408" s="277" t="s">
        <v>1</v>
      </c>
      <c r="D408" s="277" t="s">
        <v>2371</v>
      </c>
      <c r="E408" s="18" t="s">
        <v>1</v>
      </c>
      <c r="F408" s="278">
        <v>19.512</v>
      </c>
      <c r="G408" s="35"/>
      <c r="H408" s="40"/>
    </row>
    <row r="409" spans="1:8" s="2" customFormat="1" ht="16.899999999999999" customHeight="1">
      <c r="A409" s="35"/>
      <c r="B409" s="40"/>
      <c r="C409" s="277" t="s">
        <v>1143</v>
      </c>
      <c r="D409" s="277" t="s">
        <v>291</v>
      </c>
      <c r="E409" s="18" t="s">
        <v>1</v>
      </c>
      <c r="F409" s="278">
        <v>19.512</v>
      </c>
      <c r="G409" s="35"/>
      <c r="H409" s="40"/>
    </row>
    <row r="410" spans="1:8" s="2" customFormat="1" ht="16.899999999999999" customHeight="1">
      <c r="A410" s="35"/>
      <c r="B410" s="40"/>
      <c r="C410" s="279" t="s">
        <v>3826</v>
      </c>
      <c r="D410" s="35"/>
      <c r="E410" s="35"/>
      <c r="F410" s="35"/>
      <c r="G410" s="35"/>
      <c r="H410" s="40"/>
    </row>
    <row r="411" spans="1:8" s="2" customFormat="1" ht="22.5">
      <c r="A411" s="35"/>
      <c r="B411" s="40"/>
      <c r="C411" s="277" t="s">
        <v>2367</v>
      </c>
      <c r="D411" s="277" t="s">
        <v>2368</v>
      </c>
      <c r="E411" s="18" t="s">
        <v>285</v>
      </c>
      <c r="F411" s="278">
        <v>9.7560000000000002</v>
      </c>
      <c r="G411" s="35"/>
      <c r="H411" s="40"/>
    </row>
    <row r="412" spans="1:8" s="2" customFormat="1" ht="22.5">
      <c r="A412" s="35"/>
      <c r="B412" s="40"/>
      <c r="C412" s="277" t="s">
        <v>2372</v>
      </c>
      <c r="D412" s="277" t="s">
        <v>2373</v>
      </c>
      <c r="E412" s="18" t="s">
        <v>285</v>
      </c>
      <c r="F412" s="278">
        <v>9.7560000000000002</v>
      </c>
      <c r="G412" s="35"/>
      <c r="H412" s="40"/>
    </row>
    <row r="413" spans="1:8" s="2" customFormat="1" ht="16.899999999999999" customHeight="1">
      <c r="A413" s="35"/>
      <c r="B413" s="40"/>
      <c r="C413" s="277" t="s">
        <v>2032</v>
      </c>
      <c r="D413" s="277" t="s">
        <v>2033</v>
      </c>
      <c r="E413" s="18" t="s">
        <v>212</v>
      </c>
      <c r="F413" s="278">
        <v>65.040000000000006</v>
      </c>
      <c r="G413" s="35"/>
      <c r="H413" s="40"/>
    </row>
    <row r="414" spans="1:8" s="2" customFormat="1" ht="22.5">
      <c r="A414" s="35"/>
      <c r="B414" s="40"/>
      <c r="C414" s="277" t="s">
        <v>547</v>
      </c>
      <c r="D414" s="277" t="s">
        <v>548</v>
      </c>
      <c r="E414" s="18" t="s">
        <v>285</v>
      </c>
      <c r="F414" s="278">
        <v>1.014</v>
      </c>
      <c r="G414" s="35"/>
      <c r="H414" s="40"/>
    </row>
    <row r="415" spans="1:8" s="2" customFormat="1" ht="16.899999999999999" customHeight="1">
      <c r="A415" s="35"/>
      <c r="B415" s="40"/>
      <c r="C415" s="277" t="s">
        <v>576</v>
      </c>
      <c r="D415" s="277" t="s">
        <v>577</v>
      </c>
      <c r="E415" s="18" t="s">
        <v>285</v>
      </c>
      <c r="F415" s="278">
        <v>16.837</v>
      </c>
      <c r="G415" s="35"/>
      <c r="H415" s="40"/>
    </row>
    <row r="416" spans="1:8" s="2" customFormat="1" ht="16.899999999999999" customHeight="1">
      <c r="A416" s="35"/>
      <c r="B416" s="40"/>
      <c r="C416" s="273" t="s">
        <v>1986</v>
      </c>
      <c r="D416" s="274" t="s">
        <v>1</v>
      </c>
      <c r="E416" s="275" t="s">
        <v>1</v>
      </c>
      <c r="F416" s="276">
        <v>5.8319999999999999</v>
      </c>
      <c r="G416" s="35"/>
      <c r="H416" s="40"/>
    </row>
    <row r="417" spans="1:8" s="2" customFormat="1" ht="16.899999999999999" customHeight="1">
      <c r="A417" s="35"/>
      <c r="B417" s="40"/>
      <c r="C417" s="277" t="s">
        <v>1</v>
      </c>
      <c r="D417" s="277" t="s">
        <v>2378</v>
      </c>
      <c r="E417" s="18" t="s">
        <v>1</v>
      </c>
      <c r="F417" s="278">
        <v>0</v>
      </c>
      <c r="G417" s="35"/>
      <c r="H417" s="40"/>
    </row>
    <row r="418" spans="1:8" s="2" customFormat="1" ht="16.899999999999999" customHeight="1">
      <c r="A418" s="35"/>
      <c r="B418" s="40"/>
      <c r="C418" s="277" t="s">
        <v>1986</v>
      </c>
      <c r="D418" s="277" t="s">
        <v>2379</v>
      </c>
      <c r="E418" s="18" t="s">
        <v>1</v>
      </c>
      <c r="F418" s="278">
        <v>5.8319999999999999</v>
      </c>
      <c r="G418" s="35"/>
      <c r="H418" s="40"/>
    </row>
    <row r="419" spans="1:8" s="2" customFormat="1" ht="16.899999999999999" customHeight="1">
      <c r="A419" s="35"/>
      <c r="B419" s="40"/>
      <c r="C419" s="279" t="s">
        <v>3826</v>
      </c>
      <c r="D419" s="35"/>
      <c r="E419" s="35"/>
      <c r="F419" s="35"/>
      <c r="G419" s="35"/>
      <c r="H419" s="40"/>
    </row>
    <row r="420" spans="1:8" s="2" customFormat="1" ht="16.899999999999999" customHeight="1">
      <c r="A420" s="35"/>
      <c r="B420" s="40"/>
      <c r="C420" s="277" t="s">
        <v>2375</v>
      </c>
      <c r="D420" s="277" t="s">
        <v>2376</v>
      </c>
      <c r="E420" s="18" t="s">
        <v>285</v>
      </c>
      <c r="F420" s="278">
        <v>2.9159999999999999</v>
      </c>
      <c r="G420" s="35"/>
      <c r="H420" s="40"/>
    </row>
    <row r="421" spans="1:8" s="2" customFormat="1" ht="16.899999999999999" customHeight="1">
      <c r="A421" s="35"/>
      <c r="B421" s="40"/>
      <c r="C421" s="277" t="s">
        <v>2380</v>
      </c>
      <c r="D421" s="277" t="s">
        <v>2381</v>
      </c>
      <c r="E421" s="18" t="s">
        <v>285</v>
      </c>
      <c r="F421" s="278">
        <v>2.9159999999999999</v>
      </c>
      <c r="G421" s="35"/>
      <c r="H421" s="40"/>
    </row>
    <row r="422" spans="1:8" s="2" customFormat="1" ht="22.5">
      <c r="A422" s="35"/>
      <c r="B422" s="40"/>
      <c r="C422" s="277" t="s">
        <v>547</v>
      </c>
      <c r="D422" s="277" t="s">
        <v>548</v>
      </c>
      <c r="E422" s="18" t="s">
        <v>285</v>
      </c>
      <c r="F422" s="278">
        <v>1.014</v>
      </c>
      <c r="G422" s="35"/>
      <c r="H422" s="40"/>
    </row>
    <row r="423" spans="1:8" s="2" customFormat="1" ht="16.899999999999999" customHeight="1">
      <c r="A423" s="35"/>
      <c r="B423" s="40"/>
      <c r="C423" s="277" t="s">
        <v>576</v>
      </c>
      <c r="D423" s="277" t="s">
        <v>577</v>
      </c>
      <c r="E423" s="18" t="s">
        <v>285</v>
      </c>
      <c r="F423" s="278">
        <v>16.837</v>
      </c>
      <c r="G423" s="35"/>
      <c r="H423" s="40"/>
    </row>
    <row r="424" spans="1:8" s="2" customFormat="1" ht="16.899999999999999" customHeight="1">
      <c r="A424" s="35"/>
      <c r="B424" s="40"/>
      <c r="C424" s="273" t="s">
        <v>492</v>
      </c>
      <c r="D424" s="274" t="s">
        <v>1</v>
      </c>
      <c r="E424" s="275" t="s">
        <v>1</v>
      </c>
      <c r="F424" s="276">
        <v>16.837</v>
      </c>
      <c r="G424" s="35"/>
      <c r="H424" s="40"/>
    </row>
    <row r="425" spans="1:8" s="2" customFormat="1" ht="16.899999999999999" customHeight="1">
      <c r="A425" s="35"/>
      <c r="B425" s="40"/>
      <c r="C425" s="277" t="s">
        <v>1</v>
      </c>
      <c r="D425" s="277" t="s">
        <v>2053</v>
      </c>
      <c r="E425" s="18" t="s">
        <v>1</v>
      </c>
      <c r="F425" s="278">
        <v>25.344000000000001</v>
      </c>
      <c r="G425" s="35"/>
      <c r="H425" s="40"/>
    </row>
    <row r="426" spans="1:8" s="2" customFormat="1" ht="16.899999999999999" customHeight="1">
      <c r="A426" s="35"/>
      <c r="B426" s="40"/>
      <c r="C426" s="277" t="s">
        <v>1</v>
      </c>
      <c r="D426" s="277" t="s">
        <v>2067</v>
      </c>
      <c r="E426" s="18" t="s">
        <v>1</v>
      </c>
      <c r="F426" s="278">
        <v>-6.48</v>
      </c>
      <c r="G426" s="35"/>
      <c r="H426" s="40"/>
    </row>
    <row r="427" spans="1:8" s="2" customFormat="1" ht="16.899999999999999" customHeight="1">
      <c r="A427" s="35"/>
      <c r="B427" s="40"/>
      <c r="C427" s="277" t="s">
        <v>1</v>
      </c>
      <c r="D427" s="277" t="s">
        <v>2411</v>
      </c>
      <c r="E427" s="18" t="s">
        <v>1</v>
      </c>
      <c r="F427" s="278">
        <v>-1.2170000000000001</v>
      </c>
      <c r="G427" s="35"/>
      <c r="H427" s="40"/>
    </row>
    <row r="428" spans="1:8" s="2" customFormat="1" ht="16.899999999999999" customHeight="1">
      <c r="A428" s="35"/>
      <c r="B428" s="40"/>
      <c r="C428" s="277" t="s">
        <v>1</v>
      </c>
      <c r="D428" s="277" t="s">
        <v>2412</v>
      </c>
      <c r="E428" s="18" t="s">
        <v>1</v>
      </c>
      <c r="F428" s="278">
        <v>-0.81</v>
      </c>
      <c r="G428" s="35"/>
      <c r="H428" s="40"/>
    </row>
    <row r="429" spans="1:8" s="2" customFormat="1" ht="16.899999999999999" customHeight="1">
      <c r="A429" s="35"/>
      <c r="B429" s="40"/>
      <c r="C429" s="277" t="s">
        <v>492</v>
      </c>
      <c r="D429" s="277" t="s">
        <v>291</v>
      </c>
      <c r="E429" s="18" t="s">
        <v>1</v>
      </c>
      <c r="F429" s="278">
        <v>16.837</v>
      </c>
      <c r="G429" s="35"/>
      <c r="H429" s="40"/>
    </row>
    <row r="430" spans="1:8" s="2" customFormat="1" ht="16.899999999999999" customHeight="1">
      <c r="A430" s="35"/>
      <c r="B430" s="40"/>
      <c r="C430" s="279" t="s">
        <v>3826</v>
      </c>
      <c r="D430" s="35"/>
      <c r="E430" s="35"/>
      <c r="F430" s="35"/>
      <c r="G430" s="35"/>
      <c r="H430" s="40"/>
    </row>
    <row r="431" spans="1:8" s="2" customFormat="1" ht="16.899999999999999" customHeight="1">
      <c r="A431" s="35"/>
      <c r="B431" s="40"/>
      <c r="C431" s="277" t="s">
        <v>576</v>
      </c>
      <c r="D431" s="277" t="s">
        <v>577</v>
      </c>
      <c r="E431" s="18" t="s">
        <v>285</v>
      </c>
      <c r="F431" s="278">
        <v>16.837</v>
      </c>
      <c r="G431" s="35"/>
      <c r="H431" s="40"/>
    </row>
    <row r="432" spans="1:8" s="2" customFormat="1" ht="22.5">
      <c r="A432" s="35"/>
      <c r="B432" s="40"/>
      <c r="C432" s="277" t="s">
        <v>2389</v>
      </c>
      <c r="D432" s="277" t="s">
        <v>2390</v>
      </c>
      <c r="E432" s="18" t="s">
        <v>285</v>
      </c>
      <c r="F432" s="278">
        <v>16.837</v>
      </c>
      <c r="G432" s="35"/>
      <c r="H432" s="40"/>
    </row>
    <row r="433" spans="1:8" s="2" customFormat="1" ht="22.5">
      <c r="A433" s="35"/>
      <c r="B433" s="40"/>
      <c r="C433" s="277" t="s">
        <v>2394</v>
      </c>
      <c r="D433" s="277" t="s">
        <v>2395</v>
      </c>
      <c r="E433" s="18" t="s">
        <v>285</v>
      </c>
      <c r="F433" s="278">
        <v>16.837</v>
      </c>
      <c r="G433" s="35"/>
      <c r="H433" s="40"/>
    </row>
    <row r="434" spans="1:8" s="2" customFormat="1" ht="22.5">
      <c r="A434" s="35"/>
      <c r="B434" s="40"/>
      <c r="C434" s="277" t="s">
        <v>547</v>
      </c>
      <c r="D434" s="277" t="s">
        <v>548</v>
      </c>
      <c r="E434" s="18" t="s">
        <v>285</v>
      </c>
      <c r="F434" s="278">
        <v>1.014</v>
      </c>
      <c r="G434" s="35"/>
      <c r="H434" s="40"/>
    </row>
    <row r="435" spans="1:8" s="2" customFormat="1" ht="16.899999999999999" customHeight="1">
      <c r="A435" s="35"/>
      <c r="B435" s="40"/>
      <c r="C435" s="277" t="s">
        <v>558</v>
      </c>
      <c r="D435" s="277" t="s">
        <v>559</v>
      </c>
      <c r="E435" s="18" t="s">
        <v>285</v>
      </c>
      <c r="F435" s="278">
        <v>8.4190000000000005</v>
      </c>
      <c r="G435" s="35"/>
      <c r="H435" s="40"/>
    </row>
    <row r="436" spans="1:8" s="2" customFormat="1" ht="26.45" customHeight="1">
      <c r="A436" s="35"/>
      <c r="B436" s="40"/>
      <c r="C436" s="272" t="s">
        <v>3837</v>
      </c>
      <c r="D436" s="272" t="s">
        <v>109</v>
      </c>
      <c r="E436" s="35"/>
      <c r="F436" s="35"/>
      <c r="G436" s="35"/>
      <c r="H436" s="40"/>
    </row>
    <row r="437" spans="1:8" s="2" customFormat="1" ht="16.899999999999999" customHeight="1">
      <c r="A437" s="35"/>
      <c r="B437" s="40"/>
      <c r="C437" s="273" t="s">
        <v>490</v>
      </c>
      <c r="D437" s="274" t="s">
        <v>1</v>
      </c>
      <c r="E437" s="275" t="s">
        <v>1</v>
      </c>
      <c r="F437" s="276">
        <v>25.466000000000001</v>
      </c>
      <c r="G437" s="35"/>
      <c r="H437" s="40"/>
    </row>
    <row r="438" spans="1:8" s="2" customFormat="1" ht="16.899999999999999" customHeight="1">
      <c r="A438" s="35"/>
      <c r="B438" s="40"/>
      <c r="C438" s="277" t="s">
        <v>1</v>
      </c>
      <c r="D438" s="277" t="s">
        <v>550</v>
      </c>
      <c r="E438" s="18" t="s">
        <v>1</v>
      </c>
      <c r="F438" s="278">
        <v>0</v>
      </c>
      <c r="G438" s="35"/>
      <c r="H438" s="40"/>
    </row>
    <row r="439" spans="1:8" s="2" customFormat="1" ht="16.899999999999999" customHeight="1">
      <c r="A439" s="35"/>
      <c r="B439" s="40"/>
      <c r="C439" s="277" t="s">
        <v>1</v>
      </c>
      <c r="D439" s="277" t="s">
        <v>47</v>
      </c>
      <c r="E439" s="18" t="s">
        <v>1</v>
      </c>
      <c r="F439" s="278">
        <v>105.04900000000001</v>
      </c>
      <c r="G439" s="35"/>
      <c r="H439" s="40"/>
    </row>
    <row r="440" spans="1:8" s="2" customFormat="1" ht="16.899999999999999" customHeight="1">
      <c r="A440" s="35"/>
      <c r="B440" s="40"/>
      <c r="C440" s="277" t="s">
        <v>1</v>
      </c>
      <c r="D440" s="277" t="s">
        <v>2549</v>
      </c>
      <c r="E440" s="18" t="s">
        <v>1</v>
      </c>
      <c r="F440" s="278">
        <v>-79.582999999999998</v>
      </c>
      <c r="G440" s="35"/>
      <c r="H440" s="40"/>
    </row>
    <row r="441" spans="1:8" s="2" customFormat="1" ht="16.899999999999999" customHeight="1">
      <c r="A441" s="35"/>
      <c r="B441" s="40"/>
      <c r="C441" s="277" t="s">
        <v>490</v>
      </c>
      <c r="D441" s="277" t="s">
        <v>291</v>
      </c>
      <c r="E441" s="18" t="s">
        <v>1</v>
      </c>
      <c r="F441" s="278">
        <v>25.466000000000001</v>
      </c>
      <c r="G441" s="35"/>
      <c r="H441" s="40"/>
    </row>
    <row r="442" spans="1:8" s="2" customFormat="1" ht="16.899999999999999" customHeight="1">
      <c r="A442" s="35"/>
      <c r="B442" s="40"/>
      <c r="C442" s="279" t="s">
        <v>3826</v>
      </c>
      <c r="D442" s="35"/>
      <c r="E442" s="35"/>
      <c r="F442" s="35"/>
      <c r="G442" s="35"/>
      <c r="H442" s="40"/>
    </row>
    <row r="443" spans="1:8" s="2" customFormat="1" ht="22.5">
      <c r="A443" s="35"/>
      <c r="B443" s="40"/>
      <c r="C443" s="277" t="s">
        <v>547</v>
      </c>
      <c r="D443" s="277" t="s">
        <v>548</v>
      </c>
      <c r="E443" s="18" t="s">
        <v>285</v>
      </c>
      <c r="F443" s="278">
        <v>25.466000000000001</v>
      </c>
      <c r="G443" s="35"/>
      <c r="H443" s="40"/>
    </row>
    <row r="444" spans="1:8" s="2" customFormat="1" ht="22.5">
      <c r="A444" s="35"/>
      <c r="B444" s="40"/>
      <c r="C444" s="277" t="s">
        <v>554</v>
      </c>
      <c r="D444" s="277" t="s">
        <v>555</v>
      </c>
      <c r="E444" s="18" t="s">
        <v>285</v>
      </c>
      <c r="F444" s="278">
        <v>254.66</v>
      </c>
      <c r="G444" s="35"/>
      <c r="H444" s="40"/>
    </row>
    <row r="445" spans="1:8" s="2" customFormat="1" ht="22.5">
      <c r="A445" s="35"/>
      <c r="B445" s="40"/>
      <c r="C445" s="277" t="s">
        <v>569</v>
      </c>
      <c r="D445" s="277" t="s">
        <v>570</v>
      </c>
      <c r="E445" s="18" t="s">
        <v>445</v>
      </c>
      <c r="F445" s="278">
        <v>50.932000000000002</v>
      </c>
      <c r="G445" s="35"/>
      <c r="H445" s="40"/>
    </row>
    <row r="446" spans="1:8" s="2" customFormat="1" ht="16.899999999999999" customHeight="1">
      <c r="A446" s="35"/>
      <c r="B446" s="40"/>
      <c r="C446" s="277" t="s">
        <v>573</v>
      </c>
      <c r="D446" s="277" t="s">
        <v>574</v>
      </c>
      <c r="E446" s="18" t="s">
        <v>285</v>
      </c>
      <c r="F446" s="278">
        <v>25.466000000000001</v>
      </c>
      <c r="G446" s="35"/>
      <c r="H446" s="40"/>
    </row>
    <row r="447" spans="1:8" s="2" customFormat="1" ht="16.899999999999999" customHeight="1">
      <c r="A447" s="35"/>
      <c r="B447" s="40"/>
      <c r="C447" s="273" t="s">
        <v>47</v>
      </c>
      <c r="D447" s="274" t="s">
        <v>1</v>
      </c>
      <c r="E447" s="275" t="s">
        <v>1</v>
      </c>
      <c r="F447" s="276">
        <v>105.04900000000001</v>
      </c>
      <c r="G447" s="35"/>
      <c r="H447" s="40"/>
    </row>
    <row r="448" spans="1:8" s="2" customFormat="1" ht="16.899999999999999" customHeight="1">
      <c r="A448" s="35"/>
      <c r="B448" s="40"/>
      <c r="C448" s="277" t="s">
        <v>1</v>
      </c>
      <c r="D448" s="277" t="s">
        <v>2537</v>
      </c>
      <c r="E448" s="18" t="s">
        <v>1</v>
      </c>
      <c r="F448" s="278">
        <v>0</v>
      </c>
      <c r="G448" s="35"/>
      <c r="H448" s="40"/>
    </row>
    <row r="449" spans="1:8" s="2" customFormat="1" ht="16.899999999999999" customHeight="1">
      <c r="A449" s="35"/>
      <c r="B449" s="40"/>
      <c r="C449" s="277" t="s">
        <v>1</v>
      </c>
      <c r="D449" s="277" t="s">
        <v>2538</v>
      </c>
      <c r="E449" s="18" t="s">
        <v>1</v>
      </c>
      <c r="F449" s="278">
        <v>10.763999999999999</v>
      </c>
      <c r="G449" s="35"/>
      <c r="H449" s="40"/>
    </row>
    <row r="450" spans="1:8" s="2" customFormat="1" ht="16.899999999999999" customHeight="1">
      <c r="A450" s="35"/>
      <c r="B450" s="40"/>
      <c r="C450" s="277" t="s">
        <v>1</v>
      </c>
      <c r="D450" s="277" t="s">
        <v>2539</v>
      </c>
      <c r="E450" s="18" t="s">
        <v>1</v>
      </c>
      <c r="F450" s="278">
        <v>39.808999999999997</v>
      </c>
      <c r="G450" s="35"/>
      <c r="H450" s="40"/>
    </row>
    <row r="451" spans="1:8" s="2" customFormat="1" ht="16.899999999999999" customHeight="1">
      <c r="A451" s="35"/>
      <c r="B451" s="40"/>
      <c r="C451" s="277" t="s">
        <v>1</v>
      </c>
      <c r="D451" s="277" t="s">
        <v>2540</v>
      </c>
      <c r="E451" s="18" t="s">
        <v>1</v>
      </c>
      <c r="F451" s="278">
        <v>18.445</v>
      </c>
      <c r="G451" s="35"/>
      <c r="H451" s="40"/>
    </row>
    <row r="452" spans="1:8" s="2" customFormat="1" ht="16.899999999999999" customHeight="1">
      <c r="A452" s="35"/>
      <c r="B452" s="40"/>
      <c r="C452" s="277" t="s">
        <v>1</v>
      </c>
      <c r="D452" s="277" t="s">
        <v>2541</v>
      </c>
      <c r="E452" s="18" t="s">
        <v>1</v>
      </c>
      <c r="F452" s="278">
        <v>11.148999999999999</v>
      </c>
      <c r="G452" s="35"/>
      <c r="H452" s="40"/>
    </row>
    <row r="453" spans="1:8" s="2" customFormat="1" ht="16.899999999999999" customHeight="1">
      <c r="A453" s="35"/>
      <c r="B453" s="40"/>
      <c r="C453" s="277" t="s">
        <v>1</v>
      </c>
      <c r="D453" s="277" t="s">
        <v>2542</v>
      </c>
      <c r="E453" s="18" t="s">
        <v>1</v>
      </c>
      <c r="F453" s="278">
        <v>0</v>
      </c>
      <c r="G453" s="35"/>
      <c r="H453" s="40"/>
    </row>
    <row r="454" spans="1:8" s="2" customFormat="1" ht="16.899999999999999" customHeight="1">
      <c r="A454" s="35"/>
      <c r="B454" s="40"/>
      <c r="C454" s="277" t="s">
        <v>1</v>
      </c>
      <c r="D454" s="277" t="s">
        <v>2543</v>
      </c>
      <c r="E454" s="18" t="s">
        <v>1</v>
      </c>
      <c r="F454" s="278">
        <v>24.882000000000001</v>
      </c>
      <c r="G454" s="35"/>
      <c r="H454" s="40"/>
    </row>
    <row r="455" spans="1:8" s="2" customFormat="1" ht="16.899999999999999" customHeight="1">
      <c r="A455" s="35"/>
      <c r="B455" s="40"/>
      <c r="C455" s="277" t="s">
        <v>47</v>
      </c>
      <c r="D455" s="277" t="s">
        <v>291</v>
      </c>
      <c r="E455" s="18" t="s">
        <v>1</v>
      </c>
      <c r="F455" s="278">
        <v>105.04900000000001</v>
      </c>
      <c r="G455" s="35"/>
      <c r="H455" s="40"/>
    </row>
    <row r="456" spans="1:8" s="2" customFormat="1" ht="16.899999999999999" customHeight="1">
      <c r="A456" s="35"/>
      <c r="B456" s="40"/>
      <c r="C456" s="279" t="s">
        <v>3826</v>
      </c>
      <c r="D456" s="35"/>
      <c r="E456" s="35"/>
      <c r="F456" s="35"/>
      <c r="G456" s="35"/>
      <c r="H456" s="40"/>
    </row>
    <row r="457" spans="1:8" s="2" customFormat="1" ht="22.5">
      <c r="A457" s="35"/>
      <c r="B457" s="40"/>
      <c r="C457" s="277" t="s">
        <v>2534</v>
      </c>
      <c r="D457" s="277" t="s">
        <v>2535</v>
      </c>
      <c r="E457" s="18" t="s">
        <v>285</v>
      </c>
      <c r="F457" s="278">
        <v>105.04900000000001</v>
      </c>
      <c r="G457" s="35"/>
      <c r="H457" s="40"/>
    </row>
    <row r="458" spans="1:8" s="2" customFormat="1" ht="22.5">
      <c r="A458" s="35"/>
      <c r="B458" s="40"/>
      <c r="C458" s="277" t="s">
        <v>547</v>
      </c>
      <c r="D458" s="277" t="s">
        <v>548</v>
      </c>
      <c r="E458" s="18" t="s">
        <v>285</v>
      </c>
      <c r="F458" s="278">
        <v>25.466000000000001</v>
      </c>
      <c r="G458" s="35"/>
      <c r="H458" s="40"/>
    </row>
    <row r="459" spans="1:8" s="2" customFormat="1" ht="16.899999999999999" customHeight="1">
      <c r="A459" s="35"/>
      <c r="B459" s="40"/>
      <c r="C459" s="277" t="s">
        <v>2560</v>
      </c>
      <c r="D459" s="277" t="s">
        <v>2561</v>
      </c>
      <c r="E459" s="18" t="s">
        <v>285</v>
      </c>
      <c r="F459" s="278">
        <v>55.351999999999997</v>
      </c>
      <c r="G459" s="35"/>
      <c r="H459" s="40"/>
    </row>
    <row r="460" spans="1:8" s="2" customFormat="1" ht="16.899999999999999" customHeight="1">
      <c r="A460" s="35"/>
      <c r="B460" s="40"/>
      <c r="C460" s="273" t="s">
        <v>2237</v>
      </c>
      <c r="D460" s="274" t="s">
        <v>1</v>
      </c>
      <c r="E460" s="275" t="s">
        <v>1</v>
      </c>
      <c r="F460" s="276">
        <v>24.231000000000002</v>
      </c>
      <c r="G460" s="35"/>
      <c r="H460" s="40"/>
    </row>
    <row r="461" spans="1:8" s="2" customFormat="1" ht="16.899999999999999" customHeight="1">
      <c r="A461" s="35"/>
      <c r="B461" s="40"/>
      <c r="C461" s="277" t="s">
        <v>1</v>
      </c>
      <c r="D461" s="277" t="s">
        <v>2556</v>
      </c>
      <c r="E461" s="18" t="s">
        <v>1</v>
      </c>
      <c r="F461" s="278">
        <v>8.0749999999999993</v>
      </c>
      <c r="G461" s="35"/>
      <c r="H461" s="40"/>
    </row>
    <row r="462" spans="1:8" s="2" customFormat="1" ht="16.899999999999999" customHeight="1">
      <c r="A462" s="35"/>
      <c r="B462" s="40"/>
      <c r="C462" s="277" t="s">
        <v>1</v>
      </c>
      <c r="D462" s="277" t="s">
        <v>2557</v>
      </c>
      <c r="E462" s="18" t="s">
        <v>1</v>
      </c>
      <c r="F462" s="278">
        <v>1.583</v>
      </c>
      <c r="G462" s="35"/>
      <c r="H462" s="40"/>
    </row>
    <row r="463" spans="1:8" s="2" customFormat="1" ht="16.899999999999999" customHeight="1">
      <c r="A463" s="35"/>
      <c r="B463" s="40"/>
      <c r="C463" s="277" t="s">
        <v>1</v>
      </c>
      <c r="D463" s="277" t="s">
        <v>2558</v>
      </c>
      <c r="E463" s="18" t="s">
        <v>1</v>
      </c>
      <c r="F463" s="278">
        <v>10.179</v>
      </c>
      <c r="G463" s="35"/>
      <c r="H463" s="40"/>
    </row>
    <row r="464" spans="1:8" s="2" customFormat="1" ht="16.899999999999999" customHeight="1">
      <c r="A464" s="35"/>
      <c r="B464" s="40"/>
      <c r="C464" s="277" t="s">
        <v>1</v>
      </c>
      <c r="D464" s="277" t="s">
        <v>2559</v>
      </c>
      <c r="E464" s="18" t="s">
        <v>1</v>
      </c>
      <c r="F464" s="278">
        <v>4.3940000000000001</v>
      </c>
      <c r="G464" s="35"/>
      <c r="H464" s="40"/>
    </row>
    <row r="465" spans="1:8" s="2" customFormat="1" ht="16.899999999999999" customHeight="1">
      <c r="A465" s="35"/>
      <c r="B465" s="40"/>
      <c r="C465" s="277" t="s">
        <v>2237</v>
      </c>
      <c r="D465" s="277" t="s">
        <v>291</v>
      </c>
      <c r="E465" s="18" t="s">
        <v>1</v>
      </c>
      <c r="F465" s="278">
        <v>24.231000000000002</v>
      </c>
      <c r="G465" s="35"/>
      <c r="H465" s="40"/>
    </row>
    <row r="466" spans="1:8" s="2" customFormat="1" ht="16.899999999999999" customHeight="1">
      <c r="A466" s="35"/>
      <c r="B466" s="40"/>
      <c r="C466" s="279" t="s">
        <v>3826</v>
      </c>
      <c r="D466" s="35"/>
      <c r="E466" s="35"/>
      <c r="F466" s="35"/>
      <c r="G466" s="35"/>
      <c r="H466" s="40"/>
    </row>
    <row r="467" spans="1:8" s="2" customFormat="1" ht="16.899999999999999" customHeight="1">
      <c r="A467" s="35"/>
      <c r="B467" s="40"/>
      <c r="C467" s="277" t="s">
        <v>2553</v>
      </c>
      <c r="D467" s="277" t="s">
        <v>2554</v>
      </c>
      <c r="E467" s="18" t="s">
        <v>285</v>
      </c>
      <c r="F467" s="278">
        <v>24.231000000000002</v>
      </c>
      <c r="G467" s="35"/>
      <c r="H467" s="40"/>
    </row>
    <row r="468" spans="1:8" s="2" customFormat="1" ht="22.5">
      <c r="A468" s="35"/>
      <c r="B468" s="40"/>
      <c r="C468" s="277" t="s">
        <v>539</v>
      </c>
      <c r="D468" s="277" t="s">
        <v>540</v>
      </c>
      <c r="E468" s="18" t="s">
        <v>285</v>
      </c>
      <c r="F468" s="278">
        <v>159.166</v>
      </c>
      <c r="G468" s="35"/>
      <c r="H468" s="40"/>
    </row>
    <row r="469" spans="1:8" s="2" customFormat="1" ht="22.5">
      <c r="A469" s="35"/>
      <c r="B469" s="40"/>
      <c r="C469" s="277" t="s">
        <v>547</v>
      </c>
      <c r="D469" s="277" t="s">
        <v>548</v>
      </c>
      <c r="E469" s="18" t="s">
        <v>285</v>
      </c>
      <c r="F469" s="278">
        <v>25.466000000000001</v>
      </c>
      <c r="G469" s="35"/>
      <c r="H469" s="40"/>
    </row>
    <row r="470" spans="1:8" s="2" customFormat="1" ht="16.899999999999999" customHeight="1">
      <c r="A470" s="35"/>
      <c r="B470" s="40"/>
      <c r="C470" s="277" t="s">
        <v>2560</v>
      </c>
      <c r="D470" s="277" t="s">
        <v>2561</v>
      </c>
      <c r="E470" s="18" t="s">
        <v>285</v>
      </c>
      <c r="F470" s="278">
        <v>55.351999999999997</v>
      </c>
      <c r="G470" s="35"/>
      <c r="H470" s="40"/>
    </row>
    <row r="471" spans="1:8" s="2" customFormat="1" ht="16.899999999999999" customHeight="1">
      <c r="A471" s="35"/>
      <c r="B471" s="40"/>
      <c r="C471" s="273" t="s">
        <v>2531</v>
      </c>
      <c r="D471" s="274" t="s">
        <v>1</v>
      </c>
      <c r="E471" s="275" t="s">
        <v>1</v>
      </c>
      <c r="F471" s="276">
        <v>55.351999999999997</v>
      </c>
      <c r="G471" s="35"/>
      <c r="H471" s="40"/>
    </row>
    <row r="472" spans="1:8" s="2" customFormat="1" ht="16.899999999999999" customHeight="1">
      <c r="A472" s="35"/>
      <c r="B472" s="40"/>
      <c r="C472" s="277" t="s">
        <v>1</v>
      </c>
      <c r="D472" s="277" t="s">
        <v>47</v>
      </c>
      <c r="E472" s="18" t="s">
        <v>1</v>
      </c>
      <c r="F472" s="278">
        <v>105.04900000000001</v>
      </c>
      <c r="G472" s="35"/>
      <c r="H472" s="40"/>
    </row>
    <row r="473" spans="1:8" s="2" customFormat="1" ht="16.899999999999999" customHeight="1">
      <c r="A473" s="35"/>
      <c r="B473" s="40"/>
      <c r="C473" s="277" t="s">
        <v>1</v>
      </c>
      <c r="D473" s="277" t="s">
        <v>2563</v>
      </c>
      <c r="E473" s="18" t="s">
        <v>1</v>
      </c>
      <c r="F473" s="278">
        <v>-24.231000000000002</v>
      </c>
      <c r="G473" s="35"/>
      <c r="H473" s="40"/>
    </row>
    <row r="474" spans="1:8" s="2" customFormat="1" ht="16.899999999999999" customHeight="1">
      <c r="A474" s="35"/>
      <c r="B474" s="40"/>
      <c r="C474" s="277" t="s">
        <v>1</v>
      </c>
      <c r="D474" s="277" t="s">
        <v>2564</v>
      </c>
      <c r="E474" s="18" t="s">
        <v>1</v>
      </c>
      <c r="F474" s="278">
        <v>-8.6020000000000003</v>
      </c>
      <c r="G474" s="35"/>
      <c r="H474" s="40"/>
    </row>
    <row r="475" spans="1:8" s="2" customFormat="1" ht="16.899999999999999" customHeight="1">
      <c r="A475" s="35"/>
      <c r="B475" s="40"/>
      <c r="C475" s="277" t="s">
        <v>1</v>
      </c>
      <c r="D475" s="277" t="s">
        <v>2565</v>
      </c>
      <c r="E475" s="18" t="s">
        <v>1</v>
      </c>
      <c r="F475" s="278">
        <v>-3.84</v>
      </c>
      <c r="G475" s="35"/>
      <c r="H475" s="40"/>
    </row>
    <row r="476" spans="1:8" s="2" customFormat="1" ht="16.899999999999999" customHeight="1">
      <c r="A476" s="35"/>
      <c r="B476" s="40"/>
      <c r="C476" s="277" t="s">
        <v>1</v>
      </c>
      <c r="D476" s="277" t="s">
        <v>2566</v>
      </c>
      <c r="E476" s="18" t="s">
        <v>1</v>
      </c>
      <c r="F476" s="278">
        <v>-3.024</v>
      </c>
      <c r="G476" s="35"/>
      <c r="H476" s="40"/>
    </row>
    <row r="477" spans="1:8" s="2" customFormat="1" ht="16.899999999999999" customHeight="1">
      <c r="A477" s="35"/>
      <c r="B477" s="40"/>
      <c r="C477" s="277" t="s">
        <v>1</v>
      </c>
      <c r="D477" s="277" t="s">
        <v>2567</v>
      </c>
      <c r="E477" s="18" t="s">
        <v>1</v>
      </c>
      <c r="F477" s="278">
        <v>-10</v>
      </c>
      <c r="G477" s="35"/>
      <c r="H477" s="40"/>
    </row>
    <row r="478" spans="1:8" s="2" customFormat="1" ht="16.899999999999999" customHeight="1">
      <c r="A478" s="35"/>
      <c r="B478" s="40"/>
      <c r="C478" s="277" t="s">
        <v>2531</v>
      </c>
      <c r="D478" s="277" t="s">
        <v>291</v>
      </c>
      <c r="E478" s="18" t="s">
        <v>1</v>
      </c>
      <c r="F478" s="278">
        <v>55.351999999999997</v>
      </c>
      <c r="G478" s="35"/>
      <c r="H478" s="40"/>
    </row>
    <row r="479" spans="1:8" s="2" customFormat="1" ht="16.899999999999999" customHeight="1">
      <c r="A479" s="35"/>
      <c r="B479" s="40"/>
      <c r="C479" s="279" t="s">
        <v>3826</v>
      </c>
      <c r="D479" s="35"/>
      <c r="E479" s="35"/>
      <c r="F479" s="35"/>
      <c r="G479" s="35"/>
      <c r="H479" s="40"/>
    </row>
    <row r="480" spans="1:8" s="2" customFormat="1" ht="16.899999999999999" customHeight="1">
      <c r="A480" s="35"/>
      <c r="B480" s="40"/>
      <c r="C480" s="277" t="s">
        <v>2560</v>
      </c>
      <c r="D480" s="277" t="s">
        <v>2561</v>
      </c>
      <c r="E480" s="18" t="s">
        <v>285</v>
      </c>
      <c r="F480" s="278">
        <v>55.351999999999997</v>
      </c>
      <c r="G480" s="35"/>
      <c r="H480" s="40"/>
    </row>
    <row r="481" spans="1:8" s="2" customFormat="1" ht="22.5">
      <c r="A481" s="35"/>
      <c r="B481" s="40"/>
      <c r="C481" s="277" t="s">
        <v>539</v>
      </c>
      <c r="D481" s="277" t="s">
        <v>540</v>
      </c>
      <c r="E481" s="18" t="s">
        <v>285</v>
      </c>
      <c r="F481" s="278">
        <v>159.166</v>
      </c>
      <c r="G481" s="35"/>
      <c r="H481" s="40"/>
    </row>
    <row r="482" spans="1:8" s="2" customFormat="1" ht="22.5">
      <c r="A482" s="35"/>
      <c r="B482" s="40"/>
      <c r="C482" s="277" t="s">
        <v>547</v>
      </c>
      <c r="D482" s="277" t="s">
        <v>548</v>
      </c>
      <c r="E482" s="18" t="s">
        <v>285</v>
      </c>
      <c r="F482" s="278">
        <v>25.466000000000001</v>
      </c>
      <c r="G482" s="35"/>
      <c r="H482" s="40"/>
    </row>
    <row r="483" spans="1:8" s="2" customFormat="1" ht="26.45" customHeight="1">
      <c r="A483" s="35"/>
      <c r="B483" s="40"/>
      <c r="C483" s="272" t="s">
        <v>3838</v>
      </c>
      <c r="D483" s="272" t="s">
        <v>96</v>
      </c>
      <c r="E483" s="35"/>
      <c r="F483" s="35"/>
      <c r="G483" s="35"/>
      <c r="H483" s="40"/>
    </row>
    <row r="484" spans="1:8" s="2" customFormat="1" ht="16.899999999999999" customHeight="1">
      <c r="A484" s="35"/>
      <c r="B484" s="40"/>
      <c r="C484" s="273" t="s">
        <v>168</v>
      </c>
      <c r="D484" s="274" t="s">
        <v>1</v>
      </c>
      <c r="E484" s="275" t="s">
        <v>1</v>
      </c>
      <c r="F484" s="276">
        <v>1722.097</v>
      </c>
      <c r="G484" s="35"/>
      <c r="H484" s="40"/>
    </row>
    <row r="485" spans="1:8" s="2" customFormat="1" ht="16.899999999999999" customHeight="1">
      <c r="A485" s="35"/>
      <c r="B485" s="40"/>
      <c r="C485" s="277" t="s">
        <v>168</v>
      </c>
      <c r="D485" s="277" t="s">
        <v>3187</v>
      </c>
      <c r="E485" s="18" t="s">
        <v>1</v>
      </c>
      <c r="F485" s="278">
        <v>1722.097</v>
      </c>
      <c r="G485" s="35"/>
      <c r="H485" s="40"/>
    </row>
    <row r="486" spans="1:8" s="2" customFormat="1" ht="16.899999999999999" customHeight="1">
      <c r="A486" s="35"/>
      <c r="B486" s="40"/>
      <c r="C486" s="279" t="s">
        <v>3826</v>
      </c>
      <c r="D486" s="35"/>
      <c r="E486" s="35"/>
      <c r="F486" s="35"/>
      <c r="G486" s="35"/>
      <c r="H486" s="40"/>
    </row>
    <row r="487" spans="1:8" s="2" customFormat="1" ht="16.899999999999999" customHeight="1">
      <c r="A487" s="35"/>
      <c r="B487" s="40"/>
      <c r="C487" s="277" t="s">
        <v>443</v>
      </c>
      <c r="D487" s="277" t="s">
        <v>444</v>
      </c>
      <c r="E487" s="18" t="s">
        <v>445</v>
      </c>
      <c r="F487" s="278">
        <v>1722.097</v>
      </c>
      <c r="G487" s="35"/>
      <c r="H487" s="40"/>
    </row>
    <row r="488" spans="1:8" s="2" customFormat="1" ht="16.899999999999999" customHeight="1">
      <c r="A488" s="35"/>
      <c r="B488" s="40"/>
      <c r="C488" s="277" t="s">
        <v>448</v>
      </c>
      <c r="D488" s="277" t="s">
        <v>449</v>
      </c>
      <c r="E488" s="18" t="s">
        <v>445</v>
      </c>
      <c r="F488" s="278">
        <v>32719.843000000001</v>
      </c>
      <c r="G488" s="35"/>
      <c r="H488" s="40"/>
    </row>
    <row r="489" spans="1:8" s="2" customFormat="1" ht="22.5">
      <c r="A489" s="35"/>
      <c r="B489" s="40"/>
      <c r="C489" s="277" t="s">
        <v>471</v>
      </c>
      <c r="D489" s="277" t="s">
        <v>472</v>
      </c>
      <c r="E489" s="18" t="s">
        <v>445</v>
      </c>
      <c r="F489" s="278">
        <v>1323.6210000000001</v>
      </c>
      <c r="G489" s="35"/>
      <c r="H489" s="40"/>
    </row>
    <row r="490" spans="1:8" s="2" customFormat="1" ht="16.899999999999999" customHeight="1">
      <c r="A490" s="35"/>
      <c r="B490" s="40"/>
      <c r="C490" s="273" t="s">
        <v>170</v>
      </c>
      <c r="D490" s="274" t="s">
        <v>1</v>
      </c>
      <c r="E490" s="275" t="s">
        <v>1</v>
      </c>
      <c r="F490" s="276">
        <v>100.304</v>
      </c>
      <c r="G490" s="35"/>
      <c r="H490" s="40"/>
    </row>
    <row r="491" spans="1:8" s="2" customFormat="1" ht="16.899999999999999" customHeight="1">
      <c r="A491" s="35"/>
      <c r="B491" s="40"/>
      <c r="C491" s="277" t="s">
        <v>170</v>
      </c>
      <c r="D491" s="277" t="s">
        <v>3156</v>
      </c>
      <c r="E491" s="18" t="s">
        <v>1</v>
      </c>
      <c r="F491" s="278">
        <v>100.304</v>
      </c>
      <c r="G491" s="35"/>
      <c r="H491" s="40"/>
    </row>
    <row r="492" spans="1:8" s="2" customFormat="1" ht="16.899999999999999" customHeight="1">
      <c r="A492" s="35"/>
      <c r="B492" s="40"/>
      <c r="C492" s="279" t="s">
        <v>3826</v>
      </c>
      <c r="D492" s="35"/>
      <c r="E492" s="35"/>
      <c r="F492" s="35"/>
      <c r="G492" s="35"/>
      <c r="H492" s="40"/>
    </row>
    <row r="493" spans="1:8" s="2" customFormat="1" ht="16.899999999999999" customHeight="1">
      <c r="A493" s="35"/>
      <c r="B493" s="40"/>
      <c r="C493" s="277" t="s">
        <v>1397</v>
      </c>
      <c r="D493" s="277" t="s">
        <v>1398</v>
      </c>
      <c r="E493" s="18" t="s">
        <v>445</v>
      </c>
      <c r="F493" s="278">
        <v>100.304</v>
      </c>
      <c r="G493" s="35"/>
      <c r="H493" s="40"/>
    </row>
    <row r="494" spans="1:8" s="2" customFormat="1" ht="16.899999999999999" customHeight="1">
      <c r="A494" s="35"/>
      <c r="B494" s="40"/>
      <c r="C494" s="277" t="s">
        <v>443</v>
      </c>
      <c r="D494" s="277" t="s">
        <v>444</v>
      </c>
      <c r="E494" s="18" t="s">
        <v>445</v>
      </c>
      <c r="F494" s="278">
        <v>1722.097</v>
      </c>
      <c r="G494" s="35"/>
      <c r="H494" s="40"/>
    </row>
    <row r="495" spans="1:8" s="2" customFormat="1" ht="16.899999999999999" customHeight="1">
      <c r="A495" s="35"/>
      <c r="B495" s="40"/>
      <c r="C495" s="277" t="s">
        <v>1400</v>
      </c>
      <c r="D495" s="277" t="s">
        <v>1401</v>
      </c>
      <c r="E495" s="18" t="s">
        <v>445</v>
      </c>
      <c r="F495" s="278">
        <v>1905.7760000000001</v>
      </c>
      <c r="G495" s="35"/>
      <c r="H495" s="40"/>
    </row>
    <row r="496" spans="1:8" s="2" customFormat="1" ht="22.5">
      <c r="A496" s="35"/>
      <c r="B496" s="40"/>
      <c r="C496" s="277" t="s">
        <v>467</v>
      </c>
      <c r="D496" s="277" t="s">
        <v>468</v>
      </c>
      <c r="E496" s="18" t="s">
        <v>445</v>
      </c>
      <c r="F496" s="278">
        <v>100.304</v>
      </c>
      <c r="G496" s="35"/>
      <c r="H496" s="40"/>
    </row>
    <row r="497" spans="1:8" s="2" customFormat="1" ht="26.45" customHeight="1">
      <c r="A497" s="35"/>
      <c r="B497" s="40"/>
      <c r="C497" s="272" t="s">
        <v>3839</v>
      </c>
      <c r="D497" s="272" t="s">
        <v>154</v>
      </c>
      <c r="E497" s="35"/>
      <c r="F497" s="35"/>
      <c r="G497" s="35"/>
      <c r="H497" s="40"/>
    </row>
    <row r="498" spans="1:8" s="2" customFormat="1" ht="16.899999999999999" customHeight="1">
      <c r="A498" s="35"/>
      <c r="B498" s="40"/>
      <c r="C498" s="273" t="s">
        <v>488</v>
      </c>
      <c r="D498" s="274" t="s">
        <v>1</v>
      </c>
      <c r="E498" s="275" t="s">
        <v>1</v>
      </c>
      <c r="F498" s="276">
        <v>14.433</v>
      </c>
      <c r="G498" s="35"/>
      <c r="H498" s="40"/>
    </row>
    <row r="499" spans="1:8" s="2" customFormat="1" ht="16.899999999999999" customHeight="1">
      <c r="A499" s="35"/>
      <c r="B499" s="40"/>
      <c r="C499" s="273" t="s">
        <v>1786</v>
      </c>
      <c r="D499" s="274" t="s">
        <v>1</v>
      </c>
      <c r="E499" s="275" t="s">
        <v>1</v>
      </c>
      <c r="F499" s="276">
        <v>1.335</v>
      </c>
      <c r="G499" s="35"/>
      <c r="H499" s="40"/>
    </row>
    <row r="500" spans="1:8" s="2" customFormat="1" ht="16.899999999999999" customHeight="1">
      <c r="A500" s="35"/>
      <c r="B500" s="40"/>
      <c r="C500" s="273" t="s">
        <v>490</v>
      </c>
      <c r="D500" s="274" t="s">
        <v>1</v>
      </c>
      <c r="E500" s="275" t="s">
        <v>1</v>
      </c>
      <c r="F500" s="276">
        <v>16.579999999999998</v>
      </c>
      <c r="G500" s="35"/>
      <c r="H500" s="40"/>
    </row>
    <row r="501" spans="1:8" s="2" customFormat="1" ht="16.899999999999999" customHeight="1">
      <c r="A501" s="35"/>
      <c r="B501" s="40"/>
      <c r="C501" s="277" t="s">
        <v>1</v>
      </c>
      <c r="D501" s="277" t="s">
        <v>550</v>
      </c>
      <c r="E501" s="18" t="s">
        <v>1</v>
      </c>
      <c r="F501" s="278">
        <v>0</v>
      </c>
      <c r="G501" s="35"/>
      <c r="H501" s="40"/>
    </row>
    <row r="502" spans="1:8" s="2" customFormat="1" ht="16.899999999999999" customHeight="1">
      <c r="A502" s="35"/>
      <c r="B502" s="40"/>
      <c r="C502" s="277" t="s">
        <v>1</v>
      </c>
      <c r="D502" s="277" t="s">
        <v>3217</v>
      </c>
      <c r="E502" s="18" t="s">
        <v>1</v>
      </c>
      <c r="F502" s="278">
        <v>39.752000000000002</v>
      </c>
      <c r="G502" s="35"/>
      <c r="H502" s="40"/>
    </row>
    <row r="503" spans="1:8" s="2" customFormat="1" ht="16.899999999999999" customHeight="1">
      <c r="A503" s="35"/>
      <c r="B503" s="40"/>
      <c r="C503" s="277" t="s">
        <v>1</v>
      </c>
      <c r="D503" s="277" t="s">
        <v>2549</v>
      </c>
      <c r="E503" s="18" t="s">
        <v>1</v>
      </c>
      <c r="F503" s="278">
        <v>-23.172000000000001</v>
      </c>
      <c r="G503" s="35"/>
      <c r="H503" s="40"/>
    </row>
    <row r="504" spans="1:8" s="2" customFormat="1" ht="16.899999999999999" customHeight="1">
      <c r="A504" s="35"/>
      <c r="B504" s="40"/>
      <c r="C504" s="277" t="s">
        <v>490</v>
      </c>
      <c r="D504" s="277" t="s">
        <v>291</v>
      </c>
      <c r="E504" s="18" t="s">
        <v>1</v>
      </c>
      <c r="F504" s="278">
        <v>16.579999999999998</v>
      </c>
      <c r="G504" s="35"/>
      <c r="H504" s="40"/>
    </row>
    <row r="505" spans="1:8" s="2" customFormat="1" ht="16.899999999999999" customHeight="1">
      <c r="A505" s="35"/>
      <c r="B505" s="40"/>
      <c r="C505" s="279" t="s">
        <v>3826</v>
      </c>
      <c r="D505" s="35"/>
      <c r="E505" s="35"/>
      <c r="F505" s="35"/>
      <c r="G505" s="35"/>
      <c r="H505" s="40"/>
    </row>
    <row r="506" spans="1:8" s="2" customFormat="1" ht="22.5">
      <c r="A506" s="35"/>
      <c r="B506" s="40"/>
      <c r="C506" s="277" t="s">
        <v>547</v>
      </c>
      <c r="D506" s="277" t="s">
        <v>548</v>
      </c>
      <c r="E506" s="18" t="s">
        <v>285</v>
      </c>
      <c r="F506" s="278">
        <v>16.579999999999998</v>
      </c>
      <c r="G506" s="35"/>
      <c r="H506" s="40"/>
    </row>
    <row r="507" spans="1:8" s="2" customFormat="1" ht="22.5">
      <c r="A507" s="35"/>
      <c r="B507" s="40"/>
      <c r="C507" s="277" t="s">
        <v>554</v>
      </c>
      <c r="D507" s="277" t="s">
        <v>555</v>
      </c>
      <c r="E507" s="18" t="s">
        <v>285</v>
      </c>
      <c r="F507" s="278">
        <v>165.8</v>
      </c>
      <c r="G507" s="35"/>
      <c r="H507" s="40"/>
    </row>
    <row r="508" spans="1:8" s="2" customFormat="1" ht="22.5">
      <c r="A508" s="35"/>
      <c r="B508" s="40"/>
      <c r="C508" s="277" t="s">
        <v>569</v>
      </c>
      <c r="D508" s="277" t="s">
        <v>570</v>
      </c>
      <c r="E508" s="18" t="s">
        <v>445</v>
      </c>
      <c r="F508" s="278">
        <v>33.159999999999997</v>
      </c>
      <c r="G508" s="35"/>
      <c r="H508" s="40"/>
    </row>
    <row r="509" spans="1:8" s="2" customFormat="1" ht="16.899999999999999" customHeight="1">
      <c r="A509" s="35"/>
      <c r="B509" s="40"/>
      <c r="C509" s="277" t="s">
        <v>573</v>
      </c>
      <c r="D509" s="277" t="s">
        <v>574</v>
      </c>
      <c r="E509" s="18" t="s">
        <v>285</v>
      </c>
      <c r="F509" s="278">
        <v>16.579999999999998</v>
      </c>
      <c r="G509" s="35"/>
      <c r="H509" s="40"/>
    </row>
    <row r="510" spans="1:8" s="2" customFormat="1" ht="16.899999999999999" customHeight="1">
      <c r="A510" s="35"/>
      <c r="B510" s="40"/>
      <c r="C510" s="273" t="s">
        <v>1143</v>
      </c>
      <c r="D510" s="274" t="s">
        <v>1</v>
      </c>
      <c r="E510" s="275" t="s">
        <v>1</v>
      </c>
      <c r="F510" s="276">
        <v>236.65199999999999</v>
      </c>
      <c r="G510" s="35"/>
      <c r="H510" s="40"/>
    </row>
    <row r="511" spans="1:8" s="2" customFormat="1" ht="16.899999999999999" customHeight="1">
      <c r="A511" s="35"/>
      <c r="B511" s="40"/>
      <c r="C511" s="273" t="s">
        <v>3197</v>
      </c>
      <c r="D511" s="274" t="s">
        <v>1</v>
      </c>
      <c r="E511" s="275" t="s">
        <v>1</v>
      </c>
      <c r="F511" s="276">
        <v>32.237000000000002</v>
      </c>
      <c r="G511" s="35"/>
      <c r="H511" s="40"/>
    </row>
    <row r="512" spans="1:8" s="2" customFormat="1" ht="16.899999999999999" customHeight="1">
      <c r="A512" s="35"/>
      <c r="B512" s="40"/>
      <c r="C512" s="277" t="s">
        <v>1</v>
      </c>
      <c r="D512" s="277" t="s">
        <v>3212</v>
      </c>
      <c r="E512" s="18" t="s">
        <v>1</v>
      </c>
      <c r="F512" s="278">
        <v>0</v>
      </c>
      <c r="G512" s="35"/>
      <c r="H512" s="40"/>
    </row>
    <row r="513" spans="1:8" s="2" customFormat="1" ht="16.899999999999999" customHeight="1">
      <c r="A513" s="35"/>
      <c r="B513" s="40"/>
      <c r="C513" s="277" t="s">
        <v>1</v>
      </c>
      <c r="D513" s="277" t="s">
        <v>3213</v>
      </c>
      <c r="E513" s="18" t="s">
        <v>1</v>
      </c>
      <c r="F513" s="278">
        <v>20.16</v>
      </c>
      <c r="G513" s="35"/>
      <c r="H513" s="40"/>
    </row>
    <row r="514" spans="1:8" s="2" customFormat="1" ht="16.899999999999999" customHeight="1">
      <c r="A514" s="35"/>
      <c r="B514" s="40"/>
      <c r="C514" s="277" t="s">
        <v>1</v>
      </c>
      <c r="D514" s="277" t="s">
        <v>3214</v>
      </c>
      <c r="E514" s="18" t="s">
        <v>1</v>
      </c>
      <c r="F514" s="278">
        <v>12.077</v>
      </c>
      <c r="G514" s="35"/>
      <c r="H514" s="40"/>
    </row>
    <row r="515" spans="1:8" s="2" customFormat="1" ht="16.899999999999999" customHeight="1">
      <c r="A515" s="35"/>
      <c r="B515" s="40"/>
      <c r="C515" s="277" t="s">
        <v>3197</v>
      </c>
      <c r="D515" s="277" t="s">
        <v>291</v>
      </c>
      <c r="E515" s="18" t="s">
        <v>1</v>
      </c>
      <c r="F515" s="278">
        <v>32.237000000000002</v>
      </c>
      <c r="G515" s="35"/>
      <c r="H515" s="40"/>
    </row>
    <row r="516" spans="1:8" s="2" customFormat="1" ht="16.899999999999999" customHeight="1">
      <c r="A516" s="35"/>
      <c r="B516" s="40"/>
      <c r="C516" s="279" t="s">
        <v>3826</v>
      </c>
      <c r="D516" s="35"/>
      <c r="E516" s="35"/>
      <c r="F516" s="35"/>
      <c r="G516" s="35"/>
      <c r="H516" s="40"/>
    </row>
    <row r="517" spans="1:8" s="2" customFormat="1" ht="22.5">
      <c r="A517" s="35"/>
      <c r="B517" s="40"/>
      <c r="C517" s="277" t="s">
        <v>3209</v>
      </c>
      <c r="D517" s="277" t="s">
        <v>3210</v>
      </c>
      <c r="E517" s="18" t="s">
        <v>285</v>
      </c>
      <c r="F517" s="278">
        <v>32.237000000000002</v>
      </c>
      <c r="G517" s="35"/>
      <c r="H517" s="40"/>
    </row>
    <row r="518" spans="1:8" s="2" customFormat="1" ht="22.5">
      <c r="A518" s="35"/>
      <c r="B518" s="40"/>
      <c r="C518" s="277" t="s">
        <v>547</v>
      </c>
      <c r="D518" s="277" t="s">
        <v>548</v>
      </c>
      <c r="E518" s="18" t="s">
        <v>285</v>
      </c>
      <c r="F518" s="278">
        <v>16.579999999999998</v>
      </c>
      <c r="G518" s="35"/>
      <c r="H518" s="40"/>
    </row>
    <row r="519" spans="1:8" s="2" customFormat="1" ht="16.899999999999999" customHeight="1">
      <c r="A519" s="35"/>
      <c r="B519" s="40"/>
      <c r="C519" s="277" t="s">
        <v>576</v>
      </c>
      <c r="D519" s="277" t="s">
        <v>577</v>
      </c>
      <c r="E519" s="18" t="s">
        <v>285</v>
      </c>
      <c r="F519" s="278">
        <v>17.707000000000001</v>
      </c>
      <c r="G519" s="35"/>
      <c r="H519" s="40"/>
    </row>
    <row r="520" spans="1:8" s="2" customFormat="1" ht="16.899999999999999" customHeight="1">
      <c r="A520" s="35"/>
      <c r="B520" s="40"/>
      <c r="C520" s="273" t="s">
        <v>3199</v>
      </c>
      <c r="D520" s="274" t="s">
        <v>1</v>
      </c>
      <c r="E520" s="275" t="s">
        <v>1</v>
      </c>
      <c r="F520" s="276">
        <v>7.5149999999999997</v>
      </c>
      <c r="G520" s="35"/>
      <c r="H520" s="40"/>
    </row>
    <row r="521" spans="1:8" s="2" customFormat="1" ht="16.899999999999999" customHeight="1">
      <c r="A521" s="35"/>
      <c r="B521" s="40"/>
      <c r="C521" s="277" t="s">
        <v>1</v>
      </c>
      <c r="D521" s="277" t="s">
        <v>3207</v>
      </c>
      <c r="E521" s="18" t="s">
        <v>1</v>
      </c>
      <c r="F521" s="278">
        <v>0</v>
      </c>
      <c r="G521" s="35"/>
      <c r="H521" s="40"/>
    </row>
    <row r="522" spans="1:8" s="2" customFormat="1" ht="16.899999999999999" customHeight="1">
      <c r="A522" s="35"/>
      <c r="B522" s="40"/>
      <c r="C522" s="277" t="s">
        <v>3199</v>
      </c>
      <c r="D522" s="277" t="s">
        <v>3208</v>
      </c>
      <c r="E522" s="18" t="s">
        <v>1</v>
      </c>
      <c r="F522" s="278">
        <v>7.5149999999999997</v>
      </c>
      <c r="G522" s="35"/>
      <c r="H522" s="40"/>
    </row>
    <row r="523" spans="1:8" s="2" customFormat="1" ht="16.899999999999999" customHeight="1">
      <c r="A523" s="35"/>
      <c r="B523" s="40"/>
      <c r="C523" s="279" t="s">
        <v>3826</v>
      </c>
      <c r="D523" s="35"/>
      <c r="E523" s="35"/>
      <c r="F523" s="35"/>
      <c r="G523" s="35"/>
      <c r="H523" s="40"/>
    </row>
    <row r="524" spans="1:8" s="2" customFormat="1" ht="22.5">
      <c r="A524" s="35"/>
      <c r="B524" s="40"/>
      <c r="C524" s="277" t="s">
        <v>3204</v>
      </c>
      <c r="D524" s="277" t="s">
        <v>3205</v>
      </c>
      <c r="E524" s="18" t="s">
        <v>285</v>
      </c>
      <c r="F524" s="278">
        <v>7.5149999999999997</v>
      </c>
      <c r="G524" s="35"/>
      <c r="H524" s="40"/>
    </row>
    <row r="525" spans="1:8" s="2" customFormat="1" ht="22.5">
      <c r="A525" s="35"/>
      <c r="B525" s="40"/>
      <c r="C525" s="277" t="s">
        <v>547</v>
      </c>
      <c r="D525" s="277" t="s">
        <v>548</v>
      </c>
      <c r="E525" s="18" t="s">
        <v>285</v>
      </c>
      <c r="F525" s="278">
        <v>16.579999999999998</v>
      </c>
      <c r="G525" s="35"/>
      <c r="H525" s="40"/>
    </row>
    <row r="526" spans="1:8" s="2" customFormat="1" ht="16.899999999999999" customHeight="1">
      <c r="A526" s="35"/>
      <c r="B526" s="40"/>
      <c r="C526" s="277" t="s">
        <v>2272</v>
      </c>
      <c r="D526" s="277" t="s">
        <v>2273</v>
      </c>
      <c r="E526" s="18" t="s">
        <v>285</v>
      </c>
      <c r="F526" s="278">
        <v>5.4649999999999999</v>
      </c>
      <c r="G526" s="35"/>
      <c r="H526" s="40"/>
    </row>
    <row r="527" spans="1:8" s="2" customFormat="1" ht="16.899999999999999" customHeight="1">
      <c r="A527" s="35"/>
      <c r="B527" s="40"/>
      <c r="C527" s="273" t="s">
        <v>492</v>
      </c>
      <c r="D527" s="274" t="s">
        <v>1</v>
      </c>
      <c r="E527" s="275" t="s">
        <v>1</v>
      </c>
      <c r="F527" s="276">
        <v>207.929</v>
      </c>
      <c r="G527" s="35"/>
      <c r="H527" s="40"/>
    </row>
    <row r="528" spans="1:8" s="2" customFormat="1" ht="16.899999999999999" customHeight="1">
      <c r="A528" s="35"/>
      <c r="B528" s="40"/>
      <c r="C528" s="273" t="s">
        <v>2237</v>
      </c>
      <c r="D528" s="274" t="s">
        <v>1</v>
      </c>
      <c r="E528" s="275" t="s">
        <v>1</v>
      </c>
      <c r="F528" s="276">
        <v>17.707000000000001</v>
      </c>
      <c r="G528" s="35"/>
      <c r="H528" s="40"/>
    </row>
    <row r="529" spans="1:8" s="2" customFormat="1" ht="16.899999999999999" customHeight="1">
      <c r="A529" s="35"/>
      <c r="B529" s="40"/>
      <c r="C529" s="277" t="s">
        <v>1</v>
      </c>
      <c r="D529" s="277" t="s">
        <v>3197</v>
      </c>
      <c r="E529" s="18" t="s">
        <v>1</v>
      </c>
      <c r="F529" s="278">
        <v>32.237000000000002</v>
      </c>
      <c r="G529" s="35"/>
      <c r="H529" s="40"/>
    </row>
    <row r="530" spans="1:8" s="2" customFormat="1" ht="16.899999999999999" customHeight="1">
      <c r="A530" s="35"/>
      <c r="B530" s="40"/>
      <c r="C530" s="277" t="s">
        <v>1</v>
      </c>
      <c r="D530" s="277" t="s">
        <v>3226</v>
      </c>
      <c r="E530" s="18" t="s">
        <v>1</v>
      </c>
      <c r="F530" s="278">
        <v>-14.53</v>
      </c>
      <c r="G530" s="35"/>
      <c r="H530" s="40"/>
    </row>
    <row r="531" spans="1:8" s="2" customFormat="1" ht="16.899999999999999" customHeight="1">
      <c r="A531" s="35"/>
      <c r="B531" s="40"/>
      <c r="C531" s="277" t="s">
        <v>2237</v>
      </c>
      <c r="D531" s="277" t="s">
        <v>291</v>
      </c>
      <c r="E531" s="18" t="s">
        <v>1</v>
      </c>
      <c r="F531" s="278">
        <v>17.707000000000001</v>
      </c>
      <c r="G531" s="35"/>
      <c r="H531" s="40"/>
    </row>
    <row r="532" spans="1:8" s="2" customFormat="1" ht="16.899999999999999" customHeight="1">
      <c r="A532" s="35"/>
      <c r="B532" s="40"/>
      <c r="C532" s="279" t="s">
        <v>3826</v>
      </c>
      <c r="D532" s="35"/>
      <c r="E532" s="35"/>
      <c r="F532" s="35"/>
      <c r="G532" s="35"/>
      <c r="H532" s="40"/>
    </row>
    <row r="533" spans="1:8" s="2" customFormat="1" ht="16.899999999999999" customHeight="1">
      <c r="A533" s="35"/>
      <c r="B533" s="40"/>
      <c r="C533" s="277" t="s">
        <v>576</v>
      </c>
      <c r="D533" s="277" t="s">
        <v>577</v>
      </c>
      <c r="E533" s="18" t="s">
        <v>285</v>
      </c>
      <c r="F533" s="278">
        <v>17.707000000000001</v>
      </c>
      <c r="G533" s="35"/>
      <c r="H533" s="40"/>
    </row>
    <row r="534" spans="1:8" s="2" customFormat="1" ht="22.5">
      <c r="A534" s="35"/>
      <c r="B534" s="40"/>
      <c r="C534" s="277" t="s">
        <v>539</v>
      </c>
      <c r="D534" s="277" t="s">
        <v>540</v>
      </c>
      <c r="E534" s="18" t="s">
        <v>285</v>
      </c>
      <c r="F534" s="278">
        <v>46.344000000000001</v>
      </c>
      <c r="G534" s="35"/>
      <c r="H534" s="40"/>
    </row>
    <row r="535" spans="1:8" s="2" customFormat="1" ht="22.5">
      <c r="A535" s="35"/>
      <c r="B535" s="40"/>
      <c r="C535" s="277" t="s">
        <v>547</v>
      </c>
      <c r="D535" s="277" t="s">
        <v>548</v>
      </c>
      <c r="E535" s="18" t="s">
        <v>285</v>
      </c>
      <c r="F535" s="278">
        <v>16.579999999999998</v>
      </c>
      <c r="G535" s="35"/>
      <c r="H535" s="40"/>
    </row>
    <row r="536" spans="1:8" s="2" customFormat="1" ht="16.899999999999999" customHeight="1">
      <c r="A536" s="35"/>
      <c r="B536" s="40"/>
      <c r="C536" s="277" t="s">
        <v>562</v>
      </c>
      <c r="D536" s="277" t="s">
        <v>563</v>
      </c>
      <c r="E536" s="18" t="s">
        <v>285</v>
      </c>
      <c r="F536" s="278">
        <v>23.172000000000001</v>
      </c>
      <c r="G536" s="35"/>
      <c r="H536" s="40"/>
    </row>
    <row r="537" spans="1:8" s="2" customFormat="1" ht="16.899999999999999" customHeight="1">
      <c r="A537" s="35"/>
      <c r="B537" s="40"/>
      <c r="C537" s="273" t="s">
        <v>2531</v>
      </c>
      <c r="D537" s="274" t="s">
        <v>1</v>
      </c>
      <c r="E537" s="275" t="s">
        <v>1</v>
      </c>
      <c r="F537" s="276">
        <v>5.4649999999999999</v>
      </c>
      <c r="G537" s="35"/>
      <c r="H537" s="40"/>
    </row>
    <row r="538" spans="1:8" s="2" customFormat="1" ht="16.899999999999999" customHeight="1">
      <c r="A538" s="35"/>
      <c r="B538" s="40"/>
      <c r="C538" s="277" t="s">
        <v>1</v>
      </c>
      <c r="D538" s="277" t="s">
        <v>3199</v>
      </c>
      <c r="E538" s="18" t="s">
        <v>1</v>
      </c>
      <c r="F538" s="278">
        <v>7.5149999999999997</v>
      </c>
      <c r="G538" s="35"/>
      <c r="H538" s="40"/>
    </row>
    <row r="539" spans="1:8" s="2" customFormat="1" ht="16.899999999999999" customHeight="1">
      <c r="A539" s="35"/>
      <c r="B539" s="40"/>
      <c r="C539" s="277" t="s">
        <v>1</v>
      </c>
      <c r="D539" s="277" t="s">
        <v>3224</v>
      </c>
      <c r="E539" s="18" t="s">
        <v>1</v>
      </c>
      <c r="F539" s="278">
        <v>-2.0499999999999998</v>
      </c>
      <c r="G539" s="35"/>
      <c r="H539" s="40"/>
    </row>
    <row r="540" spans="1:8" s="2" customFormat="1" ht="16.899999999999999" customHeight="1">
      <c r="A540" s="35"/>
      <c r="B540" s="40"/>
      <c r="C540" s="277" t="s">
        <v>2531</v>
      </c>
      <c r="D540" s="277" t="s">
        <v>291</v>
      </c>
      <c r="E540" s="18" t="s">
        <v>1</v>
      </c>
      <c r="F540" s="278">
        <v>5.4649999999999999</v>
      </c>
      <c r="G540" s="35"/>
      <c r="H540" s="40"/>
    </row>
    <row r="541" spans="1:8" s="2" customFormat="1" ht="16.899999999999999" customHeight="1">
      <c r="A541" s="35"/>
      <c r="B541" s="40"/>
      <c r="C541" s="279" t="s">
        <v>3826</v>
      </c>
      <c r="D541" s="35"/>
      <c r="E541" s="35"/>
      <c r="F541" s="35"/>
      <c r="G541" s="35"/>
      <c r="H541" s="40"/>
    </row>
    <row r="542" spans="1:8" s="2" customFormat="1" ht="16.899999999999999" customHeight="1">
      <c r="A542" s="35"/>
      <c r="B542" s="40"/>
      <c r="C542" s="277" t="s">
        <v>2272</v>
      </c>
      <c r="D542" s="277" t="s">
        <v>2273</v>
      </c>
      <c r="E542" s="18" t="s">
        <v>285</v>
      </c>
      <c r="F542" s="278">
        <v>5.4649999999999999</v>
      </c>
      <c r="G542" s="35"/>
      <c r="H542" s="40"/>
    </row>
    <row r="543" spans="1:8" s="2" customFormat="1" ht="22.5">
      <c r="A543" s="35"/>
      <c r="B543" s="40"/>
      <c r="C543" s="277" t="s">
        <v>539</v>
      </c>
      <c r="D543" s="277" t="s">
        <v>540</v>
      </c>
      <c r="E543" s="18" t="s">
        <v>285</v>
      </c>
      <c r="F543" s="278">
        <v>46.344000000000001</v>
      </c>
      <c r="G543" s="35"/>
      <c r="H543" s="40"/>
    </row>
    <row r="544" spans="1:8" s="2" customFormat="1" ht="22.5">
      <c r="A544" s="35"/>
      <c r="B544" s="40"/>
      <c r="C544" s="277" t="s">
        <v>547</v>
      </c>
      <c r="D544" s="277" t="s">
        <v>548</v>
      </c>
      <c r="E544" s="18" t="s">
        <v>285</v>
      </c>
      <c r="F544" s="278">
        <v>16.579999999999998</v>
      </c>
      <c r="G544" s="35"/>
      <c r="H544" s="40"/>
    </row>
    <row r="545" spans="1:8" s="2" customFormat="1" ht="16.899999999999999" customHeight="1">
      <c r="A545" s="35"/>
      <c r="B545" s="40"/>
      <c r="C545" s="277" t="s">
        <v>562</v>
      </c>
      <c r="D545" s="277" t="s">
        <v>563</v>
      </c>
      <c r="E545" s="18" t="s">
        <v>285</v>
      </c>
      <c r="F545" s="278">
        <v>23.172000000000001</v>
      </c>
      <c r="G545" s="35"/>
      <c r="H545" s="40"/>
    </row>
    <row r="546" spans="1:8" s="2" customFormat="1" ht="16.899999999999999" customHeight="1">
      <c r="A546" s="35"/>
      <c r="B546" s="40"/>
      <c r="C546" s="277" t="s">
        <v>3300</v>
      </c>
      <c r="D546" s="277" t="s">
        <v>3301</v>
      </c>
      <c r="E546" s="18" t="s">
        <v>212</v>
      </c>
      <c r="F546" s="278">
        <v>16</v>
      </c>
      <c r="G546" s="35"/>
      <c r="H546" s="40"/>
    </row>
    <row r="547" spans="1:8" s="2" customFormat="1" ht="26.45" customHeight="1">
      <c r="A547" s="35"/>
      <c r="B547" s="40"/>
      <c r="C547" s="272" t="s">
        <v>3840</v>
      </c>
      <c r="D547" s="272" t="s">
        <v>103</v>
      </c>
      <c r="E547" s="35"/>
      <c r="F547" s="35"/>
      <c r="G547" s="35"/>
      <c r="H547" s="40"/>
    </row>
    <row r="548" spans="1:8" s="2" customFormat="1" ht="16.899999999999999" customHeight="1">
      <c r="A548" s="35"/>
      <c r="B548" s="40"/>
      <c r="C548" s="273" t="s">
        <v>488</v>
      </c>
      <c r="D548" s="274" t="s">
        <v>1</v>
      </c>
      <c r="E548" s="275" t="s">
        <v>1</v>
      </c>
      <c r="F548" s="276">
        <v>399.6</v>
      </c>
      <c r="G548" s="35"/>
      <c r="H548" s="40"/>
    </row>
    <row r="549" spans="1:8" s="2" customFormat="1" ht="16.899999999999999" customHeight="1">
      <c r="A549" s="35"/>
      <c r="B549" s="40"/>
      <c r="C549" s="277" t="s">
        <v>1</v>
      </c>
      <c r="D549" s="277" t="s">
        <v>1161</v>
      </c>
      <c r="E549" s="18" t="s">
        <v>1</v>
      </c>
      <c r="F549" s="278">
        <v>0</v>
      </c>
      <c r="G549" s="35"/>
      <c r="H549" s="40"/>
    </row>
    <row r="550" spans="1:8" s="2" customFormat="1" ht="16.899999999999999" customHeight="1">
      <c r="A550" s="35"/>
      <c r="B550" s="40"/>
      <c r="C550" s="277" t="s">
        <v>488</v>
      </c>
      <c r="D550" s="277" t="s">
        <v>3342</v>
      </c>
      <c r="E550" s="18" t="s">
        <v>1</v>
      </c>
      <c r="F550" s="278">
        <v>399.6</v>
      </c>
      <c r="G550" s="35"/>
      <c r="H550" s="40"/>
    </row>
    <row r="551" spans="1:8" s="2" customFormat="1" ht="16.899999999999999" customHeight="1">
      <c r="A551" s="35"/>
      <c r="B551" s="40"/>
      <c r="C551" s="279" t="s">
        <v>3826</v>
      </c>
      <c r="D551" s="35"/>
      <c r="E551" s="35"/>
      <c r="F551" s="35"/>
      <c r="G551" s="35"/>
      <c r="H551" s="40"/>
    </row>
    <row r="552" spans="1:8" s="2" customFormat="1" ht="22.5">
      <c r="A552" s="35"/>
      <c r="B552" s="40"/>
      <c r="C552" s="277" t="s">
        <v>3339</v>
      </c>
      <c r="D552" s="277" t="s">
        <v>3340</v>
      </c>
      <c r="E552" s="18" t="s">
        <v>285</v>
      </c>
      <c r="F552" s="278">
        <v>399.6</v>
      </c>
      <c r="G552" s="35"/>
      <c r="H552" s="40"/>
    </row>
    <row r="553" spans="1:8" s="2" customFormat="1" ht="22.5">
      <c r="A553" s="35"/>
      <c r="B553" s="40"/>
      <c r="C553" s="277" t="s">
        <v>547</v>
      </c>
      <c r="D553" s="277" t="s">
        <v>548</v>
      </c>
      <c r="E553" s="18" t="s">
        <v>285</v>
      </c>
      <c r="F553" s="278">
        <v>399.6</v>
      </c>
      <c r="G553" s="35"/>
      <c r="H553" s="40"/>
    </row>
    <row r="554" spans="1:8" s="2" customFormat="1" ht="22.5">
      <c r="A554" s="35"/>
      <c r="B554" s="40"/>
      <c r="C554" s="277" t="s">
        <v>554</v>
      </c>
      <c r="D554" s="277" t="s">
        <v>555</v>
      </c>
      <c r="E554" s="18" t="s">
        <v>285</v>
      </c>
      <c r="F554" s="278">
        <v>3996</v>
      </c>
      <c r="G554" s="35"/>
      <c r="H554" s="40"/>
    </row>
    <row r="555" spans="1:8" s="2" customFormat="1" ht="22.5">
      <c r="A555" s="35"/>
      <c r="B555" s="40"/>
      <c r="C555" s="277" t="s">
        <v>569</v>
      </c>
      <c r="D555" s="277" t="s">
        <v>570</v>
      </c>
      <c r="E555" s="18" t="s">
        <v>445</v>
      </c>
      <c r="F555" s="278">
        <v>799.2</v>
      </c>
      <c r="G555" s="35"/>
      <c r="H555" s="40"/>
    </row>
    <row r="556" spans="1:8" s="2" customFormat="1" ht="16.899999999999999" customHeight="1">
      <c r="A556" s="35"/>
      <c r="B556" s="40"/>
      <c r="C556" s="277" t="s">
        <v>573</v>
      </c>
      <c r="D556" s="277" t="s">
        <v>574</v>
      </c>
      <c r="E556" s="18" t="s">
        <v>285</v>
      </c>
      <c r="F556" s="278">
        <v>409.6</v>
      </c>
      <c r="G556" s="35"/>
      <c r="H556" s="40"/>
    </row>
    <row r="557" spans="1:8" s="2" customFormat="1" ht="16.899999999999999" customHeight="1">
      <c r="A557" s="35"/>
      <c r="B557" s="40"/>
      <c r="C557" s="273" t="s">
        <v>3334</v>
      </c>
      <c r="D557" s="274" t="s">
        <v>1</v>
      </c>
      <c r="E557" s="275" t="s">
        <v>1</v>
      </c>
      <c r="F557" s="276">
        <v>942</v>
      </c>
      <c r="G557" s="35"/>
      <c r="H557" s="40"/>
    </row>
    <row r="558" spans="1:8" s="2" customFormat="1" ht="16.899999999999999" customHeight="1">
      <c r="A558" s="35"/>
      <c r="B558" s="40"/>
      <c r="C558" s="277" t="s">
        <v>1</v>
      </c>
      <c r="D558" s="277" t="s">
        <v>3382</v>
      </c>
      <c r="E558" s="18" t="s">
        <v>1</v>
      </c>
      <c r="F558" s="278">
        <v>0</v>
      </c>
      <c r="G558" s="35"/>
      <c r="H558" s="40"/>
    </row>
    <row r="559" spans="1:8" s="2" customFormat="1" ht="16.899999999999999" customHeight="1">
      <c r="A559" s="35"/>
      <c r="B559" s="40"/>
      <c r="C559" s="277" t="s">
        <v>3334</v>
      </c>
      <c r="D559" s="277" t="s">
        <v>3383</v>
      </c>
      <c r="E559" s="18" t="s">
        <v>1</v>
      </c>
      <c r="F559" s="278">
        <v>942</v>
      </c>
      <c r="G559" s="35"/>
      <c r="H559" s="40"/>
    </row>
    <row r="560" spans="1:8" s="2" customFormat="1" ht="16.899999999999999" customHeight="1">
      <c r="A560" s="35"/>
      <c r="B560" s="40"/>
      <c r="C560" s="279" t="s">
        <v>3826</v>
      </c>
      <c r="D560" s="35"/>
      <c r="E560" s="35"/>
      <c r="F560" s="35"/>
      <c r="G560" s="35"/>
      <c r="H560" s="40"/>
    </row>
    <row r="561" spans="1:8" s="2" customFormat="1" ht="22.5">
      <c r="A561" s="35"/>
      <c r="B561" s="40"/>
      <c r="C561" s="277" t="s">
        <v>3379</v>
      </c>
      <c r="D561" s="277" t="s">
        <v>3380</v>
      </c>
      <c r="E561" s="18" t="s">
        <v>212</v>
      </c>
      <c r="F561" s="278">
        <v>999</v>
      </c>
      <c r="G561" s="35"/>
      <c r="H561" s="40"/>
    </row>
    <row r="562" spans="1:8" s="2" customFormat="1" ht="22.5">
      <c r="A562" s="35"/>
      <c r="B562" s="40"/>
      <c r="C562" s="277" t="s">
        <v>3339</v>
      </c>
      <c r="D562" s="277" t="s">
        <v>3340</v>
      </c>
      <c r="E562" s="18" t="s">
        <v>285</v>
      </c>
      <c r="F562" s="278">
        <v>399.6</v>
      </c>
      <c r="G562" s="35"/>
      <c r="H562" s="40"/>
    </row>
    <row r="563" spans="1:8" s="2" customFormat="1" ht="16.899999999999999" customHeight="1">
      <c r="A563" s="35"/>
      <c r="B563" s="40"/>
      <c r="C563" s="277" t="s">
        <v>1188</v>
      </c>
      <c r="D563" s="277" t="s">
        <v>1189</v>
      </c>
      <c r="E563" s="18" t="s">
        <v>212</v>
      </c>
      <c r="F563" s="278">
        <v>1159</v>
      </c>
      <c r="G563" s="35"/>
      <c r="H563" s="40"/>
    </row>
    <row r="564" spans="1:8" s="2" customFormat="1" ht="16.899999999999999" customHeight="1">
      <c r="A564" s="35"/>
      <c r="B564" s="40"/>
      <c r="C564" s="277" t="s">
        <v>1228</v>
      </c>
      <c r="D564" s="277" t="s">
        <v>1220</v>
      </c>
      <c r="E564" s="18" t="s">
        <v>212</v>
      </c>
      <c r="F564" s="278">
        <v>1998</v>
      </c>
      <c r="G564" s="35"/>
      <c r="H564" s="40"/>
    </row>
    <row r="565" spans="1:8" s="2" customFormat="1" ht="16.899999999999999" customHeight="1">
      <c r="A565" s="35"/>
      <c r="B565" s="40"/>
      <c r="C565" s="277" t="s">
        <v>1234</v>
      </c>
      <c r="D565" s="277" t="s">
        <v>3370</v>
      </c>
      <c r="E565" s="18" t="s">
        <v>212</v>
      </c>
      <c r="F565" s="278">
        <v>999</v>
      </c>
      <c r="G565" s="35"/>
      <c r="H565" s="40"/>
    </row>
    <row r="566" spans="1:8" s="2" customFormat="1" ht="16.899999999999999" customHeight="1">
      <c r="A566" s="35"/>
      <c r="B566" s="40"/>
      <c r="C566" s="277" t="s">
        <v>1222</v>
      </c>
      <c r="D566" s="277" t="s">
        <v>1223</v>
      </c>
      <c r="E566" s="18" t="s">
        <v>212</v>
      </c>
      <c r="F566" s="278">
        <v>999</v>
      </c>
      <c r="G566" s="35"/>
      <c r="H566" s="40"/>
    </row>
    <row r="567" spans="1:8" s="2" customFormat="1" ht="16.899999999999999" customHeight="1">
      <c r="A567" s="35"/>
      <c r="B567" s="40"/>
      <c r="C567" s="277" t="s">
        <v>1281</v>
      </c>
      <c r="D567" s="277" t="s">
        <v>3386</v>
      </c>
      <c r="E567" s="18" t="s">
        <v>212</v>
      </c>
      <c r="F567" s="278">
        <v>1028.97</v>
      </c>
      <c r="G567" s="35"/>
      <c r="H567" s="40"/>
    </row>
    <row r="568" spans="1:8" s="2" customFormat="1" ht="16.899999999999999" customHeight="1">
      <c r="A568" s="35"/>
      <c r="B568" s="40"/>
      <c r="C568" s="273" t="s">
        <v>1136</v>
      </c>
      <c r="D568" s="274" t="s">
        <v>1</v>
      </c>
      <c r="E568" s="275" t="s">
        <v>1</v>
      </c>
      <c r="F568" s="276">
        <v>57</v>
      </c>
      <c r="G568" s="35"/>
      <c r="H568" s="40"/>
    </row>
    <row r="569" spans="1:8" s="2" customFormat="1" ht="16.899999999999999" customHeight="1">
      <c r="A569" s="35"/>
      <c r="B569" s="40"/>
      <c r="C569" s="277" t="s">
        <v>1</v>
      </c>
      <c r="D569" s="277" t="s">
        <v>3384</v>
      </c>
      <c r="E569" s="18" t="s">
        <v>1</v>
      </c>
      <c r="F569" s="278">
        <v>0</v>
      </c>
      <c r="G569" s="35"/>
      <c r="H569" s="40"/>
    </row>
    <row r="570" spans="1:8" s="2" customFormat="1" ht="16.899999999999999" customHeight="1">
      <c r="A570" s="35"/>
      <c r="B570" s="40"/>
      <c r="C570" s="277" t="s">
        <v>1136</v>
      </c>
      <c r="D570" s="277" t="s">
        <v>3385</v>
      </c>
      <c r="E570" s="18" t="s">
        <v>1</v>
      </c>
      <c r="F570" s="278">
        <v>57</v>
      </c>
      <c r="G570" s="35"/>
      <c r="H570" s="40"/>
    </row>
    <row r="571" spans="1:8" s="2" customFormat="1" ht="16.899999999999999" customHeight="1">
      <c r="A571" s="35"/>
      <c r="B571" s="40"/>
      <c r="C571" s="279" t="s">
        <v>3826</v>
      </c>
      <c r="D571" s="35"/>
      <c r="E571" s="35"/>
      <c r="F571" s="35"/>
      <c r="G571" s="35"/>
      <c r="H571" s="40"/>
    </row>
    <row r="572" spans="1:8" s="2" customFormat="1" ht="22.5">
      <c r="A572" s="35"/>
      <c r="B572" s="40"/>
      <c r="C572" s="277" t="s">
        <v>3379</v>
      </c>
      <c r="D572" s="277" t="s">
        <v>3380</v>
      </c>
      <c r="E572" s="18" t="s">
        <v>212</v>
      </c>
      <c r="F572" s="278">
        <v>999</v>
      </c>
      <c r="G572" s="35"/>
      <c r="H572" s="40"/>
    </row>
    <row r="573" spans="1:8" s="2" customFormat="1" ht="22.5">
      <c r="A573" s="35"/>
      <c r="B573" s="40"/>
      <c r="C573" s="277" t="s">
        <v>3339</v>
      </c>
      <c r="D573" s="277" t="s">
        <v>3340</v>
      </c>
      <c r="E573" s="18" t="s">
        <v>285</v>
      </c>
      <c r="F573" s="278">
        <v>399.6</v>
      </c>
      <c r="G573" s="35"/>
      <c r="H573" s="40"/>
    </row>
    <row r="574" spans="1:8" s="2" customFormat="1" ht="16.899999999999999" customHeight="1">
      <c r="A574" s="35"/>
      <c r="B574" s="40"/>
      <c r="C574" s="277" t="s">
        <v>1188</v>
      </c>
      <c r="D574" s="277" t="s">
        <v>1189</v>
      </c>
      <c r="E574" s="18" t="s">
        <v>212</v>
      </c>
      <c r="F574" s="278">
        <v>1159</v>
      </c>
      <c r="G574" s="35"/>
      <c r="H574" s="40"/>
    </row>
    <row r="575" spans="1:8" s="2" customFormat="1" ht="16.899999999999999" customHeight="1">
      <c r="A575" s="35"/>
      <c r="B575" s="40"/>
      <c r="C575" s="277" t="s">
        <v>1228</v>
      </c>
      <c r="D575" s="277" t="s">
        <v>1220</v>
      </c>
      <c r="E575" s="18" t="s">
        <v>212</v>
      </c>
      <c r="F575" s="278">
        <v>1998</v>
      </c>
      <c r="G575" s="35"/>
      <c r="H575" s="40"/>
    </row>
    <row r="576" spans="1:8" s="2" customFormat="1" ht="16.899999999999999" customHeight="1">
      <c r="A576" s="35"/>
      <c r="B576" s="40"/>
      <c r="C576" s="277" t="s">
        <v>1234</v>
      </c>
      <c r="D576" s="277" t="s">
        <v>3370</v>
      </c>
      <c r="E576" s="18" t="s">
        <v>212</v>
      </c>
      <c r="F576" s="278">
        <v>999</v>
      </c>
      <c r="G576" s="35"/>
      <c r="H576" s="40"/>
    </row>
    <row r="577" spans="1:8" s="2" customFormat="1" ht="16.899999999999999" customHeight="1">
      <c r="A577" s="35"/>
      <c r="B577" s="40"/>
      <c r="C577" s="277" t="s">
        <v>1222</v>
      </c>
      <c r="D577" s="277" t="s">
        <v>1223</v>
      </c>
      <c r="E577" s="18" t="s">
        <v>212</v>
      </c>
      <c r="F577" s="278">
        <v>999</v>
      </c>
      <c r="G577" s="35"/>
      <c r="H577" s="40"/>
    </row>
    <row r="578" spans="1:8" s="2" customFormat="1" ht="16.899999999999999" customHeight="1">
      <c r="A578" s="35"/>
      <c r="B578" s="40"/>
      <c r="C578" s="273" t="s">
        <v>3336</v>
      </c>
      <c r="D578" s="274" t="s">
        <v>1</v>
      </c>
      <c r="E578" s="275" t="s">
        <v>1</v>
      </c>
      <c r="F578" s="276">
        <v>160</v>
      </c>
      <c r="G578" s="35"/>
      <c r="H578" s="40"/>
    </row>
    <row r="579" spans="1:8" s="2" customFormat="1" ht="16.899999999999999" customHeight="1">
      <c r="A579" s="35"/>
      <c r="B579" s="40"/>
      <c r="C579" s="277" t="s">
        <v>1</v>
      </c>
      <c r="D579" s="277" t="s">
        <v>3375</v>
      </c>
      <c r="E579" s="18" t="s">
        <v>1</v>
      </c>
      <c r="F579" s="278">
        <v>0</v>
      </c>
      <c r="G579" s="35"/>
      <c r="H579" s="40"/>
    </row>
    <row r="580" spans="1:8" s="2" customFormat="1" ht="16.899999999999999" customHeight="1">
      <c r="A580" s="35"/>
      <c r="B580" s="40"/>
      <c r="C580" s="277" t="s">
        <v>3336</v>
      </c>
      <c r="D580" s="277" t="s">
        <v>3376</v>
      </c>
      <c r="E580" s="18" t="s">
        <v>1</v>
      </c>
      <c r="F580" s="278">
        <v>160</v>
      </c>
      <c r="G580" s="35"/>
      <c r="H580" s="40"/>
    </row>
    <row r="581" spans="1:8" s="2" customFormat="1" ht="16.899999999999999" customHeight="1">
      <c r="A581" s="35"/>
      <c r="B581" s="40"/>
      <c r="C581" s="279" t="s">
        <v>3826</v>
      </c>
      <c r="D581" s="35"/>
      <c r="E581" s="35"/>
      <c r="F581" s="35"/>
      <c r="G581" s="35"/>
      <c r="H581" s="40"/>
    </row>
    <row r="582" spans="1:8" s="2" customFormat="1" ht="22.5">
      <c r="A582" s="35"/>
      <c r="B582" s="40"/>
      <c r="C582" s="277" t="s">
        <v>3372</v>
      </c>
      <c r="D582" s="277" t="s">
        <v>3373</v>
      </c>
      <c r="E582" s="18" t="s">
        <v>212</v>
      </c>
      <c r="F582" s="278">
        <v>160</v>
      </c>
      <c r="G582" s="35"/>
      <c r="H582" s="40"/>
    </row>
    <row r="583" spans="1:8" s="2" customFormat="1" ht="16.899999999999999" customHeight="1">
      <c r="A583" s="35"/>
      <c r="B583" s="40"/>
      <c r="C583" s="277" t="s">
        <v>1188</v>
      </c>
      <c r="D583" s="277" t="s">
        <v>1189</v>
      </c>
      <c r="E583" s="18" t="s">
        <v>212</v>
      </c>
      <c r="F583" s="278">
        <v>1159</v>
      </c>
      <c r="G583" s="35"/>
      <c r="H583" s="40"/>
    </row>
    <row r="584" spans="1:8" s="2" customFormat="1" ht="16.899999999999999" customHeight="1">
      <c r="A584" s="35"/>
      <c r="B584" s="40"/>
      <c r="C584" s="277" t="s">
        <v>3360</v>
      </c>
      <c r="D584" s="277" t="s">
        <v>3361</v>
      </c>
      <c r="E584" s="18" t="s">
        <v>212</v>
      </c>
      <c r="F584" s="278">
        <v>160</v>
      </c>
      <c r="G584" s="35"/>
      <c r="H584" s="40"/>
    </row>
    <row r="585" spans="1:8" s="2" customFormat="1" ht="16.899999999999999" customHeight="1">
      <c r="A585" s="35"/>
      <c r="B585" s="40"/>
      <c r="C585" s="277" t="s">
        <v>3363</v>
      </c>
      <c r="D585" s="277" t="s">
        <v>3364</v>
      </c>
      <c r="E585" s="18" t="s">
        <v>212</v>
      </c>
      <c r="F585" s="278">
        <v>160</v>
      </c>
      <c r="G585" s="35"/>
      <c r="H585" s="40"/>
    </row>
    <row r="586" spans="1:8" s="2" customFormat="1" ht="22.5">
      <c r="A586" s="35"/>
      <c r="B586" s="40"/>
      <c r="C586" s="277" t="s">
        <v>1249</v>
      </c>
      <c r="D586" s="277" t="s">
        <v>1250</v>
      </c>
      <c r="E586" s="18" t="s">
        <v>445</v>
      </c>
      <c r="F586" s="278">
        <v>32</v>
      </c>
      <c r="G586" s="35"/>
      <c r="H586" s="40"/>
    </row>
    <row r="587" spans="1:8" s="2" customFormat="1" ht="26.45" customHeight="1">
      <c r="A587" s="35"/>
      <c r="B587" s="40"/>
      <c r="C587" s="272" t="s">
        <v>3841</v>
      </c>
      <c r="D587" s="272" t="s">
        <v>109</v>
      </c>
      <c r="E587" s="35"/>
      <c r="F587" s="35"/>
      <c r="G587" s="35"/>
      <c r="H587" s="40"/>
    </row>
    <row r="588" spans="1:8" s="2" customFormat="1" ht="16.899999999999999" customHeight="1">
      <c r="A588" s="35"/>
      <c r="B588" s="40"/>
      <c r="C588" s="273" t="s">
        <v>488</v>
      </c>
      <c r="D588" s="274" t="s">
        <v>1</v>
      </c>
      <c r="E588" s="275" t="s">
        <v>1</v>
      </c>
      <c r="F588" s="276">
        <v>2.1869999999999998</v>
      </c>
      <c r="G588" s="35"/>
      <c r="H588" s="40"/>
    </row>
    <row r="589" spans="1:8" s="2" customFormat="1" ht="16.899999999999999" customHeight="1">
      <c r="A589" s="35"/>
      <c r="B589" s="40"/>
      <c r="C589" s="277" t="s">
        <v>1</v>
      </c>
      <c r="D589" s="277" t="s">
        <v>3481</v>
      </c>
      <c r="E589" s="18" t="s">
        <v>1</v>
      </c>
      <c r="F589" s="278">
        <v>0</v>
      </c>
      <c r="G589" s="35"/>
      <c r="H589" s="40"/>
    </row>
    <row r="590" spans="1:8" s="2" customFormat="1" ht="16.899999999999999" customHeight="1">
      <c r="A590" s="35"/>
      <c r="B590" s="40"/>
      <c r="C590" s="277" t="s">
        <v>1</v>
      </c>
      <c r="D590" s="277" t="s">
        <v>3482</v>
      </c>
      <c r="E590" s="18" t="s">
        <v>1</v>
      </c>
      <c r="F590" s="278">
        <v>2.1869999999999998</v>
      </c>
      <c r="G590" s="35"/>
      <c r="H590" s="40"/>
    </row>
    <row r="591" spans="1:8" s="2" customFormat="1" ht="16.899999999999999" customHeight="1">
      <c r="A591" s="35"/>
      <c r="B591" s="40"/>
      <c r="C591" s="277" t="s">
        <v>488</v>
      </c>
      <c r="D591" s="277" t="s">
        <v>291</v>
      </c>
      <c r="E591" s="18" t="s">
        <v>1</v>
      </c>
      <c r="F591" s="278">
        <v>2.1869999999999998</v>
      </c>
      <c r="G591" s="35"/>
      <c r="H591" s="40"/>
    </row>
    <row r="592" spans="1:8" s="2" customFormat="1" ht="16.899999999999999" customHeight="1">
      <c r="A592" s="35"/>
      <c r="B592" s="40"/>
      <c r="C592" s="279" t="s">
        <v>3826</v>
      </c>
      <c r="D592" s="35"/>
      <c r="E592" s="35"/>
      <c r="F592" s="35"/>
      <c r="G592" s="35"/>
      <c r="H592" s="40"/>
    </row>
    <row r="593" spans="1:8" s="2" customFormat="1" ht="16.899999999999999" customHeight="1">
      <c r="A593" s="35"/>
      <c r="B593" s="40"/>
      <c r="C593" s="277" t="s">
        <v>1801</v>
      </c>
      <c r="D593" s="277" t="s">
        <v>1802</v>
      </c>
      <c r="E593" s="18" t="s">
        <v>285</v>
      </c>
      <c r="F593" s="278">
        <v>2.1869999999999998</v>
      </c>
      <c r="G593" s="35"/>
      <c r="H593" s="40"/>
    </row>
    <row r="594" spans="1:8" s="2" customFormat="1" ht="22.5">
      <c r="A594" s="35"/>
      <c r="B594" s="40"/>
      <c r="C594" s="277" t="s">
        <v>547</v>
      </c>
      <c r="D594" s="277" t="s">
        <v>548</v>
      </c>
      <c r="E594" s="18" t="s">
        <v>285</v>
      </c>
      <c r="F594" s="278">
        <v>93.387</v>
      </c>
      <c r="G594" s="35"/>
      <c r="H594" s="40"/>
    </row>
    <row r="595" spans="1:8" s="2" customFormat="1" ht="16.899999999999999" customHeight="1">
      <c r="A595" s="35"/>
      <c r="B595" s="40"/>
      <c r="C595" s="273" t="s">
        <v>1786</v>
      </c>
      <c r="D595" s="274" t="s">
        <v>1</v>
      </c>
      <c r="E595" s="275" t="s">
        <v>1</v>
      </c>
      <c r="F595" s="276">
        <v>1.335</v>
      </c>
      <c r="G595" s="35"/>
      <c r="H595" s="40"/>
    </row>
    <row r="596" spans="1:8" s="2" customFormat="1" ht="16.899999999999999" customHeight="1">
      <c r="A596" s="35"/>
      <c r="B596" s="40"/>
      <c r="C596" s="273" t="s">
        <v>490</v>
      </c>
      <c r="D596" s="274" t="s">
        <v>1</v>
      </c>
      <c r="E596" s="275" t="s">
        <v>1</v>
      </c>
      <c r="F596" s="276">
        <v>93.387</v>
      </c>
      <c r="G596" s="35"/>
      <c r="H596" s="40"/>
    </row>
    <row r="597" spans="1:8" s="2" customFormat="1" ht="16.899999999999999" customHeight="1">
      <c r="A597" s="35"/>
      <c r="B597" s="40"/>
      <c r="C597" s="277" t="s">
        <v>1</v>
      </c>
      <c r="D597" s="277" t="s">
        <v>550</v>
      </c>
      <c r="E597" s="18" t="s">
        <v>1</v>
      </c>
      <c r="F597" s="278">
        <v>0</v>
      </c>
      <c r="G597" s="35"/>
      <c r="H597" s="40"/>
    </row>
    <row r="598" spans="1:8" s="2" customFormat="1" ht="16.899999999999999" customHeight="1">
      <c r="A598" s="35"/>
      <c r="B598" s="40"/>
      <c r="C598" s="277" t="s">
        <v>1</v>
      </c>
      <c r="D598" s="277" t="s">
        <v>3487</v>
      </c>
      <c r="E598" s="18" t="s">
        <v>1</v>
      </c>
      <c r="F598" s="278">
        <v>161.78700000000001</v>
      </c>
      <c r="G598" s="35"/>
      <c r="H598" s="40"/>
    </row>
    <row r="599" spans="1:8" s="2" customFormat="1" ht="16.899999999999999" customHeight="1">
      <c r="A599" s="35"/>
      <c r="B599" s="40"/>
      <c r="C599" s="277" t="s">
        <v>1</v>
      </c>
      <c r="D599" s="277" t="s">
        <v>551</v>
      </c>
      <c r="E599" s="18" t="s">
        <v>1</v>
      </c>
      <c r="F599" s="278">
        <v>-68.400000000000006</v>
      </c>
      <c r="G599" s="35"/>
      <c r="H599" s="40"/>
    </row>
    <row r="600" spans="1:8" s="2" customFormat="1" ht="16.899999999999999" customHeight="1">
      <c r="A600" s="35"/>
      <c r="B600" s="40"/>
      <c r="C600" s="277" t="s">
        <v>490</v>
      </c>
      <c r="D600" s="277" t="s">
        <v>291</v>
      </c>
      <c r="E600" s="18" t="s">
        <v>1</v>
      </c>
      <c r="F600" s="278">
        <v>93.387</v>
      </c>
      <c r="G600" s="35"/>
      <c r="H600" s="40"/>
    </row>
    <row r="601" spans="1:8" s="2" customFormat="1" ht="16.899999999999999" customHeight="1">
      <c r="A601" s="35"/>
      <c r="B601" s="40"/>
      <c r="C601" s="279" t="s">
        <v>3826</v>
      </c>
      <c r="D601" s="35"/>
      <c r="E601" s="35"/>
      <c r="F601" s="35"/>
      <c r="G601" s="35"/>
      <c r="H601" s="40"/>
    </row>
    <row r="602" spans="1:8" s="2" customFormat="1" ht="22.5">
      <c r="A602" s="35"/>
      <c r="B602" s="40"/>
      <c r="C602" s="277" t="s">
        <v>547</v>
      </c>
      <c r="D602" s="277" t="s">
        <v>548</v>
      </c>
      <c r="E602" s="18" t="s">
        <v>285</v>
      </c>
      <c r="F602" s="278">
        <v>93.387</v>
      </c>
      <c r="G602" s="35"/>
      <c r="H602" s="40"/>
    </row>
    <row r="603" spans="1:8" s="2" customFormat="1" ht="22.5">
      <c r="A603" s="35"/>
      <c r="B603" s="40"/>
      <c r="C603" s="277" t="s">
        <v>554</v>
      </c>
      <c r="D603" s="277" t="s">
        <v>555</v>
      </c>
      <c r="E603" s="18" t="s">
        <v>285</v>
      </c>
      <c r="F603" s="278">
        <v>933.87</v>
      </c>
      <c r="G603" s="35"/>
      <c r="H603" s="40"/>
    </row>
    <row r="604" spans="1:8" s="2" customFormat="1" ht="22.5">
      <c r="A604" s="35"/>
      <c r="B604" s="40"/>
      <c r="C604" s="277" t="s">
        <v>569</v>
      </c>
      <c r="D604" s="277" t="s">
        <v>570</v>
      </c>
      <c r="E604" s="18" t="s">
        <v>445</v>
      </c>
      <c r="F604" s="278">
        <v>186.774</v>
      </c>
      <c r="G604" s="35"/>
      <c r="H604" s="40"/>
    </row>
    <row r="605" spans="1:8" s="2" customFormat="1" ht="16.899999999999999" customHeight="1">
      <c r="A605" s="35"/>
      <c r="B605" s="40"/>
      <c r="C605" s="277" t="s">
        <v>573</v>
      </c>
      <c r="D605" s="277" t="s">
        <v>574</v>
      </c>
      <c r="E605" s="18" t="s">
        <v>285</v>
      </c>
      <c r="F605" s="278">
        <v>93.387</v>
      </c>
      <c r="G605" s="35"/>
      <c r="H605" s="40"/>
    </row>
    <row r="606" spans="1:8" s="2" customFormat="1" ht="16.899999999999999" customHeight="1">
      <c r="A606" s="35"/>
      <c r="B606" s="40"/>
      <c r="C606" s="273" t="s">
        <v>1143</v>
      </c>
      <c r="D606" s="274" t="s">
        <v>1</v>
      </c>
      <c r="E606" s="275" t="s">
        <v>1</v>
      </c>
      <c r="F606" s="276">
        <v>159.6</v>
      </c>
      <c r="G606" s="35"/>
      <c r="H606" s="40"/>
    </row>
    <row r="607" spans="1:8" s="2" customFormat="1" ht="16.899999999999999" customHeight="1">
      <c r="A607" s="35"/>
      <c r="B607" s="40"/>
      <c r="C607" s="277" t="s">
        <v>1</v>
      </c>
      <c r="D607" s="277" t="s">
        <v>3484</v>
      </c>
      <c r="E607" s="18" t="s">
        <v>1</v>
      </c>
      <c r="F607" s="278">
        <v>0</v>
      </c>
      <c r="G607" s="35"/>
      <c r="H607" s="40"/>
    </row>
    <row r="608" spans="1:8" s="2" customFormat="1" ht="16.899999999999999" customHeight="1">
      <c r="A608" s="35"/>
      <c r="B608" s="40"/>
      <c r="C608" s="277" t="s">
        <v>1</v>
      </c>
      <c r="D608" s="277" t="s">
        <v>3476</v>
      </c>
      <c r="E608" s="18" t="s">
        <v>1</v>
      </c>
      <c r="F608" s="278">
        <v>159.6</v>
      </c>
      <c r="G608" s="35"/>
      <c r="H608" s="40"/>
    </row>
    <row r="609" spans="1:8" s="2" customFormat="1" ht="16.899999999999999" customHeight="1">
      <c r="A609" s="35"/>
      <c r="B609" s="40"/>
      <c r="C609" s="277" t="s">
        <v>1143</v>
      </c>
      <c r="D609" s="277" t="s">
        <v>291</v>
      </c>
      <c r="E609" s="18" t="s">
        <v>1</v>
      </c>
      <c r="F609" s="278">
        <v>159.6</v>
      </c>
      <c r="G609" s="35"/>
      <c r="H609" s="40"/>
    </row>
    <row r="610" spans="1:8" s="2" customFormat="1" ht="16.899999999999999" customHeight="1">
      <c r="A610" s="35"/>
      <c r="B610" s="40"/>
      <c r="C610" s="279" t="s">
        <v>3826</v>
      </c>
      <c r="D610" s="35"/>
      <c r="E610" s="35"/>
      <c r="F610" s="35"/>
      <c r="G610" s="35"/>
      <c r="H610" s="40"/>
    </row>
    <row r="611" spans="1:8" s="2" customFormat="1" ht="22.5">
      <c r="A611" s="35"/>
      <c r="B611" s="40"/>
      <c r="C611" s="277" t="s">
        <v>1806</v>
      </c>
      <c r="D611" s="277" t="s">
        <v>1807</v>
      </c>
      <c r="E611" s="18" t="s">
        <v>285</v>
      </c>
      <c r="F611" s="278">
        <v>159.6</v>
      </c>
      <c r="G611" s="35"/>
      <c r="H611" s="40"/>
    </row>
    <row r="612" spans="1:8" s="2" customFormat="1" ht="22.5">
      <c r="A612" s="35"/>
      <c r="B612" s="40"/>
      <c r="C612" s="277" t="s">
        <v>547</v>
      </c>
      <c r="D612" s="277" t="s">
        <v>548</v>
      </c>
      <c r="E612" s="18" t="s">
        <v>285</v>
      </c>
      <c r="F612" s="278">
        <v>93.387</v>
      </c>
      <c r="G612" s="35"/>
      <c r="H612" s="40"/>
    </row>
    <row r="613" spans="1:8" s="2" customFormat="1" ht="16.899999999999999" customHeight="1">
      <c r="A613" s="35"/>
      <c r="B613" s="40"/>
      <c r="C613" s="273" t="s">
        <v>492</v>
      </c>
      <c r="D613" s="274" t="s">
        <v>1</v>
      </c>
      <c r="E613" s="275" t="s">
        <v>1</v>
      </c>
      <c r="F613" s="276">
        <v>68.400000000000006</v>
      </c>
      <c r="G613" s="35"/>
      <c r="H613" s="40"/>
    </row>
    <row r="614" spans="1:8" s="2" customFormat="1" ht="16.899999999999999" customHeight="1">
      <c r="A614" s="35"/>
      <c r="B614" s="40"/>
      <c r="C614" s="277" t="s">
        <v>1</v>
      </c>
      <c r="D614" s="277" t="s">
        <v>3477</v>
      </c>
      <c r="E614" s="18" t="s">
        <v>1</v>
      </c>
      <c r="F614" s="278">
        <v>68.400000000000006</v>
      </c>
      <c r="G614" s="35"/>
      <c r="H614" s="40"/>
    </row>
    <row r="615" spans="1:8" s="2" customFormat="1" ht="16.899999999999999" customHeight="1">
      <c r="A615" s="35"/>
      <c r="B615" s="40"/>
      <c r="C615" s="277" t="s">
        <v>492</v>
      </c>
      <c r="D615" s="277" t="s">
        <v>291</v>
      </c>
      <c r="E615" s="18" t="s">
        <v>1</v>
      </c>
      <c r="F615" s="278">
        <v>68.400000000000006</v>
      </c>
      <c r="G615" s="35"/>
      <c r="H615" s="40"/>
    </row>
    <row r="616" spans="1:8" s="2" customFormat="1" ht="16.899999999999999" customHeight="1">
      <c r="A616" s="35"/>
      <c r="B616" s="40"/>
      <c r="C616" s="279" t="s">
        <v>3826</v>
      </c>
      <c r="D616" s="35"/>
      <c r="E616" s="35"/>
      <c r="F616" s="35"/>
      <c r="G616" s="35"/>
      <c r="H616" s="40"/>
    </row>
    <row r="617" spans="1:8" s="2" customFormat="1" ht="16.899999999999999" customHeight="1">
      <c r="A617" s="35"/>
      <c r="B617" s="40"/>
      <c r="C617" s="277" t="s">
        <v>576</v>
      </c>
      <c r="D617" s="277" t="s">
        <v>577</v>
      </c>
      <c r="E617" s="18" t="s">
        <v>285</v>
      </c>
      <c r="F617" s="278">
        <v>68.400000000000006</v>
      </c>
      <c r="G617" s="35"/>
      <c r="H617" s="40"/>
    </row>
    <row r="618" spans="1:8" s="2" customFormat="1" ht="22.5">
      <c r="A618" s="35"/>
      <c r="B618" s="40"/>
      <c r="C618" s="277" t="s">
        <v>539</v>
      </c>
      <c r="D618" s="277" t="s">
        <v>540</v>
      </c>
      <c r="E618" s="18" t="s">
        <v>285</v>
      </c>
      <c r="F618" s="278">
        <v>136.80000000000001</v>
      </c>
      <c r="G618" s="35"/>
      <c r="H618" s="40"/>
    </row>
    <row r="619" spans="1:8" s="2" customFormat="1" ht="22.5">
      <c r="A619" s="35"/>
      <c r="B619" s="40"/>
      <c r="C619" s="277" t="s">
        <v>547</v>
      </c>
      <c r="D619" s="277" t="s">
        <v>548</v>
      </c>
      <c r="E619" s="18" t="s">
        <v>285</v>
      </c>
      <c r="F619" s="278">
        <v>93.387</v>
      </c>
      <c r="G619" s="35"/>
      <c r="H619" s="40"/>
    </row>
    <row r="620" spans="1:8" s="2" customFormat="1" ht="16.899999999999999" customHeight="1">
      <c r="A620" s="35"/>
      <c r="B620" s="40"/>
      <c r="C620" s="277" t="s">
        <v>562</v>
      </c>
      <c r="D620" s="277" t="s">
        <v>563</v>
      </c>
      <c r="E620" s="18" t="s">
        <v>285</v>
      </c>
      <c r="F620" s="278">
        <v>68.400000000000006</v>
      </c>
      <c r="G620" s="35"/>
      <c r="H620" s="40"/>
    </row>
    <row r="621" spans="1:8" s="2" customFormat="1" ht="7.35" customHeight="1">
      <c r="A621" s="35"/>
      <c r="B621" s="147"/>
      <c r="C621" s="148"/>
      <c r="D621" s="148"/>
      <c r="E621" s="148"/>
      <c r="F621" s="148"/>
      <c r="G621" s="148"/>
      <c r="H621" s="40"/>
    </row>
    <row r="622" spans="1:8" s="2" customFormat="1" ht="11.25">
      <c r="A622" s="35"/>
      <c r="B622" s="35"/>
      <c r="C622" s="35"/>
      <c r="D622" s="35"/>
      <c r="E622" s="35"/>
      <c r="F622" s="35"/>
      <c r="G622" s="35"/>
      <c r="H622" s="35"/>
    </row>
  </sheetData>
  <sheetProtection algorithmName="SHA-512" hashValue="Lq6LkjKu18NOWKEybKOJaTzsrhF4V3c0+gZiTcGurqVtQL2R0Z3CHjJ9T6Z8PPl5bTK+NImPdx9ysHiNK7LGmw==" saltValue="Rr2Zsoi+BPgsscJUbNzg9aygqRoC5v1uRh5KGVTxyPpSUrIfopdF2e6Xpw2wBv0XfNq4kqzGQDR7MijranbeH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50</vt:i4>
      </vt:variant>
    </vt:vector>
  </HeadingPairs>
  <TitlesOfParts>
    <vt:vector size="75" baseType="lpstr">
      <vt:lpstr>Rekapitulace stavby</vt:lpstr>
      <vt:lpstr>001 - SO 01 Příprava územ...</vt:lpstr>
      <vt:lpstr>003 - SO 03 Úprava opěrné...</vt:lpstr>
      <vt:lpstr>004 - SO 04 Dopravní řeše...</vt:lpstr>
      <vt:lpstr>005 - SO 05 Sadové úpravy...</vt:lpstr>
      <vt:lpstr>006 - SO 06 Opěrné stěny ...</vt:lpstr>
      <vt:lpstr>01 - Kanalizační větev D</vt:lpstr>
      <vt:lpstr>02 - Kanalizační odbočky ...</vt:lpstr>
      <vt:lpstr>03 - Zasakovací objekt ZO</vt:lpstr>
      <vt:lpstr>04 - Kanalizační větev D1</vt:lpstr>
      <vt:lpstr>05 - Kanalizační odbočky ...</vt:lpstr>
      <vt:lpstr>IO05 - IO 05 Vodovodní př...</vt:lpstr>
      <vt:lpstr>115 - SO 05 Sadové úpravy...</vt:lpstr>
      <vt:lpstr>116 - SO 06 Opěrné stěny ...</vt:lpstr>
      <vt:lpstr>IO01 - IO 01 Veřejné osvě...</vt:lpstr>
      <vt:lpstr>001 - Vedlejší rozpočtové...</vt:lpstr>
      <vt:lpstr>301 - IO 01 Veřejné osvět...</vt:lpstr>
      <vt:lpstr>201 - SO 01 Příprava územ...</vt:lpstr>
      <vt:lpstr>202 - SO 02 Zázemí tržnice</vt:lpstr>
      <vt:lpstr>203 - SO 04 Dopravní řeše...</vt:lpstr>
      <vt:lpstr>204 - SO 05 Sadové úpravy...</vt:lpstr>
      <vt:lpstr>205 - SO 06 Opěrné stěny ...</vt:lpstr>
      <vt:lpstr>IO02 - IO 02 Přípojka NN ...</vt:lpstr>
      <vt:lpstr>302 - IO 02 Přípojka NN p...</vt:lpstr>
      <vt:lpstr>Seznam figur</vt:lpstr>
      <vt:lpstr>'001 - SO 01 Příprava územ...'!Názvy_tisku</vt:lpstr>
      <vt:lpstr>'001 - Vedlejší rozpočtové...'!Názvy_tisku</vt:lpstr>
      <vt:lpstr>'003 - SO 03 Úprava opěrné...'!Názvy_tisku</vt:lpstr>
      <vt:lpstr>'004 - SO 04 Dopravní řeše...'!Názvy_tisku</vt:lpstr>
      <vt:lpstr>'005 - SO 05 Sadové úpravy...'!Názvy_tisku</vt:lpstr>
      <vt:lpstr>'006 - SO 06 Opěrné stěny ...'!Názvy_tisku</vt:lpstr>
      <vt:lpstr>'01 - Kanalizační větev D'!Názvy_tisku</vt:lpstr>
      <vt:lpstr>'02 - Kanalizační odbočky ...'!Názvy_tisku</vt:lpstr>
      <vt:lpstr>'03 - Zasakovací objekt ZO'!Názvy_tisku</vt:lpstr>
      <vt:lpstr>'04 - Kanalizační větev D1'!Názvy_tisku</vt:lpstr>
      <vt:lpstr>'05 - Kanalizační odbočky ...'!Názvy_tisku</vt:lpstr>
      <vt:lpstr>'115 - SO 05 Sadové úpravy...'!Názvy_tisku</vt:lpstr>
      <vt:lpstr>'116 - SO 06 Opěrné stěny ...'!Názvy_tisku</vt:lpstr>
      <vt:lpstr>'201 - SO 01 Příprava územ...'!Názvy_tisku</vt:lpstr>
      <vt:lpstr>'202 - SO 02 Zázemí tržnice'!Názvy_tisku</vt:lpstr>
      <vt:lpstr>'203 - SO 04 Dopravní řeše...'!Názvy_tisku</vt:lpstr>
      <vt:lpstr>'204 - SO 05 Sadové úpravy...'!Názvy_tisku</vt:lpstr>
      <vt:lpstr>'205 - SO 06 Opěrné stěny ...'!Názvy_tisku</vt:lpstr>
      <vt:lpstr>'301 - IO 01 Veřejné osvět...'!Názvy_tisku</vt:lpstr>
      <vt:lpstr>'302 - IO 02 Přípojka NN p...'!Názvy_tisku</vt:lpstr>
      <vt:lpstr>'IO01 - IO 01 Veřejné osvě...'!Názvy_tisku</vt:lpstr>
      <vt:lpstr>'IO02 - IO 02 Přípojka NN ...'!Názvy_tisku</vt:lpstr>
      <vt:lpstr>'IO05 - IO 05 Vodovodní př...'!Názvy_tisku</vt:lpstr>
      <vt:lpstr>'Rekapitulace stavby'!Názvy_tisku</vt:lpstr>
      <vt:lpstr>'Seznam figur'!Názvy_tisku</vt:lpstr>
      <vt:lpstr>'001 - SO 01 Příprava územ...'!Oblast_tisku</vt:lpstr>
      <vt:lpstr>'001 - Vedlejší rozpočtové...'!Oblast_tisku</vt:lpstr>
      <vt:lpstr>'003 - SO 03 Úprava opěrné...'!Oblast_tisku</vt:lpstr>
      <vt:lpstr>'004 - SO 04 Dopravní řeše...'!Oblast_tisku</vt:lpstr>
      <vt:lpstr>'005 - SO 05 Sadové úpravy...'!Oblast_tisku</vt:lpstr>
      <vt:lpstr>'006 - SO 06 Opěrné stěny ...'!Oblast_tisku</vt:lpstr>
      <vt:lpstr>'01 - Kanalizační větev D'!Oblast_tisku</vt:lpstr>
      <vt:lpstr>'02 - Kanalizační odbočky ...'!Oblast_tisku</vt:lpstr>
      <vt:lpstr>'03 - Zasakovací objekt ZO'!Oblast_tisku</vt:lpstr>
      <vt:lpstr>'04 - Kanalizační větev D1'!Oblast_tisku</vt:lpstr>
      <vt:lpstr>'05 - Kanalizační odbočky ...'!Oblast_tisku</vt:lpstr>
      <vt:lpstr>'115 - SO 05 Sadové úpravy...'!Oblast_tisku</vt:lpstr>
      <vt:lpstr>'116 - SO 06 Opěrné stěny ...'!Oblast_tisku</vt:lpstr>
      <vt:lpstr>'201 - SO 01 Příprava územ...'!Oblast_tisku</vt:lpstr>
      <vt:lpstr>'202 - SO 02 Zázemí tržnice'!Oblast_tisku</vt:lpstr>
      <vt:lpstr>'203 - SO 04 Dopravní řeše...'!Oblast_tisku</vt:lpstr>
      <vt:lpstr>'204 - SO 05 Sadové úpravy...'!Oblast_tisku</vt:lpstr>
      <vt:lpstr>'205 - SO 06 Opěrné stěny ...'!Oblast_tisku</vt:lpstr>
      <vt:lpstr>'301 - IO 01 Veřejné osvět...'!Oblast_tisku</vt:lpstr>
      <vt:lpstr>'302 - IO 02 Přípojka NN p...'!Oblast_tisku</vt:lpstr>
      <vt:lpstr>'IO01 - IO 01 Veřejné osvě...'!Oblast_tisku</vt:lpstr>
      <vt:lpstr>'IO02 - IO 02 Přípojka NN ...'!Oblast_tisku</vt:lpstr>
      <vt:lpstr>'IO05 - IO 05 Vodovodní př...'!Oblast_tisku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Leskovjanová Irena, Mgr.</cp:lastModifiedBy>
  <dcterms:created xsi:type="dcterms:W3CDTF">2025-04-08T10:30:59Z</dcterms:created>
  <dcterms:modified xsi:type="dcterms:W3CDTF">2025-04-10T08:17:15Z</dcterms:modified>
</cp:coreProperties>
</file>