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s22-file\UserDir$\leskovjanovairena\Documents\2 veřejné zakázky\2_PODLIMITNÍ\2025\4 okna Zasovska\2 zahajeni\"/>
    </mc:Choice>
  </mc:AlternateContent>
  <bookViews>
    <workbookView xWindow="-105" yWindow="-105" windowWidth="23250" windowHeight="12450" activeTab="3"/>
  </bookViews>
  <sheets>
    <sheet name="Pokyny pro vyplnění" sheetId="11" r:id="rId1"/>
    <sheet name="Stavba" sheetId="1" r:id="rId2"/>
    <sheet name="VzorPolozky" sheetId="10" state="hidden" r:id="rId3"/>
    <sheet name="SO01 4 Pol" sheetId="12" r:id="rId4"/>
    <sheet name="El.Rek.4" sheetId="13" r:id="rId5"/>
    <sheet name="El.Roz.4" sheetId="14" r:id="rId6"/>
    <sheet name="El.Par.4" sheetId="15" r:id="rId7"/>
  </sheets>
  <externalReferences>
    <externalReference r:id="rId8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'SO01 4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'SO01 4 Pol'!$A$1:$Y$134</definedName>
    <definedName name="_xlnm.Print_Area" localSheetId="1">Stavba!$A$1:$J$64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 iterateCount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F97" i="12" l="1"/>
  <c r="J23" i="14"/>
  <c r="I23" i="14"/>
  <c r="J20" i="14"/>
  <c r="I20" i="14"/>
  <c r="J19" i="14"/>
  <c r="I19" i="14"/>
  <c r="H19" i="14"/>
  <c r="E19" i="14"/>
  <c r="J18" i="14"/>
  <c r="I18" i="14"/>
  <c r="I17" i="14"/>
  <c r="H17" i="14"/>
  <c r="E17" i="14"/>
  <c r="J17" i="14" s="1"/>
  <c r="J15" i="14"/>
  <c r="I15" i="14"/>
  <c r="H15" i="14"/>
  <c r="E15" i="14"/>
  <c r="J11" i="14"/>
  <c r="I11" i="14"/>
  <c r="H11" i="14"/>
  <c r="E11" i="14"/>
  <c r="I10" i="14"/>
  <c r="H10" i="14"/>
  <c r="E10" i="14"/>
  <c r="J10" i="14" s="1"/>
  <c r="J9" i="14"/>
  <c r="I9" i="14"/>
  <c r="H9" i="14"/>
  <c r="E9" i="14"/>
  <c r="J8" i="14"/>
  <c r="I8" i="14"/>
  <c r="I7" i="14"/>
  <c r="H7" i="14"/>
  <c r="H22" i="14" s="1"/>
  <c r="C6" i="13" s="1"/>
  <c r="E7" i="14"/>
  <c r="E22" i="14" s="1"/>
  <c r="C5" i="13" s="1"/>
  <c r="C8" i="13" s="1"/>
  <c r="C10" i="13"/>
  <c r="C9" i="13"/>
  <c r="C11" i="13" s="1"/>
  <c r="B4" i="13"/>
  <c r="B7" i="13" s="1"/>
  <c r="B3" i="13"/>
  <c r="C4" i="13" s="1"/>
  <c r="I63" i="1"/>
  <c r="I62" i="1"/>
  <c r="I60" i="1"/>
  <c r="I59" i="1"/>
  <c r="I58" i="1"/>
  <c r="I57" i="1"/>
  <c r="I56" i="1"/>
  <c r="I55" i="1"/>
  <c r="I54" i="1"/>
  <c r="I53" i="1"/>
  <c r="I52" i="1"/>
  <c r="BA122" i="12"/>
  <c r="BA56" i="12"/>
  <c r="BA50" i="12"/>
  <c r="BA44" i="12"/>
  <c r="BA38" i="12"/>
  <c r="BA12" i="12"/>
  <c r="O8" i="12"/>
  <c r="Q8" i="12"/>
  <c r="G9" i="12"/>
  <c r="I9" i="12"/>
  <c r="K9" i="12"/>
  <c r="M9" i="12"/>
  <c r="O9" i="12"/>
  <c r="Q9" i="12"/>
  <c r="V9" i="12"/>
  <c r="V8" i="12" s="1"/>
  <c r="G11" i="12"/>
  <c r="G8" i="12" s="1"/>
  <c r="I11" i="12"/>
  <c r="I8" i="12" s="1"/>
  <c r="K11" i="12"/>
  <c r="K8" i="12" s="1"/>
  <c r="M11" i="12"/>
  <c r="M8" i="12" s="1"/>
  <c r="O11" i="12"/>
  <c r="Q11" i="12"/>
  <c r="V11" i="12"/>
  <c r="K15" i="12"/>
  <c r="O15" i="12"/>
  <c r="Q15" i="12"/>
  <c r="V15" i="12"/>
  <c r="G16" i="12"/>
  <c r="M16" i="12" s="1"/>
  <c r="M15" i="12" s="1"/>
  <c r="I16" i="12"/>
  <c r="I15" i="12" s="1"/>
  <c r="K16" i="12"/>
  <c r="O16" i="12"/>
  <c r="Q16" i="12"/>
  <c r="V16" i="12"/>
  <c r="G18" i="12"/>
  <c r="I18" i="12"/>
  <c r="K18" i="12"/>
  <c r="M18" i="12"/>
  <c r="O18" i="12"/>
  <c r="Q18" i="12"/>
  <c r="V18" i="12"/>
  <c r="G19" i="12"/>
  <c r="I19" i="12"/>
  <c r="K19" i="12"/>
  <c r="M19" i="12"/>
  <c r="O19" i="12"/>
  <c r="Q19" i="12"/>
  <c r="V19" i="12"/>
  <c r="O21" i="12"/>
  <c r="G22" i="12"/>
  <c r="I22" i="12"/>
  <c r="K22" i="12"/>
  <c r="M22" i="12"/>
  <c r="O22" i="12"/>
  <c r="Q22" i="12"/>
  <c r="Q21" i="12" s="1"/>
  <c r="V22" i="12"/>
  <c r="V21" i="12" s="1"/>
  <c r="G25" i="12"/>
  <c r="M25" i="12" s="1"/>
  <c r="M21" i="12" s="1"/>
  <c r="I25" i="12"/>
  <c r="I21" i="12" s="1"/>
  <c r="K25" i="12"/>
  <c r="K21" i="12" s="1"/>
  <c r="O25" i="12"/>
  <c r="Q25" i="12"/>
  <c r="V25" i="12"/>
  <c r="G27" i="12"/>
  <c r="I27" i="12"/>
  <c r="K27" i="12"/>
  <c r="M27" i="12"/>
  <c r="O27" i="12"/>
  <c r="Q27" i="12"/>
  <c r="V27" i="12"/>
  <c r="G29" i="12"/>
  <c r="V29" i="12"/>
  <c r="G30" i="12"/>
  <c r="I30" i="12"/>
  <c r="I29" i="12" s="1"/>
  <c r="K30" i="12"/>
  <c r="K29" i="12" s="1"/>
  <c r="M30" i="12"/>
  <c r="M29" i="12" s="1"/>
  <c r="O30" i="12"/>
  <c r="O29" i="12" s="1"/>
  <c r="Q30" i="12"/>
  <c r="Q29" i="12" s="1"/>
  <c r="V30" i="12"/>
  <c r="G32" i="12"/>
  <c r="G31" i="12" s="1"/>
  <c r="I32" i="12"/>
  <c r="I31" i="12" s="1"/>
  <c r="K32" i="12"/>
  <c r="K31" i="12" s="1"/>
  <c r="M32" i="12"/>
  <c r="M31" i="12" s="1"/>
  <c r="O32" i="12"/>
  <c r="Q32" i="12"/>
  <c r="V32" i="12"/>
  <c r="G34" i="12"/>
  <c r="I34" i="12"/>
  <c r="K34" i="12"/>
  <c r="M34" i="12"/>
  <c r="O34" i="12"/>
  <c r="O31" i="12" s="1"/>
  <c r="Q34" i="12"/>
  <c r="Q31" i="12" s="1"/>
  <c r="V34" i="12"/>
  <c r="V31" i="12" s="1"/>
  <c r="G40" i="12"/>
  <c r="M40" i="12" s="1"/>
  <c r="I40" i="12"/>
  <c r="K40" i="12"/>
  <c r="O40" i="12"/>
  <c r="Q40" i="12"/>
  <c r="V40" i="12"/>
  <c r="G46" i="12"/>
  <c r="I46" i="12"/>
  <c r="K46" i="12"/>
  <c r="M46" i="12"/>
  <c r="O46" i="12"/>
  <c r="Q46" i="12"/>
  <c r="V46" i="12"/>
  <c r="G52" i="12"/>
  <c r="I52" i="12"/>
  <c r="K52" i="12"/>
  <c r="M52" i="12"/>
  <c r="O52" i="12"/>
  <c r="Q52" i="12"/>
  <c r="V52" i="12"/>
  <c r="G58" i="12"/>
  <c r="I58" i="12"/>
  <c r="K58" i="12"/>
  <c r="M58" i="12"/>
  <c r="O58" i="12"/>
  <c r="Q58" i="12"/>
  <c r="V58" i="12"/>
  <c r="G60" i="12"/>
  <c r="I60" i="12"/>
  <c r="K60" i="12"/>
  <c r="M60" i="12"/>
  <c r="O60" i="12"/>
  <c r="Q60" i="12"/>
  <c r="V60" i="12"/>
  <c r="G63" i="12"/>
  <c r="M63" i="12" s="1"/>
  <c r="I63" i="12"/>
  <c r="K63" i="12"/>
  <c r="O63" i="12"/>
  <c r="Q63" i="12"/>
  <c r="V63" i="12"/>
  <c r="G65" i="12"/>
  <c r="I65" i="12"/>
  <c r="K65" i="12"/>
  <c r="M65" i="12"/>
  <c r="O65" i="12"/>
  <c r="Q65" i="12"/>
  <c r="V65" i="12"/>
  <c r="G66" i="12"/>
  <c r="G67" i="12"/>
  <c r="I67" i="12"/>
  <c r="I66" i="12" s="1"/>
  <c r="K67" i="12"/>
  <c r="K66" i="12" s="1"/>
  <c r="M67" i="12"/>
  <c r="O67" i="12"/>
  <c r="O66" i="12" s="1"/>
  <c r="Q67" i="12"/>
  <c r="Q66" i="12" s="1"/>
  <c r="V67" i="12"/>
  <c r="G70" i="12"/>
  <c r="M70" i="12" s="1"/>
  <c r="I70" i="12"/>
  <c r="K70" i="12"/>
  <c r="O70" i="12"/>
  <c r="Q70" i="12"/>
  <c r="V70" i="12"/>
  <c r="V66" i="12" s="1"/>
  <c r="G72" i="12"/>
  <c r="I72" i="12"/>
  <c r="K72" i="12"/>
  <c r="M72" i="12"/>
  <c r="O72" i="12"/>
  <c r="Q72" i="12"/>
  <c r="V72" i="12"/>
  <c r="G74" i="12"/>
  <c r="I74" i="12"/>
  <c r="K74" i="12"/>
  <c r="M74" i="12"/>
  <c r="O74" i="12"/>
  <c r="Q74" i="12"/>
  <c r="V74" i="12"/>
  <c r="G76" i="12"/>
  <c r="M76" i="12" s="1"/>
  <c r="I76" i="12"/>
  <c r="K76" i="12"/>
  <c r="O76" i="12"/>
  <c r="Q76" i="12"/>
  <c r="V76" i="12"/>
  <c r="G78" i="12"/>
  <c r="I78" i="12"/>
  <c r="K78" i="12"/>
  <c r="M78" i="12"/>
  <c r="O78" i="12"/>
  <c r="Q78" i="12"/>
  <c r="V78" i="12"/>
  <c r="G81" i="12"/>
  <c r="I81" i="12"/>
  <c r="K81" i="12"/>
  <c r="M81" i="12"/>
  <c r="O81" i="12"/>
  <c r="Q81" i="12"/>
  <c r="V81" i="12"/>
  <c r="G84" i="12"/>
  <c r="I84" i="12"/>
  <c r="K84" i="12"/>
  <c r="M84" i="12"/>
  <c r="O84" i="12"/>
  <c r="Q84" i="12"/>
  <c r="V84" i="12"/>
  <c r="G86" i="12"/>
  <c r="M86" i="12" s="1"/>
  <c r="M85" i="12" s="1"/>
  <c r="I86" i="12"/>
  <c r="I85" i="12" s="1"/>
  <c r="K86" i="12"/>
  <c r="K85" i="12" s="1"/>
  <c r="O86" i="12"/>
  <c r="Q86" i="12"/>
  <c r="V86" i="12"/>
  <c r="G88" i="12"/>
  <c r="I88" i="12"/>
  <c r="K88" i="12"/>
  <c r="M88" i="12"/>
  <c r="O88" i="12"/>
  <c r="O85" i="12" s="1"/>
  <c r="Q88" i="12"/>
  <c r="Q85" i="12" s="1"/>
  <c r="V88" i="12"/>
  <c r="V85" i="12" s="1"/>
  <c r="G89" i="12"/>
  <c r="G90" i="12"/>
  <c r="I90" i="12"/>
  <c r="I89" i="12" s="1"/>
  <c r="K90" i="12"/>
  <c r="K89" i="12" s="1"/>
  <c r="M90" i="12"/>
  <c r="O90" i="12"/>
  <c r="O89" i="12" s="1"/>
  <c r="Q90" i="12"/>
  <c r="Q89" i="12" s="1"/>
  <c r="V90" i="12"/>
  <c r="G92" i="12"/>
  <c r="M92" i="12" s="1"/>
  <c r="I92" i="12"/>
  <c r="K92" i="12"/>
  <c r="O92" i="12"/>
  <c r="Q92" i="12"/>
  <c r="V92" i="12"/>
  <c r="V89" i="12" s="1"/>
  <c r="G94" i="12"/>
  <c r="I94" i="12"/>
  <c r="K94" i="12"/>
  <c r="M94" i="12"/>
  <c r="O94" i="12"/>
  <c r="Q94" i="12"/>
  <c r="V94" i="12"/>
  <c r="K96" i="12"/>
  <c r="O96" i="12"/>
  <c r="Q96" i="12"/>
  <c r="V96" i="12"/>
  <c r="G97" i="12"/>
  <c r="M97" i="12" s="1"/>
  <c r="M96" i="12" s="1"/>
  <c r="I97" i="12"/>
  <c r="I96" i="12" s="1"/>
  <c r="K97" i="12"/>
  <c r="O97" i="12"/>
  <c r="Q97" i="12"/>
  <c r="V97" i="12"/>
  <c r="Q98" i="12"/>
  <c r="V98" i="12"/>
  <c r="G99" i="12"/>
  <c r="I99" i="12"/>
  <c r="K99" i="12"/>
  <c r="M99" i="12"/>
  <c r="O99" i="12"/>
  <c r="Q99" i="12"/>
  <c r="V99" i="12"/>
  <c r="G101" i="12"/>
  <c r="G98" i="12" s="1"/>
  <c r="I101" i="12"/>
  <c r="I98" i="12" s="1"/>
  <c r="K101" i="12"/>
  <c r="K98" i="12" s="1"/>
  <c r="M101" i="12"/>
  <c r="O101" i="12"/>
  <c r="O98" i="12" s="1"/>
  <c r="Q101" i="12"/>
  <c r="V101" i="12"/>
  <c r="G106" i="12"/>
  <c r="I106" i="12"/>
  <c r="K106" i="12"/>
  <c r="M106" i="12"/>
  <c r="O106" i="12"/>
  <c r="Q106" i="12"/>
  <c r="V106" i="12"/>
  <c r="G108" i="12"/>
  <c r="M108" i="12" s="1"/>
  <c r="I108" i="12"/>
  <c r="K108" i="12"/>
  <c r="O108" i="12"/>
  <c r="Q108" i="12"/>
  <c r="V108" i="12"/>
  <c r="G112" i="12"/>
  <c r="I112" i="12"/>
  <c r="K112" i="12"/>
  <c r="M112" i="12"/>
  <c r="O112" i="12"/>
  <c r="Q112" i="12"/>
  <c r="V112" i="12"/>
  <c r="G115" i="12"/>
  <c r="M115" i="12" s="1"/>
  <c r="I115" i="12"/>
  <c r="K115" i="12"/>
  <c r="O115" i="12"/>
  <c r="Q115" i="12"/>
  <c r="V115" i="12"/>
  <c r="O117" i="12"/>
  <c r="Q117" i="12"/>
  <c r="G118" i="12"/>
  <c r="M118" i="12" s="1"/>
  <c r="M117" i="12" s="1"/>
  <c r="I118" i="12"/>
  <c r="K118" i="12"/>
  <c r="O118" i="12"/>
  <c r="Q118" i="12"/>
  <c r="V118" i="12"/>
  <c r="V117" i="12" s="1"/>
  <c r="G119" i="12"/>
  <c r="G117" i="12" s="1"/>
  <c r="I119" i="12"/>
  <c r="I117" i="12" s="1"/>
  <c r="K119" i="12"/>
  <c r="K117" i="12" s="1"/>
  <c r="M119" i="12"/>
  <c r="O119" i="12"/>
  <c r="Q119" i="12"/>
  <c r="V119" i="12"/>
  <c r="G121" i="12"/>
  <c r="I121" i="12"/>
  <c r="K121" i="12"/>
  <c r="M121" i="12"/>
  <c r="O121" i="12"/>
  <c r="Q121" i="12"/>
  <c r="V121" i="12"/>
  <c r="AE124" i="12"/>
  <c r="F41" i="1" s="1"/>
  <c r="I20" i="1"/>
  <c r="I19" i="1"/>
  <c r="I17" i="1"/>
  <c r="I16" i="1"/>
  <c r="J28" i="1"/>
  <c r="J26" i="1"/>
  <c r="G38" i="1"/>
  <c r="F38" i="1"/>
  <c r="J23" i="1"/>
  <c r="J24" i="1"/>
  <c r="J25" i="1"/>
  <c r="J27" i="1"/>
  <c r="E24" i="1"/>
  <c r="E26" i="1"/>
  <c r="AF124" i="12" l="1"/>
  <c r="F39" i="1"/>
  <c r="F40" i="1"/>
  <c r="B12" i="13"/>
  <c r="C7" i="13"/>
  <c r="C12" i="13" s="1"/>
  <c r="J7" i="14"/>
  <c r="J22" i="14" s="1"/>
  <c r="M66" i="12"/>
  <c r="M98" i="12"/>
  <c r="M89" i="12"/>
  <c r="G21" i="12"/>
  <c r="G15" i="12"/>
  <c r="G96" i="12"/>
  <c r="G85" i="12"/>
  <c r="I61" i="1" l="1"/>
  <c r="G124" i="12"/>
  <c r="F42" i="1"/>
  <c r="G41" i="1"/>
  <c r="H41" i="1" s="1"/>
  <c r="I41" i="1" s="1"/>
  <c r="G40" i="1"/>
  <c r="H40" i="1" s="1"/>
  <c r="I40" i="1" s="1"/>
  <c r="G39" i="1"/>
  <c r="G42" i="1" s="1"/>
  <c r="G25" i="1" s="1"/>
  <c r="A25" i="1" s="1"/>
  <c r="C20" i="13"/>
  <c r="C19" i="13"/>
  <c r="C21" i="13" s="1"/>
  <c r="C15" i="13"/>
  <c r="C14" i="13"/>
  <c r="C13" i="13"/>
  <c r="C16" i="13" s="1"/>
  <c r="A26" i="1" l="1"/>
  <c r="G26" i="1"/>
  <c r="H39" i="1"/>
  <c r="G28" i="1"/>
  <c r="G23" i="1"/>
  <c r="A23" i="1" s="1"/>
  <c r="I18" i="1"/>
  <c r="I21" i="1" s="1"/>
  <c r="I64" i="1"/>
  <c r="C22" i="13"/>
  <c r="C24" i="13" s="1"/>
  <c r="A24" i="1"/>
  <c r="G24" i="1"/>
  <c r="A27" i="1" s="1"/>
  <c r="J63" i="1" l="1"/>
  <c r="J54" i="1"/>
  <c r="J57" i="1"/>
  <c r="J60" i="1"/>
  <c r="J61" i="1"/>
  <c r="J53" i="1"/>
  <c r="J55" i="1"/>
  <c r="J62" i="1"/>
  <c r="J58" i="1"/>
  <c r="J59" i="1"/>
  <c r="J56" i="1"/>
  <c r="J52" i="1"/>
  <c r="I39" i="1"/>
  <c r="I42" i="1" s="1"/>
  <c r="H42" i="1"/>
  <c r="G29" i="1"/>
  <c r="G27" i="1" s="1"/>
  <c r="A29" i="1"/>
  <c r="J64" i="1" l="1"/>
  <c r="J39" i="1"/>
  <c r="J42" i="1" s="1"/>
  <c r="J41" i="1"/>
  <c r="J40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Pavel Kampa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<sst xmlns="http://schemas.openxmlformats.org/spreadsheetml/2006/main" count="842" uniqueCount="375">
  <si>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</si>
  <si>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</si>
  <si>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</si>
  <si>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</si>
  <si>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</si>
  <si>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</si>
  <si>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</si>
  <si>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</si>
  <si>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</si>
  <si>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</si>
  <si>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</si>
  <si>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</si>
  <si>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</si>
  <si>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</si>
  <si>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</si>
  <si>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</si>
  <si>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</si>
  <si>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</si>
  <si>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</si>
  <si>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</si>
  <si>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</si>
  <si>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</si>
  <si>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</si>
  <si>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</si>
  <si>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</si>
  <si>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</si>
  <si>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</si>
  <si>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</si>
  <si>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</si>
  <si>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</si>
  <si>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</si>
  <si>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</si>
  <si>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</si>
  <si>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</si>
  <si>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</si>
  <si>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</si>
  <si>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</si>
  <si>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</si>
  <si>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</si>
  <si>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</si>
  <si>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</si>
  <si>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</si>
  <si>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</si>
  <si>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4</t>
  </si>
  <si>
    <t>Architektonicko stavební řešení 4.NP</t>
  </si>
  <si>
    <t>SO01</t>
  </si>
  <si>
    <t>Budova MÚ Val.Meziříčí - Zašovská</t>
  </si>
  <si>
    <t>Objekt:</t>
  </si>
  <si>
    <t>Rozpočet:</t>
  </si>
  <si>
    <t>Kamas Pavel  IČ:60940913</t>
  </si>
  <si>
    <t>ART22</t>
  </si>
  <si>
    <t>Výměna oken a prosklených stěn objektu MěÚ, Zašovská 784, Val.Meziříčí</t>
  </si>
  <si>
    <t>Město Valašské Meziříčí</t>
  </si>
  <si>
    <t>Náměstí 7/5</t>
  </si>
  <si>
    <t>Valašské Meziříčí</t>
  </si>
  <si>
    <t>75701</t>
  </si>
  <si>
    <t>00304387</t>
  </si>
  <si>
    <t>CZ00304387</t>
  </si>
  <si>
    <t>ARTING plus, s.r.o.</t>
  </si>
  <si>
    <t>40.pluku 1582</t>
  </si>
  <si>
    <t>26793539</t>
  </si>
  <si>
    <t>CZ26793539</t>
  </si>
  <si>
    <t>12.3.2025</t>
  </si>
  <si>
    <t>Stavba</t>
  </si>
  <si>
    <t>Celkem za stavbu</t>
  </si>
  <si>
    <t>CZK</t>
  </si>
  <si>
    <t>#POPS</t>
  </si>
  <si>
    <t>Popis stavby: ART22 - Výměna oken a prosklených stěn objektu MěÚ, Zašovská 784, Val.Meziříčí</t>
  </si>
  <si>
    <t>#POPO</t>
  </si>
  <si>
    <t>Popis objektu: SO01 - Budova MÚ Val.Meziříčí - Zašovská</t>
  </si>
  <si>
    <t>#POPR</t>
  </si>
  <si>
    <t>Popis rozpočtu: 4 - Architektonicko stavební řešení 4.NP</t>
  </si>
  <si>
    <t>Rekapitulace dílů</t>
  </si>
  <si>
    <t>Typ dílu</t>
  </si>
  <si>
    <t>61</t>
  </si>
  <si>
    <t>Úpravy povrchů vnitřní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</si>
  <si>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</si>
  <si>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</si>
  <si>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</si>
  <si>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</si>
  <si>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</si>
  <si>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</si>
  <si>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</si>
  <si>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</si>
  <si>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766</t>
  </si>
  <si>
    <t>Konstrukce truhlářské, okna a dveře</t>
  </si>
  <si>
    <t>776</t>
  </si>
  <si>
    <t>Podlahy povlakové</t>
  </si>
  <si>
    <t>777</t>
  </si>
  <si>
    <t>Podlahy ze syntetických hmot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</si>
  <si>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</si>
  <si>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</si>
  <si>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</si>
  <si>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</si>
  <si>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</si>
  <si>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</si>
  <si>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</si>
  <si>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</si>
  <si>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</si>
  <si>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</si>
  <si>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</si>
  <si>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</si>
  <si>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</si>
  <si>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</si>
  <si>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</si>
  <si>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</si>
  <si>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</si>
  <si>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</si>
  <si>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</si>
  <si>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</si>
  <si>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</si>
  <si>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</si>
  <si>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</si>
  <si>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</si>
  <si>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</si>
  <si>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</si>
  <si>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</si>
  <si>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</si>
  <si>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</si>
  <si>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</si>
  <si>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</si>
  <si>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</si>
  <si>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</si>
  <si>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</si>
  <si>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</si>
  <si>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</si>
  <si>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</si>
  <si>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612421231R00</t>
  </si>
  <si>
    <t>Oprava vápen.omítek stěn do 10 % pl. - štukových</t>
  </si>
  <si>
    <t>m2</t>
  </si>
  <si>
    <t>RTS 25/ I</t>
  </si>
  <si>
    <t>RTS 24/ II</t>
  </si>
  <si>
    <t>Práce</t>
  </si>
  <si>
    <t>Běžná</t>
  </si>
  <si>
    <t>POL1_</t>
  </si>
  <si>
    <t>3,46*6,31*25+((3,46*2+6,31*2)*25+1,8*2*17+1,8)*2,5-1,45*2*25-0,9*2*1-0,8*2*2</t>
  </si>
  <si>
    <t>VV</t>
  </si>
  <si>
    <t>612425931RT2</t>
  </si>
  <si>
    <t xml:space="preserve">Úprava vnitřního ostění </t>
  </si>
  <si>
    <t>Úprava ostění před výměnou oken: v případě lehkých sendvičových obvodových stěn budou ocelové k-ce zbaveny případné rzi a proveden jejich nový nátěr, u těžké panelové stěny bude provedeno případné zednické zapravení nerovností cementovou směsí.</t>
  </si>
  <si>
    <t>POP</t>
  </si>
  <si>
    <t>(1,6*4+1,1*2)*0,3*25</t>
  </si>
  <si>
    <t>((1,1+1,6*2)*4+(0,7+1,6*2)*4)*0,3</t>
  </si>
  <si>
    <t>941955002R00</t>
  </si>
  <si>
    <t>Lešení lehké pomocné, výška podlahy do 1,9 m</t>
  </si>
  <si>
    <t>6,3*50</t>
  </si>
  <si>
    <t>952901111R00</t>
  </si>
  <si>
    <t>Vyčištění budov o výšce podlaží do 4 m úklid po dokončení prací (umytí oken, rámů, podlah atd.)</t>
  </si>
  <si>
    <t>533+195</t>
  </si>
  <si>
    <t>968062245R00</t>
  </si>
  <si>
    <t>Vybourání dřevěných rámů oken jednoduch. pl. 2 m2</t>
  </si>
  <si>
    <t>(1,1*1,6*2)*25</t>
  </si>
  <si>
    <t>1,1*1,6*4+0,7*1,6*4</t>
  </si>
  <si>
    <t>968061125R00</t>
  </si>
  <si>
    <t>Vyvěšení dřevěných a plastových dveřních křídel pl. do 2 m2</t>
  </si>
  <si>
    <t>kus</t>
  </si>
  <si>
    <t>25*2+8</t>
  </si>
  <si>
    <t>965048515R00</t>
  </si>
  <si>
    <t>Broušení betonových povrchů do tl. 5 mm</t>
  </si>
  <si>
    <t>Odkaz na mn. položky pořadí 20 : 532,15000</t>
  </si>
  <si>
    <t>999281108R00</t>
  </si>
  <si>
    <t>Přesun hmot pro opravy a údržbu do výšky 12 m</t>
  </si>
  <si>
    <t>t</t>
  </si>
  <si>
    <t>Přesun hmot</t>
  </si>
  <si>
    <t>POL7_</t>
  </si>
  <si>
    <t>766629302R00</t>
  </si>
  <si>
    <t>Montáž oken plastových plochy do 2,70 m2</t>
  </si>
  <si>
    <t>61143962VL1</t>
  </si>
  <si>
    <t xml:space="preserve">Okno plastové s otevíravým a sklopným křídlem, 7 komor, 82 mm, 1100/1600 </t>
  </si>
  <si>
    <t>ks</t>
  </si>
  <si>
    <t>Vlastní</t>
  </si>
  <si>
    <t>Indiv</t>
  </si>
  <si>
    <t>Specifikace</t>
  </si>
  <si>
    <t>POL3_</t>
  </si>
  <si>
    <t>PL1 1100/1600</t>
  </si>
  <si>
    <t>spodní sklápěcí křídlo v.400, horní otev a skláp. v.1200</t>
  </si>
  <si>
    <t>Okna budou s izolačním trojsklem, s max.hodnotou: Ug=0,6 W/m2K, Ucw=0,8 W/m2K</t>
  </si>
  <si>
    <t>Okna budou z vnitřní strany po obvodu lemována dřevěnými krycími lištami tvaru L cca 60/60/8 a z vnější strany hliníkovými lištami kotvenými ke stávající OK. Ve spodní části budou okna doplněna DTD laminovanými parapety (bílé) š.120mm, meziokenní sloupek š.100 mm bude opatřen v ineriéru obkladem z DTD lam.desky tl.12mm.</t>
  </si>
  <si>
    <t>Standartní kování + vnitřní horizontální žaluzie</t>
  </si>
  <si>
    <t>61143962VL2</t>
  </si>
  <si>
    <t>PL2 1100/1600</t>
  </si>
  <si>
    <t>otevíravé, sklopné</t>
  </si>
  <si>
    <t>Okna budou z vnitřní strany po obvodu lemována dřevěnými krycími lištami tvaru L cca 60/60/8 a z vnější strany hliníkovými lištami kotvenými ke stávající OK. Ve spodní části budou okna doplněna DTD laminovanými parapety (bílé) š.120mm.</t>
  </si>
  <si>
    <t>61143962VL3</t>
  </si>
  <si>
    <t>Okno plastové s otevíravým a sklopným křídlem, 7 komor, 82 mm, 1100/1600 + 700/1600</t>
  </si>
  <si>
    <t>PL3a, PL3b 1100/1600 + 700/1600</t>
  </si>
  <si>
    <t>61143962VL4</t>
  </si>
  <si>
    <t xml:space="preserve">Okno plastové s otevíravým a sklopným křídlem, 7 komor, 82 mm, 700/1600 </t>
  </si>
  <si>
    <t>PL4 700/1600</t>
  </si>
  <si>
    <t>766990001</t>
  </si>
  <si>
    <t>Hliníková krycí lišta 60/5 1 okno 1100/1600=5,7m 700/1600=4,9 1200/1600=5,9</t>
  </si>
  <si>
    <t>bm</t>
  </si>
  <si>
    <t>54*5,7+4*4,9</t>
  </si>
  <si>
    <t>766990002</t>
  </si>
  <si>
    <t xml:space="preserve">Interiérová dřevěná lišta L 60/60/8 </t>
  </si>
  <si>
    <t>estava 2300/1600=5,5m  1900/1600=5,1m, okna 1100/1600=4,3m 700/1600=3,9m</t>
  </si>
  <si>
    <t>25*5,5+2*4,3+2*5,1+2*3,9</t>
  </si>
  <si>
    <t>766990003</t>
  </si>
  <si>
    <t>Krycí obklad sloupku DTD r.š.260</t>
  </si>
  <si>
    <t>27*1,6</t>
  </si>
  <si>
    <t>998766202R00</t>
  </si>
  <si>
    <t>Přesun hmot pro truhlářské konstr., výšky do 12 m</t>
  </si>
  <si>
    <t>776401800RT1</t>
  </si>
  <si>
    <t>Demontáž soklíků nebo lišt, pryžových nebo z PVC odstranění a uložení na hromady</t>
  </si>
  <si>
    <t>m</t>
  </si>
  <si>
    <t>6,31*50+3,46*25*2+17*1,8*2+1,8*2</t>
  </si>
  <si>
    <t>-(1,45*25+0,8*2*2+0,9*1*2)</t>
  </si>
  <si>
    <t>776511810R00</t>
  </si>
  <si>
    <t>Odstranění PVC a koberců lepených bez podložky</t>
  </si>
  <si>
    <t>(21,03*17+21,83*2)*2+21,83*6</t>
  </si>
  <si>
    <t>776101101R00</t>
  </si>
  <si>
    <t>Vysávání podlah prům.vysavačem pod povlak.podlahy</t>
  </si>
  <si>
    <t>(21,03*17+21,83*8)</t>
  </si>
  <si>
    <t>776101121R00</t>
  </si>
  <si>
    <t>Provedení penetrace podkladu pod povlakové podlahové krytiny a samonivelační hmoty</t>
  </si>
  <si>
    <t>776572100RT1</t>
  </si>
  <si>
    <t>Lepení povlakových podlah z pásů textilních pouze položení - koberec ve specifikaci</t>
  </si>
  <si>
    <t>697411131R</t>
  </si>
  <si>
    <t>Koberec všívaný tl. 5,5 mm, š. role 4,2 m</t>
  </si>
  <si>
    <t>SPCM</t>
  </si>
  <si>
    <t>Odkaz na mn. položky pořadí 22 : 532,15000*1,1</t>
  </si>
  <si>
    <t>Odkaz na mn. položky pořadí 24 : 513,85000*0,06</t>
  </si>
  <si>
    <t>69751002R</t>
  </si>
  <si>
    <t>Lišta kobercová 55/6, 6 x 55 mm</t>
  </si>
  <si>
    <t>-(1,45*25+0,8*2*2)</t>
  </si>
  <si>
    <t>998776202R00</t>
  </si>
  <si>
    <t>Přesun hmot pro podlahy povlakové, výšky do 12 m</t>
  </si>
  <si>
    <t>777531025R00</t>
  </si>
  <si>
    <t>Vyrovnání podlah, samonivel. hmota tl.5 mm</t>
  </si>
  <si>
    <t>998777202R00</t>
  </si>
  <si>
    <t>Přesun hmot pro podlahy syntetické, výšky do 12 m</t>
  </si>
  <si>
    <t>784402801R00</t>
  </si>
  <si>
    <t>Odstranění malby oškrábáním v místnosti H do 3,8 m</t>
  </si>
  <si>
    <t>Odkaz na mn. položky pořadí 1 : 1847,06500</t>
  </si>
  <si>
    <t>784195212R00</t>
  </si>
  <si>
    <t>Malba, bílá, bez penetrace, 2 x</t>
  </si>
  <si>
    <t>Odkaz na mn. položky pořadí 28 : 1847,06500</t>
  </si>
  <si>
    <t>784191201R00</t>
  </si>
  <si>
    <t>Penetrace podkladu hloubková 1x</t>
  </si>
  <si>
    <t>Odkaz na mn. položky pořadí 29 : 1847,06500</t>
  </si>
  <si>
    <t>210000001</t>
  </si>
  <si>
    <t>Elektroinstalace</t>
  </si>
  <si>
    <t>kpl</t>
  </si>
  <si>
    <t>979011311VL</t>
  </si>
  <si>
    <t>Svislá doprava suti z 1.NP stav.výtahem+doprava materiálu, oken atd.</t>
  </si>
  <si>
    <t>montáž a demontáž výrahu, nakládání vyb.hmot a přesunem do kontejneru</t>
  </si>
  <si>
    <t>979081111R00</t>
  </si>
  <si>
    <t>Odvoz suti a vybour. hmot na skládku do 1 km</t>
  </si>
  <si>
    <t>Včetně naložení na dopravní prostředek a složení na skládku, bez poplatku za skládku.</t>
  </si>
  <si>
    <t>Odkaz na mn. položky pořadí 35 : 3,30758</t>
  </si>
  <si>
    <t>Odkaz na mn. položky pořadí 36 : 6,70509</t>
  </si>
  <si>
    <t>58*50/1000</t>
  </si>
  <si>
    <t>979081121R00</t>
  </si>
  <si>
    <t>Příplatek k odvozu za každý další 1 km</t>
  </si>
  <si>
    <t>Odkaz na mn. položky pořadí 33 : 12,91267*2</t>
  </si>
  <si>
    <t>979990181R00</t>
  </si>
  <si>
    <t>Poplatek za uložení suti - PVC, koberce - podlahová krytina, skupina odpadu 200307</t>
  </si>
  <si>
    <t>kategorie 17 02 03 plasty</t>
  </si>
  <si>
    <t>Odkaz na dem. hmot. položky pořadí 18 : 0,04096</t>
  </si>
  <si>
    <t>Odkaz na dem. hmot. položky pořadí 19 : 3,26662</t>
  </si>
  <si>
    <t>979990107R00</t>
  </si>
  <si>
    <t>Poplatek za uložení suti - směs betonu, cihel, dřeva, skupina odpadu 170904</t>
  </si>
  <si>
    <t>kategorie 17 09 04 smíšené stavební a demoliční odpady</t>
  </si>
  <si>
    <t>Odkaz na dem. hmot. položky pořadí 7 : 6,70509</t>
  </si>
  <si>
    <t>979990162R00</t>
  </si>
  <si>
    <t>Poplatek za uložení suti - dřevo+sklo, skupina odpadu 170904 (okna)</t>
  </si>
  <si>
    <t>005122 R</t>
  </si>
  <si>
    <t>Provozní náklady - vystěhování a zpětné nastěhování zařízení v kancelářích</t>
  </si>
  <si>
    <t>Soubor</t>
  </si>
  <si>
    <t>VRN</t>
  </si>
  <si>
    <t>POL99_8</t>
  </si>
  <si>
    <t>005121 R</t>
  </si>
  <si>
    <t>Zařízení staveniště</t>
  </si>
  <si>
    <t>Veškeré náklady spojené s vybudováním, provozem a odstraněním zařízení staveniště.</t>
  </si>
  <si>
    <t>00524 R</t>
  </si>
  <si>
    <t>Předání a převzetí díla</t>
  </si>
  <si>
    <t>Náklady zhotovitele, které vzniknou v souvislosti s povinnostmi zhotovitele při předání a převzetí díla.</t>
  </si>
  <si>
    <t>SUM</t>
  </si>
  <si>
    <t>Poznámky uchazeče k zadání</t>
  </si>
  <si>
    <t>POPUZIV</t>
  </si>
  <si>
    <t>END</t>
  </si>
  <si>
    <t>Hodnota A</t>
  </si>
  <si>
    <t>Hodnota B</t>
  </si>
  <si>
    <t>Základní náklady</t>
  </si>
  <si>
    <t>Doprava 3,60%, Přesun 1,00%</t>
  </si>
  <si>
    <t>Montáž - materiál</t>
  </si>
  <si>
    <t>Montáž - práce</t>
  </si>
  <si>
    <t>Mezisoučet 1</t>
  </si>
  <si>
    <t>PPV 3,00% z montáže: materiál + práce</t>
  </si>
  <si>
    <t>Nátěry</t>
  </si>
  <si>
    <t>Zemní práce</t>
  </si>
  <si>
    <t>PPV 0,00% z nátěrů a zemních prací</t>
  </si>
  <si>
    <t>Mezisoučet 2</t>
  </si>
  <si>
    <t>Dodav. dokumentace 0,00% z mezisoučtu 2</t>
  </si>
  <si>
    <t>Rizika a pojištění 0,00% z mezisoučtu 2</t>
  </si>
  <si>
    <t>Opravy v záruce 0,00% z mezisoučtu 1</t>
  </si>
  <si>
    <t>Základní náklady celkem</t>
  </si>
  <si>
    <t/>
  </si>
  <si>
    <t>GZS 2,00% z pravé strany mezisoučtu 2</t>
  </si>
  <si>
    <t>Provozní vlivy 2,00% z pravé strany mezisoučtu 2</t>
  </si>
  <si>
    <t>Vedlejší náklady celkem</t>
  </si>
  <si>
    <t>Kompletační činnost</t>
  </si>
  <si>
    <t>Náklady celkem bez DPH</t>
  </si>
  <si>
    <t>Mj</t>
  </si>
  <si>
    <t>Počet</t>
  </si>
  <si>
    <t>Materiál</t>
  </si>
  <si>
    <t>Materiál celkem</t>
  </si>
  <si>
    <t>Montážní položka</t>
  </si>
  <si>
    <t>Montáž celkem</t>
  </si>
  <si>
    <t>Cena</t>
  </si>
  <si>
    <t>Rozpočet neobsahuje položky pro nutnou úpravu stávající světelné elektroinstalace včetně provedení revize elektro! Jedná se pouze o montáž nových svítidel a vypinačů a demontáž stávajících.</t>
  </si>
  <si>
    <t>4. NP</t>
  </si>
  <si>
    <t>LED svítidla - Elkovo Čepelík</t>
  </si>
  <si>
    <t>ZCLED3G32Q840/PRAKTIK-MIKRO</t>
  </si>
  <si>
    <t>Ks</t>
  </si>
  <si>
    <t>Elektroinstalační materiál firmy ABB</t>
  </si>
  <si>
    <t>3559-A05345 Přístroj přepínače sériového (bezšroubové svorky); řazení 5 (do hořlavých podkladů B až F)</t>
  </si>
  <si>
    <t>3558A-A652 C Kryt spínače kolébkového, dělený; d. Tango; b. slonová kost</t>
  </si>
  <si>
    <t>3901A-B10 C Rámeček pro elektroinstalační přístroje, jednonásobný vodorovný; d. Tango; b. slonová kost</t>
  </si>
  <si>
    <t>Demontáže</t>
  </si>
  <si>
    <t>SVÍTIDLO ZÁŘIVKOVÉ STROPNÍ, IP20-NEBO EKVIVALENT LED</t>
  </si>
  <si>
    <t xml:space="preserve"> 2 x trubice</t>
  </si>
  <si>
    <t>Vypínač pod omítku</t>
  </si>
  <si>
    <t>kompletní 1P nebo 2P</t>
  </si>
  <si>
    <t>Podružný materiál</t>
  </si>
  <si>
    <t>Elektromontáže - celkem</t>
  </si>
  <si>
    <t>Hodnota</t>
  </si>
  <si>
    <t>Nadpis rekapitulace</t>
  </si>
  <si>
    <t>Seznam prací a dodávek elektrotechnických zařízení</t>
  </si>
  <si>
    <t>Akce</t>
  </si>
  <si>
    <t>Výměna oken a prosklených stěn objektu MěÚ, Zašovská 784, Valašské Meziříčí</t>
  </si>
  <si>
    <t>Projekt</t>
  </si>
  <si>
    <t>Investor</t>
  </si>
  <si>
    <t>Město Valašské Meziříčí, Náměstí 7, 757 01 Valašské Meziříčí</t>
  </si>
  <si>
    <t>Z. č.</t>
  </si>
  <si>
    <t>0124</t>
  </si>
  <si>
    <t>A. č.</t>
  </si>
  <si>
    <t>Smlouva</t>
  </si>
  <si>
    <t>Vypracoval</t>
  </si>
  <si>
    <t>Pavel Smutek, DiS.</t>
  </si>
  <si>
    <t>Kontroloval</t>
  </si>
  <si>
    <t>Datum</t>
  </si>
  <si>
    <t>26.11.2024</t>
  </si>
  <si>
    <t>Zpracovatel</t>
  </si>
  <si>
    <t>ARTING plus, s.r.o., 40.pluku 1582, 757 01 Valašské Meziříčí</t>
  </si>
  <si>
    <t>CÚ</t>
  </si>
  <si>
    <t>09/2024</t>
  </si>
  <si>
    <t>Poznámka</t>
  </si>
  <si>
    <t>Uvedené ceny jsou v Kč a nezahrnují DPH.</t>
  </si>
  <si>
    <t>Doprava dodávek  (3,6) %</t>
  </si>
  <si>
    <t>3,60</t>
  </si>
  <si>
    <t>Přesun dodávek  (1) %</t>
  </si>
  <si>
    <t>1,00</t>
  </si>
  <si>
    <t>PPV  (1 nebo 6) %</t>
  </si>
  <si>
    <t>3,00</t>
  </si>
  <si>
    <t>PPV zemních prací, nátěrů  (1) %</t>
  </si>
  <si>
    <t>0,00</t>
  </si>
  <si>
    <t>Dodavat. dokumentace  (1 - 1,5) %</t>
  </si>
  <si>
    <t>Rizika a pojištění  (1 - 1,5) %</t>
  </si>
  <si>
    <t>Opravy v záruce  (5 - 7) %</t>
  </si>
  <si>
    <t>GZS  (3,25 nebo 8,4) %</t>
  </si>
  <si>
    <t>2,00</t>
  </si>
  <si>
    <t>Provozní vlivy  %</t>
  </si>
  <si>
    <t>Kompletační činnost - a</t>
  </si>
  <si>
    <t>Kompletační činnost - b</t>
  </si>
  <si>
    <t>0,952842</t>
  </si>
  <si>
    <t>Kompletační činnost - k1</t>
  </si>
  <si>
    <t>Kompletační činnost - k2</t>
  </si>
  <si>
    <t>Roční nárůst cen 1   %</t>
  </si>
  <si>
    <t>Roční nárůst cen 2   %</t>
  </si>
  <si>
    <t>1. sazba DPH %
- i pro přirážky rekapitulace</t>
  </si>
  <si>
    <t>21</t>
  </si>
  <si>
    <t>2. sazba DPH %</t>
  </si>
  <si>
    <t>15</t>
  </si>
  <si>
    <t>Procento PM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</si>
</sst>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00"/>
  </numFmts>
  <fonts count="2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  <font>
      <sz val="9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9"/>
      <color rgb="FF0000FF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E0FEE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AFF"/>
        <bgColor indexed="64"/>
      </patternFill>
    </fill>
    <fill>
      <patternFill patternType="solid">
        <fgColor rgb="FFBFEBFF"/>
        <bgColor indexed="64"/>
      </patternFill>
    </fill>
    <fill>
      <patternFill patternType="solid">
        <fgColor rgb="FFFFFFE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06">
    <xf numFmtId="0" fontId="0" fillId="0" borderId="0" xfId="0"/>
    <xf numFmtId="14" fontId="4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9" fillId="0" borderId="1" xfId="0" applyFont="1" applyBorder="1"/>
    <xf numFmtId="0" fontId="9" fillId="0" borderId="0" xfId="0" applyFont="1"/>
    <xf numFmtId="0" fontId="9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9" fillId="0" borderId="2" xfId="0" applyFont="1" applyBorder="1" applyAlignment="1">
      <alignment horizontal="right"/>
    </xf>
    <xf numFmtId="0" fontId="9" fillId="0" borderId="6" xfId="0" applyFont="1" applyBorder="1" applyAlignment="1">
      <alignment vertical="top"/>
    </xf>
    <xf numFmtId="14" fontId="9" fillId="0" borderId="6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left" vertical="center" indent="1"/>
    </xf>
    <xf numFmtId="0" fontId="9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9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9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9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9" fillId="0" borderId="0" xfId="0" applyFont="1" applyAlignment="1">
      <alignment vertical="center" wrapText="1"/>
    </xf>
    <xf numFmtId="0" fontId="9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9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wrapText="1"/>
    </xf>
    <xf numFmtId="1" fontId="9" fillId="0" borderId="12" xfId="0" applyNumberFormat="1" applyFont="1" applyBorder="1" applyAlignment="1">
      <alignment horizontal="right" vertical="center" wrapText="1"/>
    </xf>
    <xf numFmtId="1" fontId="9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9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9" fillId="0" borderId="6" xfId="0" applyFont="1" applyBorder="1" applyAlignment="1">
      <alignment vertical="top" wrapText="1"/>
    </xf>
    <xf numFmtId="0" fontId="9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9" fillId="0" borderId="6" xfId="0" applyNumberFormat="1" applyFont="1" applyBorder="1" applyAlignment="1">
      <alignment horizontal="left" vertical="center" wrapText="1"/>
    </xf>
    <xf numFmtId="49" fontId="9" fillId="0" borderId="0" xfId="0" applyNumberFormat="1" applyFont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7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9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9" fillId="3" borderId="6" xfId="0" applyNumberFormat="1" applyFont="1" applyFill="1" applyBorder="1" applyAlignment="1">
      <alignment horizontal="left" vertical="center" wrapText="1"/>
    </xf>
    <xf numFmtId="49" fontId="9" fillId="0" borderId="0" xfId="0" applyNumberFormat="1" applyFont="1" applyAlignment="1">
      <alignment horizontal="left" vertical="center"/>
    </xf>
    <xf numFmtId="49" fontId="0" fillId="0" borderId="6" xfId="0" applyNumberFormat="1" applyBorder="1" applyAlignment="1">
      <alignment vertical="center" wrapText="1"/>
    </xf>
    <xf numFmtId="0" fontId="9" fillId="4" borderId="0" xfId="0" applyFont="1" applyFill="1" applyAlignment="1" applyProtection="1">
      <alignment horizontal="left" vertical="center"/>
      <protection locked="0"/>
    </xf>
    <xf numFmtId="0" fontId="9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4" fontId="8" fillId="5" borderId="30" xfId="0" applyNumberFormat="1" applyFont="1" applyFill="1" applyBorder="1" applyAlignment="1">
      <alignment vertical="center"/>
    </xf>
    <xf numFmtId="4" fontId="8" fillId="5" borderId="31" xfId="0" applyNumberFormat="1" applyFont="1" applyFill="1" applyBorder="1" applyAlignment="1">
      <alignment vertical="center" wrapText="1"/>
    </xf>
    <xf numFmtId="4" fontId="11" fillId="5" borderId="32" xfId="0" applyNumberFormat="1" applyFont="1" applyFill="1" applyBorder="1" applyAlignment="1">
      <alignment horizontal="center" vertical="center" wrapText="1" shrinkToFit="1"/>
    </xf>
    <xf numFmtId="4" fontId="8" fillId="5" borderId="32" xfId="0" applyNumberFormat="1" applyFont="1" applyFill="1" applyBorder="1" applyAlignment="1">
      <alignment horizontal="center" vertical="center" wrapText="1" shrinkToFit="1"/>
    </xf>
    <xf numFmtId="3" fontId="8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4" fillId="0" borderId="35" xfId="0" applyNumberFormat="1" applyFont="1" applyBorder="1" applyAlignment="1">
      <alignment horizontal="right" vertical="center" wrapText="1" shrinkToFit="1"/>
    </xf>
    <xf numFmtId="4" fontId="4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6" fillId="0" borderId="33" xfId="0" applyNumberFormat="1" applyFont="1" applyBorder="1" applyAlignment="1">
      <alignment vertical="center"/>
    </xf>
    <xf numFmtId="4" fontId="6" fillId="0" borderId="35" xfId="0" applyNumberFormat="1" applyFont="1" applyBorder="1" applyAlignment="1">
      <alignment vertical="center" wrapText="1" shrinkToFit="1"/>
    </xf>
    <xf numFmtId="4" fontId="6" fillId="0" borderId="35" xfId="0" applyNumberFormat="1" applyFont="1" applyBorder="1" applyAlignment="1">
      <alignment vertical="center" shrinkToFit="1"/>
    </xf>
    <xf numFmtId="3" fontId="6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5" fillId="3" borderId="11" xfId="0" applyFont="1" applyFill="1" applyBorder="1" applyAlignment="1">
      <alignment horizontal="left" vertical="center" indent="1"/>
    </xf>
    <xf numFmtId="0" fontId="6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5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9" fillId="3" borderId="13" xfId="0" applyNumberFormat="1" applyFont="1" applyFill="1" applyBorder="1" applyAlignment="1">
      <alignment horizontal="left" vertical="center"/>
    </xf>
    <xf numFmtId="0" fontId="5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4" fillId="0" borderId="26" xfId="0" applyFont="1" applyBorder="1" applyAlignment="1">
      <alignment vertical="center"/>
    </xf>
    <xf numFmtId="0" fontId="4" fillId="0" borderId="26" xfId="0" applyFont="1" applyBorder="1"/>
    <xf numFmtId="0" fontId="16" fillId="5" borderId="30" xfId="0" applyFont="1" applyFill="1" applyBorder="1" applyAlignment="1">
      <alignment horizontal="center" vertical="center" wrapText="1"/>
    </xf>
    <xf numFmtId="0" fontId="16" fillId="5" borderId="31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49" fontId="4" fillId="0" borderId="33" xfId="0" applyNumberFormat="1" applyFont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 wrapText="1"/>
    </xf>
    <xf numFmtId="0" fontId="4" fillId="3" borderId="37" xfId="0" applyFont="1" applyFill="1" applyBorder="1" applyAlignment="1">
      <alignment vertical="center" wrapText="1"/>
    </xf>
    <xf numFmtId="164" fontId="4" fillId="0" borderId="35" xfId="0" applyNumberFormat="1" applyFont="1" applyBorder="1" applyAlignment="1">
      <alignment vertical="center"/>
    </xf>
    <xf numFmtId="164" fontId="4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4" fillId="0" borderId="35" xfId="0" applyNumberFormat="1" applyFont="1" applyBorder="1" applyAlignment="1">
      <alignment horizontal="center" vertical="center"/>
    </xf>
    <xf numFmtId="4" fontId="4" fillId="0" borderId="35" xfId="0" applyNumberFormat="1" applyFont="1" applyBorder="1" applyAlignment="1">
      <alignment vertical="center"/>
    </xf>
    <xf numFmtId="4" fontId="4" fillId="3" borderId="39" xfId="0" applyNumberFormat="1" applyFont="1" applyFill="1" applyBorder="1" applyAlignment="1">
      <alignment horizontal="center" vertical="center"/>
    </xf>
    <xf numFmtId="4" fontId="4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2" fillId="0" borderId="21" xfId="0" applyFont="1" applyBorder="1" applyAlignment="1">
      <alignment vertical="center"/>
    </xf>
    <xf numFmtId="0" fontId="2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6" fillId="3" borderId="15" xfId="0" applyFont="1" applyFill="1" applyBorder="1" applyAlignment="1">
      <alignment vertical="top"/>
    </xf>
    <xf numFmtId="49" fontId="6" fillId="3" borderId="12" xfId="0" applyNumberFormat="1" applyFont="1" applyFill="1" applyBorder="1" applyAlignment="1">
      <alignment vertical="top"/>
    </xf>
    <xf numFmtId="0" fontId="6" fillId="3" borderId="12" xfId="0" applyFont="1" applyFill="1" applyBorder="1" applyAlignment="1">
      <alignment horizontal="center" vertical="top"/>
    </xf>
    <xf numFmtId="0" fontId="6" fillId="3" borderId="12" xfId="0" applyFont="1" applyFill="1" applyBorder="1" applyAlignment="1">
      <alignment vertical="top"/>
    </xf>
    <xf numFmtId="0" fontId="17" fillId="0" borderId="0" xfId="0" applyFont="1" applyAlignment="1">
      <alignment vertical="top"/>
    </xf>
    <xf numFmtId="49" fontId="17" fillId="0" borderId="0" xfId="0" applyNumberFormat="1" applyFont="1" applyAlignment="1">
      <alignment vertical="top"/>
    </xf>
    <xf numFmtId="0" fontId="17" fillId="0" borderId="0" xfId="0" applyFont="1" applyAlignment="1">
      <alignment horizontal="center" vertical="top" shrinkToFit="1"/>
    </xf>
    <xf numFmtId="165" fontId="17" fillId="0" borderId="0" xfId="0" applyNumberFormat="1" applyFont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4" fontId="17" fillId="4" borderId="0" xfId="0" applyNumberFormat="1" applyFont="1" applyFill="1" applyAlignment="1" applyProtection="1">
      <alignment vertical="top" shrinkToFit="1"/>
      <protection locked="0"/>
    </xf>
    <xf numFmtId="165" fontId="18" fillId="0" borderId="0" xfId="0" applyNumberFormat="1" applyFont="1" applyAlignment="1">
      <alignment horizontal="center" vertical="top" wrapText="1" shrinkToFit="1"/>
    </xf>
    <xf numFmtId="165" fontId="18" fillId="0" borderId="0" xfId="0" applyNumberFormat="1" applyFont="1" applyAlignment="1">
      <alignment vertical="top" wrapText="1" shrinkToFit="1"/>
    </xf>
    <xf numFmtId="4" fontId="6" fillId="3" borderId="0" xfId="0" applyNumberFormat="1" applyFont="1" applyFill="1" applyAlignment="1">
      <alignment vertical="top" shrinkToFit="1"/>
    </xf>
    <xf numFmtId="0" fontId="6" fillId="3" borderId="29" xfId="0" applyFont="1" applyFill="1" applyBorder="1" applyAlignment="1">
      <alignment vertical="top"/>
    </xf>
    <xf numFmtId="49" fontId="6" fillId="3" borderId="18" xfId="0" applyNumberFormat="1" applyFont="1" applyFill="1" applyBorder="1" applyAlignment="1">
      <alignment vertical="top"/>
    </xf>
    <xf numFmtId="0" fontId="6" fillId="3" borderId="18" xfId="0" applyFont="1" applyFill="1" applyBorder="1" applyAlignment="1">
      <alignment horizontal="center" vertical="top" shrinkToFit="1"/>
    </xf>
    <xf numFmtId="165" fontId="6" fillId="3" borderId="18" xfId="0" applyNumberFormat="1" applyFont="1" applyFill="1" applyBorder="1" applyAlignment="1">
      <alignment vertical="top" shrinkToFit="1"/>
    </xf>
    <xf numFmtId="4" fontId="6" fillId="3" borderId="18" xfId="0" applyNumberFormat="1" applyFont="1" applyFill="1" applyBorder="1" applyAlignment="1">
      <alignment vertical="top" shrinkToFit="1"/>
    </xf>
    <xf numFmtId="4" fontId="6" fillId="3" borderId="40" xfId="0" applyNumberFormat="1" applyFont="1" applyFill="1" applyBorder="1" applyAlignment="1">
      <alignment vertical="top" shrinkToFit="1"/>
    </xf>
    <xf numFmtId="4" fontId="6" fillId="3" borderId="22" xfId="0" applyNumberFormat="1" applyFont="1" applyFill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0" fontId="20" fillId="0" borderId="0" xfId="0" applyFont="1" applyAlignment="1">
      <alignment wrapText="1"/>
    </xf>
    <xf numFmtId="0" fontId="17" fillId="0" borderId="44" xfId="0" applyFont="1" applyBorder="1" applyAlignment="1">
      <alignment vertical="top"/>
    </xf>
    <xf numFmtId="49" fontId="17" fillId="0" borderId="45" xfId="0" applyNumberFormat="1" applyFont="1" applyBorder="1" applyAlignment="1">
      <alignment vertical="top"/>
    </xf>
    <xf numFmtId="0" fontId="17" fillId="0" borderId="45" xfId="0" applyFont="1" applyBorder="1" applyAlignment="1">
      <alignment horizontal="center" vertical="top" shrinkToFit="1"/>
    </xf>
    <xf numFmtId="165" fontId="17" fillId="0" borderId="45" xfId="0" applyNumberFormat="1" applyFont="1" applyBorder="1" applyAlignment="1">
      <alignment vertical="top" shrinkToFit="1"/>
    </xf>
    <xf numFmtId="4" fontId="17" fillId="4" borderId="45" xfId="0" applyNumberFormat="1" applyFont="1" applyFill="1" applyBorder="1" applyAlignment="1" applyProtection="1">
      <alignment vertical="top" shrinkToFit="1"/>
      <protection locked="0"/>
    </xf>
    <xf numFmtId="4" fontId="17" fillId="0" borderId="45" xfId="0" applyNumberFormat="1" applyFont="1" applyBorder="1" applyAlignment="1">
      <alignment vertical="top" shrinkToFit="1"/>
    </xf>
    <xf numFmtId="4" fontId="17" fillId="0" borderId="46" xfId="0" applyNumberFormat="1" applyFont="1" applyBorder="1" applyAlignment="1">
      <alignment vertical="top" shrinkToFit="1"/>
    </xf>
    <xf numFmtId="165" fontId="17" fillId="4" borderId="0" xfId="0" applyNumberFormat="1" applyFont="1" applyFill="1" applyAlignment="1" applyProtection="1">
      <alignment vertical="top" shrinkToFit="1"/>
      <protection locked="0"/>
    </xf>
    <xf numFmtId="49" fontId="6" fillId="3" borderId="18" xfId="0" applyNumberFormat="1" applyFont="1" applyFill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Alignment="1">
      <alignment horizontal="left" vertical="top" wrapText="1"/>
    </xf>
    <xf numFmtId="49" fontId="17" fillId="0" borderId="45" xfId="0" applyNumberFormat="1" applyFont="1" applyBorder="1" applyAlignment="1">
      <alignment horizontal="left" vertical="top" wrapText="1"/>
    </xf>
    <xf numFmtId="49" fontId="17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6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21" fillId="6" borderId="47" xfId="2" applyNumberFormat="1" applyFont="1" applyFill="1" applyBorder="1" applyAlignment="1">
      <alignment horizontal="left"/>
    </xf>
    <xf numFmtId="4" fontId="21" fillId="6" borderId="47" xfId="2" applyNumberFormat="1" applyFont="1" applyFill="1" applyBorder="1" applyAlignment="1">
      <alignment horizontal="left"/>
    </xf>
    <xf numFmtId="0" fontId="1" fillId="0" borderId="47" xfId="2" applyBorder="1"/>
    <xf numFmtId="0" fontId="1" fillId="0" borderId="0" xfId="2"/>
    <xf numFmtId="49" fontId="22" fillId="7" borderId="47" xfId="2" applyNumberFormat="1" applyFont="1" applyFill="1" applyBorder="1" applyAlignment="1">
      <alignment horizontal="left"/>
    </xf>
    <xf numFmtId="4" fontId="22" fillId="7" borderId="47" xfId="2" applyNumberFormat="1" applyFont="1" applyFill="1" applyBorder="1" applyAlignment="1">
      <alignment horizontal="right"/>
    </xf>
    <xf numFmtId="49" fontId="21" fillId="8" borderId="47" xfId="2" applyNumberFormat="1" applyFont="1" applyFill="1" applyBorder="1" applyAlignment="1">
      <alignment horizontal="left"/>
    </xf>
    <xf numFmtId="4" fontId="21" fillId="8" borderId="47" xfId="2" applyNumberFormat="1" applyFont="1" applyFill="1" applyBorder="1" applyAlignment="1">
      <alignment horizontal="right"/>
    </xf>
    <xf numFmtId="49" fontId="23" fillId="9" borderId="47" xfId="2" applyNumberFormat="1" applyFont="1" applyFill="1" applyBorder="1" applyAlignment="1">
      <alignment horizontal="left"/>
    </xf>
    <xf numFmtId="4" fontId="23" fillId="9" borderId="47" xfId="2" applyNumberFormat="1" applyFont="1" applyFill="1" applyBorder="1" applyAlignment="1">
      <alignment horizontal="right"/>
    </xf>
    <xf numFmtId="49" fontId="24" fillId="10" borderId="47" xfId="2" applyNumberFormat="1" applyFont="1" applyFill="1" applyBorder="1" applyAlignment="1">
      <alignment horizontal="left"/>
    </xf>
    <xf numFmtId="4" fontId="24" fillId="10" borderId="47" xfId="2" applyNumberFormat="1" applyFont="1" applyFill="1" applyBorder="1" applyAlignment="1">
      <alignment horizontal="right"/>
    </xf>
    <xf numFmtId="49" fontId="1" fillId="0" borderId="0" xfId="2" applyNumberFormat="1"/>
    <xf numFmtId="4" fontId="1" fillId="0" borderId="0" xfId="2" applyNumberFormat="1"/>
    <xf numFmtId="49" fontId="21" fillId="6" borderId="47" xfId="2" applyNumberFormat="1" applyFont="1" applyFill="1" applyBorder="1" applyAlignment="1">
      <alignment horizontal="left" wrapText="1"/>
    </xf>
    <xf numFmtId="49" fontId="24" fillId="10" borderId="47" xfId="2" applyNumberFormat="1" applyFont="1" applyFill="1" applyBorder="1" applyAlignment="1">
      <alignment horizontal="left" wrapText="1"/>
    </xf>
    <xf numFmtId="49" fontId="23" fillId="8" borderId="47" xfId="2" applyNumberFormat="1" applyFont="1" applyFill="1" applyBorder="1" applyAlignment="1">
      <alignment horizontal="left" wrapText="1"/>
    </xf>
    <xf numFmtId="49" fontId="23" fillId="8" borderId="47" xfId="2" applyNumberFormat="1" applyFont="1" applyFill="1" applyBorder="1" applyAlignment="1">
      <alignment horizontal="left"/>
    </xf>
    <xf numFmtId="4" fontId="23" fillId="8" borderId="47" xfId="2" applyNumberFormat="1" applyFont="1" applyFill="1" applyBorder="1" applyAlignment="1">
      <alignment horizontal="right"/>
    </xf>
    <xf numFmtId="49" fontId="21" fillId="8" borderId="47" xfId="2" applyNumberFormat="1" applyFont="1" applyFill="1" applyBorder="1" applyAlignment="1">
      <alignment horizontal="left" wrapText="1"/>
    </xf>
    <xf numFmtId="4" fontId="21" fillId="8" borderId="47" xfId="2" applyNumberFormat="1" applyFont="1" applyFill="1" applyBorder="1" applyAlignment="1">
      <alignment horizontal="left"/>
    </xf>
    <xf numFmtId="49" fontId="25" fillId="8" borderId="47" xfId="2" applyNumberFormat="1" applyFont="1" applyFill="1" applyBorder="1" applyAlignment="1">
      <alignment horizontal="left" wrapText="1"/>
    </xf>
    <xf numFmtId="49" fontId="25" fillId="8" borderId="47" xfId="2" applyNumberFormat="1" applyFont="1" applyFill="1" applyBorder="1" applyAlignment="1">
      <alignment horizontal="left"/>
    </xf>
    <xf numFmtId="4" fontId="25" fillId="8" borderId="47" xfId="2" applyNumberFormat="1" applyFont="1" applyFill="1" applyBorder="1" applyAlignment="1">
      <alignment horizontal="right"/>
    </xf>
    <xf numFmtId="49" fontId="26" fillId="11" borderId="47" xfId="2" applyNumberFormat="1" applyFont="1" applyFill="1" applyBorder="1" applyAlignment="1">
      <alignment horizontal="left" wrapText="1"/>
    </xf>
    <xf numFmtId="49" fontId="26" fillId="11" borderId="47" xfId="2" applyNumberFormat="1" applyFont="1" applyFill="1" applyBorder="1" applyAlignment="1">
      <alignment horizontal="left"/>
    </xf>
    <xf numFmtId="4" fontId="26" fillId="11" borderId="47" xfId="2" applyNumberFormat="1" applyFont="1" applyFill="1" applyBorder="1" applyAlignment="1">
      <alignment horizontal="right"/>
    </xf>
    <xf numFmtId="49" fontId="22" fillId="7" borderId="47" xfId="2" applyNumberFormat="1" applyFont="1" applyFill="1" applyBorder="1" applyAlignment="1">
      <alignment horizontal="left" wrapText="1"/>
    </xf>
    <xf numFmtId="49" fontId="1" fillId="0" borderId="0" xfId="2" applyNumberFormat="1" applyAlignment="1">
      <alignment wrapText="1"/>
    </xf>
    <xf numFmtId="0" fontId="4" fillId="2" borderId="0" xfId="0" applyFont="1" applyFill="1" applyAlignment="1">
      <alignment horizontal="left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" fontId="12" fillId="0" borderId="10" xfId="0" applyNumberFormat="1" applyFont="1" applyBorder="1" applyAlignment="1">
      <alignment horizontal="right" vertical="center"/>
    </xf>
    <xf numFmtId="4" fontId="12" fillId="0" borderId="6" xfId="0" applyNumberFormat="1" applyFont="1" applyBorder="1" applyAlignment="1">
      <alignment horizontal="right" vertical="center"/>
    </xf>
    <xf numFmtId="4" fontId="12" fillId="0" borderId="18" xfId="0" applyNumberFormat="1" applyFont="1" applyBorder="1" applyAlignment="1">
      <alignment horizontal="right" vertical="center"/>
    </xf>
    <xf numFmtId="4" fontId="14" fillId="0" borderId="15" xfId="0" applyNumberFormat="1" applyFont="1" applyBorder="1" applyAlignment="1">
      <alignment horizontal="right" vertical="center" indent="1"/>
    </xf>
    <xf numFmtId="4" fontId="14" fillId="0" borderId="22" xfId="0" applyNumberFormat="1" applyFont="1" applyBorder="1" applyAlignment="1">
      <alignment horizontal="right" vertical="center" indent="1"/>
    </xf>
    <xf numFmtId="4" fontId="14" fillId="0" borderId="16" xfId="0" applyNumberFormat="1" applyFont="1" applyBorder="1" applyAlignment="1">
      <alignment horizontal="right" vertical="center" indent="1"/>
    </xf>
    <xf numFmtId="49" fontId="7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9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9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2" fillId="0" borderId="15" xfId="0" applyNumberFormat="1" applyFont="1" applyBorder="1" applyAlignment="1">
      <alignment horizontal="right" vertical="center" indent="1"/>
    </xf>
    <xf numFmtId="4" fontId="12" fillId="0" borderId="22" xfId="0" applyNumberFormat="1" applyFont="1" applyBorder="1" applyAlignment="1">
      <alignment horizontal="right" vertical="center" indent="1"/>
    </xf>
    <xf numFmtId="0" fontId="9" fillId="4" borderId="0" xfId="0" applyFont="1" applyFill="1" applyAlignment="1" applyProtection="1">
      <alignment horizontal="left" vertical="center"/>
      <protection locked="0"/>
    </xf>
    <xf numFmtId="49" fontId="9" fillId="3" borderId="6" xfId="0" applyNumberFormat="1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9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9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9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2" fillId="0" borderId="15" xfId="0" applyNumberFormat="1" applyFont="1" applyBorder="1" applyAlignment="1">
      <alignment horizontal="right" vertical="center"/>
    </xf>
    <xf numFmtId="4" fontId="12" fillId="0" borderId="12" xfId="0" applyNumberFormat="1" applyFont="1" applyBorder="1" applyAlignment="1">
      <alignment horizontal="right" vertical="center"/>
    </xf>
    <xf numFmtId="4" fontId="12" fillId="0" borderId="15" xfId="0" applyNumberFormat="1" applyFont="1" applyBorder="1" applyAlignment="1">
      <alignment vertical="center"/>
    </xf>
    <xf numFmtId="4" fontId="12" fillId="0" borderId="12" xfId="0" applyNumberFormat="1" applyFont="1" applyBorder="1" applyAlignment="1">
      <alignment vertical="center"/>
    </xf>
    <xf numFmtId="4" fontId="12" fillId="0" borderId="16" xfId="0" applyNumberFormat="1" applyFont="1" applyBorder="1" applyAlignment="1">
      <alignment horizontal="right" vertical="center" indent="1"/>
    </xf>
    <xf numFmtId="4" fontId="13" fillId="3" borderId="7" xfId="0" applyNumberFormat="1" applyFont="1" applyFill="1" applyBorder="1" applyAlignment="1">
      <alignment horizontal="right" vertical="center"/>
    </xf>
    <xf numFmtId="2" fontId="13" fillId="3" borderId="7" xfId="0" applyNumberFormat="1" applyFont="1" applyFill="1" applyBorder="1" applyAlignment="1">
      <alignment horizontal="right" vertical="center"/>
    </xf>
    <xf numFmtId="0" fontId="9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4" xfId="0" applyNumberFormat="1" applyBorder="1" applyAlignment="1">
      <alignment vertical="center" wrapText="1"/>
    </xf>
    <xf numFmtId="4" fontId="6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9" fontId="4" fillId="0" borderId="33" xfId="0" applyNumberFormat="1" applyFont="1" applyBorder="1" applyAlignment="1">
      <alignment vertical="center" wrapText="1"/>
    </xf>
    <xf numFmtId="49" fontId="4" fillId="0" borderId="34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9" fillId="0" borderId="18" xfId="0" applyFont="1" applyBorder="1" applyAlignment="1">
      <alignment horizontal="left" vertical="top" wrapText="1"/>
    </xf>
    <xf numFmtId="0" fontId="19" fillId="0" borderId="18" xfId="0" applyFont="1" applyBorder="1" applyAlignment="1">
      <alignment vertical="top" wrapTex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5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224" t="s">
        <v>41</v>
      </c>
      <c r="B2" s="224"/>
      <c r="C2" s="224"/>
      <c r="D2" s="224"/>
      <c r="E2" s="224"/>
      <c r="F2" s="224"/>
      <c r="G2" s="224"/>
    </row>
  </sheetData>
  <sheetProtection algorithmName="SHA-512" hashValue="GDhaPP/q/voVaGLD+gLVf+A9IkGmu+t0KMT0aQ/VqDlNadCL1Tie+R3dKi0RZ687FhgqgCrB/+Ab6bcATviiuA==" saltValue="LINXcp+Nw58ghtKm0IEDCw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7"/>
  <sheetViews>
    <sheetView showGridLines="0" topLeftCell="B26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0" customWidth="1"/>
    <col min="4" max="4" width="13" style="50" customWidth="1"/>
    <col min="5" max="5" width="9.7109375" style="50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6" t="s">
        <v>38</v>
      </c>
      <c r="B1" s="225" t="s">
        <v>4</v>
      </c>
      <c r="C1" s="226"/>
      <c r="D1" s="226"/>
      <c r="E1" s="226"/>
      <c r="F1" s="226"/>
      <c r="G1" s="226"/>
      <c r="H1" s="226"/>
      <c r="I1" s="226"/>
      <c r="J1" s="227"/>
    </row>
    <row r="2" spans="1:15" ht="36" customHeight="1" x14ac:dyDescent="0.2">
      <c r="A2" s="2"/>
      <c r="B2" s="75" t="s">
        <v>24</v>
      </c>
      <c r="C2" s="76"/>
      <c r="D2" s="77" t="s">
        <v>50</v>
      </c>
      <c r="E2" s="234" t="s">
        <v>51</v>
      </c>
      <c r="F2" s="235"/>
      <c r="G2" s="235"/>
      <c r="H2" s="235"/>
      <c r="I2" s="235"/>
      <c r="J2" s="236"/>
      <c r="O2" s="1"/>
    </row>
    <row r="3" spans="1:15" ht="27" customHeight="1" x14ac:dyDescent="0.2">
      <c r="A3" s="2"/>
      <c r="B3" s="78" t="s">
        <v>47</v>
      </c>
      <c r="C3" s="76"/>
      <c r="D3" s="79" t="s">
        <v>45</v>
      </c>
      <c r="E3" s="237" t="s">
        <v>46</v>
      </c>
      <c r="F3" s="238"/>
      <c r="G3" s="238"/>
      <c r="H3" s="238"/>
      <c r="I3" s="238"/>
      <c r="J3" s="239"/>
    </row>
    <row r="4" spans="1:15" ht="23.25" customHeight="1" x14ac:dyDescent="0.2">
      <c r="A4" s="72">
        <v>1360</v>
      </c>
      <c r="B4" s="80" t="s">
        <v>48</v>
      </c>
      <c r="C4" s="81"/>
      <c r="D4" s="82" t="s">
        <v>43</v>
      </c>
      <c r="E4" s="247" t="s">
        <v>44</v>
      </c>
      <c r="F4" s="248"/>
      <c r="G4" s="248"/>
      <c r="H4" s="248"/>
      <c r="I4" s="248"/>
      <c r="J4" s="249"/>
    </row>
    <row r="5" spans="1:15" ht="24" customHeight="1" x14ac:dyDescent="0.2">
      <c r="A5" s="2"/>
      <c r="B5" s="30" t="s">
        <v>23</v>
      </c>
      <c r="D5" s="252" t="s">
        <v>52</v>
      </c>
      <c r="E5" s="253"/>
      <c r="F5" s="253"/>
      <c r="G5" s="253"/>
      <c r="H5" s="18" t="s">
        <v>42</v>
      </c>
      <c r="I5" s="83" t="s">
        <v>56</v>
      </c>
      <c r="J5" s="8"/>
    </row>
    <row r="6" spans="1:15" ht="15.75" customHeight="1" x14ac:dyDescent="0.2">
      <c r="A6" s="2"/>
      <c r="B6" s="27"/>
      <c r="C6" s="52"/>
      <c r="D6" s="254" t="s">
        <v>53</v>
      </c>
      <c r="E6" s="255"/>
      <c r="F6" s="255"/>
      <c r="G6" s="255"/>
      <c r="H6" s="18" t="s">
        <v>36</v>
      </c>
      <c r="I6" s="83" t="s">
        <v>57</v>
      </c>
      <c r="J6" s="8"/>
    </row>
    <row r="7" spans="1:15" ht="15.75" customHeight="1" x14ac:dyDescent="0.2">
      <c r="A7" s="2"/>
      <c r="B7" s="28"/>
      <c r="C7" s="53"/>
      <c r="D7" s="73" t="s">
        <v>55</v>
      </c>
      <c r="E7" s="256" t="s">
        <v>54</v>
      </c>
      <c r="F7" s="257"/>
      <c r="G7" s="257"/>
      <c r="H7" s="23"/>
      <c r="I7" s="22"/>
      <c r="J7" s="33"/>
    </row>
    <row r="8" spans="1:15" ht="24" hidden="1" customHeight="1" x14ac:dyDescent="0.2">
      <c r="A8" s="2"/>
      <c r="B8" s="30" t="s">
        <v>21</v>
      </c>
      <c r="D8" s="74" t="s">
        <v>58</v>
      </c>
      <c r="H8" s="18" t="s">
        <v>42</v>
      </c>
      <c r="I8" s="83" t="s">
        <v>60</v>
      </c>
      <c r="J8" s="8"/>
    </row>
    <row r="9" spans="1:15" ht="15.75" hidden="1" customHeight="1" x14ac:dyDescent="0.2">
      <c r="A9" s="2"/>
      <c r="B9" s="2"/>
      <c r="D9" s="74" t="s">
        <v>59</v>
      </c>
      <c r="H9" s="18" t="s">
        <v>36</v>
      </c>
      <c r="I9" s="83" t="s">
        <v>61</v>
      </c>
      <c r="J9" s="8"/>
    </row>
    <row r="10" spans="1:15" ht="15.75" hidden="1" customHeight="1" x14ac:dyDescent="0.2">
      <c r="A10" s="2"/>
      <c r="B10" s="34"/>
      <c r="C10" s="53"/>
      <c r="D10" s="73" t="s">
        <v>55</v>
      </c>
      <c r="E10" s="84" t="s">
        <v>54</v>
      </c>
      <c r="F10" s="23"/>
      <c r="G10" s="14"/>
      <c r="H10" s="14"/>
      <c r="I10" s="35"/>
      <c r="J10" s="33"/>
    </row>
    <row r="11" spans="1:15" ht="24" customHeight="1" x14ac:dyDescent="0.2">
      <c r="A11" s="2"/>
      <c r="B11" s="30" t="s">
        <v>20</v>
      </c>
      <c r="D11" s="241"/>
      <c r="E11" s="241"/>
      <c r="F11" s="241"/>
      <c r="G11" s="241"/>
      <c r="H11" s="18" t="s">
        <v>42</v>
      </c>
      <c r="I11" s="85"/>
      <c r="J11" s="8"/>
    </row>
    <row r="12" spans="1:15" ht="15.75" customHeight="1" x14ac:dyDescent="0.2">
      <c r="A12" s="2"/>
      <c r="B12" s="27"/>
      <c r="C12" s="52"/>
      <c r="D12" s="246"/>
      <c r="E12" s="246"/>
      <c r="F12" s="246"/>
      <c r="G12" s="246"/>
      <c r="H12" s="18" t="s">
        <v>36</v>
      </c>
      <c r="I12" s="85"/>
      <c r="J12" s="8"/>
    </row>
    <row r="13" spans="1:15" ht="15.75" customHeight="1" x14ac:dyDescent="0.2">
      <c r="A13" s="2"/>
      <c r="B13" s="28"/>
      <c r="C13" s="53"/>
      <c r="D13" s="86"/>
      <c r="E13" s="250"/>
      <c r="F13" s="251"/>
      <c r="G13" s="251"/>
      <c r="H13" s="19"/>
      <c r="I13" s="22"/>
      <c r="J13" s="33"/>
    </row>
    <row r="14" spans="1:15" ht="24" customHeight="1" x14ac:dyDescent="0.2">
      <c r="A14" s="2"/>
      <c r="B14" s="42" t="s">
        <v>22</v>
      </c>
      <c r="C14" s="54"/>
      <c r="D14" s="55" t="s">
        <v>49</v>
      </c>
      <c r="E14" s="56"/>
      <c r="F14" s="43"/>
      <c r="G14" s="43"/>
      <c r="H14" s="44"/>
      <c r="I14" s="43"/>
      <c r="J14" s="45"/>
    </row>
    <row r="15" spans="1:15" ht="32.25" customHeight="1" x14ac:dyDescent="0.2">
      <c r="A15" s="2"/>
      <c r="B15" s="34" t="s">
        <v>34</v>
      </c>
      <c r="C15" s="57"/>
      <c r="D15" s="51"/>
      <c r="E15" s="240"/>
      <c r="F15" s="240"/>
      <c r="G15" s="242"/>
      <c r="H15" s="242"/>
      <c r="I15" s="242" t="s">
        <v>31</v>
      </c>
      <c r="J15" s="243"/>
    </row>
    <row r="16" spans="1:15" ht="23.25" customHeight="1" x14ac:dyDescent="0.2">
      <c r="A16" s="139" t="s">
        <v>26</v>
      </c>
      <c r="B16" s="37" t="s">
        <v>26</v>
      </c>
      <c r="C16" s="58"/>
      <c r="D16" s="59"/>
      <c r="E16" s="231"/>
      <c r="F16" s="232"/>
      <c r="G16" s="231"/>
      <c r="H16" s="232"/>
      <c r="I16" s="231">
        <f>SUMIF(F52:F63,A16,I52:I63)+SUMIF(F52:F63,"PSU",I52:I63)</f>
        <v>0</v>
      </c>
      <c r="J16" s="233"/>
    </row>
    <row r="17" spans="1:10" ht="23.25" customHeight="1" x14ac:dyDescent="0.2">
      <c r="A17" s="139" t="s">
        <v>27</v>
      </c>
      <c r="B17" s="37" t="s">
        <v>27</v>
      </c>
      <c r="C17" s="58"/>
      <c r="D17" s="59"/>
      <c r="E17" s="231"/>
      <c r="F17" s="232"/>
      <c r="G17" s="231"/>
      <c r="H17" s="232"/>
      <c r="I17" s="231">
        <f>SUMIF(F52:F63,A17,I52:I63)</f>
        <v>0</v>
      </c>
      <c r="J17" s="233"/>
    </row>
    <row r="18" spans="1:10" ht="23.25" customHeight="1" x14ac:dyDescent="0.2">
      <c r="A18" s="139" t="s">
        <v>28</v>
      </c>
      <c r="B18" s="37" t="s">
        <v>28</v>
      </c>
      <c r="C18" s="58"/>
      <c r="D18" s="59"/>
      <c r="E18" s="231"/>
      <c r="F18" s="232"/>
      <c r="G18" s="231"/>
      <c r="H18" s="232"/>
      <c r="I18" s="231">
        <f>SUMIF(F52:F63,A18,I52:I63)</f>
        <v>0</v>
      </c>
      <c r="J18" s="233"/>
    </row>
    <row r="19" spans="1:10" ht="23.25" customHeight="1" x14ac:dyDescent="0.2">
      <c r="A19" s="139" t="s">
        <v>97</v>
      </c>
      <c r="B19" s="37" t="s">
        <v>29</v>
      </c>
      <c r="C19" s="58"/>
      <c r="D19" s="59"/>
      <c r="E19" s="231"/>
      <c r="F19" s="232"/>
      <c r="G19" s="231"/>
      <c r="H19" s="232"/>
      <c r="I19" s="231">
        <f>SUMIF(F52:F63,A19,I52:I63)</f>
        <v>0</v>
      </c>
      <c r="J19" s="233"/>
    </row>
    <row r="20" spans="1:10" ht="23.25" customHeight="1" x14ac:dyDescent="0.2">
      <c r="A20" s="139" t="s">
        <v>98</v>
      </c>
      <c r="B20" s="37" t="s">
        <v>30</v>
      </c>
      <c r="C20" s="58"/>
      <c r="D20" s="59"/>
      <c r="E20" s="231"/>
      <c r="F20" s="232"/>
      <c r="G20" s="231"/>
      <c r="H20" s="232"/>
      <c r="I20" s="231">
        <f>SUMIF(F52:F63,A20,I52:I63)</f>
        <v>0</v>
      </c>
      <c r="J20" s="233"/>
    </row>
    <row r="21" spans="1:10" ht="23.25" customHeight="1" x14ac:dyDescent="0.2">
      <c r="A21" s="2"/>
      <c r="B21" s="47" t="s">
        <v>31</v>
      </c>
      <c r="C21" s="60"/>
      <c r="D21" s="61"/>
      <c r="E21" s="244"/>
      <c r="F21" s="245"/>
      <c r="G21" s="244"/>
      <c r="H21" s="245"/>
      <c r="I21" s="244">
        <f>SUM(I16:J20)</f>
        <v>0</v>
      </c>
      <c r="J21" s="263"/>
    </row>
    <row r="22" spans="1:10" ht="33" customHeight="1" x14ac:dyDescent="0.2">
      <c r="A22" s="2"/>
      <c r="B22" s="41" t="s">
        <v>35</v>
      </c>
      <c r="C22" s="58"/>
      <c r="D22" s="59"/>
      <c r="E22" s="62"/>
      <c r="F22" s="38"/>
      <c r="G22" s="32"/>
      <c r="H22" s="32"/>
      <c r="I22" s="32"/>
      <c r="J22" s="39"/>
    </row>
    <row r="23" spans="1:10" ht="23.25" customHeight="1" x14ac:dyDescent="0.2">
      <c r="A23" s="2">
        <f>ZakladDPHSni*SazbaDPH1/100</f>
        <v>0</v>
      </c>
      <c r="B23" s="37" t="s">
        <v>13</v>
      </c>
      <c r="C23" s="58"/>
      <c r="D23" s="59"/>
      <c r="E23" s="63">
        <v>12</v>
      </c>
      <c r="F23" s="38" t="s">
        <v>0</v>
      </c>
      <c r="G23" s="261">
        <f>ZakladDPHSniVypocet</f>
        <v>0</v>
      </c>
      <c r="H23" s="262"/>
      <c r="I23" s="262"/>
      <c r="J23" s="39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7" t="s">
        <v>14</v>
      </c>
      <c r="C24" s="58"/>
      <c r="D24" s="59"/>
      <c r="E24" s="63">
        <f>SazbaDPH1</f>
        <v>12</v>
      </c>
      <c r="F24" s="38" t="s">
        <v>0</v>
      </c>
      <c r="G24" s="259">
        <f>A23</f>
        <v>0</v>
      </c>
      <c r="H24" s="260"/>
      <c r="I24" s="260"/>
      <c r="J24" s="39" t="str">
        <f t="shared" si="0"/>
        <v>CZK</v>
      </c>
    </row>
    <row r="25" spans="1:10" ht="23.25" customHeight="1" x14ac:dyDescent="0.2">
      <c r="A25" s="2">
        <f>ZakladDPHZakl*SazbaDPH2/100</f>
        <v>0</v>
      </c>
      <c r="B25" s="37" t="s">
        <v>15</v>
      </c>
      <c r="C25" s="58"/>
      <c r="D25" s="59"/>
      <c r="E25" s="63">
        <v>21</v>
      </c>
      <c r="F25" s="38" t="s">
        <v>0</v>
      </c>
      <c r="G25" s="261">
        <f>ZakladDPHZaklVypocet</f>
        <v>0</v>
      </c>
      <c r="H25" s="262"/>
      <c r="I25" s="262"/>
      <c r="J25" s="39" t="str">
        <f t="shared" si="0"/>
        <v>CZK</v>
      </c>
    </row>
    <row r="26" spans="1:10" ht="23.25" customHeight="1" x14ac:dyDescent="0.2">
      <c r="A26" s="2">
        <f>(A25-INT(A25))*100</f>
        <v>0</v>
      </c>
      <c r="B26" s="31" t="s">
        <v>16</v>
      </c>
      <c r="C26" s="64"/>
      <c r="D26" s="51"/>
      <c r="E26" s="65">
        <f>SazbaDPH2</f>
        <v>21</v>
      </c>
      <c r="F26" s="29" t="s">
        <v>0</v>
      </c>
      <c r="G26" s="228">
        <f>A25</f>
        <v>0</v>
      </c>
      <c r="H26" s="229"/>
      <c r="I26" s="229"/>
      <c r="J26" s="36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0" t="s">
        <v>5</v>
      </c>
      <c r="C27" s="66"/>
      <c r="D27" s="67"/>
      <c r="E27" s="66"/>
      <c r="F27" s="16"/>
      <c r="G27" s="230">
        <f>CenaCelkem-(ZakladDPHSni+DPHSni+ZakladDPHZakl+DPHZakl)</f>
        <v>0</v>
      </c>
      <c r="H27" s="230"/>
      <c r="I27" s="230"/>
      <c r="J27" s="40" t="str">
        <f t="shared" si="0"/>
        <v>CZK</v>
      </c>
    </row>
    <row r="28" spans="1:10" ht="27.75" hidden="1" customHeight="1" thickBot="1" x14ac:dyDescent="0.25">
      <c r="A28" s="2"/>
      <c r="B28" s="112" t="s">
        <v>25</v>
      </c>
      <c r="C28" s="113"/>
      <c r="D28" s="113"/>
      <c r="E28" s="114"/>
      <c r="F28" s="115"/>
      <c r="G28" s="265">
        <f>ZakladDPHSniVypocet+ZakladDPHZaklVypocet</f>
        <v>0</v>
      </c>
      <c r="H28" s="265"/>
      <c r="I28" s="265"/>
      <c r="J28" s="116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2" t="s">
        <v>37</v>
      </c>
      <c r="C29" s="117"/>
      <c r="D29" s="117"/>
      <c r="E29" s="117"/>
      <c r="F29" s="118"/>
      <c r="G29" s="264">
        <f>A27</f>
        <v>0</v>
      </c>
      <c r="H29" s="264"/>
      <c r="I29" s="264"/>
      <c r="J29" s="119" t="s">
        <v>65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68" t="s">
        <v>12</v>
      </c>
      <c r="D32" s="69"/>
      <c r="E32" s="69"/>
      <c r="F32" s="15" t="s">
        <v>11</v>
      </c>
      <c r="G32" s="25"/>
      <c r="H32" s="26" t="s">
        <v>62</v>
      </c>
      <c r="I32" s="25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0"/>
      <c r="D34" s="266"/>
      <c r="E34" s="267"/>
      <c r="G34" s="268"/>
      <c r="H34" s="269"/>
      <c r="I34" s="269"/>
      <c r="J34" s="24"/>
    </row>
    <row r="35" spans="1:10" ht="12.75" customHeight="1" x14ac:dyDescent="0.2">
      <c r="A35" s="2"/>
      <c r="B35" s="2"/>
      <c r="D35" s="258" t="s">
        <v>2</v>
      </c>
      <c r="E35" s="258"/>
      <c r="H35" s="10" t="s">
        <v>3</v>
      </c>
      <c r="J35" s="9"/>
    </row>
    <row r="36" spans="1:10" ht="13.5" customHeight="1" thickBot="1" x14ac:dyDescent="0.25">
      <c r="A36" s="11"/>
      <c r="B36" s="11"/>
      <c r="C36" s="71"/>
      <c r="D36" s="71"/>
      <c r="E36" s="71"/>
      <c r="F36" s="12"/>
      <c r="G36" s="12"/>
      <c r="H36" s="12"/>
      <c r="I36" s="12"/>
      <c r="J36" s="13"/>
    </row>
    <row r="37" spans="1:10" ht="27" hidden="1" customHeight="1" x14ac:dyDescent="0.2">
      <c r="B37" s="89" t="s">
        <v>17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39</v>
      </c>
      <c r="B38" s="93" t="s">
        <v>18</v>
      </c>
      <c r="C38" s="94" t="s">
        <v>6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19</v>
      </c>
      <c r="I38" s="96" t="s">
        <v>1</v>
      </c>
      <c r="J38" s="97" t="s">
        <v>0</v>
      </c>
    </row>
    <row r="39" spans="1:10" ht="25.5" hidden="1" customHeight="1" x14ac:dyDescent="0.2">
      <c r="A39" s="88">
        <v>1</v>
      </c>
      <c r="B39" s="98" t="s">
        <v>63</v>
      </c>
      <c r="C39" s="270"/>
      <c r="D39" s="270"/>
      <c r="E39" s="270"/>
      <c r="F39" s="99">
        <f>'SO01 4 Pol'!AE124</f>
        <v>0</v>
      </c>
      <c r="G39" s="100">
        <f>'SO01 4 Pol'!AF124</f>
        <v>0</v>
      </c>
      <c r="H39" s="101">
        <f>(F39*SazbaDPH1/100)+(G39*SazbaDPH2/100)</f>
        <v>0</v>
      </c>
      <c r="I39" s="101">
        <f>F39+G39+H39</f>
        <v>0</v>
      </c>
      <c r="J39" s="102" t="str">
        <f>IF(CenaCelkemVypocet=0,"",I39/CenaCelkemVypocet*100)</f>
        <v/>
      </c>
    </row>
    <row r="40" spans="1:10" ht="25.5" hidden="1" customHeight="1" x14ac:dyDescent="0.2">
      <c r="A40" s="88">
        <v>2</v>
      </c>
      <c r="B40" s="103" t="s">
        <v>45</v>
      </c>
      <c r="C40" s="271" t="s">
        <v>46</v>
      </c>
      <c r="D40" s="271"/>
      <c r="E40" s="271"/>
      <c r="F40" s="104">
        <f>'SO01 4 Pol'!AE124</f>
        <v>0</v>
      </c>
      <c r="G40" s="105">
        <f>'SO01 4 Pol'!AF124</f>
        <v>0</v>
      </c>
      <c r="H40" s="105">
        <f>(F40*SazbaDPH1/100)+(G40*SazbaDPH2/100)</f>
        <v>0</v>
      </c>
      <c r="I40" s="105">
        <f>F40+G40+H40</f>
        <v>0</v>
      </c>
      <c r="J40" s="106" t="str">
        <f>IF(CenaCelkemVypocet=0,"",I40/CenaCelkemVypocet*100)</f>
        <v/>
      </c>
    </row>
    <row r="41" spans="1:10" ht="25.5" hidden="1" customHeight="1" x14ac:dyDescent="0.2">
      <c r="A41" s="88">
        <v>3</v>
      </c>
      <c r="B41" s="107" t="s">
        <v>43</v>
      </c>
      <c r="C41" s="270" t="s">
        <v>44</v>
      </c>
      <c r="D41" s="270"/>
      <c r="E41" s="270"/>
      <c r="F41" s="108">
        <f>'SO01 4 Pol'!AE124</f>
        <v>0</v>
      </c>
      <c r="G41" s="101">
        <f>'SO01 4 Pol'!AF124</f>
        <v>0</v>
      </c>
      <c r="H41" s="101">
        <f>(F41*SazbaDPH1/100)+(G41*SazbaDPH2/100)</f>
        <v>0</v>
      </c>
      <c r="I41" s="101">
        <f>F41+G41+H41</f>
        <v>0</v>
      </c>
      <c r="J41" s="102" t="str">
        <f>IF(CenaCelkemVypocet=0,"",I41/CenaCelkemVypocet*100)</f>
        <v/>
      </c>
    </row>
    <row r="42" spans="1:10" ht="25.5" hidden="1" customHeight="1" x14ac:dyDescent="0.2">
      <c r="A42" s="88"/>
      <c r="B42" s="272" t="s">
        <v>64</v>
      </c>
      <c r="C42" s="273"/>
      <c r="D42" s="273"/>
      <c r="E42" s="274"/>
      <c r="F42" s="109">
        <f>SUMIF(A39:A41,"=1",F39:F41)</f>
        <v>0</v>
      </c>
      <c r="G42" s="110">
        <f>SUMIF(A39:A41,"=1",G39:G41)</f>
        <v>0</v>
      </c>
      <c r="H42" s="110">
        <f>SUMIF(A39:A41,"=1",H39:H41)</f>
        <v>0</v>
      </c>
      <c r="I42" s="110">
        <f>SUMIF(A39:A41,"=1",I39:I41)</f>
        <v>0</v>
      </c>
      <c r="J42" s="111">
        <f>SUMIF(A39:A41,"=1",J39:J41)</f>
        <v>0</v>
      </c>
    </row>
    <row r="44" spans="1:10" x14ac:dyDescent="0.2">
      <c r="A44" t="s">
        <v>66</v>
      </c>
      <c r="B44" t="s">
        <v>67</v>
      </c>
    </row>
    <row r="45" spans="1:10" x14ac:dyDescent="0.2">
      <c r="A45" t="s">
        <v>68</v>
      </c>
      <c r="B45" t="s">
        <v>69</v>
      </c>
    </row>
    <row r="46" spans="1:10" x14ac:dyDescent="0.2">
      <c r="A46" t="s">
        <v>70</v>
      </c>
      <c r="B46" t="s">
        <v>71</v>
      </c>
    </row>
    <row r="49" spans="1:10" ht="15.75" x14ac:dyDescent="0.25">
      <c r="B49" s="120" t="s">
        <v>72</v>
      </c>
    </row>
    <row r="51" spans="1:10" ht="25.5" customHeight="1" x14ac:dyDescent="0.2">
      <c r="A51" s="122"/>
      <c r="B51" s="125" t="s">
        <v>18</v>
      </c>
      <c r="C51" s="125" t="s">
        <v>6</v>
      </c>
      <c r="D51" s="126"/>
      <c r="E51" s="126"/>
      <c r="F51" s="127" t="s">
        <v>73</v>
      </c>
      <c r="G51" s="127"/>
      <c r="H51" s="127"/>
      <c r="I51" s="127" t="s">
        <v>31</v>
      </c>
      <c r="J51" s="127" t="s">
        <v>0</v>
      </c>
    </row>
    <row r="52" spans="1:10" ht="36.75" customHeight="1" x14ac:dyDescent="0.2">
      <c r="A52" s="123"/>
      <c r="B52" s="128" t="s">
        <v>74</v>
      </c>
      <c r="C52" s="275" t="s">
        <v>75</v>
      </c>
      <c r="D52" s="276"/>
      <c r="E52" s="276"/>
      <c r="F52" s="135" t="s">
        <v>26</v>
      </c>
      <c r="G52" s="136"/>
      <c r="H52" s="136"/>
      <c r="I52" s="136">
        <f>'SO01 4 Pol'!G8</f>
        <v>0</v>
      </c>
      <c r="J52" s="132" t="str">
        <f>IF(I64=0,"",I52/I64*100)</f>
        <v/>
      </c>
    </row>
    <row r="53" spans="1:10" ht="36.75" customHeight="1" x14ac:dyDescent="0.2">
      <c r="A53" s="123"/>
      <c r="B53" s="128" t="s">
        <v>76</v>
      </c>
      <c r="C53" s="275" t="s">
        <v>77</v>
      </c>
      <c r="D53" s="276"/>
      <c r="E53" s="276"/>
      <c r="F53" s="135" t="s">
        <v>26</v>
      </c>
      <c r="G53" s="136"/>
      <c r="H53" s="136"/>
      <c r="I53" s="136">
        <f>'SO01 4 Pol'!G15</f>
        <v>0</v>
      </c>
      <c r="J53" s="132" t="str">
        <f>IF(I64=0,"",I53/I64*100)</f>
        <v/>
      </c>
    </row>
    <row r="54" spans="1:10" ht="36.75" customHeight="1" x14ac:dyDescent="0.2">
      <c r="A54" s="123"/>
      <c r="B54" s="128" t="s">
        <v>78</v>
      </c>
      <c r="C54" s="275" t="s">
        <v>79</v>
      </c>
      <c r="D54" s="276"/>
      <c r="E54" s="276"/>
      <c r="F54" s="135" t="s">
        <v>26</v>
      </c>
      <c r="G54" s="136"/>
      <c r="H54" s="136"/>
      <c r="I54" s="136">
        <f>'SO01 4 Pol'!G18</f>
        <v>0</v>
      </c>
      <c r="J54" s="132" t="str">
        <f>IF(I64=0,"",I54/I64*100)</f>
        <v/>
      </c>
    </row>
    <row r="55" spans="1:10" ht="36.75" customHeight="1" x14ac:dyDescent="0.2">
      <c r="A55" s="123"/>
      <c r="B55" s="128" t="s">
        <v>80</v>
      </c>
      <c r="C55" s="275" t="s">
        <v>81</v>
      </c>
      <c r="D55" s="276"/>
      <c r="E55" s="276"/>
      <c r="F55" s="135" t="s">
        <v>26</v>
      </c>
      <c r="G55" s="136"/>
      <c r="H55" s="136"/>
      <c r="I55" s="136">
        <f>'SO01 4 Pol'!G21</f>
        <v>0</v>
      </c>
      <c r="J55" s="132" t="str">
        <f>IF(I64=0,"",I55/I64*100)</f>
        <v/>
      </c>
    </row>
    <row r="56" spans="1:10" ht="36.75" customHeight="1" x14ac:dyDescent="0.2">
      <c r="A56" s="123"/>
      <c r="B56" s="128" t="s">
        <v>82</v>
      </c>
      <c r="C56" s="275" t="s">
        <v>83</v>
      </c>
      <c r="D56" s="276"/>
      <c r="E56" s="276"/>
      <c r="F56" s="135" t="s">
        <v>26</v>
      </c>
      <c r="G56" s="136"/>
      <c r="H56" s="136"/>
      <c r="I56" s="136">
        <f>'SO01 4 Pol'!G29</f>
        <v>0</v>
      </c>
      <c r="J56" s="132" t="str">
        <f>IF(I64=0,"",I56/I64*100)</f>
        <v/>
      </c>
    </row>
    <row r="57" spans="1:10" ht="36.75" customHeight="1" x14ac:dyDescent="0.2">
      <c r="A57" s="123"/>
      <c r="B57" s="128" t="s">
        <v>84</v>
      </c>
      <c r="C57" s="275" t="s">
        <v>85</v>
      </c>
      <c r="D57" s="276"/>
      <c r="E57" s="276"/>
      <c r="F57" s="135" t="s">
        <v>27</v>
      </c>
      <c r="G57" s="136"/>
      <c r="H57" s="136"/>
      <c r="I57" s="136">
        <f>'SO01 4 Pol'!G31</f>
        <v>0</v>
      </c>
      <c r="J57" s="132" t="str">
        <f>IF(I64=0,"",I57/I64*100)</f>
        <v/>
      </c>
    </row>
    <row r="58" spans="1:10" ht="36.75" customHeight="1" x14ac:dyDescent="0.2">
      <c r="A58" s="123"/>
      <c r="B58" s="128" t="s">
        <v>86</v>
      </c>
      <c r="C58" s="275" t="s">
        <v>87</v>
      </c>
      <c r="D58" s="276"/>
      <c r="E58" s="276"/>
      <c r="F58" s="135" t="s">
        <v>27</v>
      </c>
      <c r="G58" s="136"/>
      <c r="H58" s="136"/>
      <c r="I58" s="136">
        <f>'SO01 4 Pol'!G66</f>
        <v>0</v>
      </c>
      <c r="J58" s="132" t="str">
        <f>IF(I64=0,"",I58/I64*100)</f>
        <v/>
      </c>
    </row>
    <row r="59" spans="1:10" ht="36.75" customHeight="1" x14ac:dyDescent="0.2">
      <c r="A59" s="123"/>
      <c r="B59" s="128" t="s">
        <v>88</v>
      </c>
      <c r="C59" s="275" t="s">
        <v>89</v>
      </c>
      <c r="D59" s="276"/>
      <c r="E59" s="276"/>
      <c r="F59" s="135" t="s">
        <v>27</v>
      </c>
      <c r="G59" s="136"/>
      <c r="H59" s="136"/>
      <c r="I59" s="136">
        <f>'SO01 4 Pol'!G85</f>
        <v>0</v>
      </c>
      <c r="J59" s="132" t="str">
        <f>IF(I64=0,"",I59/I64*100)</f>
        <v/>
      </c>
    </row>
    <row r="60" spans="1:10" ht="36.75" customHeight="1" x14ac:dyDescent="0.2">
      <c r="A60" s="123"/>
      <c r="B60" s="128" t="s">
        <v>90</v>
      </c>
      <c r="C60" s="275" t="s">
        <v>91</v>
      </c>
      <c r="D60" s="276"/>
      <c r="E60" s="276"/>
      <c r="F60" s="135" t="s">
        <v>27</v>
      </c>
      <c r="G60" s="136"/>
      <c r="H60" s="136"/>
      <c r="I60" s="136">
        <f>'SO01 4 Pol'!G89</f>
        <v>0</v>
      </c>
      <c r="J60" s="132" t="str">
        <f>IF(I64=0,"",I60/I64*100)</f>
        <v/>
      </c>
    </row>
    <row r="61" spans="1:10" ht="36.75" customHeight="1" x14ac:dyDescent="0.2">
      <c r="A61" s="123"/>
      <c r="B61" s="128" t="s">
        <v>92</v>
      </c>
      <c r="C61" s="275" t="s">
        <v>93</v>
      </c>
      <c r="D61" s="276"/>
      <c r="E61" s="276"/>
      <c r="F61" s="135" t="s">
        <v>28</v>
      </c>
      <c r="G61" s="136"/>
      <c r="H61" s="136"/>
      <c r="I61" s="136">
        <f>'SO01 4 Pol'!G96</f>
        <v>0</v>
      </c>
      <c r="J61" s="132" t="str">
        <f>IF(I64=0,"",I61/I64*100)</f>
        <v/>
      </c>
    </row>
    <row r="62" spans="1:10" ht="36.75" customHeight="1" x14ac:dyDescent="0.2">
      <c r="A62" s="123"/>
      <c r="B62" s="128" t="s">
        <v>94</v>
      </c>
      <c r="C62" s="275" t="s">
        <v>95</v>
      </c>
      <c r="D62" s="276"/>
      <c r="E62" s="276"/>
      <c r="F62" s="135" t="s">
        <v>96</v>
      </c>
      <c r="G62" s="136"/>
      <c r="H62" s="136"/>
      <c r="I62" s="136">
        <f>'SO01 4 Pol'!G98</f>
        <v>0</v>
      </c>
      <c r="J62" s="132" t="str">
        <f>IF(I64=0,"",I62/I64*100)</f>
        <v/>
      </c>
    </row>
    <row r="63" spans="1:10" ht="36.75" customHeight="1" x14ac:dyDescent="0.2">
      <c r="A63" s="123"/>
      <c r="B63" s="128" t="s">
        <v>97</v>
      </c>
      <c r="C63" s="275" t="s">
        <v>29</v>
      </c>
      <c r="D63" s="276"/>
      <c r="E63" s="276"/>
      <c r="F63" s="135" t="s">
        <v>97</v>
      </c>
      <c r="G63" s="136"/>
      <c r="H63" s="136"/>
      <c r="I63" s="136">
        <f>'SO01 4 Pol'!G117</f>
        <v>0</v>
      </c>
      <c r="J63" s="132" t="str">
        <f>IF(I64=0,"",I63/I64*100)</f>
        <v/>
      </c>
    </row>
    <row r="64" spans="1:10" ht="25.5" customHeight="1" x14ac:dyDescent="0.2">
      <c r="A64" s="124"/>
      <c r="B64" s="129" t="s">
        <v>1</v>
      </c>
      <c r="C64" s="130"/>
      <c r="D64" s="131"/>
      <c r="E64" s="131"/>
      <c r="F64" s="137"/>
      <c r="G64" s="138"/>
      <c r="H64" s="138"/>
      <c r="I64" s="138">
        <f>SUM(I52:I63)</f>
        <v>0</v>
      </c>
      <c r="J64" s="133">
        <f>SUM(J52:J63)</f>
        <v>0</v>
      </c>
    </row>
    <row r="65" spans="6:10" x14ac:dyDescent="0.2">
      <c r="F65" s="87"/>
      <c r="G65" s="87"/>
      <c r="H65" s="87"/>
      <c r="I65" s="87"/>
      <c r="J65" s="134"/>
    </row>
    <row r="66" spans="6:10" x14ac:dyDescent="0.2">
      <c r="F66" s="87"/>
      <c r="G66" s="87"/>
      <c r="H66" s="87"/>
      <c r="I66" s="87"/>
      <c r="J66" s="134"/>
    </row>
    <row r="67" spans="6:10" x14ac:dyDescent="0.2">
      <c r="F67" s="87"/>
      <c r="G67" s="87"/>
      <c r="H67" s="87"/>
      <c r="I67" s="87"/>
      <c r="J67" s="134"/>
    </row>
  </sheetData>
  <sheetProtection algorithmName="SHA-512" hashValue="OHjXkqPJeRgoixi/pLtJs3w2i4wvoHiu5RMIQoUY+U/cNOXHIJJnagnaZI0aonIV2/QuY51QIOtl6ngM4mA9Ng==" saltValue="DkDeYjzhZdWplLtKwTbFx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7">
    <mergeCell ref="C63:E63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B42:E42"/>
    <mergeCell ref="C52:E52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77" t="s">
        <v>7</v>
      </c>
      <c r="B1" s="277"/>
      <c r="C1" s="278"/>
      <c r="D1" s="277"/>
      <c r="E1" s="277"/>
      <c r="F1" s="277"/>
      <c r="G1" s="277"/>
    </row>
    <row r="2" spans="1:7" ht="24.95" customHeight="1" x14ac:dyDescent="0.2">
      <c r="A2" s="49" t="s">
        <v>8</v>
      </c>
      <c r="B2" s="48"/>
      <c r="C2" s="279"/>
      <c r="D2" s="279"/>
      <c r="E2" s="279"/>
      <c r="F2" s="279"/>
      <c r="G2" s="280"/>
    </row>
    <row r="3" spans="1:7" ht="24.95" customHeight="1" x14ac:dyDescent="0.2">
      <c r="A3" s="49" t="s">
        <v>9</v>
      </c>
      <c r="B3" s="48"/>
      <c r="C3" s="279"/>
      <c r="D3" s="279"/>
      <c r="E3" s="279"/>
      <c r="F3" s="279"/>
      <c r="G3" s="280"/>
    </row>
    <row r="4" spans="1:7" ht="24.95" customHeight="1" x14ac:dyDescent="0.2">
      <c r="A4" s="49" t="s">
        <v>10</v>
      </c>
      <c r="B4" s="48"/>
      <c r="C4" s="279"/>
      <c r="D4" s="279"/>
      <c r="E4" s="279"/>
      <c r="F4" s="279"/>
      <c r="G4" s="280"/>
    </row>
    <row r="5" spans="1:7" x14ac:dyDescent="0.2">
      <c r="B5" s="4"/>
      <c r="C5" s="5"/>
      <c r="D5" s="6"/>
    </row>
  </sheetData>
  <sheetProtection algorithmName="SHA-512" hashValue="U9ngAbLZuVY6kfHlWLSVCsBp6OLOUAAP3oOCT/u50ZkT5bR+LY+KrbEyVru1L9AyTInSGHMQTkAo08MmqSsGVQ==" saltValue="dPPfySe6y1szYiMUF/Q9G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abSelected="1" workbookViewId="0">
      <pane ySplit="7" topLeftCell="A90" activePane="bottomLeft" state="frozen"/>
      <selection pane="bottomLeft" activeCell="F98" sqref="F98"/>
    </sheetView>
  </sheetViews>
  <sheetFormatPr defaultRowHeight="12.75" outlineLevelRow="3" x14ac:dyDescent="0.2"/>
  <cols>
    <col min="1" max="1" width="3.42578125" customWidth="1"/>
    <col min="2" max="2" width="12.7109375" style="121" customWidth="1"/>
    <col min="3" max="3" width="38.28515625" style="121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8" width="0" hidden="1" customWidth="1"/>
    <col min="20" max="20" width="9.28515625" customWidth="1"/>
    <col min="21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99" t="s">
        <v>7</v>
      </c>
      <c r="B1" s="299"/>
      <c r="C1" s="299"/>
      <c r="D1" s="299"/>
      <c r="E1" s="299"/>
      <c r="F1" s="299"/>
      <c r="G1" s="299"/>
      <c r="AG1" t="s">
        <v>99</v>
      </c>
    </row>
    <row r="2" spans="1:60" ht="25.15" customHeight="1" x14ac:dyDescent="0.2">
      <c r="A2" s="140" t="s">
        <v>8</v>
      </c>
      <c r="B2" s="48" t="s">
        <v>50</v>
      </c>
      <c r="C2" s="300" t="s">
        <v>51</v>
      </c>
      <c r="D2" s="301"/>
      <c r="E2" s="301"/>
      <c r="F2" s="301"/>
      <c r="G2" s="302"/>
      <c r="AG2" t="s">
        <v>100</v>
      </c>
    </row>
    <row r="3" spans="1:60" ht="25.15" customHeight="1" x14ac:dyDescent="0.2">
      <c r="A3" s="140" t="s">
        <v>9</v>
      </c>
      <c r="B3" s="48" t="s">
        <v>45</v>
      </c>
      <c r="C3" s="300" t="s">
        <v>46</v>
      </c>
      <c r="D3" s="301"/>
      <c r="E3" s="301"/>
      <c r="F3" s="301"/>
      <c r="G3" s="302"/>
      <c r="AC3" s="121" t="s">
        <v>100</v>
      </c>
      <c r="AG3" t="s">
        <v>101</v>
      </c>
    </row>
    <row r="4" spans="1:60" ht="25.15" customHeight="1" x14ac:dyDescent="0.2">
      <c r="A4" s="141" t="s">
        <v>10</v>
      </c>
      <c r="B4" s="142" t="s">
        <v>43</v>
      </c>
      <c r="C4" s="303" t="s">
        <v>44</v>
      </c>
      <c r="D4" s="304"/>
      <c r="E4" s="304"/>
      <c r="F4" s="304"/>
      <c r="G4" s="305"/>
      <c r="AG4" t="s">
        <v>102</v>
      </c>
    </row>
    <row r="5" spans="1:60" x14ac:dyDescent="0.2">
      <c r="D5" s="10"/>
    </row>
    <row r="6" spans="1:60" ht="38.25" x14ac:dyDescent="0.2">
      <c r="A6" s="144" t="s">
        <v>103</v>
      </c>
      <c r="B6" s="146" t="s">
        <v>104</v>
      </c>
      <c r="C6" s="146" t="s">
        <v>105</v>
      </c>
      <c r="D6" s="145" t="s">
        <v>106</v>
      </c>
      <c r="E6" s="144" t="s">
        <v>107</v>
      </c>
      <c r="F6" s="143" t="s">
        <v>108</v>
      </c>
      <c r="G6" s="144" t="s">
        <v>31</v>
      </c>
      <c r="H6" s="147" t="s">
        <v>32</v>
      </c>
      <c r="I6" s="147" t="s">
        <v>109</v>
      </c>
      <c r="J6" s="147" t="s">
        <v>33</v>
      </c>
      <c r="K6" s="147" t="s">
        <v>110</v>
      </c>
      <c r="L6" s="147" t="s">
        <v>111</v>
      </c>
      <c r="M6" s="147" t="s">
        <v>112</v>
      </c>
      <c r="N6" s="147" t="s">
        <v>113</v>
      </c>
      <c r="O6" s="147" t="s">
        <v>114</v>
      </c>
      <c r="P6" s="147" t="s">
        <v>115</v>
      </c>
      <c r="Q6" s="147" t="s">
        <v>116</v>
      </c>
      <c r="R6" s="147" t="s">
        <v>117</v>
      </c>
      <c r="S6" s="147" t="s">
        <v>118</v>
      </c>
      <c r="T6" s="147" t="s">
        <v>119</v>
      </c>
      <c r="U6" s="147" t="s">
        <v>120</v>
      </c>
      <c r="V6" s="147" t="s">
        <v>121</v>
      </c>
      <c r="W6" s="147" t="s">
        <v>122</v>
      </c>
      <c r="X6" s="147" t="s">
        <v>123</v>
      </c>
      <c r="Y6" s="147" t="s">
        <v>124</v>
      </c>
    </row>
    <row r="7" spans="1:60" hidden="1" x14ac:dyDescent="0.2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  <c r="Y7" s="150"/>
    </row>
    <row r="8" spans="1:60" x14ac:dyDescent="0.2">
      <c r="A8" s="164" t="s">
        <v>125</v>
      </c>
      <c r="B8" s="165" t="s">
        <v>74</v>
      </c>
      <c r="C8" s="187" t="s">
        <v>75</v>
      </c>
      <c r="D8" s="166"/>
      <c r="E8" s="167"/>
      <c r="F8" s="168"/>
      <c r="G8" s="168">
        <f>SUMIF(AG9:AG14,"&lt;&gt;NOR",G9:G14)</f>
        <v>0</v>
      </c>
      <c r="H8" s="168"/>
      <c r="I8" s="168">
        <f>SUM(I9:I14)</f>
        <v>0</v>
      </c>
      <c r="J8" s="168"/>
      <c r="K8" s="168">
        <f>SUM(K9:K14)</f>
        <v>0</v>
      </c>
      <c r="L8" s="168"/>
      <c r="M8" s="168">
        <f>SUM(M9:M14)</f>
        <v>0</v>
      </c>
      <c r="N8" s="167"/>
      <c r="O8" s="167">
        <f>SUM(O9:O14)</f>
        <v>12.68</v>
      </c>
      <c r="P8" s="167"/>
      <c r="Q8" s="167">
        <f>SUM(Q9:Q14)</f>
        <v>0</v>
      </c>
      <c r="R8" s="168"/>
      <c r="S8" s="168"/>
      <c r="T8" s="169"/>
      <c r="U8" s="163"/>
      <c r="V8" s="163">
        <f>SUM(V9:V14)</f>
        <v>400.65</v>
      </c>
      <c r="W8" s="163"/>
      <c r="X8" s="163"/>
      <c r="Y8" s="163"/>
      <c r="AG8" t="s">
        <v>126</v>
      </c>
    </row>
    <row r="9" spans="1:60" outlineLevel="1" x14ac:dyDescent="0.2">
      <c r="A9" s="171">
        <v>1</v>
      </c>
      <c r="B9" s="172" t="s">
        <v>127</v>
      </c>
      <c r="C9" s="188" t="s">
        <v>128</v>
      </c>
      <c r="D9" s="173" t="s">
        <v>129</v>
      </c>
      <c r="E9" s="174">
        <v>1847.0650000000001</v>
      </c>
      <c r="F9" s="175"/>
      <c r="G9" s="176">
        <f>ROUND(E9*F9,2)</f>
        <v>0</v>
      </c>
      <c r="H9" s="175"/>
      <c r="I9" s="176">
        <f>ROUND(E9*H9,2)</f>
        <v>0</v>
      </c>
      <c r="J9" s="175"/>
      <c r="K9" s="176">
        <f>ROUND(E9*J9,2)</f>
        <v>0</v>
      </c>
      <c r="L9" s="176">
        <v>21</v>
      </c>
      <c r="M9" s="176">
        <f>G9*(1+L9/100)</f>
        <v>0</v>
      </c>
      <c r="N9" s="174">
        <v>5.4299999999999999E-3</v>
      </c>
      <c r="O9" s="174">
        <f>ROUND(E9*N9,2)</f>
        <v>10.029999999999999</v>
      </c>
      <c r="P9" s="174">
        <v>0</v>
      </c>
      <c r="Q9" s="174">
        <f>ROUND(E9*P9,2)</f>
        <v>0</v>
      </c>
      <c r="R9" s="176"/>
      <c r="S9" s="176" t="s">
        <v>130</v>
      </c>
      <c r="T9" s="177" t="s">
        <v>131</v>
      </c>
      <c r="U9" s="159">
        <v>0.16941999999999999</v>
      </c>
      <c r="V9" s="159">
        <f>ROUND(E9*U9,2)</f>
        <v>312.93</v>
      </c>
      <c r="W9" s="159"/>
      <c r="X9" s="159" t="s">
        <v>132</v>
      </c>
      <c r="Y9" s="159" t="s">
        <v>133</v>
      </c>
      <c r="Z9" s="148"/>
      <c r="AA9" s="148"/>
      <c r="AB9" s="148"/>
      <c r="AC9" s="148"/>
      <c r="AD9" s="148"/>
      <c r="AE9" s="148"/>
      <c r="AF9" s="148"/>
      <c r="AG9" s="148" t="s">
        <v>134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ht="22.5" outlineLevel="2" x14ac:dyDescent="0.2">
      <c r="A10" s="155"/>
      <c r="B10" s="156"/>
      <c r="C10" s="189" t="s">
        <v>135</v>
      </c>
      <c r="D10" s="161"/>
      <c r="E10" s="162">
        <v>1847.0650000000001</v>
      </c>
      <c r="F10" s="159"/>
      <c r="G10" s="159"/>
      <c r="H10" s="159"/>
      <c r="I10" s="159"/>
      <c r="J10" s="159"/>
      <c r="K10" s="159"/>
      <c r="L10" s="159"/>
      <c r="M10" s="159"/>
      <c r="N10" s="158"/>
      <c r="O10" s="158"/>
      <c r="P10" s="158"/>
      <c r="Q10" s="158"/>
      <c r="R10" s="159"/>
      <c r="S10" s="159"/>
      <c r="T10" s="159"/>
      <c r="U10" s="159"/>
      <c r="V10" s="159"/>
      <c r="W10" s="159"/>
      <c r="X10" s="159"/>
      <c r="Y10" s="159"/>
      <c r="Z10" s="148"/>
      <c r="AA10" s="148"/>
      <c r="AB10" s="148"/>
      <c r="AC10" s="148"/>
      <c r="AD10" s="148"/>
      <c r="AE10" s="148"/>
      <c r="AF10" s="148"/>
      <c r="AG10" s="148" t="s">
        <v>136</v>
      </c>
      <c r="AH10" s="148">
        <v>0</v>
      </c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outlineLevel="1" x14ac:dyDescent="0.2">
      <c r="A11" s="171">
        <v>2</v>
      </c>
      <c r="B11" s="172" t="s">
        <v>137</v>
      </c>
      <c r="C11" s="188" t="s">
        <v>138</v>
      </c>
      <c r="D11" s="173" t="s">
        <v>129</v>
      </c>
      <c r="E11" s="174">
        <v>74.34</v>
      </c>
      <c r="F11" s="175"/>
      <c r="G11" s="176">
        <f>ROUND(E11*F11,2)</f>
        <v>0</v>
      </c>
      <c r="H11" s="175"/>
      <c r="I11" s="176">
        <f>ROUND(E11*H11,2)</f>
        <v>0</v>
      </c>
      <c r="J11" s="175"/>
      <c r="K11" s="176">
        <f>ROUND(E11*J11,2)</f>
        <v>0</v>
      </c>
      <c r="L11" s="176">
        <v>21</v>
      </c>
      <c r="M11" s="176">
        <f>G11*(1+L11/100)</f>
        <v>0</v>
      </c>
      <c r="N11" s="174">
        <v>3.5659999999999997E-2</v>
      </c>
      <c r="O11" s="174">
        <f>ROUND(E11*N11,2)</f>
        <v>2.65</v>
      </c>
      <c r="P11" s="174">
        <v>0</v>
      </c>
      <c r="Q11" s="174">
        <f>ROUND(E11*P11,2)</f>
        <v>0</v>
      </c>
      <c r="R11" s="176"/>
      <c r="S11" s="176" t="s">
        <v>130</v>
      </c>
      <c r="T11" s="177" t="s">
        <v>131</v>
      </c>
      <c r="U11" s="159">
        <v>1.18</v>
      </c>
      <c r="V11" s="159">
        <f>ROUND(E11*U11,2)</f>
        <v>87.72</v>
      </c>
      <c r="W11" s="159"/>
      <c r="X11" s="159" t="s">
        <v>132</v>
      </c>
      <c r="Y11" s="159" t="s">
        <v>133</v>
      </c>
      <c r="Z11" s="148"/>
      <c r="AA11" s="148"/>
      <c r="AB11" s="148"/>
      <c r="AC11" s="148"/>
      <c r="AD11" s="148"/>
      <c r="AE11" s="148"/>
      <c r="AF11" s="148"/>
      <c r="AG11" s="148" t="s">
        <v>134</v>
      </c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ht="33.75" outlineLevel="2" x14ac:dyDescent="0.2">
      <c r="A12" s="155"/>
      <c r="B12" s="156"/>
      <c r="C12" s="295" t="s">
        <v>139</v>
      </c>
      <c r="D12" s="296"/>
      <c r="E12" s="296"/>
      <c r="F12" s="296"/>
      <c r="G12" s="296"/>
      <c r="H12" s="159"/>
      <c r="I12" s="159"/>
      <c r="J12" s="159"/>
      <c r="K12" s="159"/>
      <c r="L12" s="159"/>
      <c r="M12" s="159"/>
      <c r="N12" s="158"/>
      <c r="O12" s="158"/>
      <c r="P12" s="158"/>
      <c r="Q12" s="158"/>
      <c r="R12" s="159"/>
      <c r="S12" s="159"/>
      <c r="T12" s="159"/>
      <c r="U12" s="159"/>
      <c r="V12" s="159"/>
      <c r="W12" s="159"/>
      <c r="X12" s="159"/>
      <c r="Y12" s="159"/>
      <c r="Z12" s="148"/>
      <c r="AA12" s="148"/>
      <c r="AB12" s="148"/>
      <c r="AC12" s="148"/>
      <c r="AD12" s="148"/>
      <c r="AE12" s="148"/>
      <c r="AF12" s="148"/>
      <c r="AG12" s="148" t="s">
        <v>140</v>
      </c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78" t="str">
        <f>C12</f>
        <v>Úprava ostění před výměnou oken: v případě lehkých sendvičových obvodových stěn budou ocelové k-ce zbaveny případné rzi a proveden jejich nový nátěr, u těžké panelové stěny bude provedeno případné zednické zapravení nerovností cementovou směsí.</v>
      </c>
      <c r="BB12" s="148"/>
      <c r="BC12" s="148"/>
      <c r="BD12" s="148"/>
      <c r="BE12" s="148"/>
      <c r="BF12" s="148"/>
      <c r="BG12" s="148"/>
      <c r="BH12" s="148"/>
    </row>
    <row r="13" spans="1:60" outlineLevel="2" x14ac:dyDescent="0.2">
      <c r="A13" s="155"/>
      <c r="B13" s="156"/>
      <c r="C13" s="189" t="s">
        <v>141</v>
      </c>
      <c r="D13" s="161"/>
      <c r="E13" s="162">
        <v>64.5</v>
      </c>
      <c r="F13" s="159"/>
      <c r="G13" s="159"/>
      <c r="H13" s="159"/>
      <c r="I13" s="159"/>
      <c r="J13" s="159"/>
      <c r="K13" s="159"/>
      <c r="L13" s="159"/>
      <c r="M13" s="159"/>
      <c r="N13" s="158"/>
      <c r="O13" s="158"/>
      <c r="P13" s="158"/>
      <c r="Q13" s="158"/>
      <c r="R13" s="159"/>
      <c r="S13" s="159"/>
      <c r="T13" s="159"/>
      <c r="U13" s="159"/>
      <c r="V13" s="159"/>
      <c r="W13" s="159"/>
      <c r="X13" s="159"/>
      <c r="Y13" s="159"/>
      <c r="Z13" s="148"/>
      <c r="AA13" s="148"/>
      <c r="AB13" s="148"/>
      <c r="AC13" s="148"/>
      <c r="AD13" s="148"/>
      <c r="AE13" s="148"/>
      <c r="AF13" s="148"/>
      <c r="AG13" s="148" t="s">
        <v>136</v>
      </c>
      <c r="AH13" s="148">
        <v>0</v>
      </c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outlineLevel="3" x14ac:dyDescent="0.2">
      <c r="A14" s="155"/>
      <c r="B14" s="156"/>
      <c r="C14" s="189" t="s">
        <v>142</v>
      </c>
      <c r="D14" s="161"/>
      <c r="E14" s="162">
        <v>9.84</v>
      </c>
      <c r="F14" s="159"/>
      <c r="G14" s="159"/>
      <c r="H14" s="159"/>
      <c r="I14" s="159"/>
      <c r="J14" s="159"/>
      <c r="K14" s="159"/>
      <c r="L14" s="159"/>
      <c r="M14" s="159"/>
      <c r="N14" s="158"/>
      <c r="O14" s="158"/>
      <c r="P14" s="158"/>
      <c r="Q14" s="158"/>
      <c r="R14" s="159"/>
      <c r="S14" s="159"/>
      <c r="T14" s="159"/>
      <c r="U14" s="159"/>
      <c r="V14" s="159"/>
      <c r="W14" s="159"/>
      <c r="X14" s="159"/>
      <c r="Y14" s="159"/>
      <c r="Z14" s="148"/>
      <c r="AA14" s="148"/>
      <c r="AB14" s="148"/>
      <c r="AC14" s="148"/>
      <c r="AD14" s="148"/>
      <c r="AE14" s="148"/>
      <c r="AF14" s="148"/>
      <c r="AG14" s="148" t="s">
        <v>136</v>
      </c>
      <c r="AH14" s="148">
        <v>0</v>
      </c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x14ac:dyDescent="0.2">
      <c r="A15" s="164" t="s">
        <v>125</v>
      </c>
      <c r="B15" s="165" t="s">
        <v>76</v>
      </c>
      <c r="C15" s="187" t="s">
        <v>77</v>
      </c>
      <c r="D15" s="166"/>
      <c r="E15" s="167"/>
      <c r="F15" s="168"/>
      <c r="G15" s="168">
        <f>SUMIF(AG16:AG17,"&lt;&gt;NOR",G16:G17)</f>
        <v>0</v>
      </c>
      <c r="H15" s="168"/>
      <c r="I15" s="168">
        <f>SUM(I16:I17)</f>
        <v>0</v>
      </c>
      <c r="J15" s="168"/>
      <c r="K15" s="168">
        <f>SUM(K16:K17)</f>
        <v>0</v>
      </c>
      <c r="L15" s="168"/>
      <c r="M15" s="168">
        <f>SUM(M16:M17)</f>
        <v>0</v>
      </c>
      <c r="N15" s="167"/>
      <c r="O15" s="167">
        <f>SUM(O16:O17)</f>
        <v>0.5</v>
      </c>
      <c r="P15" s="167"/>
      <c r="Q15" s="167">
        <f>SUM(Q16:Q17)</f>
        <v>0</v>
      </c>
      <c r="R15" s="168"/>
      <c r="S15" s="168"/>
      <c r="T15" s="169"/>
      <c r="U15" s="163"/>
      <c r="V15" s="163">
        <f>SUM(V16:V17)</f>
        <v>67.41</v>
      </c>
      <c r="W15" s="163"/>
      <c r="X15" s="163"/>
      <c r="Y15" s="163"/>
      <c r="AG15" t="s">
        <v>126</v>
      </c>
    </row>
    <row r="16" spans="1:60" outlineLevel="1" x14ac:dyDescent="0.2">
      <c r="A16" s="171">
        <v>3</v>
      </c>
      <c r="B16" s="172" t="s">
        <v>143</v>
      </c>
      <c r="C16" s="188" t="s">
        <v>144</v>
      </c>
      <c r="D16" s="173" t="s">
        <v>129</v>
      </c>
      <c r="E16" s="174">
        <v>315</v>
      </c>
      <c r="F16" s="175"/>
      <c r="G16" s="176">
        <f>ROUND(E16*F16,2)</f>
        <v>0</v>
      </c>
      <c r="H16" s="175"/>
      <c r="I16" s="176">
        <f>ROUND(E16*H16,2)</f>
        <v>0</v>
      </c>
      <c r="J16" s="175"/>
      <c r="K16" s="176">
        <f>ROUND(E16*J16,2)</f>
        <v>0</v>
      </c>
      <c r="L16" s="176">
        <v>21</v>
      </c>
      <c r="M16" s="176">
        <f>G16*(1+L16/100)</f>
        <v>0</v>
      </c>
      <c r="N16" s="174">
        <v>1.58E-3</v>
      </c>
      <c r="O16" s="174">
        <f>ROUND(E16*N16,2)</f>
        <v>0.5</v>
      </c>
      <c r="P16" s="174">
        <v>0</v>
      </c>
      <c r="Q16" s="174">
        <f>ROUND(E16*P16,2)</f>
        <v>0</v>
      </c>
      <c r="R16" s="176"/>
      <c r="S16" s="176" t="s">
        <v>130</v>
      </c>
      <c r="T16" s="177" t="s">
        <v>131</v>
      </c>
      <c r="U16" s="159">
        <v>0.214</v>
      </c>
      <c r="V16" s="159">
        <f>ROUND(E16*U16,2)</f>
        <v>67.41</v>
      </c>
      <c r="W16" s="159"/>
      <c r="X16" s="159" t="s">
        <v>132</v>
      </c>
      <c r="Y16" s="159" t="s">
        <v>133</v>
      </c>
      <c r="Z16" s="148"/>
      <c r="AA16" s="148"/>
      <c r="AB16" s="148"/>
      <c r="AC16" s="148"/>
      <c r="AD16" s="148"/>
      <c r="AE16" s="148"/>
      <c r="AF16" s="148"/>
      <c r="AG16" s="148" t="s">
        <v>134</v>
      </c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outlineLevel="2" x14ac:dyDescent="0.2">
      <c r="A17" s="155"/>
      <c r="B17" s="156"/>
      <c r="C17" s="189" t="s">
        <v>145</v>
      </c>
      <c r="D17" s="161"/>
      <c r="E17" s="162">
        <v>315</v>
      </c>
      <c r="F17" s="159"/>
      <c r="G17" s="159"/>
      <c r="H17" s="159"/>
      <c r="I17" s="159"/>
      <c r="J17" s="159"/>
      <c r="K17" s="159"/>
      <c r="L17" s="159"/>
      <c r="M17" s="159"/>
      <c r="N17" s="158"/>
      <c r="O17" s="158"/>
      <c r="P17" s="158"/>
      <c r="Q17" s="158"/>
      <c r="R17" s="159"/>
      <c r="S17" s="159"/>
      <c r="T17" s="159"/>
      <c r="U17" s="159"/>
      <c r="V17" s="159"/>
      <c r="W17" s="159"/>
      <c r="X17" s="159"/>
      <c r="Y17" s="159"/>
      <c r="Z17" s="148"/>
      <c r="AA17" s="148"/>
      <c r="AB17" s="148"/>
      <c r="AC17" s="148"/>
      <c r="AD17" s="148"/>
      <c r="AE17" s="148"/>
      <c r="AF17" s="148"/>
      <c r="AG17" s="148" t="s">
        <v>136</v>
      </c>
      <c r="AH17" s="148">
        <v>0</v>
      </c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ht="25.5" x14ac:dyDescent="0.2">
      <c r="A18" s="164" t="s">
        <v>125</v>
      </c>
      <c r="B18" s="165" t="s">
        <v>78</v>
      </c>
      <c r="C18" s="187" t="s">
        <v>79</v>
      </c>
      <c r="D18" s="166"/>
      <c r="E18" s="167"/>
      <c r="F18" s="168"/>
      <c r="G18" s="168">
        <f>SUMIF(AG19:AG20,"&lt;&gt;NOR",G19:G20)</f>
        <v>0</v>
      </c>
      <c r="H18" s="168"/>
      <c r="I18" s="168">
        <f>SUM(I19:I20)</f>
        <v>0</v>
      </c>
      <c r="J18" s="168"/>
      <c r="K18" s="168">
        <f>SUM(K19:K20)</f>
        <v>0</v>
      </c>
      <c r="L18" s="168"/>
      <c r="M18" s="168">
        <f>SUM(M19:M20)</f>
        <v>0</v>
      </c>
      <c r="N18" s="167"/>
      <c r="O18" s="167">
        <f>SUM(O19:O20)</f>
        <v>0.03</v>
      </c>
      <c r="P18" s="167"/>
      <c r="Q18" s="167">
        <f>SUM(Q19:Q20)</f>
        <v>0</v>
      </c>
      <c r="R18" s="168"/>
      <c r="S18" s="168"/>
      <c r="T18" s="169"/>
      <c r="U18" s="163"/>
      <c r="V18" s="163">
        <f>SUM(V19:V20)</f>
        <v>224.22</v>
      </c>
      <c r="W18" s="163"/>
      <c r="X18" s="163"/>
      <c r="Y18" s="163"/>
      <c r="AG18" t="s">
        <v>126</v>
      </c>
    </row>
    <row r="19" spans="1:60" ht="22.5" outlineLevel="1" x14ac:dyDescent="0.2">
      <c r="A19" s="171">
        <v>4</v>
      </c>
      <c r="B19" s="172" t="s">
        <v>146</v>
      </c>
      <c r="C19" s="188" t="s">
        <v>147</v>
      </c>
      <c r="D19" s="173" t="s">
        <v>129</v>
      </c>
      <c r="E19" s="174">
        <v>728</v>
      </c>
      <c r="F19" s="175"/>
      <c r="G19" s="176">
        <f>ROUND(E19*F19,2)</f>
        <v>0</v>
      </c>
      <c r="H19" s="175"/>
      <c r="I19" s="176">
        <f>ROUND(E19*H19,2)</f>
        <v>0</v>
      </c>
      <c r="J19" s="175"/>
      <c r="K19" s="176">
        <f>ROUND(E19*J19,2)</f>
        <v>0</v>
      </c>
      <c r="L19" s="176">
        <v>21</v>
      </c>
      <c r="M19" s="176">
        <f>G19*(1+L19/100)</f>
        <v>0</v>
      </c>
      <c r="N19" s="174">
        <v>4.0000000000000003E-5</v>
      </c>
      <c r="O19" s="174">
        <f>ROUND(E19*N19,2)</f>
        <v>0.03</v>
      </c>
      <c r="P19" s="174">
        <v>0</v>
      </c>
      <c r="Q19" s="174">
        <f>ROUND(E19*P19,2)</f>
        <v>0</v>
      </c>
      <c r="R19" s="176"/>
      <c r="S19" s="176" t="s">
        <v>130</v>
      </c>
      <c r="T19" s="177" t="s">
        <v>131</v>
      </c>
      <c r="U19" s="159">
        <v>0.308</v>
      </c>
      <c r="V19" s="159">
        <f>ROUND(E19*U19,2)</f>
        <v>224.22</v>
      </c>
      <c r="W19" s="159"/>
      <c r="X19" s="159" t="s">
        <v>132</v>
      </c>
      <c r="Y19" s="159" t="s">
        <v>133</v>
      </c>
      <c r="Z19" s="148"/>
      <c r="AA19" s="148"/>
      <c r="AB19" s="148"/>
      <c r="AC19" s="148"/>
      <c r="AD19" s="148"/>
      <c r="AE19" s="148"/>
      <c r="AF19" s="148"/>
      <c r="AG19" s="148" t="s">
        <v>134</v>
      </c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outlineLevel="2" x14ac:dyDescent="0.2">
      <c r="A20" s="155"/>
      <c r="B20" s="156"/>
      <c r="C20" s="189" t="s">
        <v>148</v>
      </c>
      <c r="D20" s="161"/>
      <c r="E20" s="162">
        <v>728</v>
      </c>
      <c r="F20" s="159"/>
      <c r="G20" s="159"/>
      <c r="H20" s="159"/>
      <c r="I20" s="159"/>
      <c r="J20" s="159"/>
      <c r="K20" s="159"/>
      <c r="L20" s="159"/>
      <c r="M20" s="159"/>
      <c r="N20" s="158"/>
      <c r="O20" s="158"/>
      <c r="P20" s="158"/>
      <c r="Q20" s="158"/>
      <c r="R20" s="159"/>
      <c r="S20" s="159"/>
      <c r="T20" s="159"/>
      <c r="U20" s="159"/>
      <c r="V20" s="159"/>
      <c r="W20" s="159"/>
      <c r="X20" s="159"/>
      <c r="Y20" s="159"/>
      <c r="Z20" s="148"/>
      <c r="AA20" s="148"/>
      <c r="AB20" s="148"/>
      <c r="AC20" s="148"/>
      <c r="AD20" s="148"/>
      <c r="AE20" s="148"/>
      <c r="AF20" s="148"/>
      <c r="AG20" s="148" t="s">
        <v>136</v>
      </c>
      <c r="AH20" s="148">
        <v>0</v>
      </c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x14ac:dyDescent="0.2">
      <c r="A21" s="164" t="s">
        <v>125</v>
      </c>
      <c r="B21" s="165" t="s">
        <v>80</v>
      </c>
      <c r="C21" s="187" t="s">
        <v>81</v>
      </c>
      <c r="D21" s="166"/>
      <c r="E21" s="167"/>
      <c r="F21" s="168"/>
      <c r="G21" s="168">
        <f>SUMIF(AG22:AG28,"&lt;&gt;NOR",G22:G28)</f>
        <v>0</v>
      </c>
      <c r="H21" s="168"/>
      <c r="I21" s="168">
        <f>SUM(I22:I28)</f>
        <v>0</v>
      </c>
      <c r="J21" s="168"/>
      <c r="K21" s="168">
        <f>SUM(K22:K28)</f>
        <v>0</v>
      </c>
      <c r="L21" s="168"/>
      <c r="M21" s="168">
        <f>SUM(M22:M28)</f>
        <v>0</v>
      </c>
      <c r="N21" s="167"/>
      <c r="O21" s="167">
        <f>SUM(O22:O28)</f>
        <v>0.1</v>
      </c>
      <c r="P21" s="167"/>
      <c r="Q21" s="167">
        <f>SUM(Q22:Q28)</f>
        <v>9.8000000000000007</v>
      </c>
      <c r="R21" s="168"/>
      <c r="S21" s="168"/>
      <c r="T21" s="169"/>
      <c r="U21" s="163"/>
      <c r="V21" s="163">
        <f>SUM(V22:V28)</f>
        <v>211.45000000000002</v>
      </c>
      <c r="W21" s="163"/>
      <c r="X21" s="163"/>
      <c r="Y21" s="163"/>
      <c r="AG21" t="s">
        <v>126</v>
      </c>
    </row>
    <row r="22" spans="1:60" outlineLevel="1" x14ac:dyDescent="0.2">
      <c r="A22" s="171">
        <v>5</v>
      </c>
      <c r="B22" s="172" t="s">
        <v>149</v>
      </c>
      <c r="C22" s="188" t="s">
        <v>150</v>
      </c>
      <c r="D22" s="173" t="s">
        <v>129</v>
      </c>
      <c r="E22" s="174">
        <v>99.52</v>
      </c>
      <c r="F22" s="175"/>
      <c r="G22" s="176">
        <f>ROUND(E22*F22,2)</f>
        <v>0</v>
      </c>
      <c r="H22" s="175"/>
      <c r="I22" s="176">
        <f>ROUND(E22*H22,2)</f>
        <v>0</v>
      </c>
      <c r="J22" s="175"/>
      <c r="K22" s="176">
        <f>ROUND(E22*J22,2)</f>
        <v>0</v>
      </c>
      <c r="L22" s="176">
        <v>21</v>
      </c>
      <c r="M22" s="176">
        <f>G22*(1+L22/100)</f>
        <v>0</v>
      </c>
      <c r="N22" s="174">
        <v>1E-3</v>
      </c>
      <c r="O22" s="174">
        <f>ROUND(E22*N22,2)</f>
        <v>0.1</v>
      </c>
      <c r="P22" s="174">
        <v>3.1E-2</v>
      </c>
      <c r="Q22" s="174">
        <f>ROUND(E22*P22,2)</f>
        <v>3.09</v>
      </c>
      <c r="R22" s="176"/>
      <c r="S22" s="176" t="s">
        <v>130</v>
      </c>
      <c r="T22" s="177" t="s">
        <v>131</v>
      </c>
      <c r="U22" s="159">
        <v>0.33100000000000002</v>
      </c>
      <c r="V22" s="159">
        <f>ROUND(E22*U22,2)</f>
        <v>32.94</v>
      </c>
      <c r="W22" s="159"/>
      <c r="X22" s="159" t="s">
        <v>132</v>
      </c>
      <c r="Y22" s="159" t="s">
        <v>133</v>
      </c>
      <c r="Z22" s="148"/>
      <c r="AA22" s="148"/>
      <c r="AB22" s="148"/>
      <c r="AC22" s="148"/>
      <c r="AD22" s="148"/>
      <c r="AE22" s="148"/>
      <c r="AF22" s="148"/>
      <c r="AG22" s="148" t="s">
        <v>134</v>
      </c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outlineLevel="2" x14ac:dyDescent="0.2">
      <c r="A23" s="155"/>
      <c r="B23" s="156"/>
      <c r="C23" s="189" t="s">
        <v>151</v>
      </c>
      <c r="D23" s="161"/>
      <c r="E23" s="162">
        <v>88</v>
      </c>
      <c r="F23" s="159"/>
      <c r="G23" s="159"/>
      <c r="H23" s="159"/>
      <c r="I23" s="159"/>
      <c r="J23" s="159"/>
      <c r="K23" s="159"/>
      <c r="L23" s="159"/>
      <c r="M23" s="159"/>
      <c r="N23" s="158"/>
      <c r="O23" s="158"/>
      <c r="P23" s="158"/>
      <c r="Q23" s="158"/>
      <c r="R23" s="159"/>
      <c r="S23" s="159"/>
      <c r="T23" s="159"/>
      <c r="U23" s="159"/>
      <c r="V23" s="159"/>
      <c r="W23" s="159"/>
      <c r="X23" s="159"/>
      <c r="Y23" s="159"/>
      <c r="Z23" s="148"/>
      <c r="AA23" s="148"/>
      <c r="AB23" s="148"/>
      <c r="AC23" s="148"/>
      <c r="AD23" s="148"/>
      <c r="AE23" s="148"/>
      <c r="AF23" s="148"/>
      <c r="AG23" s="148" t="s">
        <v>136</v>
      </c>
      <c r="AH23" s="148">
        <v>0</v>
      </c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outlineLevel="3" x14ac:dyDescent="0.2">
      <c r="A24" s="155"/>
      <c r="B24" s="156"/>
      <c r="C24" s="189" t="s">
        <v>152</v>
      </c>
      <c r="D24" s="161"/>
      <c r="E24" s="162">
        <v>11.52</v>
      </c>
      <c r="F24" s="159"/>
      <c r="G24" s="159"/>
      <c r="H24" s="159"/>
      <c r="I24" s="159"/>
      <c r="J24" s="159"/>
      <c r="K24" s="159"/>
      <c r="L24" s="159"/>
      <c r="M24" s="159"/>
      <c r="N24" s="158"/>
      <c r="O24" s="158"/>
      <c r="P24" s="158"/>
      <c r="Q24" s="158"/>
      <c r="R24" s="159"/>
      <c r="S24" s="159"/>
      <c r="T24" s="159"/>
      <c r="U24" s="159"/>
      <c r="V24" s="159"/>
      <c r="W24" s="159"/>
      <c r="X24" s="159"/>
      <c r="Y24" s="159"/>
      <c r="Z24" s="148"/>
      <c r="AA24" s="148"/>
      <c r="AB24" s="148"/>
      <c r="AC24" s="148"/>
      <c r="AD24" s="148"/>
      <c r="AE24" s="148"/>
      <c r="AF24" s="148"/>
      <c r="AG24" s="148" t="s">
        <v>136</v>
      </c>
      <c r="AH24" s="148">
        <v>0</v>
      </c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 ht="22.5" outlineLevel="1" x14ac:dyDescent="0.2">
      <c r="A25" s="171">
        <v>6</v>
      </c>
      <c r="B25" s="172" t="s">
        <v>153</v>
      </c>
      <c r="C25" s="188" t="s">
        <v>154</v>
      </c>
      <c r="D25" s="173" t="s">
        <v>155</v>
      </c>
      <c r="E25" s="174">
        <v>58</v>
      </c>
      <c r="F25" s="175"/>
      <c r="G25" s="176">
        <f>ROUND(E25*F25,2)</f>
        <v>0</v>
      </c>
      <c r="H25" s="175"/>
      <c r="I25" s="176">
        <f>ROUND(E25*H25,2)</f>
        <v>0</v>
      </c>
      <c r="J25" s="175"/>
      <c r="K25" s="176">
        <f>ROUND(E25*J25,2)</f>
        <v>0</v>
      </c>
      <c r="L25" s="176">
        <v>21</v>
      </c>
      <c r="M25" s="176">
        <f>G25*(1+L25/100)</f>
        <v>0</v>
      </c>
      <c r="N25" s="174">
        <v>0</v>
      </c>
      <c r="O25" s="174">
        <f>ROUND(E25*N25,2)</f>
        <v>0</v>
      </c>
      <c r="P25" s="174">
        <v>0</v>
      </c>
      <c r="Q25" s="174">
        <f>ROUND(E25*P25,2)</f>
        <v>0</v>
      </c>
      <c r="R25" s="176"/>
      <c r="S25" s="176" t="s">
        <v>130</v>
      </c>
      <c r="T25" s="177" t="s">
        <v>131</v>
      </c>
      <c r="U25" s="159">
        <v>0.05</v>
      </c>
      <c r="V25" s="159">
        <f>ROUND(E25*U25,2)</f>
        <v>2.9</v>
      </c>
      <c r="W25" s="159"/>
      <c r="X25" s="159" t="s">
        <v>132</v>
      </c>
      <c r="Y25" s="159" t="s">
        <v>133</v>
      </c>
      <c r="Z25" s="148"/>
      <c r="AA25" s="148"/>
      <c r="AB25" s="148"/>
      <c r="AC25" s="148"/>
      <c r="AD25" s="148"/>
      <c r="AE25" s="148"/>
      <c r="AF25" s="148"/>
      <c r="AG25" s="148" t="s">
        <v>134</v>
      </c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outlineLevel="2" x14ac:dyDescent="0.2">
      <c r="A26" s="155"/>
      <c r="B26" s="156"/>
      <c r="C26" s="189" t="s">
        <v>156</v>
      </c>
      <c r="D26" s="161"/>
      <c r="E26" s="162">
        <v>58</v>
      </c>
      <c r="F26" s="159"/>
      <c r="G26" s="159"/>
      <c r="H26" s="159"/>
      <c r="I26" s="159"/>
      <c r="J26" s="159"/>
      <c r="K26" s="159"/>
      <c r="L26" s="159"/>
      <c r="M26" s="159"/>
      <c r="N26" s="158"/>
      <c r="O26" s="158"/>
      <c r="P26" s="158"/>
      <c r="Q26" s="158"/>
      <c r="R26" s="159"/>
      <c r="S26" s="159"/>
      <c r="T26" s="159"/>
      <c r="U26" s="159"/>
      <c r="V26" s="159"/>
      <c r="W26" s="159"/>
      <c r="X26" s="159"/>
      <c r="Y26" s="159"/>
      <c r="Z26" s="148"/>
      <c r="AA26" s="148"/>
      <c r="AB26" s="148"/>
      <c r="AC26" s="148"/>
      <c r="AD26" s="148"/>
      <c r="AE26" s="148"/>
      <c r="AF26" s="148"/>
      <c r="AG26" s="148" t="s">
        <v>136</v>
      </c>
      <c r="AH26" s="148">
        <v>0</v>
      </c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</row>
    <row r="27" spans="1:60" outlineLevel="1" x14ac:dyDescent="0.2">
      <c r="A27" s="171">
        <v>7</v>
      </c>
      <c r="B27" s="172" t="s">
        <v>157</v>
      </c>
      <c r="C27" s="188" t="s">
        <v>158</v>
      </c>
      <c r="D27" s="173" t="s">
        <v>129</v>
      </c>
      <c r="E27" s="174">
        <v>532.15</v>
      </c>
      <c r="F27" s="175"/>
      <c r="G27" s="176">
        <f>ROUND(E27*F27,2)</f>
        <v>0</v>
      </c>
      <c r="H27" s="175"/>
      <c r="I27" s="176">
        <f>ROUND(E27*H27,2)</f>
        <v>0</v>
      </c>
      <c r="J27" s="175"/>
      <c r="K27" s="176">
        <f>ROUND(E27*J27,2)</f>
        <v>0</v>
      </c>
      <c r="L27" s="176">
        <v>21</v>
      </c>
      <c r="M27" s="176">
        <f>G27*(1+L27/100)</f>
        <v>0</v>
      </c>
      <c r="N27" s="174">
        <v>0</v>
      </c>
      <c r="O27" s="174">
        <f>ROUND(E27*N27,2)</f>
        <v>0</v>
      </c>
      <c r="P27" s="174">
        <v>1.26E-2</v>
      </c>
      <c r="Q27" s="174">
        <f>ROUND(E27*P27,2)</f>
        <v>6.71</v>
      </c>
      <c r="R27" s="176"/>
      <c r="S27" s="176" t="s">
        <v>130</v>
      </c>
      <c r="T27" s="177" t="s">
        <v>131</v>
      </c>
      <c r="U27" s="159">
        <v>0.33</v>
      </c>
      <c r="V27" s="159">
        <f>ROUND(E27*U27,2)</f>
        <v>175.61</v>
      </c>
      <c r="W27" s="159"/>
      <c r="X27" s="159" t="s">
        <v>132</v>
      </c>
      <c r="Y27" s="159" t="s">
        <v>133</v>
      </c>
      <c r="Z27" s="148"/>
      <c r="AA27" s="148"/>
      <c r="AB27" s="148"/>
      <c r="AC27" s="148"/>
      <c r="AD27" s="148"/>
      <c r="AE27" s="148"/>
      <c r="AF27" s="148"/>
      <c r="AG27" s="148" t="s">
        <v>134</v>
      </c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 outlineLevel="2" x14ac:dyDescent="0.2">
      <c r="A28" s="155"/>
      <c r="B28" s="156"/>
      <c r="C28" s="189" t="s">
        <v>159</v>
      </c>
      <c r="D28" s="161"/>
      <c r="E28" s="162">
        <v>532.15</v>
      </c>
      <c r="F28" s="159"/>
      <c r="G28" s="159"/>
      <c r="H28" s="159"/>
      <c r="I28" s="159"/>
      <c r="J28" s="159"/>
      <c r="K28" s="159"/>
      <c r="L28" s="159"/>
      <c r="M28" s="159"/>
      <c r="N28" s="158"/>
      <c r="O28" s="158"/>
      <c r="P28" s="158"/>
      <c r="Q28" s="158"/>
      <c r="R28" s="159"/>
      <c r="S28" s="159"/>
      <c r="T28" s="159"/>
      <c r="U28" s="159"/>
      <c r="V28" s="159"/>
      <c r="W28" s="159"/>
      <c r="X28" s="159"/>
      <c r="Y28" s="159"/>
      <c r="Z28" s="148"/>
      <c r="AA28" s="148"/>
      <c r="AB28" s="148"/>
      <c r="AC28" s="148"/>
      <c r="AD28" s="148"/>
      <c r="AE28" s="148"/>
      <c r="AF28" s="148"/>
      <c r="AG28" s="148" t="s">
        <v>136</v>
      </c>
      <c r="AH28" s="148">
        <v>5</v>
      </c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 x14ac:dyDescent="0.2">
      <c r="A29" s="164" t="s">
        <v>125</v>
      </c>
      <c r="B29" s="165" t="s">
        <v>82</v>
      </c>
      <c r="C29" s="187" t="s">
        <v>83</v>
      </c>
      <c r="D29" s="166"/>
      <c r="E29" s="167"/>
      <c r="F29" s="168"/>
      <c r="G29" s="168">
        <f>SUMIF(AG30:AG30,"&lt;&gt;NOR",G30:G30)</f>
        <v>0</v>
      </c>
      <c r="H29" s="168"/>
      <c r="I29" s="168">
        <f>SUM(I30:I30)</f>
        <v>0</v>
      </c>
      <c r="J29" s="168"/>
      <c r="K29" s="168">
        <f>SUM(K30:K30)</f>
        <v>0</v>
      </c>
      <c r="L29" s="168"/>
      <c r="M29" s="168">
        <f>SUM(M30:M30)</f>
        <v>0</v>
      </c>
      <c r="N29" s="167"/>
      <c r="O29" s="167">
        <f>SUM(O30:O30)</f>
        <v>0</v>
      </c>
      <c r="P29" s="167"/>
      <c r="Q29" s="167">
        <f>SUM(Q30:Q30)</f>
        <v>0</v>
      </c>
      <c r="R29" s="168"/>
      <c r="S29" s="168"/>
      <c r="T29" s="169"/>
      <c r="U29" s="163"/>
      <c r="V29" s="163">
        <f>SUM(V30:V30)</f>
        <v>25.18</v>
      </c>
      <c r="W29" s="163"/>
      <c r="X29" s="163"/>
      <c r="Y29" s="163"/>
      <c r="AG29" t="s">
        <v>126</v>
      </c>
    </row>
    <row r="30" spans="1:60" outlineLevel="1" x14ac:dyDescent="0.2">
      <c r="A30" s="179">
        <v>8</v>
      </c>
      <c r="B30" s="180" t="s">
        <v>160</v>
      </c>
      <c r="C30" s="190" t="s">
        <v>161</v>
      </c>
      <c r="D30" s="181" t="s">
        <v>162</v>
      </c>
      <c r="E30" s="182">
        <v>13.30687</v>
      </c>
      <c r="F30" s="183"/>
      <c r="G30" s="184">
        <f>ROUND(E30*F30,2)</f>
        <v>0</v>
      </c>
      <c r="H30" s="183"/>
      <c r="I30" s="184">
        <f>ROUND(E30*H30,2)</f>
        <v>0</v>
      </c>
      <c r="J30" s="183"/>
      <c r="K30" s="184">
        <f>ROUND(E30*J30,2)</f>
        <v>0</v>
      </c>
      <c r="L30" s="184">
        <v>21</v>
      </c>
      <c r="M30" s="184">
        <f>G30*(1+L30/100)</f>
        <v>0</v>
      </c>
      <c r="N30" s="182">
        <v>0</v>
      </c>
      <c r="O30" s="182">
        <f>ROUND(E30*N30,2)</f>
        <v>0</v>
      </c>
      <c r="P30" s="182">
        <v>0</v>
      </c>
      <c r="Q30" s="182">
        <f>ROUND(E30*P30,2)</f>
        <v>0</v>
      </c>
      <c r="R30" s="184"/>
      <c r="S30" s="184" t="s">
        <v>130</v>
      </c>
      <c r="T30" s="185" t="s">
        <v>131</v>
      </c>
      <c r="U30" s="159">
        <v>1.8919999999999999</v>
      </c>
      <c r="V30" s="159">
        <f>ROUND(E30*U30,2)</f>
        <v>25.18</v>
      </c>
      <c r="W30" s="159"/>
      <c r="X30" s="159" t="s">
        <v>163</v>
      </c>
      <c r="Y30" s="159" t="s">
        <v>133</v>
      </c>
      <c r="Z30" s="148"/>
      <c r="AA30" s="148"/>
      <c r="AB30" s="148"/>
      <c r="AC30" s="148"/>
      <c r="AD30" s="148"/>
      <c r="AE30" s="148"/>
      <c r="AF30" s="148"/>
      <c r="AG30" s="148" t="s">
        <v>164</v>
      </c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x14ac:dyDescent="0.2">
      <c r="A31" s="164" t="s">
        <v>125</v>
      </c>
      <c r="B31" s="165" t="s">
        <v>84</v>
      </c>
      <c r="C31" s="187" t="s">
        <v>85</v>
      </c>
      <c r="D31" s="166"/>
      <c r="E31" s="167"/>
      <c r="F31" s="168"/>
      <c r="G31" s="168">
        <f>SUMIF(AG32:AG65,"&lt;&gt;NOR",G32:G65)</f>
        <v>0</v>
      </c>
      <c r="H31" s="168"/>
      <c r="I31" s="168">
        <f>SUM(I32:I65)</f>
        <v>0</v>
      </c>
      <c r="J31" s="168"/>
      <c r="K31" s="168">
        <f>SUM(K32:K65)</f>
        <v>0</v>
      </c>
      <c r="L31" s="168"/>
      <c r="M31" s="168">
        <f>SUM(M32:M65)</f>
        <v>0</v>
      </c>
      <c r="N31" s="167"/>
      <c r="O31" s="167">
        <f>SUM(O32:O65)</f>
        <v>0.63000000000000012</v>
      </c>
      <c r="P31" s="167"/>
      <c r="Q31" s="167">
        <f>SUM(Q32:Q65)</f>
        <v>0</v>
      </c>
      <c r="R31" s="168"/>
      <c r="S31" s="168"/>
      <c r="T31" s="169"/>
      <c r="U31" s="163"/>
      <c r="V31" s="163">
        <f>SUM(V32:V65)</f>
        <v>157.76</v>
      </c>
      <c r="W31" s="163"/>
      <c r="X31" s="163"/>
      <c r="Y31" s="163"/>
      <c r="AG31" t="s">
        <v>126</v>
      </c>
    </row>
    <row r="32" spans="1:60" outlineLevel="1" x14ac:dyDescent="0.2">
      <c r="A32" s="171">
        <v>9</v>
      </c>
      <c r="B32" s="172" t="s">
        <v>165</v>
      </c>
      <c r="C32" s="188" t="s">
        <v>166</v>
      </c>
      <c r="D32" s="173" t="s">
        <v>155</v>
      </c>
      <c r="E32" s="174">
        <v>58</v>
      </c>
      <c r="F32" s="175"/>
      <c r="G32" s="176">
        <f>ROUND(E32*F32,2)</f>
        <v>0</v>
      </c>
      <c r="H32" s="175"/>
      <c r="I32" s="176">
        <f>ROUND(E32*H32,2)</f>
        <v>0</v>
      </c>
      <c r="J32" s="175"/>
      <c r="K32" s="176">
        <f>ROUND(E32*J32,2)</f>
        <v>0</v>
      </c>
      <c r="L32" s="176">
        <v>21</v>
      </c>
      <c r="M32" s="176">
        <f>G32*(1+L32/100)</f>
        <v>0</v>
      </c>
      <c r="N32" s="174">
        <v>1.1999999999999999E-3</v>
      </c>
      <c r="O32" s="174">
        <f>ROUND(E32*N32,2)</f>
        <v>7.0000000000000007E-2</v>
      </c>
      <c r="P32" s="174">
        <v>0</v>
      </c>
      <c r="Q32" s="174">
        <f>ROUND(E32*P32,2)</f>
        <v>0</v>
      </c>
      <c r="R32" s="176"/>
      <c r="S32" s="176" t="s">
        <v>130</v>
      </c>
      <c r="T32" s="177" t="s">
        <v>131</v>
      </c>
      <c r="U32" s="159">
        <v>2.72</v>
      </c>
      <c r="V32" s="159">
        <f>ROUND(E32*U32,2)</f>
        <v>157.76</v>
      </c>
      <c r="W32" s="159"/>
      <c r="X32" s="159" t="s">
        <v>132</v>
      </c>
      <c r="Y32" s="159" t="s">
        <v>133</v>
      </c>
      <c r="Z32" s="148"/>
      <c r="AA32" s="148"/>
      <c r="AB32" s="148"/>
      <c r="AC32" s="148"/>
      <c r="AD32" s="148"/>
      <c r="AE32" s="148"/>
      <c r="AF32" s="148"/>
      <c r="AG32" s="148" t="s">
        <v>134</v>
      </c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outlineLevel="2" x14ac:dyDescent="0.2">
      <c r="A33" s="155"/>
      <c r="B33" s="156"/>
      <c r="C33" s="189" t="s">
        <v>156</v>
      </c>
      <c r="D33" s="161"/>
      <c r="E33" s="162">
        <v>58</v>
      </c>
      <c r="F33" s="159"/>
      <c r="G33" s="159"/>
      <c r="H33" s="159"/>
      <c r="I33" s="159"/>
      <c r="J33" s="159"/>
      <c r="K33" s="159"/>
      <c r="L33" s="159"/>
      <c r="M33" s="159"/>
      <c r="N33" s="158"/>
      <c r="O33" s="158"/>
      <c r="P33" s="158"/>
      <c r="Q33" s="158"/>
      <c r="R33" s="159"/>
      <c r="S33" s="159"/>
      <c r="T33" s="159"/>
      <c r="U33" s="159"/>
      <c r="V33" s="159"/>
      <c r="W33" s="159"/>
      <c r="X33" s="159"/>
      <c r="Y33" s="159"/>
      <c r="Z33" s="148"/>
      <c r="AA33" s="148"/>
      <c r="AB33" s="148"/>
      <c r="AC33" s="148"/>
      <c r="AD33" s="148"/>
      <c r="AE33" s="148"/>
      <c r="AF33" s="148"/>
      <c r="AG33" s="148" t="s">
        <v>136</v>
      </c>
      <c r="AH33" s="148">
        <v>0</v>
      </c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 ht="22.5" outlineLevel="1" x14ac:dyDescent="0.2">
      <c r="A34" s="171">
        <v>10</v>
      </c>
      <c r="B34" s="172" t="s">
        <v>167</v>
      </c>
      <c r="C34" s="188" t="s">
        <v>168</v>
      </c>
      <c r="D34" s="173" t="s">
        <v>169</v>
      </c>
      <c r="E34" s="174">
        <v>50</v>
      </c>
      <c r="F34" s="175"/>
      <c r="G34" s="176">
        <f>ROUND(E34*F34,2)</f>
        <v>0</v>
      </c>
      <c r="H34" s="175"/>
      <c r="I34" s="176">
        <f>ROUND(E34*H34,2)</f>
        <v>0</v>
      </c>
      <c r="J34" s="175"/>
      <c r="K34" s="176">
        <f>ROUND(E34*J34,2)</f>
        <v>0</v>
      </c>
      <c r="L34" s="176">
        <v>21</v>
      </c>
      <c r="M34" s="176">
        <f>G34*(1+L34/100)</f>
        <v>0</v>
      </c>
      <c r="N34" s="174">
        <v>0.01</v>
      </c>
      <c r="O34" s="174">
        <f>ROUND(E34*N34,2)</f>
        <v>0.5</v>
      </c>
      <c r="P34" s="174">
        <v>0</v>
      </c>
      <c r="Q34" s="174">
        <f>ROUND(E34*P34,2)</f>
        <v>0</v>
      </c>
      <c r="R34" s="176"/>
      <c r="S34" s="176" t="s">
        <v>170</v>
      </c>
      <c r="T34" s="177" t="s">
        <v>171</v>
      </c>
      <c r="U34" s="159">
        <v>0</v>
      </c>
      <c r="V34" s="159">
        <f>ROUND(E34*U34,2)</f>
        <v>0</v>
      </c>
      <c r="W34" s="159"/>
      <c r="X34" s="159" t="s">
        <v>172</v>
      </c>
      <c r="Y34" s="159" t="s">
        <v>133</v>
      </c>
      <c r="Z34" s="148"/>
      <c r="AA34" s="148"/>
      <c r="AB34" s="148"/>
      <c r="AC34" s="148"/>
      <c r="AD34" s="148"/>
      <c r="AE34" s="148"/>
      <c r="AF34" s="148"/>
      <c r="AG34" s="148" t="s">
        <v>173</v>
      </c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outlineLevel="2" x14ac:dyDescent="0.2">
      <c r="A35" s="155"/>
      <c r="B35" s="156"/>
      <c r="C35" s="295" t="s">
        <v>174</v>
      </c>
      <c r="D35" s="296"/>
      <c r="E35" s="296"/>
      <c r="F35" s="296"/>
      <c r="G35" s="296"/>
      <c r="H35" s="159"/>
      <c r="I35" s="159"/>
      <c r="J35" s="159"/>
      <c r="K35" s="159"/>
      <c r="L35" s="159"/>
      <c r="M35" s="159"/>
      <c r="N35" s="158"/>
      <c r="O35" s="158"/>
      <c r="P35" s="158"/>
      <c r="Q35" s="158"/>
      <c r="R35" s="159"/>
      <c r="S35" s="159"/>
      <c r="T35" s="159"/>
      <c r="U35" s="159"/>
      <c r="V35" s="159"/>
      <c r="W35" s="159"/>
      <c r="X35" s="159"/>
      <c r="Y35" s="159"/>
      <c r="Z35" s="148"/>
      <c r="AA35" s="148"/>
      <c r="AB35" s="148"/>
      <c r="AC35" s="148"/>
      <c r="AD35" s="148"/>
      <c r="AE35" s="148"/>
      <c r="AF35" s="148"/>
      <c r="AG35" s="148" t="s">
        <v>140</v>
      </c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</row>
    <row r="36" spans="1:60" outlineLevel="3" x14ac:dyDescent="0.2">
      <c r="A36" s="155"/>
      <c r="B36" s="156"/>
      <c r="C36" s="297" t="s">
        <v>175</v>
      </c>
      <c r="D36" s="298"/>
      <c r="E36" s="298"/>
      <c r="F36" s="298"/>
      <c r="G36" s="298"/>
      <c r="H36" s="159"/>
      <c r="I36" s="159"/>
      <c r="J36" s="159"/>
      <c r="K36" s="159"/>
      <c r="L36" s="159"/>
      <c r="M36" s="159"/>
      <c r="N36" s="158"/>
      <c r="O36" s="158"/>
      <c r="P36" s="158"/>
      <c r="Q36" s="158"/>
      <c r="R36" s="159"/>
      <c r="S36" s="159"/>
      <c r="T36" s="159"/>
      <c r="U36" s="159"/>
      <c r="V36" s="159"/>
      <c r="W36" s="159"/>
      <c r="X36" s="159"/>
      <c r="Y36" s="159"/>
      <c r="Z36" s="148"/>
      <c r="AA36" s="148"/>
      <c r="AB36" s="148"/>
      <c r="AC36" s="148"/>
      <c r="AD36" s="148"/>
      <c r="AE36" s="148"/>
      <c r="AF36" s="148"/>
      <c r="AG36" s="148" t="s">
        <v>140</v>
      </c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 outlineLevel="3" x14ac:dyDescent="0.2">
      <c r="A37" s="155"/>
      <c r="B37" s="156"/>
      <c r="C37" s="297" t="s">
        <v>176</v>
      </c>
      <c r="D37" s="298"/>
      <c r="E37" s="298"/>
      <c r="F37" s="298"/>
      <c r="G37" s="298"/>
      <c r="H37" s="159"/>
      <c r="I37" s="159"/>
      <c r="J37" s="159"/>
      <c r="K37" s="159"/>
      <c r="L37" s="159"/>
      <c r="M37" s="159"/>
      <c r="N37" s="158"/>
      <c r="O37" s="158"/>
      <c r="P37" s="158"/>
      <c r="Q37" s="158"/>
      <c r="R37" s="159"/>
      <c r="S37" s="159"/>
      <c r="T37" s="159"/>
      <c r="U37" s="159"/>
      <c r="V37" s="159"/>
      <c r="W37" s="159"/>
      <c r="X37" s="159"/>
      <c r="Y37" s="159"/>
      <c r="Z37" s="148"/>
      <c r="AA37" s="148"/>
      <c r="AB37" s="148"/>
      <c r="AC37" s="148"/>
      <c r="AD37" s="148"/>
      <c r="AE37" s="148"/>
      <c r="AF37" s="148"/>
      <c r="AG37" s="148" t="s">
        <v>140</v>
      </c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</row>
    <row r="38" spans="1:60" ht="45" outlineLevel="3" x14ac:dyDescent="0.2">
      <c r="A38" s="155"/>
      <c r="B38" s="156"/>
      <c r="C38" s="297" t="s">
        <v>177</v>
      </c>
      <c r="D38" s="298"/>
      <c r="E38" s="298"/>
      <c r="F38" s="298"/>
      <c r="G38" s="298"/>
      <c r="H38" s="159"/>
      <c r="I38" s="159"/>
      <c r="J38" s="159"/>
      <c r="K38" s="159"/>
      <c r="L38" s="159"/>
      <c r="M38" s="159"/>
      <c r="N38" s="158"/>
      <c r="O38" s="158"/>
      <c r="P38" s="158"/>
      <c r="Q38" s="158"/>
      <c r="R38" s="159"/>
      <c r="S38" s="159"/>
      <c r="T38" s="159"/>
      <c r="U38" s="159"/>
      <c r="V38" s="159"/>
      <c r="W38" s="159"/>
      <c r="X38" s="159"/>
      <c r="Y38" s="159"/>
      <c r="Z38" s="148"/>
      <c r="AA38" s="148"/>
      <c r="AB38" s="148"/>
      <c r="AC38" s="148"/>
      <c r="AD38" s="148"/>
      <c r="AE38" s="148"/>
      <c r="AF38" s="148"/>
      <c r="AG38" s="148" t="s">
        <v>140</v>
      </c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78" t="str">
        <f>C38</f>
        <v>Okna budou z vnitřní strany po obvodu lemována dřevěnými krycími lištami tvaru L cca 60/60/8 a z vnější strany hliníkovými lištami kotvenými ke stávající OK. Ve spodní části budou okna doplněna DTD laminovanými parapety (bílé) š.120mm, meziokenní sloupek š.100 mm bude opatřen v ineriéru obkladem z DTD lam.desky tl.12mm.</v>
      </c>
      <c r="BB38" s="148"/>
      <c r="BC38" s="148"/>
      <c r="BD38" s="148"/>
      <c r="BE38" s="148"/>
      <c r="BF38" s="148"/>
      <c r="BG38" s="148"/>
      <c r="BH38" s="148"/>
    </row>
    <row r="39" spans="1:60" outlineLevel="3" x14ac:dyDescent="0.2">
      <c r="A39" s="155"/>
      <c r="B39" s="156"/>
      <c r="C39" s="297" t="s">
        <v>178</v>
      </c>
      <c r="D39" s="298"/>
      <c r="E39" s="298"/>
      <c r="F39" s="298"/>
      <c r="G39" s="298"/>
      <c r="H39" s="159"/>
      <c r="I39" s="159"/>
      <c r="J39" s="159"/>
      <c r="K39" s="159"/>
      <c r="L39" s="159"/>
      <c r="M39" s="159"/>
      <c r="N39" s="158"/>
      <c r="O39" s="158"/>
      <c r="P39" s="158"/>
      <c r="Q39" s="158"/>
      <c r="R39" s="159"/>
      <c r="S39" s="159"/>
      <c r="T39" s="159"/>
      <c r="U39" s="159"/>
      <c r="V39" s="159"/>
      <c r="W39" s="159"/>
      <c r="X39" s="159"/>
      <c r="Y39" s="159"/>
      <c r="Z39" s="148"/>
      <c r="AA39" s="148"/>
      <c r="AB39" s="148"/>
      <c r="AC39" s="148"/>
      <c r="AD39" s="148"/>
      <c r="AE39" s="148"/>
      <c r="AF39" s="148"/>
      <c r="AG39" s="148" t="s">
        <v>140</v>
      </c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</row>
    <row r="40" spans="1:60" ht="22.5" outlineLevel="1" x14ac:dyDescent="0.2">
      <c r="A40" s="171">
        <v>11</v>
      </c>
      <c r="B40" s="172" t="s">
        <v>179</v>
      </c>
      <c r="C40" s="188" t="s">
        <v>168</v>
      </c>
      <c r="D40" s="173" t="s">
        <v>169</v>
      </c>
      <c r="E40" s="174">
        <v>2</v>
      </c>
      <c r="F40" s="175"/>
      <c r="G40" s="176">
        <f>ROUND(E40*F40,2)</f>
        <v>0</v>
      </c>
      <c r="H40" s="175"/>
      <c r="I40" s="176">
        <f>ROUND(E40*H40,2)</f>
        <v>0</v>
      </c>
      <c r="J40" s="175"/>
      <c r="K40" s="176">
        <f>ROUND(E40*J40,2)</f>
        <v>0</v>
      </c>
      <c r="L40" s="176">
        <v>21</v>
      </c>
      <c r="M40" s="176">
        <f>G40*(1+L40/100)</f>
        <v>0</v>
      </c>
      <c r="N40" s="174">
        <v>0.01</v>
      </c>
      <c r="O40" s="174">
        <f>ROUND(E40*N40,2)</f>
        <v>0.02</v>
      </c>
      <c r="P40" s="174">
        <v>0</v>
      </c>
      <c r="Q40" s="174">
        <f>ROUND(E40*P40,2)</f>
        <v>0</v>
      </c>
      <c r="R40" s="176"/>
      <c r="S40" s="176" t="s">
        <v>170</v>
      </c>
      <c r="T40" s="177" t="s">
        <v>171</v>
      </c>
      <c r="U40" s="159">
        <v>0</v>
      </c>
      <c r="V40" s="159">
        <f>ROUND(E40*U40,2)</f>
        <v>0</v>
      </c>
      <c r="W40" s="159"/>
      <c r="X40" s="159" t="s">
        <v>172</v>
      </c>
      <c r="Y40" s="159" t="s">
        <v>133</v>
      </c>
      <c r="Z40" s="148"/>
      <c r="AA40" s="148"/>
      <c r="AB40" s="148"/>
      <c r="AC40" s="148"/>
      <c r="AD40" s="148"/>
      <c r="AE40" s="148"/>
      <c r="AF40" s="148"/>
      <c r="AG40" s="148" t="s">
        <v>173</v>
      </c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</row>
    <row r="41" spans="1:60" outlineLevel="2" x14ac:dyDescent="0.2">
      <c r="A41" s="155"/>
      <c r="B41" s="156"/>
      <c r="C41" s="295" t="s">
        <v>180</v>
      </c>
      <c r="D41" s="296"/>
      <c r="E41" s="296"/>
      <c r="F41" s="296"/>
      <c r="G41" s="296"/>
      <c r="H41" s="159"/>
      <c r="I41" s="159"/>
      <c r="J41" s="159"/>
      <c r="K41" s="159"/>
      <c r="L41" s="159"/>
      <c r="M41" s="159"/>
      <c r="N41" s="158"/>
      <c r="O41" s="158"/>
      <c r="P41" s="158"/>
      <c r="Q41" s="158"/>
      <c r="R41" s="159"/>
      <c r="S41" s="159"/>
      <c r="T41" s="159"/>
      <c r="U41" s="159"/>
      <c r="V41" s="159"/>
      <c r="W41" s="159"/>
      <c r="X41" s="159"/>
      <c r="Y41" s="159"/>
      <c r="Z41" s="148"/>
      <c r="AA41" s="148"/>
      <c r="AB41" s="148"/>
      <c r="AC41" s="148"/>
      <c r="AD41" s="148"/>
      <c r="AE41" s="148"/>
      <c r="AF41" s="148"/>
      <c r="AG41" s="148" t="s">
        <v>140</v>
      </c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</row>
    <row r="42" spans="1:60" outlineLevel="3" x14ac:dyDescent="0.2">
      <c r="A42" s="155"/>
      <c r="B42" s="156"/>
      <c r="C42" s="297" t="s">
        <v>181</v>
      </c>
      <c r="D42" s="298"/>
      <c r="E42" s="298"/>
      <c r="F42" s="298"/>
      <c r="G42" s="298"/>
      <c r="H42" s="159"/>
      <c r="I42" s="159"/>
      <c r="J42" s="159"/>
      <c r="K42" s="159"/>
      <c r="L42" s="159"/>
      <c r="M42" s="159"/>
      <c r="N42" s="158"/>
      <c r="O42" s="158"/>
      <c r="P42" s="158"/>
      <c r="Q42" s="158"/>
      <c r="R42" s="159"/>
      <c r="S42" s="159"/>
      <c r="T42" s="159"/>
      <c r="U42" s="159"/>
      <c r="V42" s="159"/>
      <c r="W42" s="159"/>
      <c r="X42" s="159"/>
      <c r="Y42" s="159"/>
      <c r="Z42" s="148"/>
      <c r="AA42" s="148"/>
      <c r="AB42" s="148"/>
      <c r="AC42" s="148"/>
      <c r="AD42" s="148"/>
      <c r="AE42" s="148"/>
      <c r="AF42" s="148"/>
      <c r="AG42" s="148" t="s">
        <v>140</v>
      </c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</row>
    <row r="43" spans="1:60" outlineLevel="3" x14ac:dyDescent="0.2">
      <c r="A43" s="155"/>
      <c r="B43" s="156"/>
      <c r="C43" s="297" t="s">
        <v>176</v>
      </c>
      <c r="D43" s="298"/>
      <c r="E43" s="298"/>
      <c r="F43" s="298"/>
      <c r="G43" s="298"/>
      <c r="H43" s="159"/>
      <c r="I43" s="159"/>
      <c r="J43" s="159"/>
      <c r="K43" s="159"/>
      <c r="L43" s="159"/>
      <c r="M43" s="159"/>
      <c r="N43" s="158"/>
      <c r="O43" s="158"/>
      <c r="P43" s="158"/>
      <c r="Q43" s="158"/>
      <c r="R43" s="159"/>
      <c r="S43" s="159"/>
      <c r="T43" s="159"/>
      <c r="U43" s="159"/>
      <c r="V43" s="159"/>
      <c r="W43" s="159"/>
      <c r="X43" s="159"/>
      <c r="Y43" s="159"/>
      <c r="Z43" s="148"/>
      <c r="AA43" s="148"/>
      <c r="AB43" s="148"/>
      <c r="AC43" s="148"/>
      <c r="AD43" s="148"/>
      <c r="AE43" s="148"/>
      <c r="AF43" s="148"/>
      <c r="AG43" s="148" t="s">
        <v>140</v>
      </c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</row>
    <row r="44" spans="1:60" ht="33.75" outlineLevel="3" x14ac:dyDescent="0.2">
      <c r="A44" s="155"/>
      <c r="B44" s="156"/>
      <c r="C44" s="297" t="s">
        <v>182</v>
      </c>
      <c r="D44" s="298"/>
      <c r="E44" s="298"/>
      <c r="F44" s="298"/>
      <c r="G44" s="298"/>
      <c r="H44" s="159"/>
      <c r="I44" s="159"/>
      <c r="J44" s="159"/>
      <c r="K44" s="159"/>
      <c r="L44" s="159"/>
      <c r="M44" s="159"/>
      <c r="N44" s="158"/>
      <c r="O44" s="158"/>
      <c r="P44" s="158"/>
      <c r="Q44" s="158"/>
      <c r="R44" s="159"/>
      <c r="S44" s="159"/>
      <c r="T44" s="159"/>
      <c r="U44" s="159"/>
      <c r="V44" s="159"/>
      <c r="W44" s="159"/>
      <c r="X44" s="159"/>
      <c r="Y44" s="159"/>
      <c r="Z44" s="148"/>
      <c r="AA44" s="148"/>
      <c r="AB44" s="148"/>
      <c r="AC44" s="148"/>
      <c r="AD44" s="148"/>
      <c r="AE44" s="148"/>
      <c r="AF44" s="148"/>
      <c r="AG44" s="148" t="s">
        <v>140</v>
      </c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78" t="str">
        <f>C44</f>
        <v>Okna budou z vnitřní strany po obvodu lemována dřevěnými krycími lištami tvaru L cca 60/60/8 a z vnější strany hliníkovými lištami kotvenými ke stávající OK. Ve spodní části budou okna doplněna DTD laminovanými parapety (bílé) š.120mm.</v>
      </c>
      <c r="BB44" s="148"/>
      <c r="BC44" s="148"/>
      <c r="BD44" s="148"/>
      <c r="BE44" s="148"/>
      <c r="BF44" s="148"/>
      <c r="BG44" s="148"/>
      <c r="BH44" s="148"/>
    </row>
    <row r="45" spans="1:60" outlineLevel="3" x14ac:dyDescent="0.2">
      <c r="A45" s="155"/>
      <c r="B45" s="156"/>
      <c r="C45" s="297" t="s">
        <v>178</v>
      </c>
      <c r="D45" s="298"/>
      <c r="E45" s="298"/>
      <c r="F45" s="298"/>
      <c r="G45" s="298"/>
      <c r="H45" s="159"/>
      <c r="I45" s="159"/>
      <c r="J45" s="159"/>
      <c r="K45" s="159"/>
      <c r="L45" s="159"/>
      <c r="M45" s="159"/>
      <c r="N45" s="158"/>
      <c r="O45" s="158"/>
      <c r="P45" s="158"/>
      <c r="Q45" s="158"/>
      <c r="R45" s="159"/>
      <c r="S45" s="159"/>
      <c r="T45" s="159"/>
      <c r="U45" s="159"/>
      <c r="V45" s="159"/>
      <c r="W45" s="159"/>
      <c r="X45" s="159"/>
      <c r="Y45" s="159"/>
      <c r="Z45" s="148"/>
      <c r="AA45" s="148"/>
      <c r="AB45" s="148"/>
      <c r="AC45" s="148"/>
      <c r="AD45" s="148"/>
      <c r="AE45" s="148"/>
      <c r="AF45" s="148"/>
      <c r="AG45" s="148" t="s">
        <v>140</v>
      </c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</row>
    <row r="46" spans="1:60" ht="22.5" outlineLevel="1" x14ac:dyDescent="0.2">
      <c r="A46" s="171">
        <v>12</v>
      </c>
      <c r="B46" s="172" t="s">
        <v>183</v>
      </c>
      <c r="C46" s="188" t="s">
        <v>184</v>
      </c>
      <c r="D46" s="173" t="s">
        <v>169</v>
      </c>
      <c r="E46" s="174">
        <v>2</v>
      </c>
      <c r="F46" s="175"/>
      <c r="G46" s="176">
        <f>ROUND(E46*F46,2)</f>
        <v>0</v>
      </c>
      <c r="H46" s="175"/>
      <c r="I46" s="176">
        <f>ROUND(E46*H46,2)</f>
        <v>0</v>
      </c>
      <c r="J46" s="175"/>
      <c r="K46" s="176">
        <f>ROUND(E46*J46,2)</f>
        <v>0</v>
      </c>
      <c r="L46" s="176">
        <v>21</v>
      </c>
      <c r="M46" s="176">
        <f>G46*(1+L46/100)</f>
        <v>0</v>
      </c>
      <c r="N46" s="174">
        <v>0.01</v>
      </c>
      <c r="O46" s="174">
        <f>ROUND(E46*N46,2)</f>
        <v>0.02</v>
      </c>
      <c r="P46" s="174">
        <v>0</v>
      </c>
      <c r="Q46" s="174">
        <f>ROUND(E46*P46,2)</f>
        <v>0</v>
      </c>
      <c r="R46" s="176"/>
      <c r="S46" s="176" t="s">
        <v>170</v>
      </c>
      <c r="T46" s="177" t="s">
        <v>171</v>
      </c>
      <c r="U46" s="159">
        <v>0</v>
      </c>
      <c r="V46" s="159">
        <f>ROUND(E46*U46,2)</f>
        <v>0</v>
      </c>
      <c r="W46" s="159"/>
      <c r="X46" s="159" t="s">
        <v>172</v>
      </c>
      <c r="Y46" s="159" t="s">
        <v>133</v>
      </c>
      <c r="Z46" s="148"/>
      <c r="AA46" s="148"/>
      <c r="AB46" s="148"/>
      <c r="AC46" s="148"/>
      <c r="AD46" s="148"/>
      <c r="AE46" s="148"/>
      <c r="AF46" s="148"/>
      <c r="AG46" s="148" t="s">
        <v>173</v>
      </c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</row>
    <row r="47" spans="1:60" outlineLevel="2" x14ac:dyDescent="0.2">
      <c r="A47" s="155"/>
      <c r="B47" s="156"/>
      <c r="C47" s="295" t="s">
        <v>185</v>
      </c>
      <c r="D47" s="296"/>
      <c r="E47" s="296"/>
      <c r="F47" s="296"/>
      <c r="G47" s="296"/>
      <c r="H47" s="159"/>
      <c r="I47" s="159"/>
      <c r="J47" s="159"/>
      <c r="K47" s="159"/>
      <c r="L47" s="159"/>
      <c r="M47" s="159"/>
      <c r="N47" s="158"/>
      <c r="O47" s="158"/>
      <c r="P47" s="158"/>
      <c r="Q47" s="158"/>
      <c r="R47" s="159"/>
      <c r="S47" s="159"/>
      <c r="T47" s="159"/>
      <c r="U47" s="159"/>
      <c r="V47" s="159"/>
      <c r="W47" s="159"/>
      <c r="X47" s="159"/>
      <c r="Y47" s="159"/>
      <c r="Z47" s="148"/>
      <c r="AA47" s="148"/>
      <c r="AB47" s="148"/>
      <c r="AC47" s="148"/>
      <c r="AD47" s="148"/>
      <c r="AE47" s="148"/>
      <c r="AF47" s="148"/>
      <c r="AG47" s="148" t="s">
        <v>140</v>
      </c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</row>
    <row r="48" spans="1:60" outlineLevel="3" x14ac:dyDescent="0.2">
      <c r="A48" s="155"/>
      <c r="B48" s="156"/>
      <c r="C48" s="297" t="s">
        <v>181</v>
      </c>
      <c r="D48" s="298"/>
      <c r="E48" s="298"/>
      <c r="F48" s="298"/>
      <c r="G48" s="298"/>
      <c r="H48" s="159"/>
      <c r="I48" s="159"/>
      <c r="J48" s="159"/>
      <c r="K48" s="159"/>
      <c r="L48" s="159"/>
      <c r="M48" s="159"/>
      <c r="N48" s="158"/>
      <c r="O48" s="158"/>
      <c r="P48" s="158"/>
      <c r="Q48" s="158"/>
      <c r="R48" s="159"/>
      <c r="S48" s="159"/>
      <c r="T48" s="159"/>
      <c r="U48" s="159"/>
      <c r="V48" s="159"/>
      <c r="W48" s="159"/>
      <c r="X48" s="159"/>
      <c r="Y48" s="159"/>
      <c r="Z48" s="148"/>
      <c r="AA48" s="148"/>
      <c r="AB48" s="148"/>
      <c r="AC48" s="148"/>
      <c r="AD48" s="148"/>
      <c r="AE48" s="148"/>
      <c r="AF48" s="148"/>
      <c r="AG48" s="148" t="s">
        <v>140</v>
      </c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</row>
    <row r="49" spans="1:60" outlineLevel="3" x14ac:dyDescent="0.2">
      <c r="A49" s="155"/>
      <c r="B49" s="156"/>
      <c r="C49" s="297" t="s">
        <v>176</v>
      </c>
      <c r="D49" s="298"/>
      <c r="E49" s="298"/>
      <c r="F49" s="298"/>
      <c r="G49" s="298"/>
      <c r="H49" s="159"/>
      <c r="I49" s="159"/>
      <c r="J49" s="159"/>
      <c r="K49" s="159"/>
      <c r="L49" s="159"/>
      <c r="M49" s="159"/>
      <c r="N49" s="158"/>
      <c r="O49" s="158"/>
      <c r="P49" s="158"/>
      <c r="Q49" s="158"/>
      <c r="R49" s="159"/>
      <c r="S49" s="159"/>
      <c r="T49" s="159"/>
      <c r="U49" s="159"/>
      <c r="V49" s="159"/>
      <c r="W49" s="159"/>
      <c r="X49" s="159"/>
      <c r="Y49" s="159"/>
      <c r="Z49" s="148"/>
      <c r="AA49" s="148"/>
      <c r="AB49" s="148"/>
      <c r="AC49" s="148"/>
      <c r="AD49" s="148"/>
      <c r="AE49" s="148"/>
      <c r="AF49" s="148"/>
      <c r="AG49" s="148" t="s">
        <v>140</v>
      </c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</row>
    <row r="50" spans="1:60" ht="45" outlineLevel="3" x14ac:dyDescent="0.2">
      <c r="A50" s="155"/>
      <c r="B50" s="156"/>
      <c r="C50" s="297" t="s">
        <v>177</v>
      </c>
      <c r="D50" s="298"/>
      <c r="E50" s="298"/>
      <c r="F50" s="298"/>
      <c r="G50" s="298"/>
      <c r="H50" s="159"/>
      <c r="I50" s="159"/>
      <c r="J50" s="159"/>
      <c r="K50" s="159"/>
      <c r="L50" s="159"/>
      <c r="M50" s="159"/>
      <c r="N50" s="158"/>
      <c r="O50" s="158"/>
      <c r="P50" s="158"/>
      <c r="Q50" s="158"/>
      <c r="R50" s="159"/>
      <c r="S50" s="159"/>
      <c r="T50" s="159"/>
      <c r="U50" s="159"/>
      <c r="V50" s="159"/>
      <c r="W50" s="159"/>
      <c r="X50" s="159"/>
      <c r="Y50" s="159"/>
      <c r="Z50" s="148"/>
      <c r="AA50" s="148"/>
      <c r="AB50" s="148"/>
      <c r="AC50" s="148"/>
      <c r="AD50" s="148"/>
      <c r="AE50" s="148"/>
      <c r="AF50" s="148"/>
      <c r="AG50" s="148" t="s">
        <v>140</v>
      </c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78" t="str">
        <f>C50</f>
        <v>Okna budou z vnitřní strany po obvodu lemována dřevěnými krycími lištami tvaru L cca 60/60/8 a z vnější strany hliníkovými lištami kotvenými ke stávající OK. Ve spodní části budou okna doplněna DTD laminovanými parapety (bílé) š.120mm, meziokenní sloupek š.100 mm bude opatřen v ineriéru obkladem z DTD lam.desky tl.12mm.</v>
      </c>
      <c r="BB50" s="148"/>
      <c r="BC50" s="148"/>
      <c r="BD50" s="148"/>
      <c r="BE50" s="148"/>
      <c r="BF50" s="148"/>
      <c r="BG50" s="148"/>
      <c r="BH50" s="148"/>
    </row>
    <row r="51" spans="1:60" outlineLevel="3" x14ac:dyDescent="0.2">
      <c r="A51" s="155"/>
      <c r="B51" s="156"/>
      <c r="C51" s="297" t="s">
        <v>178</v>
      </c>
      <c r="D51" s="298"/>
      <c r="E51" s="298"/>
      <c r="F51" s="298"/>
      <c r="G51" s="298"/>
      <c r="H51" s="159"/>
      <c r="I51" s="159"/>
      <c r="J51" s="159"/>
      <c r="K51" s="159"/>
      <c r="L51" s="159"/>
      <c r="M51" s="159"/>
      <c r="N51" s="158"/>
      <c r="O51" s="158"/>
      <c r="P51" s="158"/>
      <c r="Q51" s="158"/>
      <c r="R51" s="159"/>
      <c r="S51" s="159"/>
      <c r="T51" s="159"/>
      <c r="U51" s="159"/>
      <c r="V51" s="159"/>
      <c r="W51" s="159"/>
      <c r="X51" s="159"/>
      <c r="Y51" s="159"/>
      <c r="Z51" s="148"/>
      <c r="AA51" s="148"/>
      <c r="AB51" s="148"/>
      <c r="AC51" s="148"/>
      <c r="AD51" s="148"/>
      <c r="AE51" s="148"/>
      <c r="AF51" s="148"/>
      <c r="AG51" s="148" t="s">
        <v>140</v>
      </c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</row>
    <row r="52" spans="1:60" ht="22.5" outlineLevel="1" x14ac:dyDescent="0.2">
      <c r="A52" s="171">
        <v>13</v>
      </c>
      <c r="B52" s="172" t="s">
        <v>186</v>
      </c>
      <c r="C52" s="188" t="s">
        <v>187</v>
      </c>
      <c r="D52" s="173" t="s">
        <v>169</v>
      </c>
      <c r="E52" s="174">
        <v>2</v>
      </c>
      <c r="F52" s="175"/>
      <c r="G52" s="176">
        <f>ROUND(E52*F52,2)</f>
        <v>0</v>
      </c>
      <c r="H52" s="175"/>
      <c r="I52" s="176">
        <f>ROUND(E52*H52,2)</f>
        <v>0</v>
      </c>
      <c r="J52" s="175"/>
      <c r="K52" s="176">
        <f>ROUND(E52*J52,2)</f>
        <v>0</v>
      </c>
      <c r="L52" s="176">
        <v>21</v>
      </c>
      <c r="M52" s="176">
        <f>G52*(1+L52/100)</f>
        <v>0</v>
      </c>
      <c r="N52" s="174">
        <v>0.01</v>
      </c>
      <c r="O52" s="174">
        <f>ROUND(E52*N52,2)</f>
        <v>0.02</v>
      </c>
      <c r="P52" s="174">
        <v>0</v>
      </c>
      <c r="Q52" s="174">
        <f>ROUND(E52*P52,2)</f>
        <v>0</v>
      </c>
      <c r="R52" s="176"/>
      <c r="S52" s="176" t="s">
        <v>170</v>
      </c>
      <c r="T52" s="177" t="s">
        <v>171</v>
      </c>
      <c r="U52" s="159">
        <v>0</v>
      </c>
      <c r="V52" s="159">
        <f>ROUND(E52*U52,2)</f>
        <v>0</v>
      </c>
      <c r="W52" s="159"/>
      <c r="X52" s="159" t="s">
        <v>172</v>
      </c>
      <c r="Y52" s="159" t="s">
        <v>133</v>
      </c>
      <c r="Z52" s="148"/>
      <c r="AA52" s="148"/>
      <c r="AB52" s="148"/>
      <c r="AC52" s="148"/>
      <c r="AD52" s="148"/>
      <c r="AE52" s="148"/>
      <c r="AF52" s="148"/>
      <c r="AG52" s="148" t="s">
        <v>173</v>
      </c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</row>
    <row r="53" spans="1:60" outlineLevel="2" x14ac:dyDescent="0.2">
      <c r="A53" s="155"/>
      <c r="B53" s="156"/>
      <c r="C53" s="295" t="s">
        <v>188</v>
      </c>
      <c r="D53" s="296"/>
      <c r="E53" s="296"/>
      <c r="F53" s="296"/>
      <c r="G53" s="296"/>
      <c r="H53" s="159"/>
      <c r="I53" s="159"/>
      <c r="J53" s="159"/>
      <c r="K53" s="159"/>
      <c r="L53" s="159"/>
      <c r="M53" s="159"/>
      <c r="N53" s="158"/>
      <c r="O53" s="158"/>
      <c r="P53" s="158"/>
      <c r="Q53" s="158"/>
      <c r="R53" s="159"/>
      <c r="S53" s="159"/>
      <c r="T53" s="159"/>
      <c r="U53" s="159"/>
      <c r="V53" s="159"/>
      <c r="W53" s="159"/>
      <c r="X53" s="159"/>
      <c r="Y53" s="159"/>
      <c r="Z53" s="148"/>
      <c r="AA53" s="148"/>
      <c r="AB53" s="148"/>
      <c r="AC53" s="148"/>
      <c r="AD53" s="148"/>
      <c r="AE53" s="148"/>
      <c r="AF53" s="148"/>
      <c r="AG53" s="148" t="s">
        <v>140</v>
      </c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</row>
    <row r="54" spans="1:60" outlineLevel="3" x14ac:dyDescent="0.2">
      <c r="A54" s="155"/>
      <c r="B54" s="156"/>
      <c r="C54" s="297" t="s">
        <v>181</v>
      </c>
      <c r="D54" s="298"/>
      <c r="E54" s="298"/>
      <c r="F54" s="298"/>
      <c r="G54" s="298"/>
      <c r="H54" s="159"/>
      <c r="I54" s="159"/>
      <c r="J54" s="159"/>
      <c r="K54" s="159"/>
      <c r="L54" s="159"/>
      <c r="M54" s="159"/>
      <c r="N54" s="158"/>
      <c r="O54" s="158"/>
      <c r="P54" s="158"/>
      <c r="Q54" s="158"/>
      <c r="R54" s="159"/>
      <c r="S54" s="159"/>
      <c r="T54" s="159"/>
      <c r="U54" s="159"/>
      <c r="V54" s="159"/>
      <c r="W54" s="159"/>
      <c r="X54" s="159"/>
      <c r="Y54" s="159"/>
      <c r="Z54" s="148"/>
      <c r="AA54" s="148"/>
      <c r="AB54" s="148"/>
      <c r="AC54" s="148"/>
      <c r="AD54" s="148"/>
      <c r="AE54" s="148"/>
      <c r="AF54" s="148"/>
      <c r="AG54" s="148" t="s">
        <v>140</v>
      </c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</row>
    <row r="55" spans="1:60" outlineLevel="3" x14ac:dyDescent="0.2">
      <c r="A55" s="155"/>
      <c r="B55" s="156"/>
      <c r="C55" s="297" t="s">
        <v>176</v>
      </c>
      <c r="D55" s="298"/>
      <c r="E55" s="298"/>
      <c r="F55" s="298"/>
      <c r="G55" s="298"/>
      <c r="H55" s="159"/>
      <c r="I55" s="159"/>
      <c r="J55" s="159"/>
      <c r="K55" s="159"/>
      <c r="L55" s="159"/>
      <c r="M55" s="159"/>
      <c r="N55" s="158"/>
      <c r="O55" s="158"/>
      <c r="P55" s="158"/>
      <c r="Q55" s="158"/>
      <c r="R55" s="159"/>
      <c r="S55" s="159"/>
      <c r="T55" s="159"/>
      <c r="U55" s="159"/>
      <c r="V55" s="159"/>
      <c r="W55" s="159"/>
      <c r="X55" s="159"/>
      <c r="Y55" s="159"/>
      <c r="Z55" s="148"/>
      <c r="AA55" s="148"/>
      <c r="AB55" s="148"/>
      <c r="AC55" s="148"/>
      <c r="AD55" s="148"/>
      <c r="AE55" s="148"/>
      <c r="AF55" s="148"/>
      <c r="AG55" s="148" t="s">
        <v>140</v>
      </c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</row>
    <row r="56" spans="1:60" ht="33.75" outlineLevel="3" x14ac:dyDescent="0.2">
      <c r="A56" s="155"/>
      <c r="B56" s="156"/>
      <c r="C56" s="297" t="s">
        <v>182</v>
      </c>
      <c r="D56" s="298"/>
      <c r="E56" s="298"/>
      <c r="F56" s="298"/>
      <c r="G56" s="298"/>
      <c r="H56" s="159"/>
      <c r="I56" s="159"/>
      <c r="J56" s="159"/>
      <c r="K56" s="159"/>
      <c r="L56" s="159"/>
      <c r="M56" s="159"/>
      <c r="N56" s="158"/>
      <c r="O56" s="158"/>
      <c r="P56" s="158"/>
      <c r="Q56" s="158"/>
      <c r="R56" s="159"/>
      <c r="S56" s="159"/>
      <c r="T56" s="159"/>
      <c r="U56" s="159"/>
      <c r="V56" s="159"/>
      <c r="W56" s="159"/>
      <c r="X56" s="159"/>
      <c r="Y56" s="159"/>
      <c r="Z56" s="148"/>
      <c r="AA56" s="148"/>
      <c r="AB56" s="148"/>
      <c r="AC56" s="148"/>
      <c r="AD56" s="148"/>
      <c r="AE56" s="148"/>
      <c r="AF56" s="148"/>
      <c r="AG56" s="148" t="s">
        <v>140</v>
      </c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78" t="str">
        <f>C56</f>
        <v>Okna budou z vnitřní strany po obvodu lemována dřevěnými krycími lištami tvaru L cca 60/60/8 a z vnější strany hliníkovými lištami kotvenými ke stávající OK. Ve spodní části budou okna doplněna DTD laminovanými parapety (bílé) š.120mm.</v>
      </c>
      <c r="BB56" s="148"/>
      <c r="BC56" s="148"/>
      <c r="BD56" s="148"/>
      <c r="BE56" s="148"/>
      <c r="BF56" s="148"/>
      <c r="BG56" s="148"/>
      <c r="BH56" s="148"/>
    </row>
    <row r="57" spans="1:60" outlineLevel="3" x14ac:dyDescent="0.2">
      <c r="A57" s="155"/>
      <c r="B57" s="156"/>
      <c r="C57" s="297" t="s">
        <v>178</v>
      </c>
      <c r="D57" s="298"/>
      <c r="E57" s="298"/>
      <c r="F57" s="298"/>
      <c r="G57" s="298"/>
      <c r="H57" s="159"/>
      <c r="I57" s="159"/>
      <c r="J57" s="159"/>
      <c r="K57" s="159"/>
      <c r="L57" s="159"/>
      <c r="M57" s="159"/>
      <c r="N57" s="158"/>
      <c r="O57" s="158"/>
      <c r="P57" s="158"/>
      <c r="Q57" s="158"/>
      <c r="R57" s="159"/>
      <c r="S57" s="159"/>
      <c r="T57" s="159"/>
      <c r="U57" s="159"/>
      <c r="V57" s="159"/>
      <c r="W57" s="159"/>
      <c r="X57" s="159"/>
      <c r="Y57" s="159"/>
      <c r="Z57" s="148"/>
      <c r="AA57" s="148"/>
      <c r="AB57" s="148"/>
      <c r="AC57" s="148"/>
      <c r="AD57" s="148"/>
      <c r="AE57" s="148"/>
      <c r="AF57" s="148"/>
      <c r="AG57" s="148" t="s">
        <v>140</v>
      </c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</row>
    <row r="58" spans="1:60" ht="22.5" outlineLevel="1" x14ac:dyDescent="0.2">
      <c r="A58" s="171">
        <v>14</v>
      </c>
      <c r="B58" s="172" t="s">
        <v>189</v>
      </c>
      <c r="C58" s="188" t="s">
        <v>190</v>
      </c>
      <c r="D58" s="173" t="s">
        <v>191</v>
      </c>
      <c r="E58" s="174">
        <v>327.39999999999998</v>
      </c>
      <c r="F58" s="175"/>
      <c r="G58" s="176">
        <f>ROUND(E58*F58,2)</f>
        <v>0</v>
      </c>
      <c r="H58" s="175"/>
      <c r="I58" s="176">
        <f>ROUND(E58*H58,2)</f>
        <v>0</v>
      </c>
      <c r="J58" s="175"/>
      <c r="K58" s="176">
        <f>ROUND(E58*J58,2)</f>
        <v>0</v>
      </c>
      <c r="L58" s="176">
        <v>21</v>
      </c>
      <c r="M58" s="176">
        <f>G58*(1+L58/100)</f>
        <v>0</v>
      </c>
      <c r="N58" s="174">
        <v>0</v>
      </c>
      <c r="O58" s="174">
        <f>ROUND(E58*N58,2)</f>
        <v>0</v>
      </c>
      <c r="P58" s="174">
        <v>0</v>
      </c>
      <c r="Q58" s="174">
        <f>ROUND(E58*P58,2)</f>
        <v>0</v>
      </c>
      <c r="R58" s="176"/>
      <c r="S58" s="176" t="s">
        <v>170</v>
      </c>
      <c r="T58" s="177" t="s">
        <v>171</v>
      </c>
      <c r="U58" s="159">
        <v>0</v>
      </c>
      <c r="V58" s="159">
        <f>ROUND(E58*U58,2)</f>
        <v>0</v>
      </c>
      <c r="W58" s="159"/>
      <c r="X58" s="159" t="s">
        <v>172</v>
      </c>
      <c r="Y58" s="159" t="s">
        <v>133</v>
      </c>
      <c r="Z58" s="148"/>
      <c r="AA58" s="148"/>
      <c r="AB58" s="148"/>
      <c r="AC58" s="148"/>
      <c r="AD58" s="148"/>
      <c r="AE58" s="148"/>
      <c r="AF58" s="148"/>
      <c r="AG58" s="148" t="s">
        <v>173</v>
      </c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</row>
    <row r="59" spans="1:60" outlineLevel="2" x14ac:dyDescent="0.2">
      <c r="A59" s="155"/>
      <c r="B59" s="156"/>
      <c r="C59" s="189" t="s">
        <v>192</v>
      </c>
      <c r="D59" s="161"/>
      <c r="E59" s="162">
        <v>327.39999999999998</v>
      </c>
      <c r="F59" s="159"/>
      <c r="G59" s="159"/>
      <c r="H59" s="159"/>
      <c r="I59" s="159"/>
      <c r="J59" s="159"/>
      <c r="K59" s="159"/>
      <c r="L59" s="159"/>
      <c r="M59" s="159"/>
      <c r="N59" s="158"/>
      <c r="O59" s="158"/>
      <c r="P59" s="158"/>
      <c r="Q59" s="158"/>
      <c r="R59" s="159"/>
      <c r="S59" s="159"/>
      <c r="T59" s="159"/>
      <c r="U59" s="159"/>
      <c r="V59" s="159"/>
      <c r="W59" s="159"/>
      <c r="X59" s="159"/>
      <c r="Y59" s="159"/>
      <c r="Z59" s="148"/>
      <c r="AA59" s="148"/>
      <c r="AB59" s="148"/>
      <c r="AC59" s="148"/>
      <c r="AD59" s="148"/>
      <c r="AE59" s="148"/>
      <c r="AF59" s="148"/>
      <c r="AG59" s="148" t="s">
        <v>136</v>
      </c>
      <c r="AH59" s="148">
        <v>0</v>
      </c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</row>
    <row r="60" spans="1:60" outlineLevel="1" x14ac:dyDescent="0.2">
      <c r="A60" s="171">
        <v>15</v>
      </c>
      <c r="B60" s="172" t="s">
        <v>193</v>
      </c>
      <c r="C60" s="188" t="s">
        <v>194</v>
      </c>
      <c r="D60" s="173" t="s">
        <v>191</v>
      </c>
      <c r="E60" s="174">
        <v>164.1</v>
      </c>
      <c r="F60" s="175"/>
      <c r="G60" s="176">
        <f>ROUND(E60*F60,2)</f>
        <v>0</v>
      </c>
      <c r="H60" s="175"/>
      <c r="I60" s="176">
        <f>ROUND(E60*H60,2)</f>
        <v>0</v>
      </c>
      <c r="J60" s="175"/>
      <c r="K60" s="176">
        <f>ROUND(E60*J60,2)</f>
        <v>0</v>
      </c>
      <c r="L60" s="176">
        <v>21</v>
      </c>
      <c r="M60" s="176">
        <f>G60*(1+L60/100)</f>
        <v>0</v>
      </c>
      <c r="N60" s="174">
        <v>0</v>
      </c>
      <c r="O60" s="174">
        <f>ROUND(E60*N60,2)</f>
        <v>0</v>
      </c>
      <c r="P60" s="174">
        <v>0</v>
      </c>
      <c r="Q60" s="174">
        <f>ROUND(E60*P60,2)</f>
        <v>0</v>
      </c>
      <c r="R60" s="176"/>
      <c r="S60" s="176" t="s">
        <v>170</v>
      </c>
      <c r="T60" s="177" t="s">
        <v>171</v>
      </c>
      <c r="U60" s="159">
        <v>0</v>
      </c>
      <c r="V60" s="159">
        <f>ROUND(E60*U60,2)</f>
        <v>0</v>
      </c>
      <c r="W60" s="159"/>
      <c r="X60" s="159" t="s">
        <v>172</v>
      </c>
      <c r="Y60" s="159" t="s">
        <v>133</v>
      </c>
      <c r="Z60" s="148"/>
      <c r="AA60" s="148"/>
      <c r="AB60" s="148"/>
      <c r="AC60" s="148"/>
      <c r="AD60" s="148"/>
      <c r="AE60" s="148"/>
      <c r="AF60" s="148"/>
      <c r="AG60" s="148" t="s">
        <v>173</v>
      </c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</row>
    <row r="61" spans="1:60" outlineLevel="2" x14ac:dyDescent="0.2">
      <c r="A61" s="155"/>
      <c r="B61" s="156"/>
      <c r="C61" s="295" t="s">
        <v>195</v>
      </c>
      <c r="D61" s="296"/>
      <c r="E61" s="296"/>
      <c r="F61" s="296"/>
      <c r="G61" s="296"/>
      <c r="H61" s="159"/>
      <c r="I61" s="159"/>
      <c r="J61" s="159"/>
      <c r="K61" s="159"/>
      <c r="L61" s="159"/>
      <c r="M61" s="159"/>
      <c r="N61" s="158"/>
      <c r="O61" s="158"/>
      <c r="P61" s="158"/>
      <c r="Q61" s="158"/>
      <c r="R61" s="159"/>
      <c r="S61" s="159"/>
      <c r="T61" s="159"/>
      <c r="U61" s="159"/>
      <c r="V61" s="159"/>
      <c r="W61" s="159"/>
      <c r="X61" s="159"/>
      <c r="Y61" s="159"/>
      <c r="Z61" s="148"/>
      <c r="AA61" s="148"/>
      <c r="AB61" s="148"/>
      <c r="AC61" s="148"/>
      <c r="AD61" s="148"/>
      <c r="AE61" s="148"/>
      <c r="AF61" s="148"/>
      <c r="AG61" s="148" t="s">
        <v>140</v>
      </c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</row>
    <row r="62" spans="1:60" outlineLevel="2" x14ac:dyDescent="0.2">
      <c r="A62" s="155"/>
      <c r="B62" s="156"/>
      <c r="C62" s="189" t="s">
        <v>196</v>
      </c>
      <c r="D62" s="161"/>
      <c r="E62" s="162">
        <v>164.1</v>
      </c>
      <c r="F62" s="159"/>
      <c r="G62" s="159"/>
      <c r="H62" s="159"/>
      <c r="I62" s="159"/>
      <c r="J62" s="159"/>
      <c r="K62" s="159"/>
      <c r="L62" s="159"/>
      <c r="M62" s="159"/>
      <c r="N62" s="158"/>
      <c r="O62" s="158"/>
      <c r="P62" s="158"/>
      <c r="Q62" s="158"/>
      <c r="R62" s="159"/>
      <c r="S62" s="159"/>
      <c r="T62" s="159"/>
      <c r="U62" s="159"/>
      <c r="V62" s="159"/>
      <c r="W62" s="159"/>
      <c r="X62" s="159"/>
      <c r="Y62" s="159"/>
      <c r="Z62" s="148"/>
      <c r="AA62" s="148"/>
      <c r="AB62" s="148"/>
      <c r="AC62" s="148"/>
      <c r="AD62" s="148"/>
      <c r="AE62" s="148"/>
      <c r="AF62" s="148"/>
      <c r="AG62" s="148" t="s">
        <v>136</v>
      </c>
      <c r="AH62" s="148">
        <v>0</v>
      </c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</row>
    <row r="63" spans="1:60" outlineLevel="1" x14ac:dyDescent="0.2">
      <c r="A63" s="171">
        <v>16</v>
      </c>
      <c r="B63" s="172" t="s">
        <v>197</v>
      </c>
      <c r="C63" s="188" t="s">
        <v>198</v>
      </c>
      <c r="D63" s="173" t="s">
        <v>191</v>
      </c>
      <c r="E63" s="174">
        <v>43.2</v>
      </c>
      <c r="F63" s="175"/>
      <c r="G63" s="176">
        <f>ROUND(E63*F63,2)</f>
        <v>0</v>
      </c>
      <c r="H63" s="175"/>
      <c r="I63" s="176">
        <f>ROUND(E63*H63,2)</f>
        <v>0</v>
      </c>
      <c r="J63" s="175"/>
      <c r="K63" s="176">
        <f>ROUND(E63*J63,2)</f>
        <v>0</v>
      </c>
      <c r="L63" s="176">
        <v>21</v>
      </c>
      <c r="M63" s="176">
        <f>G63*(1+L63/100)</f>
        <v>0</v>
      </c>
      <c r="N63" s="174">
        <v>0</v>
      </c>
      <c r="O63" s="174">
        <f>ROUND(E63*N63,2)</f>
        <v>0</v>
      </c>
      <c r="P63" s="174">
        <v>0</v>
      </c>
      <c r="Q63" s="174">
        <f>ROUND(E63*P63,2)</f>
        <v>0</v>
      </c>
      <c r="R63" s="176"/>
      <c r="S63" s="176" t="s">
        <v>170</v>
      </c>
      <c r="T63" s="177" t="s">
        <v>171</v>
      </c>
      <c r="U63" s="159">
        <v>0</v>
      </c>
      <c r="V63" s="159">
        <f>ROUND(E63*U63,2)</f>
        <v>0</v>
      </c>
      <c r="W63" s="159"/>
      <c r="X63" s="159" t="s">
        <v>132</v>
      </c>
      <c r="Y63" s="159" t="s">
        <v>133</v>
      </c>
      <c r="Z63" s="148"/>
      <c r="AA63" s="148"/>
      <c r="AB63" s="148"/>
      <c r="AC63" s="148"/>
      <c r="AD63" s="148"/>
      <c r="AE63" s="148"/>
      <c r="AF63" s="148"/>
      <c r="AG63" s="148" t="s">
        <v>134</v>
      </c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</row>
    <row r="64" spans="1:60" outlineLevel="2" x14ac:dyDescent="0.2">
      <c r="A64" s="155"/>
      <c r="B64" s="156"/>
      <c r="C64" s="189" t="s">
        <v>199</v>
      </c>
      <c r="D64" s="161"/>
      <c r="E64" s="162">
        <v>43.2</v>
      </c>
      <c r="F64" s="159"/>
      <c r="G64" s="159"/>
      <c r="H64" s="159"/>
      <c r="I64" s="159"/>
      <c r="J64" s="159"/>
      <c r="K64" s="159"/>
      <c r="L64" s="159"/>
      <c r="M64" s="159"/>
      <c r="N64" s="158"/>
      <c r="O64" s="158"/>
      <c r="P64" s="158"/>
      <c r="Q64" s="158"/>
      <c r="R64" s="159"/>
      <c r="S64" s="159"/>
      <c r="T64" s="159"/>
      <c r="U64" s="159"/>
      <c r="V64" s="159"/>
      <c r="W64" s="159"/>
      <c r="X64" s="159"/>
      <c r="Y64" s="159"/>
      <c r="Z64" s="148"/>
      <c r="AA64" s="148"/>
      <c r="AB64" s="148"/>
      <c r="AC64" s="148"/>
      <c r="AD64" s="148"/>
      <c r="AE64" s="148"/>
      <c r="AF64" s="148"/>
      <c r="AG64" s="148" t="s">
        <v>136</v>
      </c>
      <c r="AH64" s="148">
        <v>0</v>
      </c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</row>
    <row r="65" spans="1:60" outlineLevel="1" x14ac:dyDescent="0.2">
      <c r="A65" s="155">
        <v>17</v>
      </c>
      <c r="B65" s="156" t="s">
        <v>200</v>
      </c>
      <c r="C65" s="191" t="s">
        <v>201</v>
      </c>
      <c r="D65" s="157" t="s">
        <v>0</v>
      </c>
      <c r="E65" s="186"/>
      <c r="F65" s="160"/>
      <c r="G65" s="159">
        <f>ROUND(E65*F65,2)</f>
        <v>0</v>
      </c>
      <c r="H65" s="160"/>
      <c r="I65" s="159">
        <f>ROUND(E65*H65,2)</f>
        <v>0</v>
      </c>
      <c r="J65" s="160"/>
      <c r="K65" s="159">
        <f>ROUND(E65*J65,2)</f>
        <v>0</v>
      </c>
      <c r="L65" s="159">
        <v>21</v>
      </c>
      <c r="M65" s="159">
        <f>G65*(1+L65/100)</f>
        <v>0</v>
      </c>
      <c r="N65" s="158">
        <v>0</v>
      </c>
      <c r="O65" s="158">
        <f>ROUND(E65*N65,2)</f>
        <v>0</v>
      </c>
      <c r="P65" s="158">
        <v>0</v>
      </c>
      <c r="Q65" s="158">
        <f>ROUND(E65*P65,2)</f>
        <v>0</v>
      </c>
      <c r="R65" s="159"/>
      <c r="S65" s="159" t="s">
        <v>130</v>
      </c>
      <c r="T65" s="159" t="s">
        <v>131</v>
      </c>
      <c r="U65" s="159">
        <v>0</v>
      </c>
      <c r="V65" s="159">
        <f>ROUND(E65*U65,2)</f>
        <v>0</v>
      </c>
      <c r="W65" s="159"/>
      <c r="X65" s="159" t="s">
        <v>163</v>
      </c>
      <c r="Y65" s="159" t="s">
        <v>133</v>
      </c>
      <c r="Z65" s="148"/>
      <c r="AA65" s="148"/>
      <c r="AB65" s="148"/>
      <c r="AC65" s="148"/>
      <c r="AD65" s="148"/>
      <c r="AE65" s="148"/>
      <c r="AF65" s="148"/>
      <c r="AG65" s="148" t="s">
        <v>164</v>
      </c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</row>
    <row r="66" spans="1:60" x14ac:dyDescent="0.2">
      <c r="A66" s="164" t="s">
        <v>125</v>
      </c>
      <c r="B66" s="165" t="s">
        <v>86</v>
      </c>
      <c r="C66" s="187" t="s">
        <v>87</v>
      </c>
      <c r="D66" s="166"/>
      <c r="E66" s="167"/>
      <c r="F66" s="168"/>
      <c r="G66" s="168">
        <f>SUMIF(AG67:AG84,"&lt;&gt;NOR",G67:G84)</f>
        <v>0</v>
      </c>
      <c r="H66" s="168"/>
      <c r="I66" s="168">
        <f>SUM(I67:I84)</f>
        <v>0</v>
      </c>
      <c r="J66" s="168"/>
      <c r="K66" s="168">
        <f>SUM(K67:K84)</f>
        <v>0</v>
      </c>
      <c r="L66" s="168"/>
      <c r="M66" s="168">
        <f>SUM(M67:M84)</f>
        <v>0</v>
      </c>
      <c r="N66" s="167"/>
      <c r="O66" s="167">
        <f>SUM(O67:O84)</f>
        <v>1.4500000000000002</v>
      </c>
      <c r="P66" s="167"/>
      <c r="Q66" s="167">
        <f>SUM(Q67:Q84)</f>
        <v>3.31</v>
      </c>
      <c r="R66" s="168"/>
      <c r="S66" s="168"/>
      <c r="T66" s="169"/>
      <c r="U66" s="163"/>
      <c r="V66" s="163">
        <f>SUM(V67:V84)</f>
        <v>268.88</v>
      </c>
      <c r="W66" s="163"/>
      <c r="X66" s="163"/>
      <c r="Y66" s="163"/>
      <c r="AG66" t="s">
        <v>126</v>
      </c>
    </row>
    <row r="67" spans="1:60" ht="22.5" outlineLevel="1" x14ac:dyDescent="0.2">
      <c r="A67" s="171">
        <v>18</v>
      </c>
      <c r="B67" s="172" t="s">
        <v>202</v>
      </c>
      <c r="C67" s="188" t="s">
        <v>203</v>
      </c>
      <c r="D67" s="173" t="s">
        <v>204</v>
      </c>
      <c r="E67" s="174">
        <v>512.04999999999995</v>
      </c>
      <c r="F67" s="175"/>
      <c r="G67" s="176">
        <f>ROUND(E67*F67,2)</f>
        <v>0</v>
      </c>
      <c r="H67" s="175"/>
      <c r="I67" s="176">
        <f>ROUND(E67*H67,2)</f>
        <v>0</v>
      </c>
      <c r="J67" s="175"/>
      <c r="K67" s="176">
        <f>ROUND(E67*J67,2)</f>
        <v>0</v>
      </c>
      <c r="L67" s="176">
        <v>21</v>
      </c>
      <c r="M67" s="176">
        <f>G67*(1+L67/100)</f>
        <v>0</v>
      </c>
      <c r="N67" s="174">
        <v>0</v>
      </c>
      <c r="O67" s="174">
        <f>ROUND(E67*N67,2)</f>
        <v>0</v>
      </c>
      <c r="P67" s="174">
        <v>8.0000000000000007E-5</v>
      </c>
      <c r="Q67" s="174">
        <f>ROUND(E67*P67,2)</f>
        <v>0.04</v>
      </c>
      <c r="R67" s="176"/>
      <c r="S67" s="176" t="s">
        <v>130</v>
      </c>
      <c r="T67" s="177" t="s">
        <v>131</v>
      </c>
      <c r="U67" s="159">
        <v>3.5000000000000003E-2</v>
      </c>
      <c r="V67" s="159">
        <f>ROUND(E67*U67,2)</f>
        <v>17.920000000000002</v>
      </c>
      <c r="W67" s="159"/>
      <c r="X67" s="159" t="s">
        <v>132</v>
      </c>
      <c r="Y67" s="159" t="s">
        <v>133</v>
      </c>
      <c r="Z67" s="148"/>
      <c r="AA67" s="148"/>
      <c r="AB67" s="148"/>
      <c r="AC67" s="148"/>
      <c r="AD67" s="148"/>
      <c r="AE67" s="148"/>
      <c r="AF67" s="148"/>
      <c r="AG67" s="148" t="s">
        <v>134</v>
      </c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</row>
    <row r="68" spans="1:60" outlineLevel="2" x14ac:dyDescent="0.2">
      <c r="A68" s="155"/>
      <c r="B68" s="156"/>
      <c r="C68" s="189" t="s">
        <v>205</v>
      </c>
      <c r="D68" s="161"/>
      <c r="E68" s="162">
        <v>553.29999999999995</v>
      </c>
      <c r="F68" s="159"/>
      <c r="G68" s="159"/>
      <c r="H68" s="159"/>
      <c r="I68" s="159"/>
      <c r="J68" s="159"/>
      <c r="K68" s="159"/>
      <c r="L68" s="159"/>
      <c r="M68" s="159"/>
      <c r="N68" s="158"/>
      <c r="O68" s="158"/>
      <c r="P68" s="158"/>
      <c r="Q68" s="158"/>
      <c r="R68" s="159"/>
      <c r="S68" s="159"/>
      <c r="T68" s="159"/>
      <c r="U68" s="159"/>
      <c r="V68" s="159"/>
      <c r="W68" s="159"/>
      <c r="X68" s="159"/>
      <c r="Y68" s="159"/>
      <c r="Z68" s="148"/>
      <c r="AA68" s="148"/>
      <c r="AB68" s="148"/>
      <c r="AC68" s="148"/>
      <c r="AD68" s="148"/>
      <c r="AE68" s="148"/>
      <c r="AF68" s="148"/>
      <c r="AG68" s="148" t="s">
        <v>136</v>
      </c>
      <c r="AH68" s="148">
        <v>0</v>
      </c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</row>
    <row r="69" spans="1:60" outlineLevel="3" x14ac:dyDescent="0.2">
      <c r="A69" s="155"/>
      <c r="B69" s="156"/>
      <c r="C69" s="189" t="s">
        <v>206</v>
      </c>
      <c r="D69" s="161"/>
      <c r="E69" s="162">
        <v>-41.25</v>
      </c>
      <c r="F69" s="159"/>
      <c r="G69" s="159"/>
      <c r="H69" s="159"/>
      <c r="I69" s="159"/>
      <c r="J69" s="159"/>
      <c r="K69" s="159"/>
      <c r="L69" s="159"/>
      <c r="M69" s="159"/>
      <c r="N69" s="158"/>
      <c r="O69" s="158"/>
      <c r="P69" s="158"/>
      <c r="Q69" s="158"/>
      <c r="R69" s="159"/>
      <c r="S69" s="159"/>
      <c r="T69" s="159"/>
      <c r="U69" s="159"/>
      <c r="V69" s="159"/>
      <c r="W69" s="159"/>
      <c r="X69" s="159"/>
      <c r="Y69" s="159"/>
      <c r="Z69" s="148"/>
      <c r="AA69" s="148"/>
      <c r="AB69" s="148"/>
      <c r="AC69" s="148"/>
      <c r="AD69" s="148"/>
      <c r="AE69" s="148"/>
      <c r="AF69" s="148"/>
      <c r="AG69" s="148" t="s">
        <v>136</v>
      </c>
      <c r="AH69" s="148">
        <v>0</v>
      </c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</row>
    <row r="70" spans="1:60" outlineLevel="1" x14ac:dyDescent="0.2">
      <c r="A70" s="171">
        <v>19</v>
      </c>
      <c r="B70" s="172" t="s">
        <v>207</v>
      </c>
      <c r="C70" s="188" t="s">
        <v>208</v>
      </c>
      <c r="D70" s="173" t="s">
        <v>129</v>
      </c>
      <c r="E70" s="174">
        <v>933.32</v>
      </c>
      <c r="F70" s="175"/>
      <c r="G70" s="176">
        <f>ROUND(E70*F70,2)</f>
        <v>0</v>
      </c>
      <c r="H70" s="175"/>
      <c r="I70" s="176">
        <f>ROUND(E70*H70,2)</f>
        <v>0</v>
      </c>
      <c r="J70" s="175"/>
      <c r="K70" s="176">
        <f>ROUND(E70*J70,2)</f>
        <v>0</v>
      </c>
      <c r="L70" s="176">
        <v>21</v>
      </c>
      <c r="M70" s="176">
        <f>G70*(1+L70/100)</f>
        <v>0</v>
      </c>
      <c r="N70" s="174">
        <v>0</v>
      </c>
      <c r="O70" s="174">
        <f>ROUND(E70*N70,2)</f>
        <v>0</v>
      </c>
      <c r="P70" s="174">
        <v>3.5000000000000001E-3</v>
      </c>
      <c r="Q70" s="174">
        <f>ROUND(E70*P70,2)</f>
        <v>3.27</v>
      </c>
      <c r="R70" s="176"/>
      <c r="S70" s="176" t="s">
        <v>130</v>
      </c>
      <c r="T70" s="177" t="s">
        <v>131</v>
      </c>
      <c r="U70" s="159">
        <v>0.11</v>
      </c>
      <c r="V70" s="159">
        <f>ROUND(E70*U70,2)</f>
        <v>102.67</v>
      </c>
      <c r="W70" s="159"/>
      <c r="X70" s="159" t="s">
        <v>132</v>
      </c>
      <c r="Y70" s="159" t="s">
        <v>133</v>
      </c>
      <c r="Z70" s="148"/>
      <c r="AA70" s="148"/>
      <c r="AB70" s="148"/>
      <c r="AC70" s="148"/>
      <c r="AD70" s="148"/>
      <c r="AE70" s="148"/>
      <c r="AF70" s="148"/>
      <c r="AG70" s="148" t="s">
        <v>134</v>
      </c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</row>
    <row r="71" spans="1:60" outlineLevel="2" x14ac:dyDescent="0.2">
      <c r="A71" s="155"/>
      <c r="B71" s="156"/>
      <c r="C71" s="189" t="s">
        <v>209</v>
      </c>
      <c r="D71" s="161"/>
      <c r="E71" s="162">
        <v>933.32</v>
      </c>
      <c r="F71" s="159"/>
      <c r="G71" s="159"/>
      <c r="H71" s="159"/>
      <c r="I71" s="159"/>
      <c r="J71" s="159"/>
      <c r="K71" s="159"/>
      <c r="L71" s="159"/>
      <c r="M71" s="159"/>
      <c r="N71" s="158"/>
      <c r="O71" s="158"/>
      <c r="P71" s="158"/>
      <c r="Q71" s="158"/>
      <c r="R71" s="159"/>
      <c r="S71" s="159"/>
      <c r="T71" s="159"/>
      <c r="U71" s="159"/>
      <c r="V71" s="159"/>
      <c r="W71" s="159"/>
      <c r="X71" s="159"/>
      <c r="Y71" s="159"/>
      <c r="Z71" s="148"/>
      <c r="AA71" s="148"/>
      <c r="AB71" s="148"/>
      <c r="AC71" s="148"/>
      <c r="AD71" s="148"/>
      <c r="AE71" s="148"/>
      <c r="AF71" s="148"/>
      <c r="AG71" s="148" t="s">
        <v>136</v>
      </c>
      <c r="AH71" s="148">
        <v>0</v>
      </c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</row>
    <row r="72" spans="1:60" ht="22.5" outlineLevel="1" x14ac:dyDescent="0.2">
      <c r="A72" s="171">
        <v>20</v>
      </c>
      <c r="B72" s="172" t="s">
        <v>210</v>
      </c>
      <c r="C72" s="188" t="s">
        <v>211</v>
      </c>
      <c r="D72" s="173" t="s">
        <v>129</v>
      </c>
      <c r="E72" s="174">
        <v>532.15</v>
      </c>
      <c r="F72" s="175"/>
      <c r="G72" s="176">
        <f>ROUND(E72*F72,2)</f>
        <v>0</v>
      </c>
      <c r="H72" s="175"/>
      <c r="I72" s="176">
        <f>ROUND(E72*H72,2)</f>
        <v>0</v>
      </c>
      <c r="J72" s="175"/>
      <c r="K72" s="176">
        <f>ROUND(E72*J72,2)</f>
        <v>0</v>
      </c>
      <c r="L72" s="176">
        <v>21</v>
      </c>
      <c r="M72" s="176">
        <f>G72*(1+L72/100)</f>
        <v>0</v>
      </c>
      <c r="N72" s="174">
        <v>0</v>
      </c>
      <c r="O72" s="174">
        <f>ROUND(E72*N72,2)</f>
        <v>0</v>
      </c>
      <c r="P72" s="174">
        <v>0</v>
      </c>
      <c r="Q72" s="174">
        <f>ROUND(E72*P72,2)</f>
        <v>0</v>
      </c>
      <c r="R72" s="176"/>
      <c r="S72" s="176" t="s">
        <v>130</v>
      </c>
      <c r="T72" s="177" t="s">
        <v>131</v>
      </c>
      <c r="U72" s="159">
        <v>1.6E-2</v>
      </c>
      <c r="V72" s="159">
        <f>ROUND(E72*U72,2)</f>
        <v>8.51</v>
      </c>
      <c r="W72" s="159"/>
      <c r="X72" s="159" t="s">
        <v>132</v>
      </c>
      <c r="Y72" s="159" t="s">
        <v>133</v>
      </c>
      <c r="Z72" s="148"/>
      <c r="AA72" s="148"/>
      <c r="AB72" s="148"/>
      <c r="AC72" s="148"/>
      <c r="AD72" s="148"/>
      <c r="AE72" s="148"/>
      <c r="AF72" s="148"/>
      <c r="AG72" s="148" t="s">
        <v>134</v>
      </c>
      <c r="AH72" s="148"/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</row>
    <row r="73" spans="1:60" outlineLevel="2" x14ac:dyDescent="0.2">
      <c r="A73" s="155"/>
      <c r="B73" s="156"/>
      <c r="C73" s="189" t="s">
        <v>212</v>
      </c>
      <c r="D73" s="161"/>
      <c r="E73" s="162">
        <v>532.15</v>
      </c>
      <c r="F73" s="159"/>
      <c r="G73" s="159"/>
      <c r="H73" s="159"/>
      <c r="I73" s="159"/>
      <c r="J73" s="159"/>
      <c r="K73" s="159"/>
      <c r="L73" s="159"/>
      <c r="M73" s="159"/>
      <c r="N73" s="158"/>
      <c r="O73" s="158"/>
      <c r="P73" s="158"/>
      <c r="Q73" s="158"/>
      <c r="R73" s="159"/>
      <c r="S73" s="159"/>
      <c r="T73" s="159"/>
      <c r="U73" s="159"/>
      <c r="V73" s="159"/>
      <c r="W73" s="159"/>
      <c r="X73" s="159"/>
      <c r="Y73" s="159"/>
      <c r="Z73" s="148"/>
      <c r="AA73" s="148"/>
      <c r="AB73" s="148"/>
      <c r="AC73" s="148"/>
      <c r="AD73" s="148"/>
      <c r="AE73" s="148"/>
      <c r="AF73" s="148"/>
      <c r="AG73" s="148" t="s">
        <v>136</v>
      </c>
      <c r="AH73" s="148">
        <v>0</v>
      </c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</row>
    <row r="74" spans="1:60" ht="22.5" outlineLevel="1" x14ac:dyDescent="0.2">
      <c r="A74" s="171">
        <v>21</v>
      </c>
      <c r="B74" s="172" t="s">
        <v>213</v>
      </c>
      <c r="C74" s="188" t="s">
        <v>214</v>
      </c>
      <c r="D74" s="173" t="s">
        <v>129</v>
      </c>
      <c r="E74" s="174">
        <v>532.15</v>
      </c>
      <c r="F74" s="175"/>
      <c r="G74" s="176">
        <f>ROUND(E74*F74,2)</f>
        <v>0</v>
      </c>
      <c r="H74" s="175"/>
      <c r="I74" s="176">
        <f>ROUND(E74*H74,2)</f>
        <v>0</v>
      </c>
      <c r="J74" s="175"/>
      <c r="K74" s="176">
        <f>ROUND(E74*J74,2)</f>
        <v>0</v>
      </c>
      <c r="L74" s="176">
        <v>21</v>
      </c>
      <c r="M74" s="176">
        <f>G74*(1+L74/100)</f>
        <v>0</v>
      </c>
      <c r="N74" s="174">
        <v>0</v>
      </c>
      <c r="O74" s="174">
        <f>ROUND(E74*N74,2)</f>
        <v>0</v>
      </c>
      <c r="P74" s="174">
        <v>0</v>
      </c>
      <c r="Q74" s="174">
        <f>ROUND(E74*P74,2)</f>
        <v>0</v>
      </c>
      <c r="R74" s="176"/>
      <c r="S74" s="176" t="s">
        <v>130</v>
      </c>
      <c r="T74" s="177" t="s">
        <v>131</v>
      </c>
      <c r="U74" s="159">
        <v>4.5999999999999999E-2</v>
      </c>
      <c r="V74" s="159">
        <f>ROUND(E74*U74,2)</f>
        <v>24.48</v>
      </c>
      <c r="W74" s="159"/>
      <c r="X74" s="159" t="s">
        <v>132</v>
      </c>
      <c r="Y74" s="159" t="s">
        <v>133</v>
      </c>
      <c r="Z74" s="148"/>
      <c r="AA74" s="148"/>
      <c r="AB74" s="148"/>
      <c r="AC74" s="148"/>
      <c r="AD74" s="148"/>
      <c r="AE74" s="148"/>
      <c r="AF74" s="148"/>
      <c r="AG74" s="148" t="s">
        <v>134</v>
      </c>
      <c r="AH74" s="148"/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</row>
    <row r="75" spans="1:60" outlineLevel="2" x14ac:dyDescent="0.2">
      <c r="A75" s="155"/>
      <c r="B75" s="156"/>
      <c r="C75" s="189" t="s">
        <v>159</v>
      </c>
      <c r="D75" s="161"/>
      <c r="E75" s="162">
        <v>532.15</v>
      </c>
      <c r="F75" s="159"/>
      <c r="G75" s="159"/>
      <c r="H75" s="159"/>
      <c r="I75" s="159"/>
      <c r="J75" s="159"/>
      <c r="K75" s="159"/>
      <c r="L75" s="159"/>
      <c r="M75" s="159"/>
      <c r="N75" s="158"/>
      <c r="O75" s="158"/>
      <c r="P75" s="158"/>
      <c r="Q75" s="158"/>
      <c r="R75" s="159"/>
      <c r="S75" s="159"/>
      <c r="T75" s="159"/>
      <c r="U75" s="159"/>
      <c r="V75" s="159"/>
      <c r="W75" s="159"/>
      <c r="X75" s="159"/>
      <c r="Y75" s="159"/>
      <c r="Z75" s="148"/>
      <c r="AA75" s="148"/>
      <c r="AB75" s="148"/>
      <c r="AC75" s="148"/>
      <c r="AD75" s="148"/>
      <c r="AE75" s="148"/>
      <c r="AF75" s="148"/>
      <c r="AG75" s="148" t="s">
        <v>136</v>
      </c>
      <c r="AH75" s="148">
        <v>5</v>
      </c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</row>
    <row r="76" spans="1:60" ht="22.5" outlineLevel="1" x14ac:dyDescent="0.2">
      <c r="A76" s="171">
        <v>22</v>
      </c>
      <c r="B76" s="172" t="s">
        <v>215</v>
      </c>
      <c r="C76" s="188" t="s">
        <v>216</v>
      </c>
      <c r="D76" s="173" t="s">
        <v>129</v>
      </c>
      <c r="E76" s="174">
        <v>532.15</v>
      </c>
      <c r="F76" s="175"/>
      <c r="G76" s="176">
        <f>ROUND(E76*F76,2)</f>
        <v>0</v>
      </c>
      <c r="H76" s="175"/>
      <c r="I76" s="176">
        <f>ROUND(E76*H76,2)</f>
        <v>0</v>
      </c>
      <c r="J76" s="175"/>
      <c r="K76" s="176">
        <f>ROUND(E76*J76,2)</f>
        <v>0</v>
      </c>
      <c r="L76" s="176">
        <v>21</v>
      </c>
      <c r="M76" s="176">
        <f>G76*(1+L76/100)</f>
        <v>0</v>
      </c>
      <c r="N76" s="174">
        <v>2.3000000000000001E-4</v>
      </c>
      <c r="O76" s="174">
        <f>ROUND(E76*N76,2)</f>
        <v>0.12</v>
      </c>
      <c r="P76" s="174">
        <v>0</v>
      </c>
      <c r="Q76" s="174">
        <f>ROUND(E76*P76,2)</f>
        <v>0</v>
      </c>
      <c r="R76" s="176"/>
      <c r="S76" s="176" t="s">
        <v>130</v>
      </c>
      <c r="T76" s="177" t="s">
        <v>131</v>
      </c>
      <c r="U76" s="159">
        <v>0.21665999999999999</v>
      </c>
      <c r="V76" s="159">
        <f>ROUND(E76*U76,2)</f>
        <v>115.3</v>
      </c>
      <c r="W76" s="159"/>
      <c r="X76" s="159" t="s">
        <v>132</v>
      </c>
      <c r="Y76" s="159" t="s">
        <v>133</v>
      </c>
      <c r="Z76" s="148"/>
      <c r="AA76" s="148"/>
      <c r="AB76" s="148"/>
      <c r="AC76" s="148"/>
      <c r="AD76" s="148"/>
      <c r="AE76" s="148"/>
      <c r="AF76" s="148"/>
      <c r="AG76" s="148" t="s">
        <v>134</v>
      </c>
      <c r="AH76" s="148"/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</row>
    <row r="77" spans="1:60" outlineLevel="2" x14ac:dyDescent="0.2">
      <c r="A77" s="155"/>
      <c r="B77" s="156"/>
      <c r="C77" s="189" t="s">
        <v>159</v>
      </c>
      <c r="D77" s="161"/>
      <c r="E77" s="162">
        <v>532.15</v>
      </c>
      <c r="F77" s="159"/>
      <c r="G77" s="159"/>
      <c r="H77" s="159"/>
      <c r="I77" s="159"/>
      <c r="J77" s="159"/>
      <c r="K77" s="159"/>
      <c r="L77" s="159"/>
      <c r="M77" s="159"/>
      <c r="N77" s="158"/>
      <c r="O77" s="158"/>
      <c r="P77" s="158"/>
      <c r="Q77" s="158"/>
      <c r="R77" s="159"/>
      <c r="S77" s="159"/>
      <c r="T77" s="159"/>
      <c r="U77" s="159"/>
      <c r="V77" s="159"/>
      <c r="W77" s="159"/>
      <c r="X77" s="159"/>
      <c r="Y77" s="159"/>
      <c r="Z77" s="148"/>
      <c r="AA77" s="148"/>
      <c r="AB77" s="148"/>
      <c r="AC77" s="148"/>
      <c r="AD77" s="148"/>
      <c r="AE77" s="148"/>
      <c r="AF77" s="148"/>
      <c r="AG77" s="148" t="s">
        <v>136</v>
      </c>
      <c r="AH77" s="148">
        <v>5</v>
      </c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</row>
    <row r="78" spans="1:60" outlineLevel="1" x14ac:dyDescent="0.2">
      <c r="A78" s="171">
        <v>23</v>
      </c>
      <c r="B78" s="172" t="s">
        <v>217</v>
      </c>
      <c r="C78" s="188" t="s">
        <v>218</v>
      </c>
      <c r="D78" s="173" t="s">
        <v>129</v>
      </c>
      <c r="E78" s="174">
        <v>616.19600000000003</v>
      </c>
      <c r="F78" s="175"/>
      <c r="G78" s="176">
        <f>ROUND(E78*F78,2)</f>
        <v>0</v>
      </c>
      <c r="H78" s="175"/>
      <c r="I78" s="176">
        <f>ROUND(E78*H78,2)</f>
        <v>0</v>
      </c>
      <c r="J78" s="175"/>
      <c r="K78" s="176">
        <f>ROUND(E78*J78,2)</f>
        <v>0</v>
      </c>
      <c r="L78" s="176">
        <v>21</v>
      </c>
      <c r="M78" s="176">
        <f>G78*(1+L78/100)</f>
        <v>0</v>
      </c>
      <c r="N78" s="174">
        <v>2E-3</v>
      </c>
      <c r="O78" s="174">
        <f>ROUND(E78*N78,2)</f>
        <v>1.23</v>
      </c>
      <c r="P78" s="174">
        <v>0</v>
      </c>
      <c r="Q78" s="174">
        <f>ROUND(E78*P78,2)</f>
        <v>0</v>
      </c>
      <c r="R78" s="176" t="s">
        <v>219</v>
      </c>
      <c r="S78" s="176" t="s">
        <v>130</v>
      </c>
      <c r="T78" s="177" t="s">
        <v>131</v>
      </c>
      <c r="U78" s="159">
        <v>0</v>
      </c>
      <c r="V78" s="159">
        <f>ROUND(E78*U78,2)</f>
        <v>0</v>
      </c>
      <c r="W78" s="159"/>
      <c r="X78" s="159" t="s">
        <v>172</v>
      </c>
      <c r="Y78" s="159" t="s">
        <v>133</v>
      </c>
      <c r="Z78" s="148"/>
      <c r="AA78" s="148"/>
      <c r="AB78" s="148"/>
      <c r="AC78" s="148"/>
      <c r="AD78" s="148"/>
      <c r="AE78" s="148"/>
      <c r="AF78" s="148"/>
      <c r="AG78" s="148" t="s">
        <v>173</v>
      </c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</row>
    <row r="79" spans="1:60" outlineLevel="2" x14ac:dyDescent="0.2">
      <c r="A79" s="155"/>
      <c r="B79" s="156"/>
      <c r="C79" s="189" t="s">
        <v>220</v>
      </c>
      <c r="D79" s="161"/>
      <c r="E79" s="162">
        <v>585.36500000000001</v>
      </c>
      <c r="F79" s="159"/>
      <c r="G79" s="159"/>
      <c r="H79" s="159"/>
      <c r="I79" s="159"/>
      <c r="J79" s="159"/>
      <c r="K79" s="159"/>
      <c r="L79" s="159"/>
      <c r="M79" s="159"/>
      <c r="N79" s="158"/>
      <c r="O79" s="158"/>
      <c r="P79" s="158"/>
      <c r="Q79" s="158"/>
      <c r="R79" s="159"/>
      <c r="S79" s="159"/>
      <c r="T79" s="159"/>
      <c r="U79" s="159"/>
      <c r="V79" s="159"/>
      <c r="W79" s="159"/>
      <c r="X79" s="159"/>
      <c r="Y79" s="159"/>
      <c r="Z79" s="148"/>
      <c r="AA79" s="148"/>
      <c r="AB79" s="148"/>
      <c r="AC79" s="148"/>
      <c r="AD79" s="148"/>
      <c r="AE79" s="148"/>
      <c r="AF79" s="148"/>
      <c r="AG79" s="148" t="s">
        <v>136</v>
      </c>
      <c r="AH79" s="148">
        <v>5</v>
      </c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</row>
    <row r="80" spans="1:60" outlineLevel="3" x14ac:dyDescent="0.2">
      <c r="A80" s="155"/>
      <c r="B80" s="156"/>
      <c r="C80" s="189" t="s">
        <v>221</v>
      </c>
      <c r="D80" s="161"/>
      <c r="E80" s="162">
        <v>30.831</v>
      </c>
      <c r="F80" s="159"/>
      <c r="G80" s="159"/>
      <c r="H80" s="159"/>
      <c r="I80" s="159"/>
      <c r="J80" s="159"/>
      <c r="K80" s="159"/>
      <c r="L80" s="159"/>
      <c r="M80" s="159"/>
      <c r="N80" s="158"/>
      <c r="O80" s="158"/>
      <c r="P80" s="158"/>
      <c r="Q80" s="158"/>
      <c r="R80" s="159"/>
      <c r="S80" s="159"/>
      <c r="T80" s="159"/>
      <c r="U80" s="159"/>
      <c r="V80" s="159"/>
      <c r="W80" s="159"/>
      <c r="X80" s="159"/>
      <c r="Y80" s="159"/>
      <c r="Z80" s="148"/>
      <c r="AA80" s="148"/>
      <c r="AB80" s="148"/>
      <c r="AC80" s="148"/>
      <c r="AD80" s="148"/>
      <c r="AE80" s="148"/>
      <c r="AF80" s="148"/>
      <c r="AG80" s="148" t="s">
        <v>136</v>
      </c>
      <c r="AH80" s="148">
        <v>5</v>
      </c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</row>
    <row r="81" spans="1:60" outlineLevel="1" x14ac:dyDescent="0.2">
      <c r="A81" s="171">
        <v>24</v>
      </c>
      <c r="B81" s="172" t="s">
        <v>222</v>
      </c>
      <c r="C81" s="188" t="s">
        <v>223</v>
      </c>
      <c r="D81" s="173" t="s">
        <v>204</v>
      </c>
      <c r="E81" s="174">
        <v>513.85</v>
      </c>
      <c r="F81" s="175"/>
      <c r="G81" s="176">
        <f>ROUND(E81*F81,2)</f>
        <v>0</v>
      </c>
      <c r="H81" s="175"/>
      <c r="I81" s="176">
        <f>ROUND(E81*H81,2)</f>
        <v>0</v>
      </c>
      <c r="J81" s="175"/>
      <c r="K81" s="176">
        <f>ROUND(E81*J81,2)</f>
        <v>0</v>
      </c>
      <c r="L81" s="176">
        <v>21</v>
      </c>
      <c r="M81" s="176">
        <f>G81*(1+L81/100)</f>
        <v>0</v>
      </c>
      <c r="N81" s="174">
        <v>2.0000000000000001E-4</v>
      </c>
      <c r="O81" s="174">
        <f>ROUND(E81*N81,2)</f>
        <v>0.1</v>
      </c>
      <c r="P81" s="174">
        <v>0</v>
      </c>
      <c r="Q81" s="174">
        <f>ROUND(E81*P81,2)</f>
        <v>0</v>
      </c>
      <c r="R81" s="176" t="s">
        <v>219</v>
      </c>
      <c r="S81" s="176" t="s">
        <v>130</v>
      </c>
      <c r="T81" s="177" t="s">
        <v>171</v>
      </c>
      <c r="U81" s="159">
        <v>0</v>
      </c>
      <c r="V81" s="159">
        <f>ROUND(E81*U81,2)</f>
        <v>0</v>
      </c>
      <c r="W81" s="159"/>
      <c r="X81" s="159" t="s">
        <v>172</v>
      </c>
      <c r="Y81" s="159" t="s">
        <v>133</v>
      </c>
      <c r="Z81" s="148"/>
      <c r="AA81" s="148"/>
      <c r="AB81" s="148"/>
      <c r="AC81" s="148"/>
      <c r="AD81" s="148"/>
      <c r="AE81" s="148"/>
      <c r="AF81" s="148"/>
      <c r="AG81" s="148" t="s">
        <v>173</v>
      </c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</row>
    <row r="82" spans="1:60" outlineLevel="2" x14ac:dyDescent="0.2">
      <c r="A82" s="155"/>
      <c r="B82" s="156"/>
      <c r="C82" s="189" t="s">
        <v>205</v>
      </c>
      <c r="D82" s="161"/>
      <c r="E82" s="162">
        <v>553.29999999999995</v>
      </c>
      <c r="F82" s="159"/>
      <c r="G82" s="159"/>
      <c r="H82" s="159"/>
      <c r="I82" s="159"/>
      <c r="J82" s="159"/>
      <c r="K82" s="159"/>
      <c r="L82" s="159"/>
      <c r="M82" s="159"/>
      <c r="N82" s="158"/>
      <c r="O82" s="158"/>
      <c r="P82" s="158"/>
      <c r="Q82" s="158"/>
      <c r="R82" s="159"/>
      <c r="S82" s="159"/>
      <c r="T82" s="159"/>
      <c r="U82" s="159"/>
      <c r="V82" s="159"/>
      <c r="W82" s="159"/>
      <c r="X82" s="159"/>
      <c r="Y82" s="159"/>
      <c r="Z82" s="148"/>
      <c r="AA82" s="148"/>
      <c r="AB82" s="148"/>
      <c r="AC82" s="148"/>
      <c r="AD82" s="148"/>
      <c r="AE82" s="148"/>
      <c r="AF82" s="148"/>
      <c r="AG82" s="148" t="s">
        <v>136</v>
      </c>
      <c r="AH82" s="148">
        <v>0</v>
      </c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</row>
    <row r="83" spans="1:60" outlineLevel="3" x14ac:dyDescent="0.2">
      <c r="A83" s="155"/>
      <c r="B83" s="156"/>
      <c r="C83" s="189" t="s">
        <v>224</v>
      </c>
      <c r="D83" s="161"/>
      <c r="E83" s="162">
        <v>-39.450000000000003</v>
      </c>
      <c r="F83" s="159"/>
      <c r="G83" s="159"/>
      <c r="H83" s="159"/>
      <c r="I83" s="159"/>
      <c r="J83" s="159"/>
      <c r="K83" s="159"/>
      <c r="L83" s="159"/>
      <c r="M83" s="159"/>
      <c r="N83" s="158"/>
      <c r="O83" s="158"/>
      <c r="P83" s="158"/>
      <c r="Q83" s="158"/>
      <c r="R83" s="159"/>
      <c r="S83" s="159"/>
      <c r="T83" s="159"/>
      <c r="U83" s="159"/>
      <c r="V83" s="159"/>
      <c r="W83" s="159"/>
      <c r="X83" s="159"/>
      <c r="Y83" s="159"/>
      <c r="Z83" s="148"/>
      <c r="AA83" s="148"/>
      <c r="AB83" s="148"/>
      <c r="AC83" s="148"/>
      <c r="AD83" s="148"/>
      <c r="AE83" s="148"/>
      <c r="AF83" s="148"/>
      <c r="AG83" s="148" t="s">
        <v>136</v>
      </c>
      <c r="AH83" s="148">
        <v>0</v>
      </c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</row>
    <row r="84" spans="1:60" outlineLevel="1" x14ac:dyDescent="0.2">
      <c r="A84" s="155">
        <v>25</v>
      </c>
      <c r="B84" s="156" t="s">
        <v>225</v>
      </c>
      <c r="C84" s="191" t="s">
        <v>226</v>
      </c>
      <c r="D84" s="157" t="s">
        <v>0</v>
      </c>
      <c r="E84" s="186"/>
      <c r="F84" s="160"/>
      <c r="G84" s="159">
        <f>ROUND(E84*F84,2)</f>
        <v>0</v>
      </c>
      <c r="H84" s="160"/>
      <c r="I84" s="159">
        <f>ROUND(E84*H84,2)</f>
        <v>0</v>
      </c>
      <c r="J84" s="160"/>
      <c r="K84" s="159">
        <f>ROUND(E84*J84,2)</f>
        <v>0</v>
      </c>
      <c r="L84" s="159">
        <v>21</v>
      </c>
      <c r="M84" s="159">
        <f>G84*(1+L84/100)</f>
        <v>0</v>
      </c>
      <c r="N84" s="158">
        <v>0</v>
      </c>
      <c r="O84" s="158">
        <f>ROUND(E84*N84,2)</f>
        <v>0</v>
      </c>
      <c r="P84" s="158">
        <v>0</v>
      </c>
      <c r="Q84" s="158">
        <f>ROUND(E84*P84,2)</f>
        <v>0</v>
      </c>
      <c r="R84" s="159"/>
      <c r="S84" s="159" t="s">
        <v>130</v>
      </c>
      <c r="T84" s="159" t="s">
        <v>131</v>
      </c>
      <c r="U84" s="159">
        <v>0</v>
      </c>
      <c r="V84" s="159">
        <f>ROUND(E84*U84,2)</f>
        <v>0</v>
      </c>
      <c r="W84" s="159"/>
      <c r="X84" s="159" t="s">
        <v>163</v>
      </c>
      <c r="Y84" s="159" t="s">
        <v>133</v>
      </c>
      <c r="Z84" s="148"/>
      <c r="AA84" s="148"/>
      <c r="AB84" s="148"/>
      <c r="AC84" s="148"/>
      <c r="AD84" s="148"/>
      <c r="AE84" s="148"/>
      <c r="AF84" s="148"/>
      <c r="AG84" s="148" t="s">
        <v>164</v>
      </c>
      <c r="AH84" s="148"/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</row>
    <row r="85" spans="1:60" x14ac:dyDescent="0.2">
      <c r="A85" s="164" t="s">
        <v>125</v>
      </c>
      <c r="B85" s="165" t="s">
        <v>88</v>
      </c>
      <c r="C85" s="187" t="s">
        <v>89</v>
      </c>
      <c r="D85" s="166"/>
      <c r="E85" s="167"/>
      <c r="F85" s="168"/>
      <c r="G85" s="168">
        <f>SUMIF(AG86:AG88,"&lt;&gt;NOR",G86:G88)</f>
        <v>0</v>
      </c>
      <c r="H85" s="168"/>
      <c r="I85" s="168">
        <f>SUM(I86:I88)</f>
        <v>0</v>
      </c>
      <c r="J85" s="168"/>
      <c r="K85" s="168">
        <f>SUM(K86:K88)</f>
        <v>0</v>
      </c>
      <c r="L85" s="168"/>
      <c r="M85" s="168">
        <f>SUM(M86:M88)</f>
        <v>0</v>
      </c>
      <c r="N85" s="167"/>
      <c r="O85" s="167">
        <f>SUM(O86:O88)</f>
        <v>5.17</v>
      </c>
      <c r="P85" s="167"/>
      <c r="Q85" s="167">
        <f>SUM(Q86:Q88)</f>
        <v>0</v>
      </c>
      <c r="R85" s="168"/>
      <c r="S85" s="168"/>
      <c r="T85" s="169"/>
      <c r="U85" s="163"/>
      <c r="V85" s="163">
        <f>SUM(V86:V88)</f>
        <v>234.15</v>
      </c>
      <c r="W85" s="163"/>
      <c r="X85" s="163"/>
      <c r="Y85" s="163"/>
      <c r="AG85" t="s">
        <v>126</v>
      </c>
    </row>
    <row r="86" spans="1:60" outlineLevel="1" x14ac:dyDescent="0.2">
      <c r="A86" s="171">
        <v>26</v>
      </c>
      <c r="B86" s="172" t="s">
        <v>227</v>
      </c>
      <c r="C86" s="188" t="s">
        <v>228</v>
      </c>
      <c r="D86" s="173" t="s">
        <v>129</v>
      </c>
      <c r="E86" s="174">
        <v>532.15</v>
      </c>
      <c r="F86" s="175"/>
      <c r="G86" s="176">
        <f>ROUND(E86*F86,2)</f>
        <v>0</v>
      </c>
      <c r="H86" s="175"/>
      <c r="I86" s="176">
        <f>ROUND(E86*H86,2)</f>
        <v>0</v>
      </c>
      <c r="J86" s="175"/>
      <c r="K86" s="176">
        <f>ROUND(E86*J86,2)</f>
        <v>0</v>
      </c>
      <c r="L86" s="176">
        <v>21</v>
      </c>
      <c r="M86" s="176">
        <f>G86*(1+L86/100)</f>
        <v>0</v>
      </c>
      <c r="N86" s="174">
        <v>9.7099999999999999E-3</v>
      </c>
      <c r="O86" s="174">
        <f>ROUND(E86*N86,2)</f>
        <v>5.17</v>
      </c>
      <c r="P86" s="174">
        <v>0</v>
      </c>
      <c r="Q86" s="174">
        <f>ROUND(E86*P86,2)</f>
        <v>0</v>
      </c>
      <c r="R86" s="176"/>
      <c r="S86" s="176" t="s">
        <v>130</v>
      </c>
      <c r="T86" s="177" t="s">
        <v>131</v>
      </c>
      <c r="U86" s="159">
        <v>0.44</v>
      </c>
      <c r="V86" s="159">
        <f>ROUND(E86*U86,2)</f>
        <v>234.15</v>
      </c>
      <c r="W86" s="159"/>
      <c r="X86" s="159" t="s">
        <v>132</v>
      </c>
      <c r="Y86" s="159" t="s">
        <v>133</v>
      </c>
      <c r="Z86" s="148"/>
      <c r="AA86" s="148"/>
      <c r="AB86" s="148"/>
      <c r="AC86" s="148"/>
      <c r="AD86" s="148"/>
      <c r="AE86" s="148"/>
      <c r="AF86" s="148"/>
      <c r="AG86" s="148" t="s">
        <v>134</v>
      </c>
      <c r="AH86" s="148"/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</row>
    <row r="87" spans="1:60" outlineLevel="2" x14ac:dyDescent="0.2">
      <c r="A87" s="155"/>
      <c r="B87" s="156"/>
      <c r="C87" s="189" t="s">
        <v>159</v>
      </c>
      <c r="D87" s="161"/>
      <c r="E87" s="162">
        <v>532.15</v>
      </c>
      <c r="F87" s="159"/>
      <c r="G87" s="159"/>
      <c r="H87" s="159"/>
      <c r="I87" s="159"/>
      <c r="J87" s="159"/>
      <c r="K87" s="159"/>
      <c r="L87" s="159"/>
      <c r="M87" s="159"/>
      <c r="N87" s="158"/>
      <c r="O87" s="158"/>
      <c r="P87" s="158"/>
      <c r="Q87" s="158"/>
      <c r="R87" s="159"/>
      <c r="S87" s="159"/>
      <c r="T87" s="159"/>
      <c r="U87" s="159"/>
      <c r="V87" s="159"/>
      <c r="W87" s="159"/>
      <c r="X87" s="159"/>
      <c r="Y87" s="159"/>
      <c r="Z87" s="148"/>
      <c r="AA87" s="148"/>
      <c r="AB87" s="148"/>
      <c r="AC87" s="148"/>
      <c r="AD87" s="148"/>
      <c r="AE87" s="148"/>
      <c r="AF87" s="148"/>
      <c r="AG87" s="148" t="s">
        <v>136</v>
      </c>
      <c r="AH87" s="148">
        <v>5</v>
      </c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</row>
    <row r="88" spans="1:60" outlineLevel="1" x14ac:dyDescent="0.2">
      <c r="A88" s="155">
        <v>27</v>
      </c>
      <c r="B88" s="156" t="s">
        <v>229</v>
      </c>
      <c r="C88" s="191" t="s">
        <v>230</v>
      </c>
      <c r="D88" s="157" t="s">
        <v>0</v>
      </c>
      <c r="E88" s="186"/>
      <c r="F88" s="160"/>
      <c r="G88" s="159">
        <f>ROUND(E88*F88,2)</f>
        <v>0</v>
      </c>
      <c r="H88" s="160"/>
      <c r="I88" s="159">
        <f>ROUND(E88*H88,2)</f>
        <v>0</v>
      </c>
      <c r="J88" s="160"/>
      <c r="K88" s="159">
        <f>ROUND(E88*J88,2)</f>
        <v>0</v>
      </c>
      <c r="L88" s="159">
        <v>21</v>
      </c>
      <c r="M88" s="159">
        <f>G88*(1+L88/100)</f>
        <v>0</v>
      </c>
      <c r="N88" s="158">
        <v>0</v>
      </c>
      <c r="O88" s="158">
        <f>ROUND(E88*N88,2)</f>
        <v>0</v>
      </c>
      <c r="P88" s="158">
        <v>0</v>
      </c>
      <c r="Q88" s="158">
        <f>ROUND(E88*P88,2)</f>
        <v>0</v>
      </c>
      <c r="R88" s="159"/>
      <c r="S88" s="159" t="s">
        <v>130</v>
      </c>
      <c r="T88" s="159" t="s">
        <v>131</v>
      </c>
      <c r="U88" s="159">
        <v>0</v>
      </c>
      <c r="V88" s="159">
        <f>ROUND(E88*U88,2)</f>
        <v>0</v>
      </c>
      <c r="W88" s="159"/>
      <c r="X88" s="159" t="s">
        <v>163</v>
      </c>
      <c r="Y88" s="159" t="s">
        <v>133</v>
      </c>
      <c r="Z88" s="148"/>
      <c r="AA88" s="148"/>
      <c r="AB88" s="148"/>
      <c r="AC88" s="148"/>
      <c r="AD88" s="148"/>
      <c r="AE88" s="148"/>
      <c r="AF88" s="148"/>
      <c r="AG88" s="148" t="s">
        <v>164</v>
      </c>
      <c r="AH88" s="148"/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  <c r="AS88" s="148"/>
      <c r="AT88" s="148"/>
      <c r="AU88" s="148"/>
      <c r="AV88" s="148"/>
      <c r="AW88" s="148"/>
      <c r="AX88" s="148"/>
      <c r="AY88" s="148"/>
      <c r="AZ88" s="148"/>
      <c r="BA88" s="148"/>
      <c r="BB88" s="148"/>
      <c r="BC88" s="148"/>
      <c r="BD88" s="148"/>
      <c r="BE88" s="148"/>
      <c r="BF88" s="148"/>
      <c r="BG88" s="148"/>
      <c r="BH88" s="148"/>
    </row>
    <row r="89" spans="1:60" x14ac:dyDescent="0.2">
      <c r="A89" s="164" t="s">
        <v>125</v>
      </c>
      <c r="B89" s="165" t="s">
        <v>90</v>
      </c>
      <c r="C89" s="187" t="s">
        <v>91</v>
      </c>
      <c r="D89" s="166"/>
      <c r="E89" s="167"/>
      <c r="F89" s="168"/>
      <c r="G89" s="168">
        <f>SUMIF(AG90:AG95,"&lt;&gt;NOR",G90:G95)</f>
        <v>0</v>
      </c>
      <c r="H89" s="168"/>
      <c r="I89" s="168">
        <f>SUM(I90:I95)</f>
        <v>0</v>
      </c>
      <c r="J89" s="168"/>
      <c r="K89" s="168">
        <f>SUM(K90:K95)</f>
        <v>0</v>
      </c>
      <c r="L89" s="168"/>
      <c r="M89" s="168">
        <f>SUM(M90:M95)</f>
        <v>0</v>
      </c>
      <c r="N89" s="167"/>
      <c r="O89" s="167">
        <f>SUM(O90:O95)</f>
        <v>0.41000000000000003</v>
      </c>
      <c r="P89" s="167"/>
      <c r="Q89" s="167">
        <f>SUM(Q90:Q95)</f>
        <v>1.66</v>
      </c>
      <c r="R89" s="168"/>
      <c r="S89" s="168"/>
      <c r="T89" s="169"/>
      <c r="U89" s="163"/>
      <c r="V89" s="163">
        <f>SUM(V90:V95)</f>
        <v>389.85</v>
      </c>
      <c r="W89" s="163"/>
      <c r="X89" s="163"/>
      <c r="Y89" s="163"/>
      <c r="AG89" t="s">
        <v>126</v>
      </c>
    </row>
    <row r="90" spans="1:60" outlineLevel="1" x14ac:dyDescent="0.2">
      <c r="A90" s="171">
        <v>28</v>
      </c>
      <c r="B90" s="172" t="s">
        <v>231</v>
      </c>
      <c r="C90" s="188" t="s">
        <v>232</v>
      </c>
      <c r="D90" s="173" t="s">
        <v>129</v>
      </c>
      <c r="E90" s="174">
        <v>1847.0650000000001</v>
      </c>
      <c r="F90" s="175"/>
      <c r="G90" s="176">
        <f>ROUND(E90*F90,2)</f>
        <v>0</v>
      </c>
      <c r="H90" s="175"/>
      <c r="I90" s="176">
        <f>ROUND(E90*H90,2)</f>
        <v>0</v>
      </c>
      <c r="J90" s="175"/>
      <c r="K90" s="176">
        <f>ROUND(E90*J90,2)</f>
        <v>0</v>
      </c>
      <c r="L90" s="176">
        <v>21</v>
      </c>
      <c r="M90" s="176">
        <f>G90*(1+L90/100)</f>
        <v>0</v>
      </c>
      <c r="N90" s="174">
        <v>0</v>
      </c>
      <c r="O90" s="174">
        <f>ROUND(E90*N90,2)</f>
        <v>0</v>
      </c>
      <c r="P90" s="174">
        <v>8.9999999999999998E-4</v>
      </c>
      <c r="Q90" s="174">
        <f>ROUND(E90*P90,2)</f>
        <v>1.66</v>
      </c>
      <c r="R90" s="176"/>
      <c r="S90" s="176" t="s">
        <v>130</v>
      </c>
      <c r="T90" s="177" t="s">
        <v>131</v>
      </c>
      <c r="U90" s="159">
        <v>7.6679999999999998E-2</v>
      </c>
      <c r="V90" s="159">
        <f>ROUND(E90*U90,2)</f>
        <v>141.63</v>
      </c>
      <c r="W90" s="159"/>
      <c r="X90" s="159" t="s">
        <v>132</v>
      </c>
      <c r="Y90" s="159" t="s">
        <v>133</v>
      </c>
      <c r="Z90" s="148"/>
      <c r="AA90" s="148"/>
      <c r="AB90" s="148"/>
      <c r="AC90" s="148"/>
      <c r="AD90" s="148"/>
      <c r="AE90" s="148"/>
      <c r="AF90" s="148"/>
      <c r="AG90" s="148" t="s">
        <v>134</v>
      </c>
      <c r="AH90" s="148"/>
      <c r="AI90" s="148"/>
      <c r="AJ90" s="148"/>
      <c r="AK90" s="148"/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</row>
    <row r="91" spans="1:60" outlineLevel="2" x14ac:dyDescent="0.2">
      <c r="A91" s="155"/>
      <c r="B91" s="156"/>
      <c r="C91" s="189" t="s">
        <v>233</v>
      </c>
      <c r="D91" s="161"/>
      <c r="E91" s="162">
        <v>1847.0650000000001</v>
      </c>
      <c r="F91" s="159"/>
      <c r="G91" s="159"/>
      <c r="H91" s="159"/>
      <c r="I91" s="159"/>
      <c r="J91" s="159"/>
      <c r="K91" s="159"/>
      <c r="L91" s="159"/>
      <c r="M91" s="159"/>
      <c r="N91" s="158"/>
      <c r="O91" s="158"/>
      <c r="P91" s="158"/>
      <c r="Q91" s="158"/>
      <c r="R91" s="159"/>
      <c r="S91" s="159"/>
      <c r="T91" s="159"/>
      <c r="U91" s="159"/>
      <c r="V91" s="159"/>
      <c r="W91" s="159"/>
      <c r="X91" s="159"/>
      <c r="Y91" s="159"/>
      <c r="Z91" s="148"/>
      <c r="AA91" s="148"/>
      <c r="AB91" s="148"/>
      <c r="AC91" s="148"/>
      <c r="AD91" s="148"/>
      <c r="AE91" s="148"/>
      <c r="AF91" s="148"/>
      <c r="AG91" s="148" t="s">
        <v>136</v>
      </c>
      <c r="AH91" s="148">
        <v>5</v>
      </c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  <c r="BF91" s="148"/>
      <c r="BG91" s="148"/>
      <c r="BH91" s="148"/>
    </row>
    <row r="92" spans="1:60" outlineLevel="1" x14ac:dyDescent="0.2">
      <c r="A92" s="171">
        <v>29</v>
      </c>
      <c r="B92" s="172" t="s">
        <v>234</v>
      </c>
      <c r="C92" s="188" t="s">
        <v>235</v>
      </c>
      <c r="D92" s="173" t="s">
        <v>129</v>
      </c>
      <c r="E92" s="174">
        <v>1847.0650000000001</v>
      </c>
      <c r="F92" s="175"/>
      <c r="G92" s="176">
        <f>ROUND(E92*F92,2)</f>
        <v>0</v>
      </c>
      <c r="H92" s="175"/>
      <c r="I92" s="176">
        <f>ROUND(E92*H92,2)</f>
        <v>0</v>
      </c>
      <c r="J92" s="175"/>
      <c r="K92" s="176">
        <f>ROUND(E92*J92,2)</f>
        <v>0</v>
      </c>
      <c r="L92" s="176">
        <v>21</v>
      </c>
      <c r="M92" s="176">
        <f>G92*(1+L92/100)</f>
        <v>0</v>
      </c>
      <c r="N92" s="174">
        <v>1.4999999999999999E-4</v>
      </c>
      <c r="O92" s="174">
        <f>ROUND(E92*N92,2)</f>
        <v>0.28000000000000003</v>
      </c>
      <c r="P92" s="174">
        <v>0</v>
      </c>
      <c r="Q92" s="174">
        <f>ROUND(E92*P92,2)</f>
        <v>0</v>
      </c>
      <c r="R92" s="176"/>
      <c r="S92" s="176" t="s">
        <v>130</v>
      </c>
      <c r="T92" s="177" t="s">
        <v>131</v>
      </c>
      <c r="U92" s="159">
        <v>0.10191</v>
      </c>
      <c r="V92" s="159">
        <f>ROUND(E92*U92,2)</f>
        <v>188.23</v>
      </c>
      <c r="W92" s="159"/>
      <c r="X92" s="159" t="s">
        <v>132</v>
      </c>
      <c r="Y92" s="159" t="s">
        <v>133</v>
      </c>
      <c r="Z92" s="148"/>
      <c r="AA92" s="148"/>
      <c r="AB92" s="148"/>
      <c r="AC92" s="148"/>
      <c r="AD92" s="148"/>
      <c r="AE92" s="148"/>
      <c r="AF92" s="148"/>
      <c r="AG92" s="148" t="s">
        <v>134</v>
      </c>
      <c r="AH92" s="148"/>
      <c r="AI92" s="148"/>
      <c r="AJ92" s="148"/>
      <c r="AK92" s="148"/>
      <c r="AL92" s="148"/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8"/>
      <c r="BC92" s="148"/>
      <c r="BD92" s="148"/>
      <c r="BE92" s="148"/>
      <c r="BF92" s="148"/>
      <c r="BG92" s="148"/>
      <c r="BH92" s="148"/>
    </row>
    <row r="93" spans="1:60" outlineLevel="2" x14ac:dyDescent="0.2">
      <c r="A93" s="155"/>
      <c r="B93" s="156"/>
      <c r="C93" s="189" t="s">
        <v>236</v>
      </c>
      <c r="D93" s="161"/>
      <c r="E93" s="162">
        <v>1847.0650000000001</v>
      </c>
      <c r="F93" s="159"/>
      <c r="G93" s="159"/>
      <c r="H93" s="159"/>
      <c r="I93" s="159"/>
      <c r="J93" s="159"/>
      <c r="K93" s="159"/>
      <c r="L93" s="159"/>
      <c r="M93" s="159"/>
      <c r="N93" s="158"/>
      <c r="O93" s="158"/>
      <c r="P93" s="158"/>
      <c r="Q93" s="158"/>
      <c r="R93" s="159"/>
      <c r="S93" s="159"/>
      <c r="T93" s="159"/>
      <c r="U93" s="159"/>
      <c r="V93" s="159"/>
      <c r="W93" s="159"/>
      <c r="X93" s="159"/>
      <c r="Y93" s="159"/>
      <c r="Z93" s="148"/>
      <c r="AA93" s="148"/>
      <c r="AB93" s="148"/>
      <c r="AC93" s="148"/>
      <c r="AD93" s="148"/>
      <c r="AE93" s="148"/>
      <c r="AF93" s="148"/>
      <c r="AG93" s="148" t="s">
        <v>136</v>
      </c>
      <c r="AH93" s="148">
        <v>5</v>
      </c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  <c r="AW93" s="148"/>
      <c r="AX93" s="148"/>
      <c r="AY93" s="148"/>
      <c r="AZ93" s="148"/>
      <c r="BA93" s="148"/>
      <c r="BB93" s="148"/>
      <c r="BC93" s="148"/>
      <c r="BD93" s="148"/>
      <c r="BE93" s="148"/>
      <c r="BF93" s="148"/>
      <c r="BG93" s="148"/>
      <c r="BH93" s="148"/>
    </row>
    <row r="94" spans="1:60" outlineLevel="1" x14ac:dyDescent="0.2">
      <c r="A94" s="171">
        <v>30</v>
      </c>
      <c r="B94" s="172" t="s">
        <v>237</v>
      </c>
      <c r="C94" s="188" t="s">
        <v>238</v>
      </c>
      <c r="D94" s="173" t="s">
        <v>129</v>
      </c>
      <c r="E94" s="174">
        <v>1847.0650000000001</v>
      </c>
      <c r="F94" s="175"/>
      <c r="G94" s="176">
        <f>ROUND(E94*F94,2)</f>
        <v>0</v>
      </c>
      <c r="H94" s="175"/>
      <c r="I94" s="176">
        <f>ROUND(E94*H94,2)</f>
        <v>0</v>
      </c>
      <c r="J94" s="175"/>
      <c r="K94" s="176">
        <f>ROUND(E94*J94,2)</f>
        <v>0</v>
      </c>
      <c r="L94" s="176">
        <v>21</v>
      </c>
      <c r="M94" s="176">
        <f>G94*(1+L94/100)</f>
        <v>0</v>
      </c>
      <c r="N94" s="174">
        <v>6.9999999999999994E-5</v>
      </c>
      <c r="O94" s="174">
        <f>ROUND(E94*N94,2)</f>
        <v>0.13</v>
      </c>
      <c r="P94" s="174">
        <v>0</v>
      </c>
      <c r="Q94" s="174">
        <f>ROUND(E94*P94,2)</f>
        <v>0</v>
      </c>
      <c r="R94" s="176"/>
      <c r="S94" s="176" t="s">
        <v>130</v>
      </c>
      <c r="T94" s="177" t="s">
        <v>131</v>
      </c>
      <c r="U94" s="159">
        <v>3.2480000000000002E-2</v>
      </c>
      <c r="V94" s="159">
        <f>ROUND(E94*U94,2)</f>
        <v>59.99</v>
      </c>
      <c r="W94" s="159"/>
      <c r="X94" s="159" t="s">
        <v>132</v>
      </c>
      <c r="Y94" s="159" t="s">
        <v>133</v>
      </c>
      <c r="Z94" s="148"/>
      <c r="AA94" s="148"/>
      <c r="AB94" s="148"/>
      <c r="AC94" s="148"/>
      <c r="AD94" s="148"/>
      <c r="AE94" s="148"/>
      <c r="AF94" s="148"/>
      <c r="AG94" s="148" t="s">
        <v>134</v>
      </c>
      <c r="AH94" s="148"/>
      <c r="AI94" s="148"/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  <c r="BA94" s="148"/>
      <c r="BB94" s="148"/>
      <c r="BC94" s="148"/>
      <c r="BD94" s="148"/>
      <c r="BE94" s="148"/>
      <c r="BF94" s="148"/>
      <c r="BG94" s="148"/>
      <c r="BH94" s="148"/>
    </row>
    <row r="95" spans="1:60" outlineLevel="2" x14ac:dyDescent="0.2">
      <c r="A95" s="155"/>
      <c r="B95" s="156"/>
      <c r="C95" s="189" t="s">
        <v>239</v>
      </c>
      <c r="D95" s="161"/>
      <c r="E95" s="162">
        <v>1847.0650000000001</v>
      </c>
      <c r="F95" s="159"/>
      <c r="G95" s="159"/>
      <c r="H95" s="159"/>
      <c r="I95" s="159"/>
      <c r="J95" s="159"/>
      <c r="K95" s="159"/>
      <c r="L95" s="159"/>
      <c r="M95" s="159"/>
      <c r="N95" s="158"/>
      <c r="O95" s="158"/>
      <c r="P95" s="158"/>
      <c r="Q95" s="158"/>
      <c r="R95" s="159"/>
      <c r="S95" s="159"/>
      <c r="T95" s="159"/>
      <c r="U95" s="159"/>
      <c r="V95" s="159"/>
      <c r="W95" s="159"/>
      <c r="X95" s="159"/>
      <c r="Y95" s="159"/>
      <c r="Z95" s="148"/>
      <c r="AA95" s="148"/>
      <c r="AB95" s="148"/>
      <c r="AC95" s="148"/>
      <c r="AD95" s="148"/>
      <c r="AE95" s="148"/>
      <c r="AF95" s="148"/>
      <c r="AG95" s="148" t="s">
        <v>136</v>
      </c>
      <c r="AH95" s="148">
        <v>5</v>
      </c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  <c r="BB95" s="148"/>
      <c r="BC95" s="148"/>
      <c r="BD95" s="148"/>
      <c r="BE95" s="148"/>
      <c r="BF95" s="148"/>
      <c r="BG95" s="148"/>
      <c r="BH95" s="148"/>
    </row>
    <row r="96" spans="1:60" x14ac:dyDescent="0.2">
      <c r="A96" s="164" t="s">
        <v>125</v>
      </c>
      <c r="B96" s="165" t="s">
        <v>92</v>
      </c>
      <c r="C96" s="187" t="s">
        <v>93</v>
      </c>
      <c r="D96" s="166"/>
      <c r="E96" s="167"/>
      <c r="F96" s="168"/>
      <c r="G96" s="168">
        <f>SUMIF(AG97:AG97,"&lt;&gt;NOR",G97:G97)</f>
        <v>0</v>
      </c>
      <c r="H96" s="168"/>
      <c r="I96" s="168">
        <f>SUM(I97:I97)</f>
        <v>0</v>
      </c>
      <c r="J96" s="168"/>
      <c r="K96" s="168">
        <f>SUM(K97:K97)</f>
        <v>0</v>
      </c>
      <c r="L96" s="168"/>
      <c r="M96" s="168">
        <f>SUM(M97:M97)</f>
        <v>0</v>
      </c>
      <c r="N96" s="167"/>
      <c r="O96" s="167">
        <f>SUM(O97:O97)</f>
        <v>0</v>
      </c>
      <c r="P96" s="167"/>
      <c r="Q96" s="167">
        <f>SUM(Q97:Q97)</f>
        <v>0</v>
      </c>
      <c r="R96" s="168"/>
      <c r="S96" s="168"/>
      <c r="T96" s="169"/>
      <c r="U96" s="163"/>
      <c r="V96" s="163">
        <f>SUM(V97:V97)</f>
        <v>0</v>
      </c>
      <c r="W96" s="163"/>
      <c r="X96" s="163"/>
      <c r="Y96" s="163"/>
      <c r="AG96" t="s">
        <v>126</v>
      </c>
    </row>
    <row r="97" spans="1:60" outlineLevel="1" x14ac:dyDescent="0.2">
      <c r="A97" s="179">
        <v>31</v>
      </c>
      <c r="B97" s="180" t="s">
        <v>240</v>
      </c>
      <c r="C97" s="190" t="s">
        <v>241</v>
      </c>
      <c r="D97" s="181" t="s">
        <v>242</v>
      </c>
      <c r="E97" s="182">
        <v>1</v>
      </c>
      <c r="F97" s="183">
        <f>El.Rek.4!C24</f>
        <v>0</v>
      </c>
      <c r="G97" s="184">
        <f>ROUND(E97*F97,2)</f>
        <v>0</v>
      </c>
      <c r="H97" s="183"/>
      <c r="I97" s="184">
        <f>ROUND(E97*H97,2)</f>
        <v>0</v>
      </c>
      <c r="J97" s="183"/>
      <c r="K97" s="184">
        <f>ROUND(E97*J97,2)</f>
        <v>0</v>
      </c>
      <c r="L97" s="184">
        <v>21</v>
      </c>
      <c r="M97" s="184">
        <f>G97*(1+L97/100)</f>
        <v>0</v>
      </c>
      <c r="N97" s="182">
        <v>0</v>
      </c>
      <c r="O97" s="182">
        <f>ROUND(E97*N97,2)</f>
        <v>0</v>
      </c>
      <c r="P97" s="182">
        <v>0</v>
      </c>
      <c r="Q97" s="182">
        <f>ROUND(E97*P97,2)</f>
        <v>0</v>
      </c>
      <c r="R97" s="184"/>
      <c r="S97" s="184" t="s">
        <v>170</v>
      </c>
      <c r="T97" s="185" t="s">
        <v>171</v>
      </c>
      <c r="U97" s="159">
        <v>0</v>
      </c>
      <c r="V97" s="159">
        <f>ROUND(E97*U97,2)</f>
        <v>0</v>
      </c>
      <c r="W97" s="159"/>
      <c r="X97" s="159" t="s">
        <v>132</v>
      </c>
      <c r="Y97" s="159" t="s">
        <v>133</v>
      </c>
      <c r="Z97" s="148"/>
      <c r="AA97" s="148"/>
      <c r="AB97" s="148"/>
      <c r="AC97" s="148"/>
      <c r="AD97" s="148"/>
      <c r="AE97" s="148"/>
      <c r="AF97" s="148"/>
      <c r="AG97" s="148" t="s">
        <v>134</v>
      </c>
      <c r="AH97" s="148"/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8"/>
      <c r="AZ97" s="148"/>
      <c r="BA97" s="148"/>
      <c r="BB97" s="148"/>
      <c r="BC97" s="148"/>
      <c r="BD97" s="148"/>
      <c r="BE97" s="148"/>
      <c r="BF97" s="148"/>
      <c r="BG97" s="148"/>
      <c r="BH97" s="148"/>
    </row>
    <row r="98" spans="1:60" x14ac:dyDescent="0.2">
      <c r="A98" s="164" t="s">
        <v>125</v>
      </c>
      <c r="B98" s="165" t="s">
        <v>94</v>
      </c>
      <c r="C98" s="187" t="s">
        <v>95</v>
      </c>
      <c r="D98" s="166"/>
      <c r="E98" s="167"/>
      <c r="F98" s="168"/>
      <c r="G98" s="168">
        <f>SUMIF(AG99:AG116,"&lt;&gt;NOR",G99:G116)</f>
        <v>0</v>
      </c>
      <c r="H98" s="168"/>
      <c r="I98" s="168">
        <f>SUM(I99:I116)</f>
        <v>0</v>
      </c>
      <c r="J98" s="168"/>
      <c r="K98" s="168">
        <f>SUM(K99:K116)</f>
        <v>0</v>
      </c>
      <c r="L98" s="168"/>
      <c r="M98" s="168">
        <f>SUM(M99:M116)</f>
        <v>0</v>
      </c>
      <c r="N98" s="167"/>
      <c r="O98" s="167">
        <f>SUM(O99:O116)</f>
        <v>0</v>
      </c>
      <c r="P98" s="167"/>
      <c r="Q98" s="167">
        <f>SUM(Q99:Q116)</f>
        <v>0</v>
      </c>
      <c r="R98" s="168"/>
      <c r="S98" s="168"/>
      <c r="T98" s="169"/>
      <c r="U98" s="163"/>
      <c r="V98" s="163">
        <f>SUM(V99:V116)</f>
        <v>6.88</v>
      </c>
      <c r="W98" s="163"/>
      <c r="X98" s="163"/>
      <c r="Y98" s="163"/>
      <c r="AG98" t="s">
        <v>126</v>
      </c>
    </row>
    <row r="99" spans="1:60" ht="22.5" outlineLevel="1" x14ac:dyDescent="0.2">
      <c r="A99" s="171">
        <v>32</v>
      </c>
      <c r="B99" s="172" t="s">
        <v>243</v>
      </c>
      <c r="C99" s="188" t="s">
        <v>244</v>
      </c>
      <c r="D99" s="173" t="s">
        <v>242</v>
      </c>
      <c r="E99" s="174">
        <v>1</v>
      </c>
      <c r="F99" s="175"/>
      <c r="G99" s="176">
        <f>ROUND(E99*F99,2)</f>
        <v>0</v>
      </c>
      <c r="H99" s="175"/>
      <c r="I99" s="176">
        <f>ROUND(E99*H99,2)</f>
        <v>0</v>
      </c>
      <c r="J99" s="175"/>
      <c r="K99" s="176">
        <f>ROUND(E99*J99,2)</f>
        <v>0</v>
      </c>
      <c r="L99" s="176">
        <v>21</v>
      </c>
      <c r="M99" s="176">
        <f>G99*(1+L99/100)</f>
        <v>0</v>
      </c>
      <c r="N99" s="174">
        <v>0</v>
      </c>
      <c r="O99" s="174">
        <f>ROUND(E99*N99,2)</f>
        <v>0</v>
      </c>
      <c r="P99" s="174">
        <v>0</v>
      </c>
      <c r="Q99" s="174">
        <f>ROUND(E99*P99,2)</f>
        <v>0</v>
      </c>
      <c r="R99" s="176"/>
      <c r="S99" s="176" t="s">
        <v>170</v>
      </c>
      <c r="T99" s="177" t="s">
        <v>171</v>
      </c>
      <c r="U99" s="159">
        <v>0.55000000000000004</v>
      </c>
      <c r="V99" s="159">
        <f>ROUND(E99*U99,2)</f>
        <v>0.55000000000000004</v>
      </c>
      <c r="W99" s="159"/>
      <c r="X99" s="159" t="s">
        <v>132</v>
      </c>
      <c r="Y99" s="159" t="s">
        <v>133</v>
      </c>
      <c r="Z99" s="148"/>
      <c r="AA99" s="148"/>
      <c r="AB99" s="148"/>
      <c r="AC99" s="148"/>
      <c r="AD99" s="148"/>
      <c r="AE99" s="148"/>
      <c r="AF99" s="148"/>
      <c r="AG99" s="148" t="s">
        <v>134</v>
      </c>
      <c r="AH99" s="148"/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</row>
    <row r="100" spans="1:60" outlineLevel="2" x14ac:dyDescent="0.2">
      <c r="A100" s="155"/>
      <c r="B100" s="156"/>
      <c r="C100" s="295" t="s">
        <v>245</v>
      </c>
      <c r="D100" s="296"/>
      <c r="E100" s="296"/>
      <c r="F100" s="296"/>
      <c r="G100" s="296"/>
      <c r="H100" s="159"/>
      <c r="I100" s="159"/>
      <c r="J100" s="159"/>
      <c r="K100" s="159"/>
      <c r="L100" s="159"/>
      <c r="M100" s="159"/>
      <c r="N100" s="158"/>
      <c r="O100" s="158"/>
      <c r="P100" s="158"/>
      <c r="Q100" s="158"/>
      <c r="R100" s="159"/>
      <c r="S100" s="159"/>
      <c r="T100" s="159"/>
      <c r="U100" s="159"/>
      <c r="V100" s="159"/>
      <c r="W100" s="159"/>
      <c r="X100" s="159"/>
      <c r="Y100" s="159"/>
      <c r="Z100" s="148"/>
      <c r="AA100" s="148"/>
      <c r="AB100" s="148"/>
      <c r="AC100" s="148"/>
      <c r="AD100" s="148"/>
      <c r="AE100" s="148"/>
      <c r="AF100" s="148"/>
      <c r="AG100" s="148" t="s">
        <v>140</v>
      </c>
      <c r="AH100" s="148"/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</row>
    <row r="101" spans="1:60" outlineLevel="1" x14ac:dyDescent="0.2">
      <c r="A101" s="171">
        <v>33</v>
      </c>
      <c r="B101" s="172" t="s">
        <v>246</v>
      </c>
      <c r="C101" s="188" t="s">
        <v>247</v>
      </c>
      <c r="D101" s="173" t="s">
        <v>162</v>
      </c>
      <c r="E101" s="174">
        <v>12.91267</v>
      </c>
      <c r="F101" s="175"/>
      <c r="G101" s="176">
        <f>ROUND(E101*F101,2)</f>
        <v>0</v>
      </c>
      <c r="H101" s="175"/>
      <c r="I101" s="176">
        <f>ROUND(E101*H101,2)</f>
        <v>0</v>
      </c>
      <c r="J101" s="175"/>
      <c r="K101" s="176">
        <f>ROUND(E101*J101,2)</f>
        <v>0</v>
      </c>
      <c r="L101" s="176">
        <v>21</v>
      </c>
      <c r="M101" s="176">
        <f>G101*(1+L101/100)</f>
        <v>0</v>
      </c>
      <c r="N101" s="174">
        <v>0</v>
      </c>
      <c r="O101" s="174">
        <f>ROUND(E101*N101,2)</f>
        <v>0</v>
      </c>
      <c r="P101" s="174">
        <v>0</v>
      </c>
      <c r="Q101" s="174">
        <f>ROUND(E101*P101,2)</f>
        <v>0</v>
      </c>
      <c r="R101" s="176"/>
      <c r="S101" s="176" t="s">
        <v>130</v>
      </c>
      <c r="T101" s="177" t="s">
        <v>131</v>
      </c>
      <c r="U101" s="159">
        <v>0.49</v>
      </c>
      <c r="V101" s="159">
        <f>ROUND(E101*U101,2)</f>
        <v>6.33</v>
      </c>
      <c r="W101" s="159"/>
      <c r="X101" s="159" t="s">
        <v>132</v>
      </c>
      <c r="Y101" s="159" t="s">
        <v>133</v>
      </c>
      <c r="Z101" s="148"/>
      <c r="AA101" s="148"/>
      <c r="AB101" s="148"/>
      <c r="AC101" s="148"/>
      <c r="AD101" s="148"/>
      <c r="AE101" s="148"/>
      <c r="AF101" s="148"/>
      <c r="AG101" s="148" t="s">
        <v>134</v>
      </c>
      <c r="AH101" s="148"/>
      <c r="AI101" s="148"/>
      <c r="AJ101" s="148"/>
      <c r="AK101" s="148"/>
      <c r="AL101" s="148"/>
      <c r="AM101" s="148"/>
      <c r="AN101" s="148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148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</row>
    <row r="102" spans="1:60" outlineLevel="2" x14ac:dyDescent="0.2">
      <c r="A102" s="155"/>
      <c r="B102" s="156"/>
      <c r="C102" s="295" t="s">
        <v>248</v>
      </c>
      <c r="D102" s="296"/>
      <c r="E102" s="296"/>
      <c r="F102" s="296"/>
      <c r="G102" s="296"/>
      <c r="H102" s="159"/>
      <c r="I102" s="159"/>
      <c r="J102" s="159"/>
      <c r="K102" s="159"/>
      <c r="L102" s="159"/>
      <c r="M102" s="159"/>
      <c r="N102" s="158"/>
      <c r="O102" s="158"/>
      <c r="P102" s="158"/>
      <c r="Q102" s="158"/>
      <c r="R102" s="159"/>
      <c r="S102" s="159"/>
      <c r="T102" s="159"/>
      <c r="U102" s="159"/>
      <c r="V102" s="159"/>
      <c r="W102" s="159"/>
      <c r="X102" s="159"/>
      <c r="Y102" s="159"/>
      <c r="Z102" s="148"/>
      <c r="AA102" s="148"/>
      <c r="AB102" s="148"/>
      <c r="AC102" s="148"/>
      <c r="AD102" s="148"/>
      <c r="AE102" s="148"/>
      <c r="AF102" s="148"/>
      <c r="AG102" s="148" t="s">
        <v>140</v>
      </c>
      <c r="AH102" s="148"/>
      <c r="AI102" s="148"/>
      <c r="AJ102" s="148"/>
      <c r="AK102" s="148"/>
      <c r="AL102" s="148"/>
      <c r="AM102" s="148"/>
      <c r="AN102" s="148"/>
      <c r="AO102" s="148"/>
      <c r="AP102" s="148"/>
      <c r="AQ102" s="148"/>
      <c r="AR102" s="148"/>
      <c r="AS102" s="148"/>
      <c r="AT102" s="148"/>
      <c r="AU102" s="148"/>
      <c r="AV102" s="148"/>
      <c r="AW102" s="148"/>
      <c r="AX102" s="148"/>
      <c r="AY102" s="148"/>
      <c r="AZ102" s="148"/>
      <c r="BA102" s="148"/>
      <c r="BB102" s="148"/>
      <c r="BC102" s="148"/>
      <c r="BD102" s="148"/>
      <c r="BE102" s="148"/>
      <c r="BF102" s="148"/>
      <c r="BG102" s="148"/>
      <c r="BH102" s="148"/>
    </row>
    <row r="103" spans="1:60" outlineLevel="2" x14ac:dyDescent="0.2">
      <c r="A103" s="155"/>
      <c r="B103" s="156"/>
      <c r="C103" s="189" t="s">
        <v>249</v>
      </c>
      <c r="D103" s="161"/>
      <c r="E103" s="162">
        <v>3.3075800000000002</v>
      </c>
      <c r="F103" s="159"/>
      <c r="G103" s="159"/>
      <c r="H103" s="159"/>
      <c r="I103" s="159"/>
      <c r="J103" s="159"/>
      <c r="K103" s="159"/>
      <c r="L103" s="159"/>
      <c r="M103" s="159"/>
      <c r="N103" s="158"/>
      <c r="O103" s="158"/>
      <c r="P103" s="158"/>
      <c r="Q103" s="158"/>
      <c r="R103" s="159"/>
      <c r="S103" s="159"/>
      <c r="T103" s="159"/>
      <c r="U103" s="159"/>
      <c r="V103" s="159"/>
      <c r="W103" s="159"/>
      <c r="X103" s="159"/>
      <c r="Y103" s="159"/>
      <c r="Z103" s="148"/>
      <c r="AA103" s="148"/>
      <c r="AB103" s="148"/>
      <c r="AC103" s="148"/>
      <c r="AD103" s="148"/>
      <c r="AE103" s="148"/>
      <c r="AF103" s="148"/>
      <c r="AG103" s="148" t="s">
        <v>136</v>
      </c>
      <c r="AH103" s="148">
        <v>5</v>
      </c>
      <c r="AI103" s="148"/>
      <c r="AJ103" s="148"/>
      <c r="AK103" s="148"/>
      <c r="AL103" s="148"/>
      <c r="AM103" s="148"/>
      <c r="AN103" s="148"/>
      <c r="AO103" s="148"/>
      <c r="AP103" s="148"/>
      <c r="AQ103" s="148"/>
      <c r="AR103" s="148"/>
      <c r="AS103" s="148"/>
      <c r="AT103" s="148"/>
      <c r="AU103" s="148"/>
      <c r="AV103" s="148"/>
      <c r="AW103" s="148"/>
      <c r="AX103" s="148"/>
      <c r="AY103" s="148"/>
      <c r="AZ103" s="148"/>
      <c r="BA103" s="148"/>
      <c r="BB103" s="148"/>
      <c r="BC103" s="148"/>
      <c r="BD103" s="148"/>
      <c r="BE103" s="148"/>
      <c r="BF103" s="148"/>
      <c r="BG103" s="148"/>
      <c r="BH103" s="148"/>
    </row>
    <row r="104" spans="1:60" outlineLevel="3" x14ac:dyDescent="0.2">
      <c r="A104" s="155"/>
      <c r="B104" s="156"/>
      <c r="C104" s="189" t="s">
        <v>250</v>
      </c>
      <c r="D104" s="161"/>
      <c r="E104" s="162">
        <v>6.7050900000000002</v>
      </c>
      <c r="F104" s="159"/>
      <c r="G104" s="159"/>
      <c r="H104" s="159"/>
      <c r="I104" s="159"/>
      <c r="J104" s="159"/>
      <c r="K104" s="159"/>
      <c r="L104" s="159"/>
      <c r="M104" s="159"/>
      <c r="N104" s="158"/>
      <c r="O104" s="158"/>
      <c r="P104" s="158"/>
      <c r="Q104" s="158"/>
      <c r="R104" s="159"/>
      <c r="S104" s="159"/>
      <c r="T104" s="159"/>
      <c r="U104" s="159"/>
      <c r="V104" s="159"/>
      <c r="W104" s="159"/>
      <c r="X104" s="159"/>
      <c r="Y104" s="159"/>
      <c r="Z104" s="148"/>
      <c r="AA104" s="148"/>
      <c r="AB104" s="148"/>
      <c r="AC104" s="148"/>
      <c r="AD104" s="148"/>
      <c r="AE104" s="148"/>
      <c r="AF104" s="148"/>
      <c r="AG104" s="148" t="s">
        <v>136</v>
      </c>
      <c r="AH104" s="148">
        <v>5</v>
      </c>
      <c r="AI104" s="148"/>
      <c r="AJ104" s="148"/>
      <c r="AK104" s="148"/>
      <c r="AL104" s="148"/>
      <c r="AM104" s="148"/>
      <c r="AN104" s="148"/>
      <c r="AO104" s="148"/>
      <c r="AP104" s="148"/>
      <c r="AQ104" s="148"/>
      <c r="AR104" s="148"/>
      <c r="AS104" s="148"/>
      <c r="AT104" s="148"/>
      <c r="AU104" s="148"/>
      <c r="AV104" s="148"/>
      <c r="AW104" s="148"/>
      <c r="AX104" s="148"/>
      <c r="AY104" s="148"/>
      <c r="AZ104" s="148"/>
      <c r="BA104" s="148"/>
      <c r="BB104" s="148"/>
      <c r="BC104" s="148"/>
      <c r="BD104" s="148"/>
      <c r="BE104" s="148"/>
      <c r="BF104" s="148"/>
      <c r="BG104" s="148"/>
      <c r="BH104" s="148"/>
    </row>
    <row r="105" spans="1:60" outlineLevel="3" x14ac:dyDescent="0.2">
      <c r="A105" s="155"/>
      <c r="B105" s="156"/>
      <c r="C105" s="189" t="s">
        <v>251</v>
      </c>
      <c r="D105" s="161"/>
      <c r="E105" s="162">
        <v>2.9</v>
      </c>
      <c r="F105" s="159"/>
      <c r="G105" s="159"/>
      <c r="H105" s="159"/>
      <c r="I105" s="159"/>
      <c r="J105" s="159"/>
      <c r="K105" s="159"/>
      <c r="L105" s="159"/>
      <c r="M105" s="159"/>
      <c r="N105" s="158"/>
      <c r="O105" s="158"/>
      <c r="P105" s="158"/>
      <c r="Q105" s="158"/>
      <c r="R105" s="159"/>
      <c r="S105" s="159"/>
      <c r="T105" s="159"/>
      <c r="U105" s="159"/>
      <c r="V105" s="159"/>
      <c r="W105" s="159"/>
      <c r="X105" s="159"/>
      <c r="Y105" s="159"/>
      <c r="Z105" s="148"/>
      <c r="AA105" s="148"/>
      <c r="AB105" s="148"/>
      <c r="AC105" s="148"/>
      <c r="AD105" s="148"/>
      <c r="AE105" s="148"/>
      <c r="AF105" s="148"/>
      <c r="AG105" s="148" t="s">
        <v>136</v>
      </c>
      <c r="AH105" s="148">
        <v>0</v>
      </c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  <c r="BB105" s="148"/>
      <c r="BC105" s="148"/>
      <c r="BD105" s="148"/>
      <c r="BE105" s="148"/>
      <c r="BF105" s="148"/>
      <c r="BG105" s="148"/>
      <c r="BH105" s="148"/>
    </row>
    <row r="106" spans="1:60" outlineLevel="1" x14ac:dyDescent="0.2">
      <c r="A106" s="171">
        <v>34</v>
      </c>
      <c r="B106" s="172" t="s">
        <v>252</v>
      </c>
      <c r="C106" s="188" t="s">
        <v>253</v>
      </c>
      <c r="D106" s="173" t="s">
        <v>162</v>
      </c>
      <c r="E106" s="174">
        <v>25.825340000000001</v>
      </c>
      <c r="F106" s="175"/>
      <c r="G106" s="176">
        <f>ROUND(E106*F106,2)</f>
        <v>0</v>
      </c>
      <c r="H106" s="175"/>
      <c r="I106" s="176">
        <f>ROUND(E106*H106,2)</f>
        <v>0</v>
      </c>
      <c r="J106" s="175"/>
      <c r="K106" s="176">
        <f>ROUND(E106*J106,2)</f>
        <v>0</v>
      </c>
      <c r="L106" s="176">
        <v>21</v>
      </c>
      <c r="M106" s="176">
        <f>G106*(1+L106/100)</f>
        <v>0</v>
      </c>
      <c r="N106" s="174">
        <v>0</v>
      </c>
      <c r="O106" s="174">
        <f>ROUND(E106*N106,2)</f>
        <v>0</v>
      </c>
      <c r="P106" s="174">
        <v>0</v>
      </c>
      <c r="Q106" s="174">
        <f>ROUND(E106*P106,2)</f>
        <v>0</v>
      </c>
      <c r="R106" s="176"/>
      <c r="S106" s="176" t="s">
        <v>130</v>
      </c>
      <c r="T106" s="177" t="s">
        <v>131</v>
      </c>
      <c r="U106" s="159">
        <v>0</v>
      </c>
      <c r="V106" s="159">
        <f>ROUND(E106*U106,2)</f>
        <v>0</v>
      </c>
      <c r="W106" s="159"/>
      <c r="X106" s="159" t="s">
        <v>132</v>
      </c>
      <c r="Y106" s="159" t="s">
        <v>133</v>
      </c>
      <c r="Z106" s="148"/>
      <c r="AA106" s="148"/>
      <c r="AB106" s="148"/>
      <c r="AC106" s="148"/>
      <c r="AD106" s="148"/>
      <c r="AE106" s="148"/>
      <c r="AF106" s="148"/>
      <c r="AG106" s="148" t="s">
        <v>134</v>
      </c>
      <c r="AH106" s="148"/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  <c r="BB106" s="148"/>
      <c r="BC106" s="148"/>
      <c r="BD106" s="148"/>
      <c r="BE106" s="148"/>
      <c r="BF106" s="148"/>
      <c r="BG106" s="148"/>
      <c r="BH106" s="148"/>
    </row>
    <row r="107" spans="1:60" outlineLevel="2" x14ac:dyDescent="0.2">
      <c r="A107" s="155"/>
      <c r="B107" s="156"/>
      <c r="C107" s="189" t="s">
        <v>254</v>
      </c>
      <c r="D107" s="161"/>
      <c r="E107" s="162">
        <v>25.825340000000001</v>
      </c>
      <c r="F107" s="159"/>
      <c r="G107" s="159"/>
      <c r="H107" s="159"/>
      <c r="I107" s="159"/>
      <c r="J107" s="159"/>
      <c r="K107" s="159"/>
      <c r="L107" s="159"/>
      <c r="M107" s="159"/>
      <c r="N107" s="158"/>
      <c r="O107" s="158"/>
      <c r="P107" s="158"/>
      <c r="Q107" s="158"/>
      <c r="R107" s="159"/>
      <c r="S107" s="159"/>
      <c r="T107" s="159"/>
      <c r="U107" s="159"/>
      <c r="V107" s="159"/>
      <c r="W107" s="159"/>
      <c r="X107" s="159"/>
      <c r="Y107" s="159"/>
      <c r="Z107" s="148"/>
      <c r="AA107" s="148"/>
      <c r="AB107" s="148"/>
      <c r="AC107" s="148"/>
      <c r="AD107" s="148"/>
      <c r="AE107" s="148"/>
      <c r="AF107" s="148"/>
      <c r="AG107" s="148" t="s">
        <v>136</v>
      </c>
      <c r="AH107" s="148">
        <v>5</v>
      </c>
      <c r="AI107" s="148"/>
      <c r="AJ107" s="148"/>
      <c r="AK107" s="148"/>
      <c r="AL107" s="148"/>
      <c r="AM107" s="148"/>
      <c r="AN107" s="148"/>
      <c r="AO107" s="148"/>
      <c r="AP107" s="148"/>
      <c r="AQ107" s="148"/>
      <c r="AR107" s="148"/>
      <c r="AS107" s="148"/>
      <c r="AT107" s="148"/>
      <c r="AU107" s="148"/>
      <c r="AV107" s="148"/>
      <c r="AW107" s="148"/>
      <c r="AX107" s="148"/>
      <c r="AY107" s="148"/>
      <c r="AZ107" s="148"/>
      <c r="BA107" s="148"/>
      <c r="BB107" s="148"/>
      <c r="BC107" s="148"/>
      <c r="BD107" s="148"/>
      <c r="BE107" s="148"/>
      <c r="BF107" s="148"/>
      <c r="BG107" s="148"/>
      <c r="BH107" s="148"/>
    </row>
    <row r="108" spans="1:60" ht="22.5" outlineLevel="1" x14ac:dyDescent="0.2">
      <c r="A108" s="171">
        <v>35</v>
      </c>
      <c r="B108" s="172" t="s">
        <v>255</v>
      </c>
      <c r="C108" s="188" t="s">
        <v>256</v>
      </c>
      <c r="D108" s="173" t="s">
        <v>162</v>
      </c>
      <c r="E108" s="174">
        <v>3.3075800000000002</v>
      </c>
      <c r="F108" s="175"/>
      <c r="G108" s="176">
        <f>ROUND(E108*F108,2)</f>
        <v>0</v>
      </c>
      <c r="H108" s="175"/>
      <c r="I108" s="176">
        <f>ROUND(E108*H108,2)</f>
        <v>0</v>
      </c>
      <c r="J108" s="175"/>
      <c r="K108" s="176">
        <f>ROUND(E108*J108,2)</f>
        <v>0</v>
      </c>
      <c r="L108" s="176">
        <v>21</v>
      </c>
      <c r="M108" s="176">
        <f>G108*(1+L108/100)</f>
        <v>0</v>
      </c>
      <c r="N108" s="174">
        <v>0</v>
      </c>
      <c r="O108" s="174">
        <f>ROUND(E108*N108,2)</f>
        <v>0</v>
      </c>
      <c r="P108" s="174">
        <v>0</v>
      </c>
      <c r="Q108" s="174">
        <f>ROUND(E108*P108,2)</f>
        <v>0</v>
      </c>
      <c r="R108" s="176"/>
      <c r="S108" s="176" t="s">
        <v>130</v>
      </c>
      <c r="T108" s="177" t="s">
        <v>131</v>
      </c>
      <c r="U108" s="159">
        <v>0</v>
      </c>
      <c r="V108" s="159">
        <f>ROUND(E108*U108,2)</f>
        <v>0</v>
      </c>
      <c r="W108" s="159"/>
      <c r="X108" s="159" t="s">
        <v>132</v>
      </c>
      <c r="Y108" s="159" t="s">
        <v>133</v>
      </c>
      <c r="Z108" s="148"/>
      <c r="AA108" s="148"/>
      <c r="AB108" s="148"/>
      <c r="AC108" s="148"/>
      <c r="AD108" s="148"/>
      <c r="AE108" s="148"/>
      <c r="AF108" s="148"/>
      <c r="AG108" s="148" t="s">
        <v>134</v>
      </c>
      <c r="AH108" s="148"/>
      <c r="AI108" s="148"/>
      <c r="AJ108" s="148"/>
      <c r="AK108" s="148"/>
      <c r="AL108" s="148"/>
      <c r="AM108" s="148"/>
      <c r="AN108" s="148"/>
      <c r="AO108" s="148"/>
      <c r="AP108" s="148"/>
      <c r="AQ108" s="148"/>
      <c r="AR108" s="148"/>
      <c r="AS108" s="148"/>
      <c r="AT108" s="148"/>
      <c r="AU108" s="148"/>
      <c r="AV108" s="148"/>
      <c r="AW108" s="148"/>
      <c r="AX108" s="148"/>
      <c r="AY108" s="148"/>
      <c r="AZ108" s="148"/>
      <c r="BA108" s="148"/>
      <c r="BB108" s="148"/>
      <c r="BC108" s="148"/>
      <c r="BD108" s="148"/>
      <c r="BE108" s="148"/>
      <c r="BF108" s="148"/>
      <c r="BG108" s="148"/>
      <c r="BH108" s="148"/>
    </row>
    <row r="109" spans="1:60" outlineLevel="2" x14ac:dyDescent="0.2">
      <c r="A109" s="155"/>
      <c r="B109" s="156"/>
      <c r="C109" s="295" t="s">
        <v>257</v>
      </c>
      <c r="D109" s="296"/>
      <c r="E109" s="296"/>
      <c r="F109" s="296"/>
      <c r="G109" s="296"/>
      <c r="H109" s="159"/>
      <c r="I109" s="159"/>
      <c r="J109" s="159"/>
      <c r="K109" s="159"/>
      <c r="L109" s="159"/>
      <c r="M109" s="159"/>
      <c r="N109" s="158"/>
      <c r="O109" s="158"/>
      <c r="P109" s="158"/>
      <c r="Q109" s="158"/>
      <c r="R109" s="159"/>
      <c r="S109" s="159"/>
      <c r="T109" s="159"/>
      <c r="U109" s="159"/>
      <c r="V109" s="159"/>
      <c r="W109" s="159"/>
      <c r="X109" s="159"/>
      <c r="Y109" s="159"/>
      <c r="Z109" s="148"/>
      <c r="AA109" s="148"/>
      <c r="AB109" s="148"/>
      <c r="AC109" s="148"/>
      <c r="AD109" s="148"/>
      <c r="AE109" s="148"/>
      <c r="AF109" s="148"/>
      <c r="AG109" s="148" t="s">
        <v>140</v>
      </c>
      <c r="AH109" s="148"/>
      <c r="AI109" s="148"/>
      <c r="AJ109" s="148"/>
      <c r="AK109" s="148"/>
      <c r="AL109" s="148"/>
      <c r="AM109" s="148"/>
      <c r="AN109" s="148"/>
      <c r="AO109" s="148"/>
      <c r="AP109" s="148"/>
      <c r="AQ109" s="148"/>
      <c r="AR109" s="148"/>
      <c r="AS109" s="148"/>
      <c r="AT109" s="148"/>
      <c r="AU109" s="148"/>
      <c r="AV109" s="148"/>
      <c r="AW109" s="148"/>
      <c r="AX109" s="148"/>
      <c r="AY109" s="148"/>
      <c r="AZ109" s="148"/>
      <c r="BA109" s="148"/>
      <c r="BB109" s="148"/>
      <c r="BC109" s="148"/>
      <c r="BD109" s="148"/>
      <c r="BE109" s="148"/>
      <c r="BF109" s="148"/>
      <c r="BG109" s="148"/>
      <c r="BH109" s="148"/>
    </row>
    <row r="110" spans="1:60" outlineLevel="2" x14ac:dyDescent="0.2">
      <c r="A110" s="155"/>
      <c r="B110" s="156"/>
      <c r="C110" s="189" t="s">
        <v>258</v>
      </c>
      <c r="D110" s="161"/>
      <c r="E110" s="162">
        <v>4.0960000000000003E-2</v>
      </c>
      <c r="F110" s="159"/>
      <c r="G110" s="159"/>
      <c r="H110" s="159"/>
      <c r="I110" s="159"/>
      <c r="J110" s="159"/>
      <c r="K110" s="159"/>
      <c r="L110" s="159"/>
      <c r="M110" s="159"/>
      <c r="N110" s="158"/>
      <c r="O110" s="158"/>
      <c r="P110" s="158"/>
      <c r="Q110" s="158"/>
      <c r="R110" s="159"/>
      <c r="S110" s="159"/>
      <c r="T110" s="159"/>
      <c r="U110" s="159"/>
      <c r="V110" s="159"/>
      <c r="W110" s="159"/>
      <c r="X110" s="159"/>
      <c r="Y110" s="159"/>
      <c r="Z110" s="148"/>
      <c r="AA110" s="148"/>
      <c r="AB110" s="148"/>
      <c r="AC110" s="148"/>
      <c r="AD110" s="148"/>
      <c r="AE110" s="148"/>
      <c r="AF110" s="148"/>
      <c r="AG110" s="148" t="s">
        <v>136</v>
      </c>
      <c r="AH110" s="148">
        <v>7</v>
      </c>
      <c r="AI110" s="148"/>
      <c r="AJ110" s="148"/>
      <c r="AK110" s="148"/>
      <c r="AL110" s="148"/>
      <c r="AM110" s="148"/>
      <c r="AN110" s="148"/>
      <c r="AO110" s="148"/>
      <c r="AP110" s="148"/>
      <c r="AQ110" s="148"/>
      <c r="AR110" s="148"/>
      <c r="AS110" s="148"/>
      <c r="AT110" s="148"/>
      <c r="AU110" s="148"/>
      <c r="AV110" s="148"/>
      <c r="AW110" s="148"/>
      <c r="AX110" s="148"/>
      <c r="AY110" s="148"/>
      <c r="AZ110" s="148"/>
      <c r="BA110" s="148"/>
      <c r="BB110" s="148"/>
      <c r="BC110" s="148"/>
      <c r="BD110" s="148"/>
      <c r="BE110" s="148"/>
      <c r="BF110" s="148"/>
      <c r="BG110" s="148"/>
      <c r="BH110" s="148"/>
    </row>
    <row r="111" spans="1:60" outlineLevel="3" x14ac:dyDescent="0.2">
      <c r="A111" s="155"/>
      <c r="B111" s="156"/>
      <c r="C111" s="189" t="s">
        <v>259</v>
      </c>
      <c r="D111" s="161"/>
      <c r="E111" s="162">
        <v>3.2666200000000001</v>
      </c>
      <c r="F111" s="159"/>
      <c r="G111" s="159"/>
      <c r="H111" s="159"/>
      <c r="I111" s="159"/>
      <c r="J111" s="159"/>
      <c r="K111" s="159"/>
      <c r="L111" s="159"/>
      <c r="M111" s="159"/>
      <c r="N111" s="158"/>
      <c r="O111" s="158"/>
      <c r="P111" s="158"/>
      <c r="Q111" s="158"/>
      <c r="R111" s="159"/>
      <c r="S111" s="159"/>
      <c r="T111" s="159"/>
      <c r="U111" s="159"/>
      <c r="V111" s="159"/>
      <c r="W111" s="159"/>
      <c r="X111" s="159"/>
      <c r="Y111" s="159"/>
      <c r="Z111" s="148"/>
      <c r="AA111" s="148"/>
      <c r="AB111" s="148"/>
      <c r="AC111" s="148"/>
      <c r="AD111" s="148"/>
      <c r="AE111" s="148"/>
      <c r="AF111" s="148"/>
      <c r="AG111" s="148" t="s">
        <v>136</v>
      </c>
      <c r="AH111" s="148">
        <v>7</v>
      </c>
      <c r="AI111" s="148"/>
      <c r="AJ111" s="148"/>
      <c r="AK111" s="148"/>
      <c r="AL111" s="148"/>
      <c r="AM111" s="148"/>
      <c r="AN111" s="148"/>
      <c r="AO111" s="148"/>
      <c r="AP111" s="148"/>
      <c r="AQ111" s="148"/>
      <c r="AR111" s="148"/>
      <c r="AS111" s="148"/>
      <c r="AT111" s="148"/>
      <c r="AU111" s="148"/>
      <c r="AV111" s="148"/>
      <c r="AW111" s="148"/>
      <c r="AX111" s="148"/>
      <c r="AY111" s="148"/>
      <c r="AZ111" s="148"/>
      <c r="BA111" s="148"/>
      <c r="BB111" s="148"/>
      <c r="BC111" s="148"/>
      <c r="BD111" s="148"/>
      <c r="BE111" s="148"/>
      <c r="BF111" s="148"/>
      <c r="BG111" s="148"/>
      <c r="BH111" s="148"/>
    </row>
    <row r="112" spans="1:60" ht="22.5" outlineLevel="1" x14ac:dyDescent="0.2">
      <c r="A112" s="171">
        <v>36</v>
      </c>
      <c r="B112" s="172" t="s">
        <v>260</v>
      </c>
      <c r="C112" s="188" t="s">
        <v>261</v>
      </c>
      <c r="D112" s="173" t="s">
        <v>162</v>
      </c>
      <c r="E112" s="174">
        <v>6.7050900000000002</v>
      </c>
      <c r="F112" s="175"/>
      <c r="G112" s="176">
        <f>ROUND(E112*F112,2)</f>
        <v>0</v>
      </c>
      <c r="H112" s="175"/>
      <c r="I112" s="176">
        <f>ROUND(E112*H112,2)</f>
        <v>0</v>
      </c>
      <c r="J112" s="175"/>
      <c r="K112" s="176">
        <f>ROUND(E112*J112,2)</f>
        <v>0</v>
      </c>
      <c r="L112" s="176">
        <v>21</v>
      </c>
      <c r="M112" s="176">
        <f>G112*(1+L112/100)</f>
        <v>0</v>
      </c>
      <c r="N112" s="174">
        <v>0</v>
      </c>
      <c r="O112" s="174">
        <f>ROUND(E112*N112,2)</f>
        <v>0</v>
      </c>
      <c r="P112" s="174">
        <v>0</v>
      </c>
      <c r="Q112" s="174">
        <f>ROUND(E112*P112,2)</f>
        <v>0</v>
      </c>
      <c r="R112" s="176"/>
      <c r="S112" s="176" t="s">
        <v>130</v>
      </c>
      <c r="T112" s="177" t="s">
        <v>131</v>
      </c>
      <c r="U112" s="159">
        <v>0</v>
      </c>
      <c r="V112" s="159">
        <f>ROUND(E112*U112,2)</f>
        <v>0</v>
      </c>
      <c r="W112" s="159"/>
      <c r="X112" s="159" t="s">
        <v>132</v>
      </c>
      <c r="Y112" s="159" t="s">
        <v>133</v>
      </c>
      <c r="Z112" s="148"/>
      <c r="AA112" s="148"/>
      <c r="AB112" s="148"/>
      <c r="AC112" s="148"/>
      <c r="AD112" s="148"/>
      <c r="AE112" s="148"/>
      <c r="AF112" s="148"/>
      <c r="AG112" s="148" t="s">
        <v>134</v>
      </c>
      <c r="AH112" s="148"/>
      <c r="AI112" s="148"/>
      <c r="AJ112" s="148"/>
      <c r="AK112" s="148"/>
      <c r="AL112" s="148"/>
      <c r="AM112" s="148"/>
      <c r="AN112" s="148"/>
      <c r="AO112" s="148"/>
      <c r="AP112" s="148"/>
      <c r="AQ112" s="148"/>
      <c r="AR112" s="148"/>
      <c r="AS112" s="148"/>
      <c r="AT112" s="148"/>
      <c r="AU112" s="148"/>
      <c r="AV112" s="148"/>
      <c r="AW112" s="148"/>
      <c r="AX112" s="148"/>
      <c r="AY112" s="148"/>
      <c r="AZ112" s="148"/>
      <c r="BA112" s="148"/>
      <c r="BB112" s="148"/>
      <c r="BC112" s="148"/>
      <c r="BD112" s="148"/>
      <c r="BE112" s="148"/>
      <c r="BF112" s="148"/>
      <c r="BG112" s="148"/>
      <c r="BH112" s="148"/>
    </row>
    <row r="113" spans="1:60" outlineLevel="2" x14ac:dyDescent="0.2">
      <c r="A113" s="155"/>
      <c r="B113" s="156"/>
      <c r="C113" s="295" t="s">
        <v>262</v>
      </c>
      <c r="D113" s="296"/>
      <c r="E113" s="296"/>
      <c r="F113" s="296"/>
      <c r="G113" s="296"/>
      <c r="H113" s="159"/>
      <c r="I113" s="159"/>
      <c r="J113" s="159"/>
      <c r="K113" s="159"/>
      <c r="L113" s="159"/>
      <c r="M113" s="159"/>
      <c r="N113" s="158"/>
      <c r="O113" s="158"/>
      <c r="P113" s="158"/>
      <c r="Q113" s="158"/>
      <c r="R113" s="159"/>
      <c r="S113" s="159"/>
      <c r="T113" s="159"/>
      <c r="U113" s="159"/>
      <c r="V113" s="159"/>
      <c r="W113" s="159"/>
      <c r="X113" s="159"/>
      <c r="Y113" s="159"/>
      <c r="Z113" s="148"/>
      <c r="AA113" s="148"/>
      <c r="AB113" s="148"/>
      <c r="AC113" s="148"/>
      <c r="AD113" s="148"/>
      <c r="AE113" s="148"/>
      <c r="AF113" s="148"/>
      <c r="AG113" s="148" t="s">
        <v>140</v>
      </c>
      <c r="AH113" s="148"/>
      <c r="AI113" s="148"/>
      <c r="AJ113" s="148"/>
      <c r="AK113" s="148"/>
      <c r="AL113" s="148"/>
      <c r="AM113" s="148"/>
      <c r="AN113" s="148"/>
      <c r="AO113" s="148"/>
      <c r="AP113" s="148"/>
      <c r="AQ113" s="148"/>
      <c r="AR113" s="148"/>
      <c r="AS113" s="148"/>
      <c r="AT113" s="148"/>
      <c r="AU113" s="148"/>
      <c r="AV113" s="148"/>
      <c r="AW113" s="148"/>
      <c r="AX113" s="148"/>
      <c r="AY113" s="148"/>
      <c r="AZ113" s="148"/>
      <c r="BA113" s="148"/>
      <c r="BB113" s="148"/>
      <c r="BC113" s="148"/>
      <c r="BD113" s="148"/>
      <c r="BE113" s="148"/>
      <c r="BF113" s="148"/>
      <c r="BG113" s="148"/>
      <c r="BH113" s="148"/>
    </row>
    <row r="114" spans="1:60" outlineLevel="2" x14ac:dyDescent="0.2">
      <c r="A114" s="155"/>
      <c r="B114" s="156"/>
      <c r="C114" s="189" t="s">
        <v>263</v>
      </c>
      <c r="D114" s="161"/>
      <c r="E114" s="162">
        <v>6.7050900000000002</v>
      </c>
      <c r="F114" s="159"/>
      <c r="G114" s="159"/>
      <c r="H114" s="159"/>
      <c r="I114" s="159"/>
      <c r="J114" s="159"/>
      <c r="K114" s="159"/>
      <c r="L114" s="159"/>
      <c r="M114" s="159"/>
      <c r="N114" s="158"/>
      <c r="O114" s="158"/>
      <c r="P114" s="158"/>
      <c r="Q114" s="158"/>
      <c r="R114" s="159"/>
      <c r="S114" s="159"/>
      <c r="T114" s="159"/>
      <c r="U114" s="159"/>
      <c r="V114" s="159"/>
      <c r="W114" s="159"/>
      <c r="X114" s="159"/>
      <c r="Y114" s="159"/>
      <c r="Z114" s="148"/>
      <c r="AA114" s="148"/>
      <c r="AB114" s="148"/>
      <c r="AC114" s="148"/>
      <c r="AD114" s="148"/>
      <c r="AE114" s="148"/>
      <c r="AF114" s="148"/>
      <c r="AG114" s="148" t="s">
        <v>136</v>
      </c>
      <c r="AH114" s="148">
        <v>7</v>
      </c>
      <c r="AI114" s="148"/>
      <c r="AJ114" s="148"/>
      <c r="AK114" s="148"/>
      <c r="AL114" s="148"/>
      <c r="AM114" s="148"/>
      <c r="AN114" s="148"/>
      <c r="AO114" s="148"/>
      <c r="AP114" s="148"/>
      <c r="AQ114" s="148"/>
      <c r="AR114" s="148"/>
      <c r="AS114" s="148"/>
      <c r="AT114" s="148"/>
      <c r="AU114" s="148"/>
      <c r="AV114" s="148"/>
      <c r="AW114" s="148"/>
      <c r="AX114" s="148"/>
      <c r="AY114" s="148"/>
      <c r="AZ114" s="148"/>
      <c r="BA114" s="148"/>
      <c r="BB114" s="148"/>
      <c r="BC114" s="148"/>
      <c r="BD114" s="148"/>
      <c r="BE114" s="148"/>
      <c r="BF114" s="148"/>
      <c r="BG114" s="148"/>
      <c r="BH114" s="148"/>
    </row>
    <row r="115" spans="1:60" ht="22.5" outlineLevel="1" x14ac:dyDescent="0.2">
      <c r="A115" s="171">
        <v>37</v>
      </c>
      <c r="B115" s="172" t="s">
        <v>264</v>
      </c>
      <c r="C115" s="188" t="s">
        <v>265</v>
      </c>
      <c r="D115" s="173" t="s">
        <v>169</v>
      </c>
      <c r="E115" s="174">
        <v>58</v>
      </c>
      <c r="F115" s="175"/>
      <c r="G115" s="176">
        <f>ROUND(E115*F115,2)</f>
        <v>0</v>
      </c>
      <c r="H115" s="175"/>
      <c r="I115" s="176">
        <f>ROUND(E115*H115,2)</f>
        <v>0</v>
      </c>
      <c r="J115" s="175"/>
      <c r="K115" s="176">
        <f>ROUND(E115*J115,2)</f>
        <v>0</v>
      </c>
      <c r="L115" s="176">
        <v>21</v>
      </c>
      <c r="M115" s="176">
        <f>G115*(1+L115/100)</f>
        <v>0</v>
      </c>
      <c r="N115" s="174">
        <v>0</v>
      </c>
      <c r="O115" s="174">
        <f>ROUND(E115*N115,2)</f>
        <v>0</v>
      </c>
      <c r="P115" s="174">
        <v>0</v>
      </c>
      <c r="Q115" s="174">
        <f>ROUND(E115*P115,2)</f>
        <v>0</v>
      </c>
      <c r="R115" s="176"/>
      <c r="S115" s="176" t="s">
        <v>130</v>
      </c>
      <c r="T115" s="177" t="s">
        <v>171</v>
      </c>
      <c r="U115" s="159">
        <v>0</v>
      </c>
      <c r="V115" s="159">
        <f>ROUND(E115*U115,2)</f>
        <v>0</v>
      </c>
      <c r="W115" s="159"/>
      <c r="X115" s="159" t="s">
        <v>132</v>
      </c>
      <c r="Y115" s="159" t="s">
        <v>133</v>
      </c>
      <c r="Z115" s="148"/>
      <c r="AA115" s="148"/>
      <c r="AB115" s="148"/>
      <c r="AC115" s="148"/>
      <c r="AD115" s="148"/>
      <c r="AE115" s="148"/>
      <c r="AF115" s="148"/>
      <c r="AG115" s="148" t="s">
        <v>134</v>
      </c>
      <c r="AH115" s="148"/>
      <c r="AI115" s="148"/>
      <c r="AJ115" s="148"/>
      <c r="AK115" s="148"/>
      <c r="AL115" s="148"/>
      <c r="AM115" s="148"/>
      <c r="AN115" s="148"/>
      <c r="AO115" s="148"/>
      <c r="AP115" s="148"/>
      <c r="AQ115" s="148"/>
      <c r="AR115" s="148"/>
      <c r="AS115" s="148"/>
      <c r="AT115" s="148"/>
      <c r="AU115" s="148"/>
      <c r="AV115" s="148"/>
      <c r="AW115" s="148"/>
      <c r="AX115" s="148"/>
      <c r="AY115" s="148"/>
      <c r="AZ115" s="148"/>
      <c r="BA115" s="148"/>
      <c r="BB115" s="148"/>
      <c r="BC115" s="148"/>
      <c r="BD115" s="148"/>
      <c r="BE115" s="148"/>
      <c r="BF115" s="148"/>
      <c r="BG115" s="148"/>
      <c r="BH115" s="148"/>
    </row>
    <row r="116" spans="1:60" outlineLevel="2" x14ac:dyDescent="0.2">
      <c r="A116" s="155"/>
      <c r="B116" s="156"/>
      <c r="C116" s="295" t="s">
        <v>262</v>
      </c>
      <c r="D116" s="296"/>
      <c r="E116" s="296"/>
      <c r="F116" s="296"/>
      <c r="G116" s="296"/>
      <c r="H116" s="159"/>
      <c r="I116" s="159"/>
      <c r="J116" s="159"/>
      <c r="K116" s="159"/>
      <c r="L116" s="159"/>
      <c r="M116" s="159"/>
      <c r="N116" s="158"/>
      <c r="O116" s="158"/>
      <c r="P116" s="158"/>
      <c r="Q116" s="158"/>
      <c r="R116" s="159"/>
      <c r="S116" s="159"/>
      <c r="T116" s="159"/>
      <c r="U116" s="159"/>
      <c r="V116" s="159"/>
      <c r="W116" s="159"/>
      <c r="X116" s="159"/>
      <c r="Y116" s="159"/>
      <c r="Z116" s="148"/>
      <c r="AA116" s="148"/>
      <c r="AB116" s="148"/>
      <c r="AC116" s="148"/>
      <c r="AD116" s="148"/>
      <c r="AE116" s="148"/>
      <c r="AF116" s="148"/>
      <c r="AG116" s="148" t="s">
        <v>140</v>
      </c>
      <c r="AH116" s="148"/>
      <c r="AI116" s="148"/>
      <c r="AJ116" s="148"/>
      <c r="AK116" s="148"/>
      <c r="AL116" s="148"/>
      <c r="AM116" s="148"/>
      <c r="AN116" s="148"/>
      <c r="AO116" s="148"/>
      <c r="AP116" s="148"/>
      <c r="AQ116" s="148"/>
      <c r="AR116" s="148"/>
      <c r="AS116" s="148"/>
      <c r="AT116" s="148"/>
      <c r="AU116" s="148"/>
      <c r="AV116" s="148"/>
      <c r="AW116" s="148"/>
      <c r="AX116" s="148"/>
      <c r="AY116" s="148"/>
      <c r="AZ116" s="148"/>
      <c r="BA116" s="148"/>
      <c r="BB116" s="148"/>
      <c r="BC116" s="148"/>
      <c r="BD116" s="148"/>
      <c r="BE116" s="148"/>
      <c r="BF116" s="148"/>
      <c r="BG116" s="148"/>
      <c r="BH116" s="148"/>
    </row>
    <row r="117" spans="1:60" x14ac:dyDescent="0.2">
      <c r="A117" s="164" t="s">
        <v>125</v>
      </c>
      <c r="B117" s="165" t="s">
        <v>97</v>
      </c>
      <c r="C117" s="187" t="s">
        <v>29</v>
      </c>
      <c r="D117" s="166"/>
      <c r="E117" s="167"/>
      <c r="F117" s="168"/>
      <c r="G117" s="168">
        <f>SUMIF(AG118:AG122,"&lt;&gt;NOR",G118:G122)</f>
        <v>0</v>
      </c>
      <c r="H117" s="168"/>
      <c r="I117" s="168">
        <f>SUM(I118:I122)</f>
        <v>0</v>
      </c>
      <c r="J117" s="168"/>
      <c r="K117" s="168">
        <f>SUM(K118:K122)</f>
        <v>0</v>
      </c>
      <c r="L117" s="168"/>
      <c r="M117" s="168">
        <f>SUM(M118:M122)</f>
        <v>0</v>
      </c>
      <c r="N117" s="167"/>
      <c r="O117" s="167">
        <f>SUM(O118:O122)</f>
        <v>0</v>
      </c>
      <c r="P117" s="167"/>
      <c r="Q117" s="167">
        <f>SUM(Q118:Q122)</f>
        <v>0</v>
      </c>
      <c r="R117" s="168"/>
      <c r="S117" s="168"/>
      <c r="T117" s="169"/>
      <c r="U117" s="163"/>
      <c r="V117" s="163">
        <f>SUM(V118:V122)</f>
        <v>0</v>
      </c>
      <c r="W117" s="163"/>
      <c r="X117" s="163"/>
      <c r="Y117" s="163"/>
      <c r="AG117" t="s">
        <v>126</v>
      </c>
    </row>
    <row r="118" spans="1:60" ht="22.5" outlineLevel="1" x14ac:dyDescent="0.2">
      <c r="A118" s="179">
        <v>38</v>
      </c>
      <c r="B118" s="180" t="s">
        <v>266</v>
      </c>
      <c r="C118" s="190" t="s">
        <v>267</v>
      </c>
      <c r="D118" s="181" t="s">
        <v>268</v>
      </c>
      <c r="E118" s="182">
        <v>1</v>
      </c>
      <c r="F118" s="183"/>
      <c r="G118" s="184">
        <f>ROUND(E118*F118,2)</f>
        <v>0</v>
      </c>
      <c r="H118" s="183"/>
      <c r="I118" s="184">
        <f>ROUND(E118*H118,2)</f>
        <v>0</v>
      </c>
      <c r="J118" s="183"/>
      <c r="K118" s="184">
        <f>ROUND(E118*J118,2)</f>
        <v>0</v>
      </c>
      <c r="L118" s="184">
        <v>21</v>
      </c>
      <c r="M118" s="184">
        <f>G118*(1+L118/100)</f>
        <v>0</v>
      </c>
      <c r="N118" s="182">
        <v>0</v>
      </c>
      <c r="O118" s="182">
        <f>ROUND(E118*N118,2)</f>
        <v>0</v>
      </c>
      <c r="P118" s="182">
        <v>0</v>
      </c>
      <c r="Q118" s="182">
        <f>ROUND(E118*P118,2)</f>
        <v>0</v>
      </c>
      <c r="R118" s="184"/>
      <c r="S118" s="184" t="s">
        <v>130</v>
      </c>
      <c r="T118" s="185" t="s">
        <v>171</v>
      </c>
      <c r="U118" s="159">
        <v>0</v>
      </c>
      <c r="V118" s="159">
        <f>ROUND(E118*U118,2)</f>
        <v>0</v>
      </c>
      <c r="W118" s="159"/>
      <c r="X118" s="159" t="s">
        <v>269</v>
      </c>
      <c r="Y118" s="159" t="s">
        <v>133</v>
      </c>
      <c r="Z118" s="148"/>
      <c r="AA118" s="148"/>
      <c r="AB118" s="148"/>
      <c r="AC118" s="148"/>
      <c r="AD118" s="148"/>
      <c r="AE118" s="148"/>
      <c r="AF118" s="148"/>
      <c r="AG118" s="148" t="s">
        <v>270</v>
      </c>
      <c r="AH118" s="148"/>
      <c r="AI118" s="148"/>
      <c r="AJ118" s="148"/>
      <c r="AK118" s="148"/>
      <c r="AL118" s="148"/>
      <c r="AM118" s="148"/>
      <c r="AN118" s="148"/>
      <c r="AO118" s="148"/>
      <c r="AP118" s="148"/>
      <c r="AQ118" s="148"/>
      <c r="AR118" s="148"/>
      <c r="AS118" s="148"/>
      <c r="AT118" s="148"/>
      <c r="AU118" s="148"/>
      <c r="AV118" s="148"/>
      <c r="AW118" s="148"/>
      <c r="AX118" s="148"/>
      <c r="AY118" s="148"/>
      <c r="AZ118" s="148"/>
      <c r="BA118" s="148"/>
      <c r="BB118" s="148"/>
      <c r="BC118" s="148"/>
      <c r="BD118" s="148"/>
      <c r="BE118" s="148"/>
      <c r="BF118" s="148"/>
      <c r="BG118" s="148"/>
      <c r="BH118" s="148"/>
    </row>
    <row r="119" spans="1:60" outlineLevel="1" x14ac:dyDescent="0.2">
      <c r="A119" s="171">
        <v>39</v>
      </c>
      <c r="B119" s="172" t="s">
        <v>271</v>
      </c>
      <c r="C119" s="188" t="s">
        <v>272</v>
      </c>
      <c r="D119" s="173" t="s">
        <v>268</v>
      </c>
      <c r="E119" s="174">
        <v>1</v>
      </c>
      <c r="F119" s="175"/>
      <c r="G119" s="176">
        <f>ROUND(E119*F119,2)</f>
        <v>0</v>
      </c>
      <c r="H119" s="175"/>
      <c r="I119" s="176">
        <f>ROUND(E119*H119,2)</f>
        <v>0</v>
      </c>
      <c r="J119" s="175"/>
      <c r="K119" s="176">
        <f>ROUND(E119*J119,2)</f>
        <v>0</v>
      </c>
      <c r="L119" s="176">
        <v>21</v>
      </c>
      <c r="M119" s="176">
        <f>G119*(1+L119/100)</f>
        <v>0</v>
      </c>
      <c r="N119" s="174">
        <v>0</v>
      </c>
      <c r="O119" s="174">
        <f>ROUND(E119*N119,2)</f>
        <v>0</v>
      </c>
      <c r="P119" s="174">
        <v>0</v>
      </c>
      <c r="Q119" s="174">
        <f>ROUND(E119*P119,2)</f>
        <v>0</v>
      </c>
      <c r="R119" s="176"/>
      <c r="S119" s="176" t="s">
        <v>130</v>
      </c>
      <c r="T119" s="177" t="s">
        <v>171</v>
      </c>
      <c r="U119" s="159">
        <v>0</v>
      </c>
      <c r="V119" s="159">
        <f>ROUND(E119*U119,2)</f>
        <v>0</v>
      </c>
      <c r="W119" s="159"/>
      <c r="X119" s="159" t="s">
        <v>269</v>
      </c>
      <c r="Y119" s="159" t="s">
        <v>133</v>
      </c>
      <c r="Z119" s="148"/>
      <c r="AA119" s="148"/>
      <c r="AB119" s="148"/>
      <c r="AC119" s="148"/>
      <c r="AD119" s="148"/>
      <c r="AE119" s="148"/>
      <c r="AF119" s="148"/>
      <c r="AG119" s="148" t="s">
        <v>270</v>
      </c>
      <c r="AH119" s="148"/>
      <c r="AI119" s="148"/>
      <c r="AJ119" s="148"/>
      <c r="AK119" s="148"/>
      <c r="AL119" s="148"/>
      <c r="AM119" s="148"/>
      <c r="AN119" s="148"/>
      <c r="AO119" s="148"/>
      <c r="AP119" s="148"/>
      <c r="AQ119" s="148"/>
      <c r="AR119" s="148"/>
      <c r="AS119" s="148"/>
      <c r="AT119" s="148"/>
      <c r="AU119" s="148"/>
      <c r="AV119" s="148"/>
      <c r="AW119" s="148"/>
      <c r="AX119" s="148"/>
      <c r="AY119" s="148"/>
      <c r="AZ119" s="148"/>
      <c r="BA119" s="148"/>
      <c r="BB119" s="148"/>
      <c r="BC119" s="148"/>
      <c r="BD119" s="148"/>
      <c r="BE119" s="148"/>
      <c r="BF119" s="148"/>
      <c r="BG119" s="148"/>
      <c r="BH119" s="148"/>
    </row>
    <row r="120" spans="1:60" outlineLevel="2" x14ac:dyDescent="0.2">
      <c r="A120" s="155"/>
      <c r="B120" s="156"/>
      <c r="C120" s="295" t="s">
        <v>273</v>
      </c>
      <c r="D120" s="296"/>
      <c r="E120" s="296"/>
      <c r="F120" s="296"/>
      <c r="G120" s="296"/>
      <c r="H120" s="159"/>
      <c r="I120" s="159"/>
      <c r="J120" s="159"/>
      <c r="K120" s="159"/>
      <c r="L120" s="159"/>
      <c r="M120" s="159"/>
      <c r="N120" s="158"/>
      <c r="O120" s="158"/>
      <c r="P120" s="158"/>
      <c r="Q120" s="158"/>
      <c r="R120" s="159"/>
      <c r="S120" s="159"/>
      <c r="T120" s="159"/>
      <c r="U120" s="159"/>
      <c r="V120" s="159"/>
      <c r="W120" s="159"/>
      <c r="X120" s="159"/>
      <c r="Y120" s="159"/>
      <c r="Z120" s="148"/>
      <c r="AA120" s="148"/>
      <c r="AB120" s="148"/>
      <c r="AC120" s="148"/>
      <c r="AD120" s="148"/>
      <c r="AE120" s="148"/>
      <c r="AF120" s="148"/>
      <c r="AG120" s="148" t="s">
        <v>140</v>
      </c>
      <c r="AH120" s="148"/>
      <c r="AI120" s="148"/>
      <c r="AJ120" s="148"/>
      <c r="AK120" s="148"/>
      <c r="AL120" s="148"/>
      <c r="AM120" s="148"/>
      <c r="AN120" s="148"/>
      <c r="AO120" s="148"/>
      <c r="AP120" s="148"/>
      <c r="AQ120" s="148"/>
      <c r="AR120" s="148"/>
      <c r="AS120" s="148"/>
      <c r="AT120" s="148"/>
      <c r="AU120" s="148"/>
      <c r="AV120" s="148"/>
      <c r="AW120" s="148"/>
      <c r="AX120" s="148"/>
      <c r="AY120" s="148"/>
      <c r="AZ120" s="148"/>
      <c r="BA120" s="148"/>
      <c r="BB120" s="148"/>
      <c r="BC120" s="148"/>
      <c r="BD120" s="148"/>
      <c r="BE120" s="148"/>
      <c r="BF120" s="148"/>
      <c r="BG120" s="148"/>
      <c r="BH120" s="148"/>
    </row>
    <row r="121" spans="1:60" outlineLevel="1" x14ac:dyDescent="0.2">
      <c r="A121" s="171">
        <v>40</v>
      </c>
      <c r="B121" s="172" t="s">
        <v>274</v>
      </c>
      <c r="C121" s="188" t="s">
        <v>275</v>
      </c>
      <c r="D121" s="173" t="s">
        <v>268</v>
      </c>
      <c r="E121" s="174">
        <v>1</v>
      </c>
      <c r="F121" s="175"/>
      <c r="G121" s="176">
        <f>ROUND(E121*F121,2)</f>
        <v>0</v>
      </c>
      <c r="H121" s="175"/>
      <c r="I121" s="176">
        <f>ROUND(E121*H121,2)</f>
        <v>0</v>
      </c>
      <c r="J121" s="175"/>
      <c r="K121" s="176">
        <f>ROUND(E121*J121,2)</f>
        <v>0</v>
      </c>
      <c r="L121" s="176">
        <v>21</v>
      </c>
      <c r="M121" s="176">
        <f>G121*(1+L121/100)</f>
        <v>0</v>
      </c>
      <c r="N121" s="174">
        <v>0</v>
      </c>
      <c r="O121" s="174">
        <f>ROUND(E121*N121,2)</f>
        <v>0</v>
      </c>
      <c r="P121" s="174">
        <v>0</v>
      </c>
      <c r="Q121" s="174">
        <f>ROUND(E121*P121,2)</f>
        <v>0</v>
      </c>
      <c r="R121" s="176"/>
      <c r="S121" s="176" t="s">
        <v>130</v>
      </c>
      <c r="T121" s="177" t="s">
        <v>171</v>
      </c>
      <c r="U121" s="159">
        <v>0</v>
      </c>
      <c r="V121" s="159">
        <f>ROUND(E121*U121,2)</f>
        <v>0</v>
      </c>
      <c r="W121" s="159"/>
      <c r="X121" s="159" t="s">
        <v>269</v>
      </c>
      <c r="Y121" s="159" t="s">
        <v>133</v>
      </c>
      <c r="Z121" s="148"/>
      <c r="AA121" s="148"/>
      <c r="AB121" s="148"/>
      <c r="AC121" s="148"/>
      <c r="AD121" s="148"/>
      <c r="AE121" s="148"/>
      <c r="AF121" s="148"/>
      <c r="AG121" s="148" t="s">
        <v>270</v>
      </c>
      <c r="AH121" s="148"/>
      <c r="AI121" s="148"/>
      <c r="AJ121" s="148"/>
      <c r="AK121" s="148"/>
      <c r="AL121" s="148"/>
      <c r="AM121" s="148"/>
      <c r="AN121" s="148"/>
      <c r="AO121" s="148"/>
      <c r="AP121" s="148"/>
      <c r="AQ121" s="148"/>
      <c r="AR121" s="148"/>
      <c r="AS121" s="148"/>
      <c r="AT121" s="148"/>
      <c r="AU121" s="148"/>
      <c r="AV121" s="148"/>
      <c r="AW121" s="148"/>
      <c r="AX121" s="148"/>
      <c r="AY121" s="148"/>
      <c r="AZ121" s="148"/>
      <c r="BA121" s="148"/>
      <c r="BB121" s="148"/>
      <c r="BC121" s="148"/>
      <c r="BD121" s="148"/>
      <c r="BE121" s="148"/>
      <c r="BF121" s="148"/>
      <c r="BG121" s="148"/>
      <c r="BH121" s="148"/>
    </row>
    <row r="122" spans="1:60" outlineLevel="2" x14ac:dyDescent="0.2">
      <c r="A122" s="155"/>
      <c r="B122" s="156"/>
      <c r="C122" s="295" t="s">
        <v>276</v>
      </c>
      <c r="D122" s="296"/>
      <c r="E122" s="296"/>
      <c r="F122" s="296"/>
      <c r="G122" s="296"/>
      <c r="H122" s="159"/>
      <c r="I122" s="159"/>
      <c r="J122" s="159"/>
      <c r="K122" s="159"/>
      <c r="L122" s="159"/>
      <c r="M122" s="159"/>
      <c r="N122" s="158"/>
      <c r="O122" s="158"/>
      <c r="P122" s="158"/>
      <c r="Q122" s="158"/>
      <c r="R122" s="159"/>
      <c r="S122" s="159"/>
      <c r="T122" s="159"/>
      <c r="U122" s="159"/>
      <c r="V122" s="159"/>
      <c r="W122" s="159"/>
      <c r="X122" s="159"/>
      <c r="Y122" s="159"/>
      <c r="Z122" s="148"/>
      <c r="AA122" s="148"/>
      <c r="AB122" s="148"/>
      <c r="AC122" s="148"/>
      <c r="AD122" s="148"/>
      <c r="AE122" s="148"/>
      <c r="AF122" s="148"/>
      <c r="AG122" s="148" t="s">
        <v>140</v>
      </c>
      <c r="AH122" s="148"/>
      <c r="AI122" s="148"/>
      <c r="AJ122" s="148"/>
      <c r="AK122" s="148"/>
      <c r="AL122" s="148"/>
      <c r="AM122" s="148"/>
      <c r="AN122" s="148"/>
      <c r="AO122" s="148"/>
      <c r="AP122" s="148"/>
      <c r="AQ122" s="148"/>
      <c r="AR122" s="148"/>
      <c r="AS122" s="148"/>
      <c r="AT122" s="148"/>
      <c r="AU122" s="148"/>
      <c r="AV122" s="148"/>
      <c r="AW122" s="148"/>
      <c r="AX122" s="148"/>
      <c r="AY122" s="148"/>
      <c r="AZ122" s="148"/>
      <c r="BA122" s="178" t="str">
        <f>C122</f>
        <v>Náklady zhotovitele, které vzniknou v souvislosti s povinnostmi zhotovitele při předání a převzetí díla.</v>
      </c>
      <c r="BB122" s="148"/>
      <c r="BC122" s="148"/>
      <c r="BD122" s="148"/>
      <c r="BE122" s="148"/>
      <c r="BF122" s="148"/>
      <c r="BG122" s="148"/>
      <c r="BH122" s="148"/>
    </row>
    <row r="123" spans="1:60" x14ac:dyDescent="0.2">
      <c r="A123" s="3"/>
      <c r="B123" s="4"/>
      <c r="C123" s="192"/>
      <c r="D123" s="6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AE123">
        <v>12</v>
      </c>
      <c r="AF123">
        <v>21</v>
      </c>
      <c r="AG123" t="s">
        <v>111</v>
      </c>
    </row>
    <row r="124" spans="1:60" x14ac:dyDescent="0.2">
      <c r="A124" s="151"/>
      <c r="B124" s="152" t="s">
        <v>31</v>
      </c>
      <c r="C124" s="193"/>
      <c r="D124" s="153"/>
      <c r="E124" s="154"/>
      <c r="F124" s="154"/>
      <c r="G124" s="170">
        <f>G8+G15+G18+G21+G29+G31+G66+G85+G89+G96+G98+G117</f>
        <v>0</v>
      </c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AE124">
        <f>SUMIF(L7:L122,AE123,G7:G122)</f>
        <v>0</v>
      </c>
      <c r="AF124">
        <f>SUMIF(L7:L122,AF123,G7:G122)</f>
        <v>0</v>
      </c>
      <c r="AG124" t="s">
        <v>277</v>
      </c>
    </row>
    <row r="125" spans="1:60" x14ac:dyDescent="0.2">
      <c r="A125" s="3"/>
      <c r="B125" s="4"/>
      <c r="C125" s="192"/>
      <c r="D125" s="6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60" x14ac:dyDescent="0.2">
      <c r="A126" s="3"/>
      <c r="B126" s="4"/>
      <c r="C126" s="192"/>
      <c r="D126" s="6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60" x14ac:dyDescent="0.2">
      <c r="A127" s="281" t="s">
        <v>278</v>
      </c>
      <c r="B127" s="281"/>
      <c r="C127" s="282"/>
      <c r="D127" s="6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60" x14ac:dyDescent="0.2">
      <c r="A128" s="283"/>
      <c r="B128" s="284"/>
      <c r="C128" s="285"/>
      <c r="D128" s="284"/>
      <c r="E128" s="284"/>
      <c r="F128" s="284"/>
      <c r="G128" s="286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AG128" t="s">
        <v>279</v>
      </c>
    </row>
    <row r="129" spans="1:33" x14ac:dyDescent="0.2">
      <c r="A129" s="287"/>
      <c r="B129" s="288"/>
      <c r="C129" s="289"/>
      <c r="D129" s="288"/>
      <c r="E129" s="288"/>
      <c r="F129" s="288"/>
      <c r="G129" s="290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33" x14ac:dyDescent="0.2">
      <c r="A130" s="287"/>
      <c r="B130" s="288"/>
      <c r="C130" s="289"/>
      <c r="D130" s="288"/>
      <c r="E130" s="288"/>
      <c r="F130" s="288"/>
      <c r="G130" s="290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33" x14ac:dyDescent="0.2">
      <c r="A131" s="287"/>
      <c r="B131" s="288"/>
      <c r="C131" s="289"/>
      <c r="D131" s="288"/>
      <c r="E131" s="288"/>
      <c r="F131" s="288"/>
      <c r="G131" s="290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33" x14ac:dyDescent="0.2">
      <c r="A132" s="291"/>
      <c r="B132" s="292"/>
      <c r="C132" s="293"/>
      <c r="D132" s="292"/>
      <c r="E132" s="292"/>
      <c r="F132" s="292"/>
      <c r="G132" s="294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33" x14ac:dyDescent="0.2">
      <c r="A133" s="3"/>
      <c r="B133" s="4"/>
      <c r="C133" s="192"/>
      <c r="D133" s="6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33" x14ac:dyDescent="0.2">
      <c r="C134" s="194"/>
      <c r="D134" s="10"/>
      <c r="AG134" t="s">
        <v>280</v>
      </c>
    </row>
    <row r="135" spans="1:33" x14ac:dyDescent="0.2">
      <c r="D135" s="10"/>
    </row>
    <row r="136" spans="1:33" x14ac:dyDescent="0.2">
      <c r="D136" s="10"/>
    </row>
    <row r="137" spans="1:33" x14ac:dyDescent="0.2">
      <c r="D137" s="10"/>
    </row>
    <row r="138" spans="1:33" x14ac:dyDescent="0.2">
      <c r="D138" s="10"/>
    </row>
    <row r="139" spans="1:33" x14ac:dyDescent="0.2">
      <c r="D139" s="10"/>
    </row>
    <row r="140" spans="1:33" x14ac:dyDescent="0.2">
      <c r="D140" s="10"/>
    </row>
    <row r="141" spans="1:33" x14ac:dyDescent="0.2">
      <c r="D141" s="10"/>
    </row>
    <row r="142" spans="1:33" x14ac:dyDescent="0.2">
      <c r="D142" s="10"/>
    </row>
    <row r="143" spans="1:33" x14ac:dyDescent="0.2">
      <c r="D143" s="10"/>
    </row>
    <row r="144" spans="1:33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5EcMf3nizIiJskrwlweinALdgmJ9R5zHUbU/UGo5MOkd6mOZ8T6AxY+QngZJ1tN1fklwGoFwvNZubHlIX3jiwA==" saltValue="cfGySwmAd1Yx6ZAulC8lUw==" spinCount="100000" sheet="1" formatRows="0"/>
  <mergeCells count="35">
    <mergeCell ref="C56:G56"/>
    <mergeCell ref="C57:G57"/>
    <mergeCell ref="C122:G122"/>
    <mergeCell ref="C100:G100"/>
    <mergeCell ref="C102:G102"/>
    <mergeCell ref="C109:G109"/>
    <mergeCell ref="C113:G113"/>
    <mergeCell ref="C116:G116"/>
    <mergeCell ref="C120:G120"/>
    <mergeCell ref="C50:G50"/>
    <mergeCell ref="C51:G51"/>
    <mergeCell ref="C53:G53"/>
    <mergeCell ref="C54:G54"/>
    <mergeCell ref="C55:G55"/>
    <mergeCell ref="A1:G1"/>
    <mergeCell ref="C2:G2"/>
    <mergeCell ref="C3:G3"/>
    <mergeCell ref="C4:G4"/>
    <mergeCell ref="C38:G38"/>
    <mergeCell ref="A127:C127"/>
    <mergeCell ref="A128:G132"/>
    <mergeCell ref="C12:G12"/>
    <mergeCell ref="C35:G35"/>
    <mergeCell ref="C36:G36"/>
    <mergeCell ref="C37:G37"/>
    <mergeCell ref="C44:G44"/>
    <mergeCell ref="C39:G39"/>
    <mergeCell ref="C41:G41"/>
    <mergeCell ref="C42:G42"/>
    <mergeCell ref="C43:G43"/>
    <mergeCell ref="C61:G61"/>
    <mergeCell ref="C45:G45"/>
    <mergeCell ref="C47:G47"/>
    <mergeCell ref="C48:G48"/>
    <mergeCell ref="C49:G49"/>
  </mergeCells>
  <pageMargins left="0.59055118110236204" right="0.196850393700787" top="0.78740157499999996" bottom="0.78740157499999996" header="0.3" footer="0.3"/>
  <pageSetup paperSize="9" orientation="landscape" horizontalDpi="4294967293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G14" sqref="G14"/>
    </sheetView>
  </sheetViews>
  <sheetFormatPr defaultColWidth="9.140625" defaultRowHeight="15" x14ac:dyDescent="0.25"/>
  <cols>
    <col min="1" max="1" width="39.28515625" style="207" bestFit="1" customWidth="1"/>
    <col min="2" max="2" width="9.140625" style="208"/>
    <col min="3" max="3" width="13.140625" style="208" bestFit="1" customWidth="1"/>
    <col min="4" max="5" width="9.140625" style="198"/>
    <col min="6" max="6" width="0" style="198" hidden="1" customWidth="1"/>
    <col min="7" max="16384" width="9.140625" style="198"/>
  </cols>
  <sheetData>
    <row r="1" spans="1:4" x14ac:dyDescent="0.25">
      <c r="A1" s="195" t="s">
        <v>6</v>
      </c>
      <c r="B1" s="196" t="s">
        <v>281</v>
      </c>
      <c r="C1" s="196" t="s">
        <v>282</v>
      </c>
      <c r="D1" s="197"/>
    </row>
    <row r="2" spans="1:4" x14ac:dyDescent="0.25">
      <c r="A2" s="199" t="s">
        <v>283</v>
      </c>
      <c r="B2" s="200"/>
      <c r="C2" s="200"/>
      <c r="D2" s="197"/>
    </row>
    <row r="3" spans="1:4" x14ac:dyDescent="0.25">
      <c r="A3" s="201" t="s">
        <v>32</v>
      </c>
      <c r="B3" s="202">
        <f>0</f>
        <v>0</v>
      </c>
      <c r="C3" s="202"/>
      <c r="D3" s="197"/>
    </row>
    <row r="4" spans="1:4" x14ac:dyDescent="0.25">
      <c r="A4" s="201" t="s">
        <v>284</v>
      </c>
      <c r="B4" s="202">
        <f>B3 * El.Par.4!B16 / 100</f>
        <v>0</v>
      </c>
      <c r="C4" s="202">
        <f>B3 * El.Par.4!B17 / 100</f>
        <v>0</v>
      </c>
      <c r="D4" s="197"/>
    </row>
    <row r="5" spans="1:4" x14ac:dyDescent="0.25">
      <c r="A5" s="201" t="s">
        <v>285</v>
      </c>
      <c r="B5" s="202"/>
      <c r="C5" s="202">
        <f>(El.Roz.4!E22) + 0</f>
        <v>0</v>
      </c>
      <c r="D5" s="197"/>
    </row>
    <row r="6" spans="1:4" x14ac:dyDescent="0.25">
      <c r="A6" s="201" t="s">
        <v>286</v>
      </c>
      <c r="B6" s="202"/>
      <c r="C6" s="202">
        <f>0 + (El.Roz.4!H22) + 0</f>
        <v>0</v>
      </c>
      <c r="D6" s="197"/>
    </row>
    <row r="7" spans="1:4" x14ac:dyDescent="0.25">
      <c r="A7" s="203" t="s">
        <v>287</v>
      </c>
      <c r="B7" s="204">
        <f>B3 + B4</f>
        <v>0</v>
      </c>
      <c r="C7" s="204">
        <f>C3 + C4 + C5 + C6</f>
        <v>0</v>
      </c>
      <c r="D7" s="197"/>
    </row>
    <row r="8" spans="1:4" x14ac:dyDescent="0.25">
      <c r="A8" s="201" t="s">
        <v>288</v>
      </c>
      <c r="B8" s="202"/>
      <c r="C8" s="202">
        <f>(C5 + C6) * El.Par.4!B18 / 100</f>
        <v>0</v>
      </c>
      <c r="D8" s="197"/>
    </row>
    <row r="9" spans="1:4" x14ac:dyDescent="0.25">
      <c r="A9" s="201" t="s">
        <v>289</v>
      </c>
      <c r="B9" s="202"/>
      <c r="C9" s="202">
        <f>0 + 0</f>
        <v>0</v>
      </c>
      <c r="D9" s="197"/>
    </row>
    <row r="10" spans="1:4" x14ac:dyDescent="0.25">
      <c r="A10" s="201" t="s">
        <v>290</v>
      </c>
      <c r="B10" s="202"/>
      <c r="C10" s="202">
        <f>0 + 0</f>
        <v>0</v>
      </c>
      <c r="D10" s="197"/>
    </row>
    <row r="11" spans="1:4" x14ac:dyDescent="0.25">
      <c r="A11" s="201" t="s">
        <v>291</v>
      </c>
      <c r="B11" s="202"/>
      <c r="C11" s="202">
        <f>(C9 + C10) * El.Par.4!B19 / 100</f>
        <v>0</v>
      </c>
      <c r="D11" s="197"/>
    </row>
    <row r="12" spans="1:4" x14ac:dyDescent="0.25">
      <c r="A12" s="203" t="s">
        <v>292</v>
      </c>
      <c r="B12" s="204">
        <f>B7</f>
        <v>0</v>
      </c>
      <c r="C12" s="204">
        <f>C7 + C8 + C9 + C10 + C11</f>
        <v>0</v>
      </c>
      <c r="D12" s="197"/>
    </row>
    <row r="13" spans="1:4" x14ac:dyDescent="0.25">
      <c r="A13" s="201" t="s">
        <v>293</v>
      </c>
      <c r="B13" s="202"/>
      <c r="C13" s="202">
        <f>(B12 + C12) * El.Par.4!B20 / 100</f>
        <v>0</v>
      </c>
      <c r="D13" s="197"/>
    </row>
    <row r="14" spans="1:4" x14ac:dyDescent="0.25">
      <c r="A14" s="201" t="s">
        <v>294</v>
      </c>
      <c r="B14" s="202"/>
      <c r="C14" s="202">
        <f>(B12 + C12) * El.Par.4!B21 / 100</f>
        <v>0</v>
      </c>
      <c r="D14" s="197"/>
    </row>
    <row r="15" spans="1:4" x14ac:dyDescent="0.25">
      <c r="A15" s="201" t="s">
        <v>295</v>
      </c>
      <c r="B15" s="202"/>
      <c r="C15" s="202">
        <f>(B7 + C7) * El.Par.4!B22 / 100</f>
        <v>0</v>
      </c>
      <c r="D15" s="197"/>
    </row>
    <row r="16" spans="1:4" x14ac:dyDescent="0.25">
      <c r="A16" s="199" t="s">
        <v>296</v>
      </c>
      <c r="B16" s="200"/>
      <c r="C16" s="200">
        <f>B12 + C12 + C13 + C14 + C15</f>
        <v>0</v>
      </c>
      <c r="D16" s="197"/>
    </row>
    <row r="17" spans="1:4" x14ac:dyDescent="0.25">
      <c r="A17" s="201" t="s">
        <v>297</v>
      </c>
      <c r="B17" s="202"/>
      <c r="C17" s="202"/>
      <c r="D17" s="197"/>
    </row>
    <row r="18" spans="1:4" x14ac:dyDescent="0.25">
      <c r="A18" s="199" t="s">
        <v>29</v>
      </c>
      <c r="B18" s="200"/>
      <c r="C18" s="200"/>
      <c r="D18" s="197"/>
    </row>
    <row r="19" spans="1:4" x14ac:dyDescent="0.25">
      <c r="A19" s="201" t="s">
        <v>298</v>
      </c>
      <c r="B19" s="202"/>
      <c r="C19" s="202">
        <f>C12 * El.Par.4!B23 / 100</f>
        <v>0</v>
      </c>
      <c r="D19" s="197"/>
    </row>
    <row r="20" spans="1:4" x14ac:dyDescent="0.25">
      <c r="A20" s="201" t="s">
        <v>299</v>
      </c>
      <c r="B20" s="202"/>
      <c r="C20" s="202">
        <f>C12 * El.Par.4!B24 / 100</f>
        <v>0</v>
      </c>
      <c r="D20" s="197"/>
    </row>
    <row r="21" spans="1:4" x14ac:dyDescent="0.25">
      <c r="A21" s="199" t="s">
        <v>300</v>
      </c>
      <c r="B21" s="200"/>
      <c r="C21" s="200">
        <f>C19 + C20</f>
        <v>0</v>
      </c>
      <c r="D21" s="197"/>
    </row>
    <row r="22" spans="1:4" x14ac:dyDescent="0.25">
      <c r="A22" s="201" t="s">
        <v>301</v>
      </c>
      <c r="B22" s="202"/>
      <c r="C22" s="202">
        <f>El.Par.4!B25 * El.Par.4!B28 * (C16 * El.Par.4!B27)^El.Par.4!B26</f>
        <v>0</v>
      </c>
      <c r="D22" s="197"/>
    </row>
    <row r="23" spans="1:4" x14ac:dyDescent="0.25">
      <c r="A23" s="201" t="s">
        <v>297</v>
      </c>
      <c r="B23" s="202"/>
      <c r="C23" s="202"/>
      <c r="D23" s="197"/>
    </row>
    <row r="24" spans="1:4" x14ac:dyDescent="0.25">
      <c r="A24" s="205" t="s">
        <v>302</v>
      </c>
      <c r="B24" s="206"/>
      <c r="C24" s="206">
        <f>C16 + C21 + C22</f>
        <v>0</v>
      </c>
      <c r="D24" s="197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G14" sqref="G14"/>
    </sheetView>
  </sheetViews>
  <sheetFormatPr defaultColWidth="9.140625" defaultRowHeight="15" x14ac:dyDescent="0.25"/>
  <cols>
    <col min="1" max="1" width="83.7109375" style="223" customWidth="1"/>
    <col min="2" max="2" width="3.28515625" style="207" bestFit="1" customWidth="1"/>
    <col min="3" max="3" width="6.42578125" style="208" bestFit="1" customWidth="1"/>
    <col min="4" max="4" width="7.85546875" style="208" bestFit="1" customWidth="1"/>
    <col min="5" max="5" width="13.42578125" style="208" bestFit="1" customWidth="1"/>
    <col min="6" max="6" width="14.42578125" style="207" bestFit="1" customWidth="1"/>
    <col min="7" max="7" width="6.42578125" style="208" bestFit="1" customWidth="1"/>
    <col min="8" max="8" width="12.5703125" style="208" bestFit="1" customWidth="1"/>
    <col min="9" max="9" width="7.85546875" style="208" bestFit="1" customWidth="1"/>
    <col min="10" max="10" width="13.140625" style="208" bestFit="1" customWidth="1"/>
    <col min="11" max="12" width="9.140625" style="198"/>
    <col min="13" max="13" width="0" style="198" hidden="1" customWidth="1"/>
    <col min="14" max="16384" width="9.140625" style="198"/>
  </cols>
  <sheetData>
    <row r="1" spans="1:12" x14ac:dyDescent="0.25">
      <c r="A1" s="209" t="s">
        <v>6</v>
      </c>
      <c r="B1" s="195" t="s">
        <v>303</v>
      </c>
      <c r="C1" s="196" t="s">
        <v>304</v>
      </c>
      <c r="D1" s="196" t="s">
        <v>305</v>
      </c>
      <c r="E1" s="196" t="s">
        <v>306</v>
      </c>
      <c r="F1" s="195" t="s">
        <v>307</v>
      </c>
      <c r="G1" s="196" t="s">
        <v>33</v>
      </c>
      <c r="H1" s="196" t="s">
        <v>308</v>
      </c>
      <c r="I1" s="196" t="s">
        <v>309</v>
      </c>
      <c r="J1" s="196" t="s">
        <v>1</v>
      </c>
      <c r="K1" s="197"/>
      <c r="L1" s="197"/>
    </row>
    <row r="2" spans="1:12" x14ac:dyDescent="0.25">
      <c r="A2" s="210" t="s">
        <v>93</v>
      </c>
      <c r="B2" s="205" t="s">
        <v>297</v>
      </c>
      <c r="C2" s="206"/>
      <c r="D2" s="206"/>
      <c r="E2" s="206"/>
      <c r="F2" s="205" t="s">
        <v>297</v>
      </c>
      <c r="G2" s="206"/>
      <c r="H2" s="206"/>
      <c r="I2" s="206"/>
      <c r="J2" s="206"/>
      <c r="K2" s="197"/>
      <c r="L2" s="197"/>
    </row>
    <row r="3" spans="1:12" ht="24.75" x14ac:dyDescent="0.25">
      <c r="A3" s="211" t="s">
        <v>310</v>
      </c>
      <c r="B3" s="212" t="s">
        <v>297</v>
      </c>
      <c r="C3" s="213"/>
      <c r="D3" s="213"/>
      <c r="E3" s="213"/>
      <c r="F3" s="212" t="s">
        <v>297</v>
      </c>
      <c r="G3" s="213"/>
      <c r="H3" s="213"/>
      <c r="I3" s="213"/>
      <c r="J3" s="213"/>
      <c r="K3" s="197"/>
      <c r="L3" s="197"/>
    </row>
    <row r="4" spans="1:12" x14ac:dyDescent="0.25">
      <c r="A4" s="214" t="s">
        <v>297</v>
      </c>
      <c r="B4" s="201" t="s">
        <v>297</v>
      </c>
      <c r="C4" s="215"/>
      <c r="D4" s="215"/>
      <c r="E4" s="215"/>
      <c r="F4" s="201" t="s">
        <v>297</v>
      </c>
      <c r="G4" s="215"/>
      <c r="H4" s="215"/>
      <c r="I4" s="215"/>
      <c r="J4" s="215"/>
      <c r="K4" s="197"/>
      <c r="L4" s="197"/>
    </row>
    <row r="5" spans="1:12" x14ac:dyDescent="0.25">
      <c r="A5" s="216" t="s">
        <v>311</v>
      </c>
      <c r="B5" s="217" t="s">
        <v>297</v>
      </c>
      <c r="C5" s="218"/>
      <c r="D5" s="218"/>
      <c r="E5" s="218"/>
      <c r="F5" s="217" t="s">
        <v>297</v>
      </c>
      <c r="G5" s="218"/>
      <c r="H5" s="218"/>
      <c r="I5" s="218"/>
      <c r="J5" s="218"/>
      <c r="K5" s="197"/>
      <c r="L5" s="197"/>
    </row>
    <row r="6" spans="1:12" x14ac:dyDescent="0.25">
      <c r="A6" s="219" t="s">
        <v>312</v>
      </c>
      <c r="B6" s="220" t="s">
        <v>297</v>
      </c>
      <c r="C6" s="221"/>
      <c r="D6" s="221"/>
      <c r="E6" s="221"/>
      <c r="F6" s="220" t="s">
        <v>297</v>
      </c>
      <c r="G6" s="221"/>
      <c r="H6" s="221"/>
      <c r="I6" s="221"/>
      <c r="J6" s="221"/>
      <c r="K6" s="197"/>
      <c r="L6" s="197"/>
    </row>
    <row r="7" spans="1:12" x14ac:dyDescent="0.25">
      <c r="A7" s="214" t="s">
        <v>313</v>
      </c>
      <c r="B7" s="201" t="s">
        <v>314</v>
      </c>
      <c r="C7" s="202">
        <v>150</v>
      </c>
      <c r="D7" s="202"/>
      <c r="E7" s="202">
        <f>C7*D7</f>
        <v>0</v>
      </c>
      <c r="F7" s="201" t="s">
        <v>297</v>
      </c>
      <c r="G7" s="202"/>
      <c r="H7" s="202">
        <f>C7*G7</f>
        <v>0</v>
      </c>
      <c r="I7" s="202">
        <f t="shared" ref="I7:J11" si="0">D7+G7</f>
        <v>0</v>
      </c>
      <c r="J7" s="202">
        <f t="shared" si="0"/>
        <v>0</v>
      </c>
      <c r="K7" s="197"/>
      <c r="L7" s="197"/>
    </row>
    <row r="8" spans="1:12" x14ac:dyDescent="0.25">
      <c r="A8" s="219" t="s">
        <v>315</v>
      </c>
      <c r="B8" s="220" t="s">
        <v>297</v>
      </c>
      <c r="C8" s="221"/>
      <c r="D8" s="221"/>
      <c r="E8" s="221"/>
      <c r="F8" s="220" t="s">
        <v>297</v>
      </c>
      <c r="G8" s="221"/>
      <c r="H8" s="221"/>
      <c r="I8" s="221">
        <f t="shared" si="0"/>
        <v>0</v>
      </c>
      <c r="J8" s="221">
        <f t="shared" si="0"/>
        <v>0</v>
      </c>
      <c r="K8" s="197"/>
      <c r="L8" s="197"/>
    </row>
    <row r="9" spans="1:12" x14ac:dyDescent="0.25">
      <c r="A9" s="214" t="s">
        <v>316</v>
      </c>
      <c r="B9" s="201" t="s">
        <v>169</v>
      </c>
      <c r="C9" s="202">
        <v>25</v>
      </c>
      <c r="D9" s="202"/>
      <c r="E9" s="202">
        <f>C9*D9</f>
        <v>0</v>
      </c>
      <c r="F9" s="201" t="s">
        <v>297</v>
      </c>
      <c r="G9" s="202"/>
      <c r="H9" s="202">
        <f>C9*G9</f>
        <v>0</v>
      </c>
      <c r="I9" s="202">
        <f t="shared" si="0"/>
        <v>0</v>
      </c>
      <c r="J9" s="202">
        <f t="shared" si="0"/>
        <v>0</v>
      </c>
      <c r="K9" s="197"/>
      <c r="L9" s="197"/>
    </row>
    <row r="10" spans="1:12" x14ac:dyDescent="0.25">
      <c r="A10" s="214" t="s">
        <v>317</v>
      </c>
      <c r="B10" s="201" t="s">
        <v>169</v>
      </c>
      <c r="C10" s="202">
        <v>25</v>
      </c>
      <c r="D10" s="202"/>
      <c r="E10" s="202">
        <f>C10*D10</f>
        <v>0</v>
      </c>
      <c r="F10" s="201" t="s">
        <v>297</v>
      </c>
      <c r="G10" s="202"/>
      <c r="H10" s="202">
        <f>C10*G10</f>
        <v>0</v>
      </c>
      <c r="I10" s="202">
        <f t="shared" si="0"/>
        <v>0</v>
      </c>
      <c r="J10" s="202">
        <f t="shared" si="0"/>
        <v>0</v>
      </c>
      <c r="K10" s="197"/>
      <c r="L10" s="197"/>
    </row>
    <row r="11" spans="1:12" x14ac:dyDescent="0.25">
      <c r="A11" s="214" t="s">
        <v>318</v>
      </c>
      <c r="B11" s="201" t="s">
        <v>169</v>
      </c>
      <c r="C11" s="202">
        <v>25</v>
      </c>
      <c r="D11" s="202"/>
      <c r="E11" s="202">
        <f>C11*D11</f>
        <v>0</v>
      </c>
      <c r="F11" s="201" t="s">
        <v>297</v>
      </c>
      <c r="G11" s="202"/>
      <c r="H11" s="202">
        <f>C11*G11</f>
        <v>0</v>
      </c>
      <c r="I11" s="202">
        <f t="shared" si="0"/>
        <v>0</v>
      </c>
      <c r="J11" s="202">
        <f t="shared" si="0"/>
        <v>0</v>
      </c>
      <c r="K11" s="197"/>
      <c r="L11" s="197"/>
    </row>
    <row r="12" spans="1:12" x14ac:dyDescent="0.25">
      <c r="A12" s="214" t="s">
        <v>297</v>
      </c>
      <c r="B12" s="201" t="s">
        <v>297</v>
      </c>
      <c r="C12" s="215"/>
      <c r="D12" s="215"/>
      <c r="E12" s="215"/>
      <c r="F12" s="201" t="s">
        <v>297</v>
      </c>
      <c r="G12" s="215"/>
      <c r="H12" s="215"/>
      <c r="I12" s="215"/>
      <c r="J12" s="215"/>
      <c r="K12" s="197"/>
      <c r="L12" s="197"/>
    </row>
    <row r="13" spans="1:12" x14ac:dyDescent="0.25">
      <c r="A13" s="222" t="s">
        <v>319</v>
      </c>
      <c r="B13" s="199" t="s">
        <v>297</v>
      </c>
      <c r="C13" s="200"/>
      <c r="D13" s="200"/>
      <c r="E13" s="200"/>
      <c r="F13" s="199" t="s">
        <v>297</v>
      </c>
      <c r="G13" s="200"/>
      <c r="H13" s="200"/>
      <c r="I13" s="200"/>
      <c r="J13" s="200"/>
      <c r="K13" s="197"/>
      <c r="L13" s="197"/>
    </row>
    <row r="14" spans="1:12" x14ac:dyDescent="0.25">
      <c r="A14" s="219" t="s">
        <v>320</v>
      </c>
      <c r="B14" s="220" t="s">
        <v>297</v>
      </c>
      <c r="C14" s="221"/>
      <c r="D14" s="221"/>
      <c r="E14" s="221"/>
      <c r="F14" s="220" t="s">
        <v>297</v>
      </c>
      <c r="G14" s="221"/>
      <c r="H14" s="221"/>
      <c r="I14" s="221"/>
      <c r="J14" s="221"/>
      <c r="K14" s="197"/>
      <c r="L14" s="197"/>
    </row>
    <row r="15" spans="1:12" x14ac:dyDescent="0.25">
      <c r="A15" s="214" t="s">
        <v>321</v>
      </c>
      <c r="B15" s="201" t="s">
        <v>169</v>
      </c>
      <c r="C15" s="202">
        <v>64</v>
      </c>
      <c r="D15" s="202"/>
      <c r="E15" s="202">
        <f>C15*D15</f>
        <v>0</v>
      </c>
      <c r="F15" s="201" t="s">
        <v>297</v>
      </c>
      <c r="G15" s="202"/>
      <c r="H15" s="202">
        <f>C15*G15</f>
        <v>0</v>
      </c>
      <c r="I15" s="202">
        <f>D15+G15</f>
        <v>0</v>
      </c>
      <c r="J15" s="202">
        <f>E15+H15</f>
        <v>0</v>
      </c>
      <c r="K15" s="197"/>
      <c r="L15" s="197"/>
    </row>
    <row r="16" spans="1:12" x14ac:dyDescent="0.25">
      <c r="A16" s="219" t="s">
        <v>322</v>
      </c>
      <c r="B16" s="220" t="s">
        <v>297</v>
      </c>
      <c r="C16" s="221"/>
      <c r="D16" s="221"/>
      <c r="E16" s="221"/>
      <c r="F16" s="220" t="s">
        <v>297</v>
      </c>
      <c r="G16" s="221"/>
      <c r="H16" s="221"/>
      <c r="I16" s="221"/>
      <c r="J16" s="221"/>
      <c r="K16" s="197"/>
      <c r="L16" s="197"/>
    </row>
    <row r="17" spans="1:12" x14ac:dyDescent="0.25">
      <c r="A17" s="214" t="s">
        <v>323</v>
      </c>
      <c r="B17" s="201" t="s">
        <v>169</v>
      </c>
      <c r="C17" s="202">
        <v>25</v>
      </c>
      <c r="D17" s="202"/>
      <c r="E17" s="202">
        <f>C17*D17</f>
        <v>0</v>
      </c>
      <c r="F17" s="201" t="s">
        <v>297</v>
      </c>
      <c r="G17" s="202"/>
      <c r="H17" s="202">
        <f>C17*G17</f>
        <v>0</v>
      </c>
      <c r="I17" s="202">
        <f t="shared" ref="I17:J20" si="1">D17+G17</f>
        <v>0</v>
      </c>
      <c r="J17" s="202">
        <f t="shared" si="1"/>
        <v>0</v>
      </c>
      <c r="K17" s="197"/>
      <c r="L17" s="197"/>
    </row>
    <row r="18" spans="1:12" x14ac:dyDescent="0.25">
      <c r="A18" s="214" t="s">
        <v>297</v>
      </c>
      <c r="B18" s="201" t="s">
        <v>297</v>
      </c>
      <c r="C18" s="215"/>
      <c r="D18" s="215"/>
      <c r="E18" s="215"/>
      <c r="F18" s="201" t="s">
        <v>297</v>
      </c>
      <c r="G18" s="215"/>
      <c r="H18" s="215"/>
      <c r="I18" s="215">
        <f t="shared" si="1"/>
        <v>0</v>
      </c>
      <c r="J18" s="215">
        <f t="shared" si="1"/>
        <v>0</v>
      </c>
      <c r="K18" s="197"/>
      <c r="L18" s="197"/>
    </row>
    <row r="19" spans="1:12" x14ac:dyDescent="0.25">
      <c r="A19" s="214" t="s">
        <v>324</v>
      </c>
      <c r="B19" s="201" t="s">
        <v>242</v>
      </c>
      <c r="C19" s="202">
        <v>1</v>
      </c>
      <c r="D19" s="202"/>
      <c r="E19" s="202">
        <f>C19*D19</f>
        <v>0</v>
      </c>
      <c r="F19" s="201" t="s">
        <v>297</v>
      </c>
      <c r="G19" s="202"/>
      <c r="H19" s="202">
        <f>C19*G19</f>
        <v>0</v>
      </c>
      <c r="I19" s="202">
        <f t="shared" si="1"/>
        <v>0</v>
      </c>
      <c r="J19" s="202">
        <f t="shared" si="1"/>
        <v>0</v>
      </c>
      <c r="K19" s="197"/>
      <c r="L19" s="197"/>
    </row>
    <row r="20" spans="1:12" x14ac:dyDescent="0.25">
      <c r="A20" s="214" t="s">
        <v>297</v>
      </c>
      <c r="B20" s="201" t="s">
        <v>297</v>
      </c>
      <c r="C20" s="215"/>
      <c r="D20" s="215"/>
      <c r="E20" s="215"/>
      <c r="F20" s="201" t="s">
        <v>297</v>
      </c>
      <c r="G20" s="215"/>
      <c r="H20" s="215"/>
      <c r="I20" s="215">
        <f t="shared" si="1"/>
        <v>0</v>
      </c>
      <c r="J20" s="215">
        <f t="shared" si="1"/>
        <v>0</v>
      </c>
      <c r="K20" s="197"/>
      <c r="L20" s="197"/>
    </row>
    <row r="21" spans="1:12" x14ac:dyDescent="0.25">
      <c r="A21" s="214" t="s">
        <v>297</v>
      </c>
      <c r="B21" s="201" t="s">
        <v>297</v>
      </c>
      <c r="C21" s="215"/>
      <c r="D21" s="215"/>
      <c r="E21" s="215"/>
      <c r="F21" s="201" t="s">
        <v>297</v>
      </c>
      <c r="G21" s="215"/>
      <c r="H21" s="215"/>
      <c r="I21" s="215"/>
      <c r="J21" s="215"/>
      <c r="K21" s="197"/>
      <c r="L21" s="197"/>
    </row>
    <row r="22" spans="1:12" x14ac:dyDescent="0.25">
      <c r="A22" s="210" t="s">
        <v>325</v>
      </c>
      <c r="B22" s="205" t="s">
        <v>297</v>
      </c>
      <c r="C22" s="206"/>
      <c r="D22" s="206"/>
      <c r="E22" s="206">
        <f>SUM(E3:E21)</f>
        <v>0</v>
      </c>
      <c r="F22" s="205" t="s">
        <v>297</v>
      </c>
      <c r="G22" s="206"/>
      <c r="H22" s="206">
        <f>SUM(H3:H21)</f>
        <v>0</v>
      </c>
      <c r="I22" s="206"/>
      <c r="J22" s="206">
        <f>SUM(J3:J21)</f>
        <v>0</v>
      </c>
      <c r="K22" s="197"/>
      <c r="L22" s="197"/>
    </row>
    <row r="23" spans="1:12" x14ac:dyDescent="0.25">
      <c r="A23" s="214" t="s">
        <v>297</v>
      </c>
      <c r="B23" s="201" t="s">
        <v>297</v>
      </c>
      <c r="C23" s="202"/>
      <c r="D23" s="202"/>
      <c r="E23" s="202"/>
      <c r="F23" s="201" t="s">
        <v>297</v>
      </c>
      <c r="G23" s="202"/>
      <c r="H23" s="202"/>
      <c r="I23" s="202">
        <f>D23+G23</f>
        <v>0</v>
      </c>
      <c r="J23" s="202">
        <f>E23+H23</f>
        <v>0</v>
      </c>
      <c r="K23" s="197"/>
      <c r="L23" s="197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workbookViewId="0">
      <selection activeCell="G14" sqref="G14"/>
    </sheetView>
  </sheetViews>
  <sheetFormatPr defaultColWidth="9.140625" defaultRowHeight="15" x14ac:dyDescent="0.25"/>
  <cols>
    <col min="1" max="1" width="28.42578125" style="207" bestFit="1" customWidth="1"/>
    <col min="2" max="2" width="74.5703125" style="207" bestFit="1" customWidth="1"/>
    <col min="3" max="3" width="9.140625" style="198"/>
    <col min="4" max="4" width="0" style="198" hidden="1" customWidth="1"/>
    <col min="5" max="16384" width="9.140625" style="198"/>
  </cols>
  <sheetData>
    <row r="1" spans="1:3" x14ac:dyDescent="0.25">
      <c r="A1" s="195" t="s">
        <v>6</v>
      </c>
      <c r="B1" s="195" t="s">
        <v>326</v>
      </c>
      <c r="C1" s="197"/>
    </row>
    <row r="2" spans="1:3" x14ac:dyDescent="0.25">
      <c r="A2" s="195" t="s">
        <v>327</v>
      </c>
      <c r="B2" s="205" t="s">
        <v>328</v>
      </c>
      <c r="C2" s="197"/>
    </row>
    <row r="3" spans="1:3" x14ac:dyDescent="0.25">
      <c r="A3" s="195" t="s">
        <v>329</v>
      </c>
      <c r="B3" s="199" t="s">
        <v>330</v>
      </c>
      <c r="C3" s="197"/>
    </row>
    <row r="4" spans="1:3" x14ac:dyDescent="0.25">
      <c r="A4" s="195" t="s">
        <v>331</v>
      </c>
      <c r="B4" s="199" t="s">
        <v>297</v>
      </c>
      <c r="C4" s="197"/>
    </row>
    <row r="5" spans="1:3" x14ac:dyDescent="0.25">
      <c r="A5" s="195" t="s">
        <v>332</v>
      </c>
      <c r="B5" s="199" t="s">
        <v>333</v>
      </c>
      <c r="C5" s="197"/>
    </row>
    <row r="6" spans="1:3" x14ac:dyDescent="0.25">
      <c r="A6" s="195" t="s">
        <v>334</v>
      </c>
      <c r="B6" s="199" t="s">
        <v>335</v>
      </c>
      <c r="C6" s="197"/>
    </row>
    <row r="7" spans="1:3" x14ac:dyDescent="0.25">
      <c r="A7" s="195" t="s">
        <v>336</v>
      </c>
      <c r="B7" s="199" t="s">
        <v>297</v>
      </c>
      <c r="C7" s="197"/>
    </row>
    <row r="8" spans="1:3" x14ac:dyDescent="0.25">
      <c r="A8" s="195" t="s">
        <v>337</v>
      </c>
      <c r="B8" s="199" t="s">
        <v>297</v>
      </c>
      <c r="C8" s="197"/>
    </row>
    <row r="9" spans="1:3" x14ac:dyDescent="0.25">
      <c r="A9" s="195" t="s">
        <v>338</v>
      </c>
      <c r="B9" s="199" t="s">
        <v>339</v>
      </c>
      <c r="C9" s="197"/>
    </row>
    <row r="10" spans="1:3" x14ac:dyDescent="0.25">
      <c r="A10" s="195" t="s">
        <v>340</v>
      </c>
      <c r="B10" s="199" t="s">
        <v>297</v>
      </c>
      <c r="C10" s="197"/>
    </row>
    <row r="11" spans="1:3" x14ac:dyDescent="0.25">
      <c r="A11" s="195" t="s">
        <v>341</v>
      </c>
      <c r="B11" s="199" t="s">
        <v>342</v>
      </c>
      <c r="C11" s="197"/>
    </row>
    <row r="12" spans="1:3" x14ac:dyDescent="0.25">
      <c r="A12" s="195" t="s">
        <v>343</v>
      </c>
      <c r="B12" s="199" t="s">
        <v>344</v>
      </c>
      <c r="C12" s="197"/>
    </row>
    <row r="13" spans="1:3" x14ac:dyDescent="0.25">
      <c r="A13" s="195" t="s">
        <v>345</v>
      </c>
      <c r="B13" s="199" t="s">
        <v>346</v>
      </c>
      <c r="C13" s="197"/>
    </row>
    <row r="14" spans="1:3" x14ac:dyDescent="0.25">
      <c r="A14" s="195" t="s">
        <v>347</v>
      </c>
      <c r="B14" s="199" t="s">
        <v>348</v>
      </c>
      <c r="C14" s="197"/>
    </row>
    <row r="15" spans="1:3" x14ac:dyDescent="0.25">
      <c r="A15" s="195" t="s">
        <v>297</v>
      </c>
      <c r="B15" s="201" t="s">
        <v>297</v>
      </c>
      <c r="C15" s="197"/>
    </row>
    <row r="16" spans="1:3" x14ac:dyDescent="0.25">
      <c r="A16" s="195" t="s">
        <v>349</v>
      </c>
      <c r="B16" s="203" t="s">
        <v>350</v>
      </c>
      <c r="C16" s="197"/>
    </row>
    <row r="17" spans="1:3" x14ac:dyDescent="0.25">
      <c r="A17" s="195" t="s">
        <v>351</v>
      </c>
      <c r="B17" s="203" t="s">
        <v>352</v>
      </c>
      <c r="C17" s="197"/>
    </row>
    <row r="18" spans="1:3" x14ac:dyDescent="0.25">
      <c r="A18" s="195" t="s">
        <v>353</v>
      </c>
      <c r="B18" s="203" t="s">
        <v>354</v>
      </c>
      <c r="C18" s="197"/>
    </row>
    <row r="19" spans="1:3" x14ac:dyDescent="0.25">
      <c r="A19" s="195" t="s">
        <v>355</v>
      </c>
      <c r="B19" s="203" t="s">
        <v>356</v>
      </c>
      <c r="C19" s="197"/>
    </row>
    <row r="20" spans="1:3" x14ac:dyDescent="0.25">
      <c r="A20" s="195" t="s">
        <v>357</v>
      </c>
      <c r="B20" s="203" t="s">
        <v>356</v>
      </c>
      <c r="C20" s="197"/>
    </row>
    <row r="21" spans="1:3" x14ac:dyDescent="0.25">
      <c r="A21" s="195" t="s">
        <v>358</v>
      </c>
      <c r="B21" s="203" t="s">
        <v>356</v>
      </c>
      <c r="C21" s="197"/>
    </row>
    <row r="22" spans="1:3" x14ac:dyDescent="0.25">
      <c r="A22" s="195" t="s">
        <v>359</v>
      </c>
      <c r="B22" s="203" t="s">
        <v>356</v>
      </c>
      <c r="C22" s="197"/>
    </row>
    <row r="23" spans="1:3" x14ac:dyDescent="0.25">
      <c r="A23" s="195" t="s">
        <v>360</v>
      </c>
      <c r="B23" s="203" t="s">
        <v>361</v>
      </c>
      <c r="C23" s="197"/>
    </row>
    <row r="24" spans="1:3" x14ac:dyDescent="0.25">
      <c r="A24" s="195" t="s">
        <v>362</v>
      </c>
      <c r="B24" s="203" t="s">
        <v>361</v>
      </c>
      <c r="C24" s="197"/>
    </row>
    <row r="25" spans="1:3" x14ac:dyDescent="0.25">
      <c r="A25" s="195" t="s">
        <v>363</v>
      </c>
      <c r="B25" s="203" t="s">
        <v>356</v>
      </c>
      <c r="C25" s="197"/>
    </row>
    <row r="26" spans="1:3" x14ac:dyDescent="0.25">
      <c r="A26" s="195" t="s">
        <v>364</v>
      </c>
      <c r="B26" s="203" t="s">
        <v>365</v>
      </c>
      <c r="C26" s="197"/>
    </row>
    <row r="27" spans="1:3" x14ac:dyDescent="0.25">
      <c r="A27" s="195" t="s">
        <v>366</v>
      </c>
      <c r="B27" s="203" t="s">
        <v>356</v>
      </c>
      <c r="C27" s="197"/>
    </row>
    <row r="28" spans="1:3" x14ac:dyDescent="0.25">
      <c r="A28" s="195" t="s">
        <v>367</v>
      </c>
      <c r="B28" s="203" t="s">
        <v>356</v>
      </c>
      <c r="C28" s="197"/>
    </row>
    <row r="29" spans="1:3" x14ac:dyDescent="0.25">
      <c r="A29" s="195" t="s">
        <v>368</v>
      </c>
      <c r="B29" s="203" t="s">
        <v>356</v>
      </c>
      <c r="C29" s="197"/>
    </row>
    <row r="30" spans="1:3" x14ac:dyDescent="0.25">
      <c r="A30" s="195" t="s">
        <v>369</v>
      </c>
      <c r="B30" s="203" t="s">
        <v>356</v>
      </c>
      <c r="C30" s="197"/>
    </row>
    <row r="31" spans="1:3" ht="24.75" x14ac:dyDescent="0.25">
      <c r="A31" s="209" t="s">
        <v>370</v>
      </c>
      <c r="B31" s="203" t="s">
        <v>371</v>
      </c>
      <c r="C31" s="197"/>
    </row>
    <row r="32" spans="1:3" x14ac:dyDescent="0.25">
      <c r="A32" s="195" t="s">
        <v>372</v>
      </c>
      <c r="B32" s="203" t="s">
        <v>373</v>
      </c>
      <c r="C32" s="197"/>
    </row>
    <row r="33" spans="1:2" x14ac:dyDescent="0.25">
      <c r="A33" s="207" t="s">
        <v>374</v>
      </c>
      <c r="B33" s="207">
        <v>3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48</vt:i4>
      </vt:variant>
    </vt:vector>
  </HeadingPairs>
  <TitlesOfParts>
    <vt:vector size="55" baseType="lpstr">
      <vt:lpstr>Pokyny pro vyplnění</vt:lpstr>
      <vt:lpstr>Stavba</vt:lpstr>
      <vt:lpstr>VzorPolozky</vt:lpstr>
      <vt:lpstr>SO01 4 Pol</vt:lpstr>
      <vt:lpstr>El.Rek.4</vt:lpstr>
      <vt:lpstr>El.Roz.4</vt:lpstr>
      <vt:lpstr>El.Par.4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'SO01 4 Pol'!Názvy_tisku</vt:lpstr>
      <vt:lpstr>oadresa</vt:lpstr>
      <vt:lpstr>Stavba!Objednatel</vt:lpstr>
      <vt:lpstr>Stavba!Objekt</vt:lpstr>
      <vt:lpstr>'SO01 4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Kampa</dc:creator>
  <cp:lastModifiedBy>Leskovjanová Irena, Mgr.</cp:lastModifiedBy>
  <cp:lastPrinted>2019-03-19T12:27:02Z</cp:lastPrinted>
  <dcterms:created xsi:type="dcterms:W3CDTF">2009-04-08T07:15:50Z</dcterms:created>
  <dcterms:modified xsi:type="dcterms:W3CDTF">2025-03-26T09:35:11Z</dcterms:modified>
</cp:coreProperties>
</file>