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72" firstSheet="4" activeTab="0"/>
  </bookViews>
  <sheets>
    <sheet name="Rekapitulace stavby" sheetId="1" r:id="rId1"/>
    <sheet name="SO 02 - Zateplení vnější ..." sheetId="2" r:id="rId2"/>
    <sheet name="SO 01.1 - Stavební část" sheetId="3" r:id="rId3"/>
    <sheet name="SO 01.2 - Zdravotechnika" sheetId="4" r:id="rId4"/>
    <sheet name="SO 01.3 - Vytápění" sheetId="5" r:id="rId5"/>
    <sheet name="SO 01.4 - Vzduchotechnika" sheetId="6" r:id="rId6"/>
    <sheet name="SO 01.5 - Plynoinstalace" sheetId="7" r:id="rId7"/>
    <sheet name="SO 01.6.1 - Elektroinstalace" sheetId="13" r:id="rId8"/>
    <sheet name="SO 01.6.2 - Elektroinstalace" sheetId="14" r:id="rId9"/>
    <sheet name="SO 01.7 - Slaboproud (2)" sheetId="15" r:id="rId10"/>
    <sheet name="SO 03 - Vedlejší rozpočto..." sheetId="10" r:id="rId11"/>
    <sheet name="Seznam figur" sheetId="11" r:id="rId12"/>
  </sheets>
  <definedNames>
    <definedName name="_xlnm._FilterDatabase" localSheetId="2" hidden="1">'SO 01.1 - Stavební část'!$C$139:$K$919</definedName>
    <definedName name="_xlnm._FilterDatabase" localSheetId="3" hidden="1">'SO 01.2 - Zdravotechnika'!$C$132:$K$266</definedName>
    <definedName name="_xlnm._FilterDatabase" localSheetId="4" hidden="1">'SO 01.3 - Vytápění'!$C$136:$K$242</definedName>
    <definedName name="_xlnm._FilterDatabase" localSheetId="5" hidden="1">'SO 01.4 - Vzduchotechnika'!$C$129:$K$176</definedName>
    <definedName name="_xlnm._FilterDatabase" localSheetId="6" hidden="1">'SO 01.5 - Plynoinstalace'!$C$128:$K$169</definedName>
    <definedName name="_xlnm._FilterDatabase" localSheetId="1" hidden="1">'SO 02 - Zateplení vnější ...'!$C$136:$K$591</definedName>
    <definedName name="_xlnm._FilterDatabase" localSheetId="10" hidden="1">'SO 03 - Vedlejší rozpočto...'!$C$120:$K$134</definedName>
    <definedName name="_xlnm.Print_Area" localSheetId="0">'Rekapitulace stavby'!$D$4:$AO$76,'Rekapitulace stavby'!$C$82:$AQ$105</definedName>
    <definedName name="_xlnm.Print_Area" localSheetId="11">'Seznam figur'!$C$4:$G$71</definedName>
    <definedName name="_xlnm.Print_Area" localSheetId="2">'SO 01.1 - Stavební část'!$C$4:$J$76,'SO 01.1 - Stavební část'!$C$82:$J$119,'SO 01.1 - Stavební část'!$C$125:$K$919</definedName>
    <definedName name="_xlnm.Print_Area" localSheetId="3">'SO 01.2 - Zdravotechnika'!$C$4:$J$76,'SO 01.2 - Zdravotechnika'!$C$82:$J$112,'SO 01.2 - Zdravotechnika'!$C$118:$K$266</definedName>
    <definedName name="_xlnm.Print_Area" localSheetId="4">'SO 01.3 - Vytápění'!$C$4:$J$76,'SO 01.3 - Vytápění'!$C$82:$J$116,'SO 01.3 - Vytápění'!$C$122:$K$242</definedName>
    <definedName name="_xlnm.Print_Area" localSheetId="5">'SO 01.4 - Vzduchotechnika'!$C$4:$J$76,'SO 01.4 - Vzduchotechnika'!$C$82:$J$109,'SO 01.4 - Vzduchotechnika'!$C$115:$K$176</definedName>
    <definedName name="_xlnm.Print_Area" localSheetId="6">'SO 01.5 - Plynoinstalace'!$C$4:$J$76,'SO 01.5 - Plynoinstalace'!$C$82:$J$108,'SO 01.5 - Plynoinstalace'!$C$114:$K$169</definedName>
    <definedName name="_xlnm.Print_Area" localSheetId="1">'SO 02 - Zateplení vnější ...'!$C$4:$J$76,'SO 02 - Zateplení vnější ...'!$C$82:$J$118,'SO 02 - Zateplení vnější ...'!$C$124:$K$591</definedName>
    <definedName name="_xlnm.Print_Area" localSheetId="10">'SO 03 - Vedlejší rozpočto...'!$C$4:$J$76,'SO 03 - Vedlejší rozpočto...'!$C$82:$J$102,'SO 03 - Vedlejší rozpočto...'!$C$108:$K$134</definedName>
    <definedName name="_xlnm.Print_Titles" localSheetId="0">'Rekapitulace stavby'!$92:$92</definedName>
    <definedName name="_xlnm.Print_Titles" localSheetId="1">'SO 02 - Zateplení vnější ...'!$136:$136</definedName>
    <definedName name="_xlnm.Print_Titles" localSheetId="2">'SO 01.1 - Stavební část'!$139:$139</definedName>
    <definedName name="_xlnm.Print_Titles" localSheetId="3">'SO 01.2 - Zdravotechnika'!$132:$132</definedName>
    <definedName name="_xlnm.Print_Titles" localSheetId="4">'SO 01.3 - Vytápění'!$136:$136</definedName>
    <definedName name="_xlnm.Print_Titles" localSheetId="5">'SO 01.4 - Vzduchotechnika'!$129:$129</definedName>
    <definedName name="_xlnm.Print_Titles" localSheetId="6">'SO 01.5 - Plynoinstalace'!$128:$128</definedName>
    <definedName name="_xlnm.Print_Titles" localSheetId="10">'SO 03 - Vedlejší rozpočto...'!$120:$120</definedName>
    <definedName name="_xlnm.Print_Titles" localSheetId="11">'Seznam figur'!$9:$9</definedName>
  </definedNames>
  <calcPr calcId="191029"/>
</workbook>
</file>

<file path=xl/sharedStrings.xml><?xml version="1.0" encoding="utf-8"?>
<sst xmlns="http://schemas.openxmlformats.org/spreadsheetml/2006/main" count="18892" uniqueCount="2546">
  <si>
    <t>Export Komplet</t>
  </si>
  <si>
    <t/>
  </si>
  <si>
    <t>2.0</t>
  </si>
  <si>
    <t>False</t>
  </si>
  <si>
    <t>{cf569c27-c61b-42de-b8e8-705806419232}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</si>
  <si>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</si>
  <si>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</si>
  <si>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</si>
  <si>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</si>
  <si>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</si>
  <si>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</si>
  <si>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</si>
  <si>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</si>
  <si>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</si>
  <si>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Mesto0821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</si>
  <si>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</si>
  <si>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</si>
  <si>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a zateplení objektu pro sociální bydlená ul.Jičínská č.p.156,Valašské Meziříčí</t>
  </si>
  <si>
    <t>KSO:</t>
  </si>
  <si>
    <t>CC-CZ:</t>
  </si>
  <si>
    <t>Místo:</t>
  </si>
  <si>
    <t>Valašské Meziříčí</t>
  </si>
  <si>
    <t>Datum:</t>
  </si>
  <si>
    <t>4. 6. 2019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</si>
  <si>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</si>
  <si>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</si>
  <si>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</si>
  <si>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</si>
  <si>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</si>
  <si>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</si>
  <si>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</si>
  <si>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 xml:space="preserve">S WHG s.r.o.Ořešská 873,Řeporyje,155 00 Praha 5 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</si>
  <si>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</si>
  <si>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</si>
  <si>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</si>
  <si>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</si>
  <si>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</si>
  <si>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</si>
  <si>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</si>
  <si>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</si>
  <si>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</si>
  <si>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</si>
  <si>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</si>
  <si>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</si>
  <si>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</si>
  <si>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</si>
  <si>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</si>
  <si>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</si>
  <si>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</si>
  <si>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</si>
  <si>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</si>
  <si>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</si>
  <si>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</si>
  <si>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</si>
  <si>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</si>
  <si>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</si>
  <si>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</si>
  <si>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</si>
  <si>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</si>
  <si>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</si>
  <si>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</si>
  <si>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</si>
  <si>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</si>
  <si>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</si>
  <si>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</si>
  <si>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</si>
  <si>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</si>
  <si>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</si>
  <si>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</si>
  <si>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</si>
  <si>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</si>
  <si>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</si>
  <si>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</si>
  <si>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</si>
  <si>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</si>
  <si>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</si>
  <si>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</si>
  <si>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</si>
  <si>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</si>
  <si>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</si>
  <si>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</si>
  <si>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</si>
  <si>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Zateplení vnější části a výměna vnějších výplní</t>
  </si>
  <si>
    <t>STA</t>
  </si>
  <si>
    <t>1</t>
  </si>
  <si>
    <t>{24ade57f-7b0f-4149-8a69-f5de7a846363}</t>
  </si>
  <si>
    <t>SO 01</t>
  </si>
  <si>
    <t xml:space="preserve">Stavební úpravy vnitřních částí </t>
  </si>
  <si>
    <t>{f9684880-50f8-4c53-809b-85c54697d5bc}</t>
  </si>
  <si>
    <t>SO 01.1</t>
  </si>
  <si>
    <t>Stavební část</t>
  </si>
  <si>
    <t>Soupis</t>
  </si>
  <si>
    <t>2</t>
  </si>
  <si>
    <t>{cff50f58-6c9a-4f05-a091-0506d53b41fe}</t>
  </si>
  <si>
    <t>SO 01.2</t>
  </si>
  <si>
    <t>Zdravotechnika</t>
  </si>
  <si>
    <t>{d88c789e-597d-46ef-83d6-991d9fc25e04}</t>
  </si>
  <si>
    <t>SO 01.3</t>
  </si>
  <si>
    <t>Vytápění</t>
  </si>
  <si>
    <t>{a59fb9f4-3aa0-49f5-8a3c-a887b6e63f95}</t>
  </si>
  <si>
    <t>SO 01.4</t>
  </si>
  <si>
    <t>Vzduchotechnika</t>
  </si>
  <si>
    <t>{e6fc09f9-df91-448e-aa1e-e17530d46bed}</t>
  </si>
  <si>
    <t>SO 01.5</t>
  </si>
  <si>
    <t>Plynoinstalace</t>
  </si>
  <si>
    <t>{3f530ce1-3ee6-4a0e-87d4-78a77ad384ba}</t>
  </si>
  <si>
    <t>SO 01.6</t>
  </si>
  <si>
    <t>Elektroinstalace</t>
  </si>
  <si>
    <t>{dc3e552f-51ee-4891-a875-a466f4c9de13}</t>
  </si>
  <si>
    <t>SO 01.7</t>
  </si>
  <si>
    <t>Slaboproud</t>
  </si>
  <si>
    <t>{04c77588-9440-4b5f-875c-9536626563ed}</t>
  </si>
  <si>
    <t>SO 03</t>
  </si>
  <si>
    <t>Vedlejší rozpočtové náklady</t>
  </si>
  <si>
    <t>{c130d3f6-c844-4f37-ad67-fa9aac0a7adc}</t>
  </si>
  <si>
    <t>l1</t>
  </si>
  <si>
    <t>70,2</t>
  </si>
  <si>
    <t>l2</t>
  </si>
  <si>
    <t>65,7</t>
  </si>
  <si>
    <t>KRYCÍ LIST SOUPISU PRACÍ</t>
  </si>
  <si>
    <t>l3</t>
  </si>
  <si>
    <t>214,6</t>
  </si>
  <si>
    <t>l4</t>
  </si>
  <si>
    <t>25,6</t>
  </si>
  <si>
    <t>l5</t>
  </si>
  <si>
    <t>7,2</t>
  </si>
  <si>
    <t>leš</t>
  </si>
  <si>
    <t>508,52</t>
  </si>
  <si>
    <t>Objekt:</t>
  </si>
  <si>
    <t>r</t>
  </si>
  <si>
    <t>127,272</t>
  </si>
  <si>
    <t>SO 02 - Zateplení vnější části a výměna vnějších výplní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</si>
  <si>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</si>
  <si>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</si>
  <si>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</si>
  <si>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</si>
  <si>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</si>
  <si>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</si>
  <si>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</si>
  <si>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</si>
  <si>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</si>
  <si>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</si>
  <si>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</si>
  <si>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</si>
  <si>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</si>
  <si>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</si>
  <si>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</si>
  <si>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</si>
  <si>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</si>
  <si>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</si>
  <si>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</si>
  <si>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</si>
  <si>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</si>
  <si>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</si>
  <si>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</si>
  <si>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</si>
  <si>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</si>
  <si>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</si>
  <si>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</si>
  <si>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</si>
  <si>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</si>
  <si>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</si>
  <si>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</si>
  <si>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</si>
  <si>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</si>
  <si>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</si>
  <si>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</si>
  <si>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</si>
  <si>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</si>
  <si>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</si>
  <si>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</si>
  <si>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</si>
  <si>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</si>
  <si>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</si>
  <si>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</si>
  <si>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</si>
  <si>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</si>
  <si>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</si>
  <si>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</si>
  <si>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CS ÚRS 2019 01</t>
  </si>
  <si>
    <t>4</t>
  </si>
  <si>
    <t>-147897990</t>
  </si>
  <si>
    <t>VV</t>
  </si>
  <si>
    <t>okapový chodník</t>
  </si>
  <si>
    <t>(7,82+44,38+0,5+28,1+9,24+0,5*2+35,57)*0,5</t>
  </si>
  <si>
    <t>132201401</t>
  </si>
  <si>
    <t>Hloubená vykopávka pod základy v hornině tř. 3</t>
  </si>
  <si>
    <t>m3</t>
  </si>
  <si>
    <t>368724528</t>
  </si>
  <si>
    <t>odkop pro izolaci základu</t>
  </si>
  <si>
    <t>(7,82+0,75+44,38+28,1+0,75*2+35,57)*0,75*0,8+56,4</t>
  </si>
  <si>
    <t>3</t>
  </si>
  <si>
    <t>162701105</t>
  </si>
  <si>
    <t>Vodorovné přemístění do 10000 m výkopku/sypaniny z horniny tř. 1 až 4</t>
  </si>
  <si>
    <t>1438212915</t>
  </si>
  <si>
    <t>162701109</t>
  </si>
  <si>
    <t>Příplatek k vodorovnému přemístění výkopku/sypaniny z horniny tř. 1 až 4 ZKD 1000 m přes 10000 m</t>
  </si>
  <si>
    <t>1513925055</t>
  </si>
  <si>
    <t>r*5</t>
  </si>
  <si>
    <t>5</t>
  </si>
  <si>
    <t>171201201</t>
  </si>
  <si>
    <t>Uložení sypaniny na skládky</t>
  </si>
  <si>
    <t>-2005752687</t>
  </si>
  <si>
    <t>6</t>
  </si>
  <si>
    <t>171201211</t>
  </si>
  <si>
    <t>Poplatek za uložení stavebního odpadu - zeminy a kameniva na skládce</t>
  </si>
  <si>
    <t>t</t>
  </si>
  <si>
    <t>-1945245474</t>
  </si>
  <si>
    <t>r*1,67</t>
  </si>
  <si>
    <t>7</t>
  </si>
  <si>
    <t>174101101</t>
  </si>
  <si>
    <t>Zásyp jam, šachet rýh nebo kolem objektů sypaninou se zhutněním</t>
  </si>
  <si>
    <t>111867745</t>
  </si>
  <si>
    <t>-126,61*0,45*0,35</t>
  </si>
  <si>
    <t>-126,61*0,5*(0,1+0,15)</t>
  </si>
  <si>
    <t>Součet</t>
  </si>
  <si>
    <t>8</t>
  </si>
  <si>
    <t>M</t>
  </si>
  <si>
    <t>58337331</t>
  </si>
  <si>
    <t>štěrkopísek frakce 0/22</t>
  </si>
  <si>
    <t>-231985243</t>
  </si>
  <si>
    <t>9</t>
  </si>
  <si>
    <t>181411131</t>
  </si>
  <si>
    <t>Založení parkového trávníku výsevem plochy do 1000 m2 v rovině a ve svahu do 1:5</t>
  </si>
  <si>
    <t>-616587712</t>
  </si>
  <si>
    <t>10</t>
  </si>
  <si>
    <t>00572410</t>
  </si>
  <si>
    <t>osivo směs travní parková</t>
  </si>
  <si>
    <t>kg</t>
  </si>
  <si>
    <t>-806562523</t>
  </si>
  <si>
    <t>102,000*0,03*1,015</t>
  </si>
  <si>
    <t>11</t>
  </si>
  <si>
    <t>183403153</t>
  </si>
  <si>
    <t>Obdělání půdy hrabáním v rovině a svahu do 1:5</t>
  </si>
  <si>
    <t>441078780</t>
  </si>
  <si>
    <t>12</t>
  </si>
  <si>
    <t>183403161</t>
  </si>
  <si>
    <t>Obdělání půdy válením v rovině a svahu do 1:5</t>
  </si>
  <si>
    <t>1253975198</t>
  </si>
  <si>
    <t>Zakládání</t>
  </si>
  <si>
    <t>13</t>
  </si>
  <si>
    <t>211571111</t>
  </si>
  <si>
    <t>Výplň odvodňovacích žeber nebo trativodů štěrkopískem tříděným</t>
  </si>
  <si>
    <t>812323184</t>
  </si>
  <si>
    <t>130*0,45*0,35</t>
  </si>
  <si>
    <t>14</t>
  </si>
  <si>
    <t>211971110</t>
  </si>
  <si>
    <t>Zřízení opláštění žeber nebo trativodů geotextilií v rýze nebo zářezu sklonu do 1:2</t>
  </si>
  <si>
    <t>1478865748</t>
  </si>
  <si>
    <t>130,0*(0,45+0,35)*2+130,0*0,3</t>
  </si>
  <si>
    <t>69311068</t>
  </si>
  <si>
    <t>geotextilie netkaná separační, ochranná, filtrační, drenážní PP 300g/m2</t>
  </si>
  <si>
    <t>804301996</t>
  </si>
  <si>
    <t>16</t>
  </si>
  <si>
    <t>212755215</t>
  </si>
  <si>
    <t>Trativody z drenážních trubek plastových flexibilních D 125 mm bez lože</t>
  </si>
  <si>
    <t>m</t>
  </si>
  <si>
    <t>-582210564</t>
  </si>
  <si>
    <t>7,82+44,38+0,5+28,11+9,24+0,5*2+35,57</t>
  </si>
  <si>
    <t>130</t>
  </si>
  <si>
    <t>17</t>
  </si>
  <si>
    <t>212972113</t>
  </si>
  <si>
    <t>Opláštění drenážních trub filtrační textilií DN 125</t>
  </si>
  <si>
    <t>1079136706</t>
  </si>
  <si>
    <t>Komunikace pozemní</t>
  </si>
  <si>
    <t>18</t>
  </si>
  <si>
    <t>564921212.1</t>
  </si>
  <si>
    <t>Zpevněná plocha, mlatový povrch, podklad z kameniva drceného</t>
  </si>
  <si>
    <t>1694777012</t>
  </si>
  <si>
    <t>Úpravy povrchů, podlahy a osazování výplní</t>
  </si>
  <si>
    <t>19</t>
  </si>
  <si>
    <t>612325302</t>
  </si>
  <si>
    <t>Vápenocementová štuková omítka ostění nebo nadpraží</t>
  </si>
  <si>
    <t>894544404</t>
  </si>
  <si>
    <t>(2,1+1,5)*2*0,5*3</t>
  </si>
  <si>
    <t>(2,4+1,5)*2*0,5</t>
  </si>
  <si>
    <t>(2,1+1,2)*2*0,5*3</t>
  </si>
  <si>
    <t>(0,9+2,02*2)*0,5</t>
  </si>
  <si>
    <t>1,2*4*0,5</t>
  </si>
  <si>
    <t>(1,2+1,5)*2*0,8*4</t>
  </si>
  <si>
    <t>(2,1+1,5)*2*0,8*2</t>
  </si>
  <si>
    <t>(0,9+2,02*2)*0,8*2</t>
  </si>
  <si>
    <t>1,2*4*0,5*4</t>
  </si>
  <si>
    <t>1,2*4*0,8*2</t>
  </si>
  <si>
    <t>(2,1+1,2)*2*0,8*3</t>
  </si>
  <si>
    <t>1,2*4*0,5*2</t>
  </si>
  <si>
    <t>0,6*4*1,0*3</t>
  </si>
  <si>
    <t>(1,2+1,5)*2*0,5*9</t>
  </si>
  <si>
    <t>(0,9+2,02*2)*0,5*2</t>
  </si>
  <si>
    <t>20</t>
  </si>
  <si>
    <t>619991001</t>
  </si>
  <si>
    <t>Zakrytí podlah fólií přilepenou lepící páskou</t>
  </si>
  <si>
    <t>-606907443</t>
  </si>
  <si>
    <t>3,0*(1+5+19+7+9+7+5)</t>
  </si>
  <si>
    <t>619995001</t>
  </si>
  <si>
    <t>Začištění omítek kolem oken, dveří, podlah nebo obkladů</t>
  </si>
  <si>
    <t>1535539581</t>
  </si>
  <si>
    <t>ostění</t>
  </si>
  <si>
    <t>(2,4+1,5)*2</t>
  </si>
  <si>
    <t>(2,1+1,5)*2*5</t>
  </si>
  <si>
    <t>(1,2+1,5)*2*19</t>
  </si>
  <si>
    <t>0,6*4*3</t>
  </si>
  <si>
    <t>(0,6+0,9)*2*4</t>
  </si>
  <si>
    <t>1,2*4*9</t>
  </si>
  <si>
    <t>(2,1+1,2)*2*6</t>
  </si>
  <si>
    <t>(2,4+1,2)*2</t>
  </si>
  <si>
    <t>(0,9+2,02*2)*5</t>
  </si>
  <si>
    <t>22</t>
  </si>
  <si>
    <t>622211031</t>
  </si>
  <si>
    <t>Montáž kontaktního zateplení vnějších stěn z polystyrénových desek tl do 160 mm</t>
  </si>
  <si>
    <t>-1620324274</t>
  </si>
  <si>
    <t>sokl nad terénem</t>
  </si>
  <si>
    <t>44,38*0,5+9,24*0,5</t>
  </si>
  <si>
    <t>35,92*(0,5+1,0)*0,5</t>
  </si>
  <si>
    <t>7,82*0,5+28,1*0,5</t>
  </si>
  <si>
    <t>23</t>
  </si>
  <si>
    <t>28376384</t>
  </si>
  <si>
    <t>deska z polystyrénu XPS, hrana polodrážková a hladký povrch s vyšší odolností  m3</t>
  </si>
  <si>
    <t>2059681499</t>
  </si>
  <si>
    <t>71,71*0,16*1,05</t>
  </si>
  <si>
    <t>24</t>
  </si>
  <si>
    <t>1582921578</t>
  </si>
  <si>
    <t>EPS-70F</t>
  </si>
  <si>
    <t>pohled východní</t>
  </si>
  <si>
    <t>44,38*(5,5-0,5)</t>
  </si>
  <si>
    <t>9,24*(5,5-0,5)</t>
  </si>
  <si>
    <t>4,5*2,0*0,5</t>
  </si>
  <si>
    <t>pohled severní</t>
  </si>
  <si>
    <t>35,92*(3,576-0,5)</t>
  </si>
  <si>
    <t>8,0*(5,5-3,576)</t>
  </si>
  <si>
    <t>8,0*2,5*0,5</t>
  </si>
  <si>
    <t>3,0*(5,5-3,576)*0,5</t>
  </si>
  <si>
    <t>pohled jižní</t>
  </si>
  <si>
    <t>28,1*(3,576-0,5)</t>
  </si>
  <si>
    <t>8,0*5,5</t>
  </si>
  <si>
    <t>-2,4*1,5</t>
  </si>
  <si>
    <t>-2,1*1,5*5</t>
  </si>
  <si>
    <t>-1,2*1,5*19</t>
  </si>
  <si>
    <t>-0,6*0,6*3</t>
  </si>
  <si>
    <t>-0,6*0,9*4</t>
  </si>
  <si>
    <t>-1,2*1,2*9</t>
  </si>
  <si>
    <t>-2,1*1,2*6</t>
  </si>
  <si>
    <t>-2,4*1,2</t>
  </si>
  <si>
    <t>-0,9*2,02*5</t>
  </si>
  <si>
    <t>455</t>
  </si>
  <si>
    <t>25</t>
  </si>
  <si>
    <t>28375952</t>
  </si>
  <si>
    <t>deska EPS 70 fasádní λ=0,039 tl 160mm</t>
  </si>
  <si>
    <t>-1711863041</t>
  </si>
  <si>
    <t>26</t>
  </si>
  <si>
    <t>622212051</t>
  </si>
  <si>
    <t>Montáž kontaktního zateplení vnějšího ostění hl. špalety do 400 mm z polystyrenu tl do 40 mm</t>
  </si>
  <si>
    <t>1058996925</t>
  </si>
  <si>
    <t>27</t>
  </si>
  <si>
    <t>28375943</t>
  </si>
  <si>
    <t>deska EPS 100 fasádní λ=0,037 tl 30mm</t>
  </si>
  <si>
    <t>-705410918</t>
  </si>
  <si>
    <t>(0,9+2,02*2-0,5*2)*5</t>
  </si>
  <si>
    <t>Mezisoučet</t>
  </si>
  <si>
    <t>275,3*(0,2+0,16+0,02)*1,1</t>
  </si>
  <si>
    <t>124,0*0,5</t>
  </si>
  <si>
    <t>28</t>
  </si>
  <si>
    <t>28376361</t>
  </si>
  <si>
    <t>deska XPS hladký povrch λ=0,034 tl 30mm</t>
  </si>
  <si>
    <t>245329636</t>
  </si>
  <si>
    <t>0,5*2*(0,16+0,2+0,02)*5*1,1</t>
  </si>
  <si>
    <t>29</t>
  </si>
  <si>
    <t>622252001</t>
  </si>
  <si>
    <t>Montáž zakládacích soklových lišt kontaktního zateplení</t>
  </si>
  <si>
    <t>-179631144</t>
  </si>
  <si>
    <t>44,38+9,24+35,92+7,82+28,1</t>
  </si>
  <si>
    <t>126+124</t>
  </si>
  <si>
    <t>30</t>
  </si>
  <si>
    <t>59051638</t>
  </si>
  <si>
    <t>lišta zakládací pro tepelně izolační desky do roviny 163mm tl 1,0mm</t>
  </si>
  <si>
    <t>2017070780</t>
  </si>
  <si>
    <t>250*1,05 'Přepočtené koeficientem množství</t>
  </si>
  <si>
    <t>31</t>
  </si>
  <si>
    <t>622252002</t>
  </si>
  <si>
    <t>Montáž ostatních lišt kontaktního zateplení</t>
  </si>
  <si>
    <t>627619397</t>
  </si>
  <si>
    <t>okenní</t>
  </si>
  <si>
    <t>2,4+2,1*5+1,2*19+0,6*7+1,2*9+2,1*6+2,4+0,9*5</t>
  </si>
  <si>
    <t>parapetní</t>
  </si>
  <si>
    <t>2,4+2,1*5+1,2*19+0,6*7+1,2*9+2,1*6+2,4</t>
  </si>
  <si>
    <t>APU</t>
  </si>
  <si>
    <t>(2,4+1,5*2)</t>
  </si>
  <si>
    <t>(2,1+1,5*2)*5</t>
  </si>
  <si>
    <t>(1,2+1,5*2)*19</t>
  </si>
  <si>
    <t>0,6*3*3</t>
  </si>
  <si>
    <t>(0,6+0,9*2)*4</t>
  </si>
  <si>
    <t>1,2*3*9</t>
  </si>
  <si>
    <t>(2,1+1,2*2)*6</t>
  </si>
  <si>
    <t>(2,4+1,2*2)</t>
  </si>
  <si>
    <t>rohové</t>
  </si>
  <si>
    <t>5,5*3+3,6*2+(5,5-3,6)</t>
  </si>
  <si>
    <t>dilatační</t>
  </si>
  <si>
    <t>3,6*2</t>
  </si>
  <si>
    <t>32</t>
  </si>
  <si>
    <t>59051510</t>
  </si>
  <si>
    <t>profil okenní</t>
  </si>
  <si>
    <t>1633000014</t>
  </si>
  <si>
    <t>l1*1,05</t>
  </si>
  <si>
    <t>33</t>
  </si>
  <si>
    <t>59051512</t>
  </si>
  <si>
    <t>profil parapetní se sklovláknitou armovací tkaninou PVC 2 m</t>
  </si>
  <si>
    <t>-715474959</t>
  </si>
  <si>
    <t>l2*1,05</t>
  </si>
  <si>
    <t>34</t>
  </si>
  <si>
    <t>59051476</t>
  </si>
  <si>
    <t>profil okenní začišťovací se sklovláknitou armovací tkaninou 9 mm/2,4 m</t>
  </si>
  <si>
    <t>1623860410</t>
  </si>
  <si>
    <t>l3*1,05</t>
  </si>
  <si>
    <t>35</t>
  </si>
  <si>
    <t>59051480</t>
  </si>
  <si>
    <t>profil rohový Al s tkaninou kontaktního zateplení</t>
  </si>
  <si>
    <t>-1319640810</t>
  </si>
  <si>
    <t>l4*1,05</t>
  </si>
  <si>
    <t>36</t>
  </si>
  <si>
    <t>59051502</t>
  </si>
  <si>
    <t>profil dilatační rohový</t>
  </si>
  <si>
    <t>971712590</t>
  </si>
  <si>
    <t>l5*1,05</t>
  </si>
  <si>
    <t>37</t>
  </si>
  <si>
    <t>622335102.1</t>
  </si>
  <si>
    <t>Vyrovnání podkladu cementovou stěrkou vnějších stěn v rozsahu do 15%</t>
  </si>
  <si>
    <t>287064604</t>
  </si>
  <si>
    <t>562+74+62</t>
  </si>
  <si>
    <t>38</t>
  </si>
  <si>
    <t>622511121</t>
  </si>
  <si>
    <t>Tenkovrstvá akrylátová mozaiková hrubozrnná omítka včetně penetrace vnějších stěn</t>
  </si>
  <si>
    <t>-323310185</t>
  </si>
  <si>
    <t>0,5*(0,2+0,16+0,02)*2*5</t>
  </si>
  <si>
    <t>74</t>
  </si>
  <si>
    <t>39</t>
  </si>
  <si>
    <t>622532021</t>
  </si>
  <si>
    <t>Tenkovrstvá silikonová hydrofilní zrnitá omítka tl. 2,0 mm včetně penetrace vnějších stěn</t>
  </si>
  <si>
    <t>-224771501</t>
  </si>
  <si>
    <t>(2,4+1,5)*2*0,38</t>
  </si>
  <si>
    <t>(2,1+1,5)*2*0,38*5</t>
  </si>
  <si>
    <t>(1,2+1,5)*2*0,38*19</t>
  </si>
  <si>
    <t>0,6*4*0,38*3</t>
  </si>
  <si>
    <t>(0,6+0,9)*2*0,38*4</t>
  </si>
  <si>
    <t>1,2*4*0,38*9</t>
  </si>
  <si>
    <t>(2,1+1,2)*2*0,38*6</t>
  </si>
  <si>
    <t>(2,4+1,2)*2*0,38</t>
  </si>
  <si>
    <t>(0,9+2,02*2)*0,38*5</t>
  </si>
  <si>
    <t>562+62</t>
  </si>
  <si>
    <t>40</t>
  </si>
  <si>
    <t>629991011</t>
  </si>
  <si>
    <t>Zakrytí výplní otvorů a svislých ploch fólií přilepenou lepící páskou</t>
  </si>
  <si>
    <t>-1188206048</t>
  </si>
  <si>
    <t>2,4*1,5</t>
  </si>
  <si>
    <t>2,1*1,5*5</t>
  </si>
  <si>
    <t>1,2*1,5*19</t>
  </si>
  <si>
    <t>0,6*0,6*3</t>
  </si>
  <si>
    <t>0,6*0,9*4</t>
  </si>
  <si>
    <t>1,2*1,2*9</t>
  </si>
  <si>
    <t>2,1*1,2*6</t>
  </si>
  <si>
    <t>2,4*1,2</t>
  </si>
  <si>
    <t>0,9*2,02*5</t>
  </si>
  <si>
    <t>41</t>
  </si>
  <si>
    <t>629995101</t>
  </si>
  <si>
    <t>Očištění vnějších ploch tlakovou vodou</t>
  </si>
  <si>
    <t>-2018605933</t>
  </si>
  <si>
    <t>42</t>
  </si>
  <si>
    <t>632451021</t>
  </si>
  <si>
    <t>Vyrovnávací potěr tl do 20 mm z MC 15 provedený v pásu</t>
  </si>
  <si>
    <t>122062847</t>
  </si>
  <si>
    <t>pod parapet</t>
  </si>
  <si>
    <t>27,12*0,5</t>
  </si>
  <si>
    <t>62,04*0,5</t>
  </si>
  <si>
    <t>43</t>
  </si>
  <si>
    <t>635111215</t>
  </si>
  <si>
    <t>Násyp pod podlahy ze štěrkopísku se zhutněním</t>
  </si>
  <si>
    <t>-1940082095</t>
  </si>
  <si>
    <t>63,305*0,15</t>
  </si>
  <si>
    <t>44</t>
  </si>
  <si>
    <t>637211121</t>
  </si>
  <si>
    <t>Okapový chodník z betonových dlaždic tl 40 mm kladených do písku se zalitím spár MC</t>
  </si>
  <si>
    <t>1456152658</t>
  </si>
  <si>
    <t>dlaždice 500/500/50</t>
  </si>
  <si>
    <t>45</t>
  </si>
  <si>
    <t>637311131</t>
  </si>
  <si>
    <t>Okapový chodník z betonových záhonových obrubníků lože beton</t>
  </si>
  <si>
    <t>-1826357132</t>
  </si>
  <si>
    <t>7,82+0,5+44,38+28,1+9,24+0,5+35,57+0,5</t>
  </si>
  <si>
    <t>127</t>
  </si>
  <si>
    <t>Ostatní konstrukce a práce, bourání</t>
  </si>
  <si>
    <t>46</t>
  </si>
  <si>
    <t>941111131</t>
  </si>
  <si>
    <t>Montáž lešení řadového trubkového lehkého s podlahami zatížení do 200 kg/m2 š do 1,5 m v do 10 m</t>
  </si>
  <si>
    <t>130938890</t>
  </si>
  <si>
    <t>(8,0*2+1,5*2+44,38+1,5)*5,5</t>
  </si>
  <si>
    <t>(8,0+1,5*2)*(8,5-5,5)*2</t>
  </si>
  <si>
    <t>(9,24+1,5*2)*7,0</t>
  </si>
  <si>
    <t>47</t>
  </si>
  <si>
    <t>941111231</t>
  </si>
  <si>
    <t>Příplatek k lešení řadovému trubkovému lehkému s podlahami š 1,5 m v 10 m za první a ZKD den použití</t>
  </si>
  <si>
    <t>-250131482</t>
  </si>
  <si>
    <t>leš*30*2</t>
  </si>
  <si>
    <t>48</t>
  </si>
  <si>
    <t>941111831</t>
  </si>
  <si>
    <t>Demontáž lešení řadového trubkového lehkého s podlahami zatížení do 200 kg/m2 š do 1,5 m v do 10 m</t>
  </si>
  <si>
    <t>1755829483</t>
  </si>
  <si>
    <t>49</t>
  </si>
  <si>
    <t>944611111</t>
  </si>
  <si>
    <t>Montáž ochranné plachty z textilie z umělých vláken</t>
  </si>
  <si>
    <t>-769066252</t>
  </si>
  <si>
    <t>50</t>
  </si>
  <si>
    <t>944611211</t>
  </si>
  <si>
    <t>Příplatek k ochranné plachtě za první a ZKD den použití</t>
  </si>
  <si>
    <t>-224453786</t>
  </si>
  <si>
    <t>51</t>
  </si>
  <si>
    <t>944611811</t>
  </si>
  <si>
    <t>Demontáž ochranné plachty z textilie z umělých vláken</t>
  </si>
  <si>
    <t>-525303053</t>
  </si>
  <si>
    <t>52</t>
  </si>
  <si>
    <t>949101112</t>
  </si>
  <si>
    <t>Lešení pomocné pro objekty pozemních staveb s lešeňovou podlahou v do 3,5 m zatížení do 150 kg/m2</t>
  </si>
  <si>
    <t>95994745</t>
  </si>
  <si>
    <t>(28,1*2+1,5*2)*1,5</t>
  </si>
  <si>
    <t>53</t>
  </si>
  <si>
    <t>952902601</t>
  </si>
  <si>
    <t>Čištění budov vysátí prachu z trámů</t>
  </si>
  <si>
    <t>136196391</t>
  </si>
  <si>
    <t>368+240</t>
  </si>
  <si>
    <t>54</t>
  </si>
  <si>
    <t>9539428r1</t>
  </si>
  <si>
    <t>Demontáž fasádních prvků viz.TZ - cedule,zvonky,světla vč.pohyb.čidel,větracích mřížek apd. vč.dočasného uložení</t>
  </si>
  <si>
    <t>kpl</t>
  </si>
  <si>
    <t>-1865191695</t>
  </si>
  <si>
    <t>55</t>
  </si>
  <si>
    <t>9539428R2</t>
  </si>
  <si>
    <t xml:space="preserve">Zpětná montáž fasádních prvků viz.TZ - cedule,zvonky,světla vč.pohyb.čidel,větracích mřížek apd. </t>
  </si>
  <si>
    <t>1099191310</t>
  </si>
  <si>
    <t>56</t>
  </si>
  <si>
    <t>968082015</t>
  </si>
  <si>
    <t>Vybourání plastových rámů oken včetně křídel plochy do 1 m2</t>
  </si>
  <si>
    <t>-952658357</t>
  </si>
  <si>
    <t>57</t>
  </si>
  <si>
    <t>968082016</t>
  </si>
  <si>
    <t>Vybourání plastových rámů oken včetně křídel plochy přes 1 do 2 m2</t>
  </si>
  <si>
    <t>596179516</t>
  </si>
  <si>
    <t>58</t>
  </si>
  <si>
    <t>968082017</t>
  </si>
  <si>
    <t>Vybourání plastových rámů oken včetně křídel plochy přes 2 do 4 m2</t>
  </si>
  <si>
    <t>1865626384</t>
  </si>
  <si>
    <t>59</t>
  </si>
  <si>
    <t>968072455</t>
  </si>
  <si>
    <t>Vybourání kovových dveřních zárubní pl do 2 m2</t>
  </si>
  <si>
    <t>66131046</t>
  </si>
  <si>
    <t>60</t>
  </si>
  <si>
    <t>978015331</t>
  </si>
  <si>
    <t>Otlučení (osekání) vnější vápenné nebo vápenocementové omítky stupně členitosti 1 a 2 rozsahu do 15%</t>
  </si>
  <si>
    <t>-199683594</t>
  </si>
  <si>
    <t>61</t>
  </si>
  <si>
    <t>985421112.1</t>
  </si>
  <si>
    <t xml:space="preserve">Vyspravení a sanace trhlin ve zdivu </t>
  </si>
  <si>
    <t>-916094819</t>
  </si>
  <si>
    <t>997</t>
  </si>
  <si>
    <t>Přesun sutě</t>
  </si>
  <si>
    <t>62</t>
  </si>
  <si>
    <t>997013501</t>
  </si>
  <si>
    <t>Odvoz suti a vybouraných hmot na skládku nebo meziskládku do 1 km se složením</t>
  </si>
  <si>
    <t>-2068327264</t>
  </si>
  <si>
    <t>63</t>
  </si>
  <si>
    <t>997013509</t>
  </si>
  <si>
    <t>Příplatek k odvozu suti a vybouraných hmot na skládku ZKD 1 km přes 1 km</t>
  </si>
  <si>
    <t>-429357630</t>
  </si>
  <si>
    <t>35,944*14 'Přepočtené koeficientem množství</t>
  </si>
  <si>
    <t>64</t>
  </si>
  <si>
    <t>997013831</t>
  </si>
  <si>
    <t>Poplatek za uložení na skládce (skládkovné) stavebního odpadu směsného kód odpadu 170 904</t>
  </si>
  <si>
    <t>-1509524023</t>
  </si>
  <si>
    <t>998</t>
  </si>
  <si>
    <t>Přesun hmot</t>
  </si>
  <si>
    <t>65</t>
  </si>
  <si>
    <t>998011002</t>
  </si>
  <si>
    <t>Přesun hmot pro budovy zděné v do 12 m</t>
  </si>
  <si>
    <t>1558429216</t>
  </si>
  <si>
    <t>PSV</t>
  </si>
  <si>
    <t>Práce a dodávky PSV</t>
  </si>
  <si>
    <t>711</t>
  </si>
  <si>
    <t>Izolace proti vodě, vlhkosti a plynům</t>
  </si>
  <si>
    <t>66</t>
  </si>
  <si>
    <t>711112001</t>
  </si>
  <si>
    <t>Provedení izolace proti zemní vlhkosti svislé za studena nátěrem penetračním</t>
  </si>
  <si>
    <t>-2047511816</t>
  </si>
  <si>
    <t>sokl pod terénem</t>
  </si>
  <si>
    <t>(7,82+44,38+28,1+9,24+35,57)*0,8</t>
  </si>
  <si>
    <t>67</t>
  </si>
  <si>
    <t>11163150</t>
  </si>
  <si>
    <t>lak penetrační asfaltový</t>
  </si>
  <si>
    <t>-130984383</t>
  </si>
  <si>
    <t>100,088</t>
  </si>
  <si>
    <t>100,088*0,00035 'Přepočtené koeficientem množství</t>
  </si>
  <si>
    <t>68</t>
  </si>
  <si>
    <t>711142559</t>
  </si>
  <si>
    <t>Provedení izolace proti zemní vlhkosti pásy přitavením svislé NAIP</t>
  </si>
  <si>
    <t>1435053509</t>
  </si>
  <si>
    <t>69</t>
  </si>
  <si>
    <t>62855002</t>
  </si>
  <si>
    <t>pás asfaltový natavitelný modifikovaný SBS</t>
  </si>
  <si>
    <t>1718538692</t>
  </si>
  <si>
    <t>100,088*1,2 'Přepočtené koeficientem množství</t>
  </si>
  <si>
    <t>70</t>
  </si>
  <si>
    <t>711161215</t>
  </si>
  <si>
    <t>Izolace proti zemní vlhkosti nopovou fólií svislá, nopek v 20,0 mm, tl do 1,0 mm</t>
  </si>
  <si>
    <t>-103189634</t>
  </si>
  <si>
    <t>71</t>
  </si>
  <si>
    <t>711161383</t>
  </si>
  <si>
    <t>Izolace proti zemní vlhkosti nopovou fólií ukončení horní lištou</t>
  </si>
  <si>
    <t>-578336258</t>
  </si>
  <si>
    <t>7,82+44,38+28,1+9,24+35,57</t>
  </si>
  <si>
    <t>72</t>
  </si>
  <si>
    <t>998711202</t>
  </si>
  <si>
    <t>Přesun hmot procentní pro izolace proti vodě, vlhkosti a plynům v objektech v do 12 m</t>
  </si>
  <si>
    <t>%</t>
  </si>
  <si>
    <t>933757340</t>
  </si>
  <si>
    <t>713</t>
  </si>
  <si>
    <t>Izolace tepelné</t>
  </si>
  <si>
    <t>73</t>
  </si>
  <si>
    <t>713114511</t>
  </si>
  <si>
    <t>Tepelná foukaná izolace minerální vlákna standardní objemová hmotnost vodorovná volná tl do 150 mm</t>
  </si>
  <si>
    <t>-558898881</t>
  </si>
  <si>
    <t>skladba STR1</t>
  </si>
  <si>
    <t>368,0*0,15</t>
  </si>
  <si>
    <t>713114523</t>
  </si>
  <si>
    <t>Tepelná foukaná izolace minerální vlákna standard objemová hmotnost vodorovná do dutiny tl do 250 mm</t>
  </si>
  <si>
    <t>-1409813313</t>
  </si>
  <si>
    <t>skladba STR2</t>
  </si>
  <si>
    <t>240,0*0,25</t>
  </si>
  <si>
    <t>75</t>
  </si>
  <si>
    <t>713131135</t>
  </si>
  <si>
    <t>Montáž izolace tepelné stěn nastřelením rohoží, pásů, dílců, desek vně objektu</t>
  </si>
  <si>
    <t>1293736051</t>
  </si>
  <si>
    <t>76</t>
  </si>
  <si>
    <t>-1335279236</t>
  </si>
  <si>
    <t>100,088*0,16*1,05</t>
  </si>
  <si>
    <t>77</t>
  </si>
  <si>
    <t>713191132</t>
  </si>
  <si>
    <t>Montáž izolace tepelné podlah, stropů vrchem nebo střech překrytí separační fólií z PE</t>
  </si>
  <si>
    <t>705014482</t>
  </si>
  <si>
    <t>240+368</t>
  </si>
  <si>
    <t>78</t>
  </si>
  <si>
    <t>28329282</t>
  </si>
  <si>
    <t>fólie PE vyztužená Al vrstvou pro parotěsnou vrstvu 170g/m2</t>
  </si>
  <si>
    <t>22806631</t>
  </si>
  <si>
    <t>608*1,1 'Přepočtené koeficientem množství</t>
  </si>
  <si>
    <t>79</t>
  </si>
  <si>
    <t>998713202</t>
  </si>
  <si>
    <t>Přesun hmot procentní pro izolace tepelné v objektech v do 12 m</t>
  </si>
  <si>
    <t>-37786162</t>
  </si>
  <si>
    <t>721</t>
  </si>
  <si>
    <t>Zdravotechnika - vnitřní kanalizace</t>
  </si>
  <si>
    <t>80</t>
  </si>
  <si>
    <t>721241102.1</t>
  </si>
  <si>
    <t>Lapač střešních splavenin PP HL600, kloub zápachová klapka, koš na listí, DN 125, vč. nového napojení na stávající svod a napojení drenáže</t>
  </si>
  <si>
    <t>kus</t>
  </si>
  <si>
    <t>-513904326</t>
  </si>
  <si>
    <t>81</t>
  </si>
  <si>
    <t>721242804</t>
  </si>
  <si>
    <t>Demontáž lapače střešních splavenin DN 125</t>
  </si>
  <si>
    <t>-1015423423</t>
  </si>
  <si>
    <t>762</t>
  </si>
  <si>
    <t>Konstrukce tesařské</t>
  </si>
  <si>
    <t>82</t>
  </si>
  <si>
    <t>762511276.1</t>
  </si>
  <si>
    <t>Podlahové kce podkladové z prkených desek tl 40 mm broušených na tupo šroubovaných</t>
  </si>
  <si>
    <t>-652040884</t>
  </si>
  <si>
    <t>83</t>
  </si>
  <si>
    <t>762512261.1</t>
  </si>
  <si>
    <t>Montáž +dodávka podlahové kce podkladového roštu vč.spoj.prvků,impregnace a všech doplňků</t>
  </si>
  <si>
    <t>-1073769358</t>
  </si>
  <si>
    <t>84</t>
  </si>
  <si>
    <t>762512261.2</t>
  </si>
  <si>
    <t>Montáž podlahové kce - lamely vč.všech doplňků</t>
  </si>
  <si>
    <t>-479779260</t>
  </si>
  <si>
    <t>670</t>
  </si>
  <si>
    <t>85</t>
  </si>
  <si>
    <t>60726274</t>
  </si>
  <si>
    <t>deska dřevoštěpková OSB 3 P+D nebroušená tl 18mm</t>
  </si>
  <si>
    <t>965939396</t>
  </si>
  <si>
    <t>670,000*0,25*1,1</t>
  </si>
  <si>
    <t>86</t>
  </si>
  <si>
    <t>762595001</t>
  </si>
  <si>
    <t>Spojovací prostředky pro položení dřevěných podlah a zakrytí kanálů</t>
  </si>
  <si>
    <t>696813110</t>
  </si>
  <si>
    <t>87</t>
  </si>
  <si>
    <t>998762202</t>
  </si>
  <si>
    <t>Přesun hmot procentní pro kce tesařské v objektech v do 12 m</t>
  </si>
  <si>
    <t>-1549461759</t>
  </si>
  <si>
    <t>764</t>
  </si>
  <si>
    <t>Konstrukce klempířské</t>
  </si>
  <si>
    <t>88</t>
  </si>
  <si>
    <t>764002801</t>
  </si>
  <si>
    <t>Demontáž závětrné lišty do suti</t>
  </si>
  <si>
    <t>335828131</t>
  </si>
  <si>
    <t>89</t>
  </si>
  <si>
    <t>764002841</t>
  </si>
  <si>
    <t>Demontáž oplechování horních ploch zdí a nadezdívek do suti</t>
  </si>
  <si>
    <t>-413155892</t>
  </si>
  <si>
    <t>19*2</t>
  </si>
  <si>
    <t>90</t>
  </si>
  <si>
    <t>764002851</t>
  </si>
  <si>
    <t>Demontáž oplechování parapetů do suti</t>
  </si>
  <si>
    <t>-1136335712</t>
  </si>
  <si>
    <t>2,4+2,1*5+1,2*19+0,6*3+0,6*4+1,2*9+2,1*6+2,4</t>
  </si>
  <si>
    <t>65,7*1,1+26,34</t>
  </si>
  <si>
    <t>91</t>
  </si>
  <si>
    <t>764004801</t>
  </si>
  <si>
    <t>Demontáž podokapního žlabu do suti</t>
  </si>
  <si>
    <t>1501907945</t>
  </si>
  <si>
    <t>44,38+9,24-4,5+28,1+35,57</t>
  </si>
  <si>
    <t>113</t>
  </si>
  <si>
    <t>92</t>
  </si>
  <si>
    <t>764004861</t>
  </si>
  <si>
    <t>Demontáž svodu do suti</t>
  </si>
  <si>
    <t>57005042</t>
  </si>
  <si>
    <t>30,0+1,6</t>
  </si>
  <si>
    <t>93</t>
  </si>
  <si>
    <t>764212636</t>
  </si>
  <si>
    <t>Oplechování štítu závětrnou lištou z Pz s povrchovou úpravou rš 470 mm  vč.všech doplňků</t>
  </si>
  <si>
    <t>709166434</t>
  </si>
  <si>
    <t>"K/09"    13,2</t>
  </si>
  <si>
    <t>94</t>
  </si>
  <si>
    <t>764214411</t>
  </si>
  <si>
    <t>Oplechování horních ploch a nadezdívek (atik) bez rohů z Pz plechu mechanicky kotvené rš přes 800mm  vč.všech doplňků</t>
  </si>
  <si>
    <t>-1953035243</t>
  </si>
  <si>
    <t>"K/08  rš 920mm"     19,0</t>
  </si>
  <si>
    <t>"K/08  rš 850mm"     19,0</t>
  </si>
  <si>
    <t>95</t>
  </si>
  <si>
    <t>764216606.1</t>
  </si>
  <si>
    <t>Oplechování rovných parapetů mechanicky kotvené z Pz s povrchovou úpravou rš 470 mm  vč.všech doplňků</t>
  </si>
  <si>
    <t>-1222033805</t>
  </si>
  <si>
    <t>"K/01"      2,04*(5+6)</t>
  </si>
  <si>
    <t>"K/02"      2,34*2</t>
  </si>
  <si>
    <t>96</t>
  </si>
  <si>
    <t>764216606.2</t>
  </si>
  <si>
    <t>2022444507</t>
  </si>
  <si>
    <t>"K/03"      1,14*(19+9)</t>
  </si>
  <si>
    <t>"K/04"      0,54*7</t>
  </si>
  <si>
    <t>"K/09"      26,34</t>
  </si>
  <si>
    <t>97</t>
  </si>
  <si>
    <t>764511603</t>
  </si>
  <si>
    <t>Žlab podokapní půlkruhový z Pz s povrchovou úpravou DN 150 mm  vč.všech doplňků</t>
  </si>
  <si>
    <t>809715043</t>
  </si>
  <si>
    <t>"K/07"    103,0</t>
  </si>
  <si>
    <t>98</t>
  </si>
  <si>
    <t>764511643.1</t>
  </si>
  <si>
    <t>Kotlík oválný (trychtýřový) pro podokapní žlaby z Pz s povrchovou úpravou  vč.všech doplňků</t>
  </si>
  <si>
    <t>-366192006</t>
  </si>
  <si>
    <t>99</t>
  </si>
  <si>
    <t>764518623.1</t>
  </si>
  <si>
    <t>Svody kruhové včetně objímek, kolen, odskoků z Pz s povrchovou úpravou průměru 150 mm  vč.všech doplňků</t>
  </si>
  <si>
    <t>-1604667106</t>
  </si>
  <si>
    <t>"K/05"   30,0</t>
  </si>
  <si>
    <t>"K/06"     1,6</t>
  </si>
  <si>
    <t>100</t>
  </si>
  <si>
    <t>998764202</t>
  </si>
  <si>
    <t>Přesun hmot procentní pro konstrukce klempířské v objektech v do 12 m</t>
  </si>
  <si>
    <t>-1039654476</t>
  </si>
  <si>
    <t>766</t>
  </si>
  <si>
    <t>Konstrukce truhlářské</t>
  </si>
  <si>
    <t>101</t>
  </si>
  <si>
    <t>766441812</t>
  </si>
  <si>
    <t>Demontáž parapetních desek dřevěných nebo plastových šířky přes 30 cm délky do 1,0 m</t>
  </si>
  <si>
    <t>514427032</t>
  </si>
  <si>
    <t>102</t>
  </si>
  <si>
    <t>766441822</t>
  </si>
  <si>
    <t>Demontáž parapetních desek dřevěných nebo plastových šířky přes 30 cm délky přes 1,0 m</t>
  </si>
  <si>
    <t>1613426580</t>
  </si>
  <si>
    <t>1+5+19+9+6+1</t>
  </si>
  <si>
    <t>103</t>
  </si>
  <si>
    <t>766622131</t>
  </si>
  <si>
    <t>Montáž plastových oken plochy přes 1 m2 otevíravých výšky do 1,5 m s rámem do zdiva</t>
  </si>
  <si>
    <t>-911354115</t>
  </si>
  <si>
    <t>"OZ1"           2,4*1,5</t>
  </si>
  <si>
    <t>"OZ2"           2,1*1,5*5</t>
  </si>
  <si>
    <t>"OZ3"           1,2*1,5*19</t>
  </si>
  <si>
    <t>"OZ7"           1,2*1,2*9</t>
  </si>
  <si>
    <t>"OZ8"           2,1*1,2*6</t>
  </si>
  <si>
    <t>"OZ9"           2,4*1,2*1</t>
  </si>
  <si>
    <t>104</t>
  </si>
  <si>
    <t>61140052</t>
  </si>
  <si>
    <t>okno plastové otevíravé/sklopné trojsklo přes plochu 1m2 do v1,5m  vč.rámů,lišt,kování a všech doplňků</t>
  </si>
  <si>
    <t>674144526</t>
  </si>
  <si>
    <t>105</t>
  </si>
  <si>
    <t>766622216</t>
  </si>
  <si>
    <t>Montáž plastových oken plochy do 1 m2 otevíravých s rámem do zdiva</t>
  </si>
  <si>
    <t>897197772</t>
  </si>
  <si>
    <t>"OZ5"    3</t>
  </si>
  <si>
    <t>"OZ6"    4</t>
  </si>
  <si>
    <t>106</t>
  </si>
  <si>
    <t>61140050</t>
  </si>
  <si>
    <t>okno plastové otevíravé/sklopné trojsklo do plochy 1m2  vč.rámů,lišt,kování a všech doplňků</t>
  </si>
  <si>
    <t>-1235184109</t>
  </si>
  <si>
    <t>"OZ5"    0,6*0,6*3</t>
  </si>
  <si>
    <t>"OZ6"    0,6*0,9*4</t>
  </si>
  <si>
    <t>107</t>
  </si>
  <si>
    <t>766660411</t>
  </si>
  <si>
    <t>Montáž vchodových dveří jednokřídlových bez nadsvětlíku do zdiva</t>
  </si>
  <si>
    <t>375165597</t>
  </si>
  <si>
    <t>"D01"   5</t>
  </si>
  <si>
    <t>108</t>
  </si>
  <si>
    <t>61144163.1</t>
  </si>
  <si>
    <t>dveře plastové vchodové plné jednokřídlé otvíravé 900x2020mm  vč.zárubní,kování a všech doplňků D01</t>
  </si>
  <si>
    <t>1534684300</t>
  </si>
  <si>
    <t>109</t>
  </si>
  <si>
    <t>766694121</t>
  </si>
  <si>
    <t>Montáž parapetních desek dřevěných nebo plastových šířky přes 30 cm délky do 1,0 m</t>
  </si>
  <si>
    <t>329053950</t>
  </si>
  <si>
    <t>110</t>
  </si>
  <si>
    <t>766694122</t>
  </si>
  <si>
    <t>Montáž parapetních dřevěných nebo plastových šířky přes 30 cm délky do 1,6 m</t>
  </si>
  <si>
    <t>-762377312</t>
  </si>
  <si>
    <t>19+9</t>
  </si>
  <si>
    <t>111</t>
  </si>
  <si>
    <t>766694123</t>
  </si>
  <si>
    <t>Montáž parapetních dřevěných nebo plastových šířky přes 30 cm délky do 2,6 m</t>
  </si>
  <si>
    <t>1239926620</t>
  </si>
  <si>
    <t>1+5+6+1</t>
  </si>
  <si>
    <t>112</t>
  </si>
  <si>
    <t>61144405</t>
  </si>
  <si>
    <t xml:space="preserve">parapet plastový vnitřní </t>
  </si>
  <si>
    <t>-938304158</t>
  </si>
  <si>
    <t>(2,4+2,1*5+1,2*19+0,6*7+1,2*9+2,1*6+2,4)*1,05</t>
  </si>
  <si>
    <t>61144019</t>
  </si>
  <si>
    <t>koncovka k parapetu plastovému vnitřnímu 1 pár</t>
  </si>
  <si>
    <t>sada</t>
  </si>
  <si>
    <t>-334959933</t>
  </si>
  <si>
    <t>1+5+19+7+9+6+1</t>
  </si>
  <si>
    <t>114</t>
  </si>
  <si>
    <t>998766202</t>
  </si>
  <si>
    <t>Přesun hmot procentní pro konstrukce truhlářské v objektech v do 12 m</t>
  </si>
  <si>
    <t>-1799500286</t>
  </si>
  <si>
    <t>767</t>
  </si>
  <si>
    <t>Konstrukce zámečnické</t>
  </si>
  <si>
    <t>115</t>
  </si>
  <si>
    <t>767661811</t>
  </si>
  <si>
    <t>Demontáž mříží pevných nebo otevíravých</t>
  </si>
  <si>
    <t>1739344547</t>
  </si>
  <si>
    <t>1,2*1,5*5</t>
  </si>
  <si>
    <t>116</t>
  </si>
  <si>
    <t>767662120.1</t>
  </si>
  <si>
    <t>Montáž mříží - stávající vč.povrch.úpravy,prodloužení kotvení a všech doplňků</t>
  </si>
  <si>
    <t>-1284206822</t>
  </si>
  <si>
    <t>117</t>
  </si>
  <si>
    <t>767821112</t>
  </si>
  <si>
    <t>Montáž poštovní schránky zavěšené - použít stávající</t>
  </si>
  <si>
    <t>-66465079</t>
  </si>
  <si>
    <t>118</t>
  </si>
  <si>
    <t>767821812</t>
  </si>
  <si>
    <t>Demontáž poštovní schránky zavěšené - pro zpětné použití</t>
  </si>
  <si>
    <t>381922732</t>
  </si>
  <si>
    <t>119</t>
  </si>
  <si>
    <t>998767202</t>
  </si>
  <si>
    <t>Přesun hmot procentní pro zámečnické konstrukce v objektech v do 12 m</t>
  </si>
  <si>
    <t>-972623889</t>
  </si>
  <si>
    <t>781</t>
  </si>
  <si>
    <t>Dokončovací práce - obklady</t>
  </si>
  <si>
    <t>120</t>
  </si>
  <si>
    <t>781731810</t>
  </si>
  <si>
    <t>Demontáž obkladů z obkladaček cihelných kladených do malty</t>
  </si>
  <si>
    <t>-208941655</t>
  </si>
  <si>
    <t xml:space="preserve">sokl </t>
  </si>
  <si>
    <t>783</t>
  </si>
  <si>
    <t>Dokončovací práce - nátěry</t>
  </si>
  <si>
    <t>121</t>
  </si>
  <si>
    <t>7833171R01</t>
  </si>
  <si>
    <t>úprava stáv.zámečnických prvků-nátěry,opískování,prodloužení konzol apd.</t>
  </si>
  <si>
    <t>-291128003</t>
  </si>
  <si>
    <t>784</t>
  </si>
  <si>
    <t>Dokončovací práce - malby a tapety</t>
  </si>
  <si>
    <t>122</t>
  </si>
  <si>
    <t>784181101</t>
  </si>
  <si>
    <t>Základní akrylátová jednonásobná penetrace podkladu v místnostech výšky do 3,80m</t>
  </si>
  <si>
    <t>-1291843571</t>
  </si>
  <si>
    <t>123</t>
  </si>
  <si>
    <t>784211131</t>
  </si>
  <si>
    <t>Dvojnásobné bílé malby ze směsí za mokra minimálně otěruvzdorných v místnostech do 3,80 m</t>
  </si>
  <si>
    <t>1988102467</t>
  </si>
  <si>
    <t>(2,1+1,5)*2*1,0*3</t>
  </si>
  <si>
    <t>(2,4+1,5)*2*1,0</t>
  </si>
  <si>
    <t>(2,1+1,2)*2*1,0*3</t>
  </si>
  <si>
    <t>(0,9+2,02*2)*1,0</t>
  </si>
  <si>
    <t>1,2*4*1,0</t>
  </si>
  <si>
    <t>(1,2+1,5)*2*1,5*4</t>
  </si>
  <si>
    <t>(2,1+1,5)*2*1,5*2</t>
  </si>
  <si>
    <t>(0,9+2,02*2)*1,5*2</t>
  </si>
  <si>
    <t>1,2*4*1,0*4</t>
  </si>
  <si>
    <t>1,2*4*1,5*2</t>
  </si>
  <si>
    <t>(2,1+1,2)*2*1,5*3</t>
  </si>
  <si>
    <t>1,2*4*1,0*2</t>
  </si>
  <si>
    <t>0,6*4*1,5*3</t>
  </si>
  <si>
    <t>(1,2+1,5)*2*1,0*9</t>
  </si>
  <si>
    <t>(0,9+2,02*2)*1,0*2</t>
  </si>
  <si>
    <t>270</t>
  </si>
  <si>
    <t>VRN</t>
  </si>
  <si>
    <t>VRN4</t>
  </si>
  <si>
    <t>Inženýrská činnost</t>
  </si>
  <si>
    <t>124</t>
  </si>
  <si>
    <t>042903000</t>
  </si>
  <si>
    <t>Opatření na ochranu synantropních živočichů na základě odborného posudku</t>
  </si>
  <si>
    <t>1024</t>
  </si>
  <si>
    <t>-1131270432</t>
  </si>
  <si>
    <t>125</t>
  </si>
  <si>
    <t>043194000</t>
  </si>
  <si>
    <t>Ostatní zkoušky -odtrhové zkoušky</t>
  </si>
  <si>
    <t>1549183142</t>
  </si>
  <si>
    <t xml:space="preserve">SO 01 - Stavební úpravy vnitřních částí </t>
  </si>
  <si>
    <t>Soupis:</t>
  </si>
  <si>
    <t>SO 01.1 - Stavební část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</si>
  <si>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</si>
  <si>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</si>
  <si>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</si>
  <si>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765 - Krytina skládaná</t>
  </si>
  <si>
    <t xml:space="preserve">    771 - Podlahy z dlaždic</t>
  </si>
  <si>
    <t xml:space="preserve">    775 - Podlahy skládané</t>
  </si>
  <si>
    <t xml:space="preserve">    776 - Podlahy povlakové</t>
  </si>
  <si>
    <t>611131121</t>
  </si>
  <si>
    <t>Penetrační disperzní nátěr vnitřních stropů nanášený ručně</t>
  </si>
  <si>
    <t>335975818</t>
  </si>
  <si>
    <t>"m.č.101" 21,37</t>
  </si>
  <si>
    <t>"m.č.102" 28,50</t>
  </si>
  <si>
    <t>"m.č.103" 17,20</t>
  </si>
  <si>
    <t>"m.č.104" 2,77</t>
  </si>
  <si>
    <t>"m.č.201" 19,73</t>
  </si>
  <si>
    <t>"m.č.202" 3</t>
  </si>
  <si>
    <t>"m.č.301" 27,17</t>
  </si>
  <si>
    <t>"m.č.302" 17,38</t>
  </si>
  <si>
    <t>"m.č.303" 3,80</t>
  </si>
  <si>
    <t>"m.č.401" 24,89</t>
  </si>
  <si>
    <t>"m.č.402" 2,85</t>
  </si>
  <si>
    <t>"společné místnosti 1.NP - I.část" 13,94+13,44+37,70+28,26</t>
  </si>
  <si>
    <t>"m.č.501" 22,23</t>
  </si>
  <si>
    <t>"m.č.502" 30,81</t>
  </si>
  <si>
    <t>"m.č.503" 16,06</t>
  </si>
  <si>
    <t>"m.č.504" 3,04</t>
  </si>
  <si>
    <t>"m.č.601" 20,73</t>
  </si>
  <si>
    <t>"m.č.602" 2,76</t>
  </si>
  <si>
    <t>"m.č.701" 28,78</t>
  </si>
  <si>
    <t>"m.č.702" 17,57</t>
  </si>
  <si>
    <t>"m.č.703" 4,08</t>
  </si>
  <si>
    <t>"m.č.801" 24,07</t>
  </si>
  <si>
    <t>"m.č.802" 2,89</t>
  </si>
  <si>
    <t>"m.č.804" 31,63</t>
  </si>
  <si>
    <t>"m.č.805" 45,42</t>
  </si>
  <si>
    <t>"společné místnosti 2.NP - I.část" 17,28+13,70</t>
  </si>
  <si>
    <t>"m.č.901" 16,32</t>
  </si>
  <si>
    <t>"m.č.902" 31,79</t>
  </si>
  <si>
    <t>"m.č.903" 2,38</t>
  </si>
  <si>
    <t>"m.č.1001" 33,97</t>
  </si>
  <si>
    <t>"m.č.1002" 3,48</t>
  </si>
  <si>
    <t>"m.č.1101" 31,84</t>
  </si>
  <si>
    <t>"m.č.1102" 2,81</t>
  </si>
  <si>
    <t>"m.č.1201" 38,49</t>
  </si>
  <si>
    <t>"m.č.1202" 2,81</t>
  </si>
  <si>
    <t>"společné místnosti 1.NP - II.část" 2,46+6,86+6,68</t>
  </si>
  <si>
    <t>611311131</t>
  </si>
  <si>
    <t>Potažení vnitřních rovných stropů vápenným štukem tloušťky do 3 mm</t>
  </si>
  <si>
    <t>-1812306770</t>
  </si>
  <si>
    <t>611315403.1</t>
  </si>
  <si>
    <t>Oprava vnitřní vápenné hrubé omítky stropů v rozsahu plochy do 80%</t>
  </si>
  <si>
    <t>1969696343</t>
  </si>
  <si>
    <t>611325223.1</t>
  </si>
  <si>
    <t>Úprava - zapravení prostupů</t>
  </si>
  <si>
    <t>-1626628911</t>
  </si>
  <si>
    <t>612131121</t>
  </si>
  <si>
    <t>Penetrační disperzní nátěr vnitřních stěn nanášený ručně</t>
  </si>
  <si>
    <t>727477453</t>
  </si>
  <si>
    <t>dle tabulky místností</t>
  </si>
  <si>
    <t>"m.č.101" 19,34*2,60-0,80*1,97-2,10*1,50+0,30*(2,10+1,50*2)</t>
  </si>
  <si>
    <t>"m.č.102" 21,62*2,60-0,80*1,97*2-2,40*1,50+0,30*(0,80+1,97*2)+0,30*(2,40+1,50*2)</t>
  </si>
  <si>
    <t>"m.č.103" 16,60*2,60-0,90*1,97*2-0,60*1,97-2,10*1,50+0,20*(0,80+1,97*2)+0,30*(2,10+1,50*2)</t>
  </si>
  <si>
    <t>"m.č.104" 6,80*2,60-0,60*1,97*2</t>
  </si>
  <si>
    <t>"m.č.201" 21,50*2,60-0,80*1,97-0,60*1,97-2,10*1,50+0,30*(2,10+1,50*2)</t>
  </si>
  <si>
    <t>"m.č.202" 7,30*2,60-0,60*1,97*2</t>
  </si>
  <si>
    <t>"m.č.301" 22,10*2,60-0,80*1,97-1,20*1,50*2+0,20*(0,80+1,97*2)+0,30*(1,20+1,50*2)*2</t>
  </si>
  <si>
    <t>"m.č.302" 17,30*2,60-0,80*1,97-0,60*1,97-1,20*1,50-2,10*1,50+0,30*(1,20+1,50*2)+0,30*(2,10+1,50*2)</t>
  </si>
  <si>
    <t>"m.č.303" 7,80*2,60-0,60*1,97*2</t>
  </si>
  <si>
    <t>"m.č.401" 23,30*2,60-0,60*1,97-0,80*1,97-1,20*1,50-2,10*1,50+0,30*(1,20+1,50*2)+0,30*(2,10+1,50*2)</t>
  </si>
  <si>
    <t>"m.č.001" 17,70*2,60-0,80*1,97*2-1,20*2,10-1,30*2,10+0,30*(1,20+2,10*2)+0,30*(1,30+2,10*2)</t>
  </si>
  <si>
    <t>"m.č.002" 16,00*2,60-0,80*1,97*2-1,20*2,10-1,30*2,10+0,30*(1,20+2,10*2)+0,30*(1,30+2,10*2)</t>
  </si>
  <si>
    <t>"m.č.003" 25,00*2,60-0,80*1,97-1,20*1,50-1,10*2,10+0,30*(1,20+1,50*2)+0,30*(1,10+2,10*2)+0,30*(0,80+1,97*2)</t>
  </si>
  <si>
    <t>"m.č.004" 21,40*2,60-0,80*1,97-0,60*0,60*3+0,60*0,50*3*3</t>
  </si>
  <si>
    <t>"m.č.501" 19,84*2,50-0,80*1,97-2,10*1,20+0,20*(0,80+1,97*2)+0,30*(2,10+1,20*2)</t>
  </si>
  <si>
    <t>"m.č.502" 22,48*2,50-0,80*1,97*2-2,40*1,20+0,30*(2,40+1,20*2)</t>
  </si>
  <si>
    <t>"m.č.503" 16,10*2,50-0,80*1,97*2-0,60*1,97-2,10*1,20+0,30*(2,10+1,20*2)</t>
  </si>
  <si>
    <t>"m.č.504" 7,20*2,50-0,60*1,97*2</t>
  </si>
  <si>
    <t>"m.č.601" 22,00*2,50-0,80*1,97-0,60*1,97-2,10*1,20+0,30*(2,10+1,20*2)</t>
  </si>
  <si>
    <t>"m.č.602" 7,00*2,50-0,60*1,97*2</t>
  </si>
  <si>
    <t>"m.č.701" 22,80*2,50-0,80*1,97-1,20*1,20*2+0,20*(0,80+1,97*2)+0,30*1,20*3*2</t>
  </si>
  <si>
    <t>"m.č.702" 17,70*2,50-0,80*1,97*2-0,60*1,97-1,20*1,20-2,10*1,20+0,30*1,20*3+0,30*(2,10+1,20*2)</t>
  </si>
  <si>
    <t>"m.č.703" 8,10*2,50-0,60*1,97*2</t>
  </si>
  <si>
    <t>"m.č.801" 23,20*2,50-0,80*1,97*2-0,60*1,97-1,20*1,20-2,10*1,20+0,30*1,20*3+0,30*(2,10+1,20*2)</t>
  </si>
  <si>
    <t>"m.č.802" 7,10*2,50-0,60*1,97*2</t>
  </si>
  <si>
    <t>"m.č.804" 23,46*2,50-0,80*1,97*2-1,20*1,20*2+0,20*(0,80+1,97*2)+0,30*1,20*3*2</t>
  </si>
  <si>
    <t>"m.č.805" 27,06*2,50-0,80*1,97-1,20*1,20*2+0,30*1,20*3*2</t>
  </si>
  <si>
    <t>"m.č.005" 18,50*2,50-0,80*1,97*2-1,30*2,10-1,20*1,20+0,30*(1,30+2,10*2)+0,30*1,20*3</t>
  </si>
  <si>
    <t>"m.č.006" 16,30*2,50-0,80*1,97*2-1,30*2,10-2,10*1,20+0,30*(1,30+2,10*2)+0,30*(1,30+2,10*2)</t>
  </si>
  <si>
    <t>"m.č.901" 17,18*2,80-0,80*1,97-1,20*1,50*2</t>
  </si>
  <si>
    <t>"m.č.902" 28,10*2,80-0,80*1,97*2-0,60*1,97-0,60*0,90-1,20*1,50*2+0,30*(0,60+0,90*2)+0,30*(1,20+1,50*2)*2</t>
  </si>
  <si>
    <t>"m.č.903" 7,10*2,80-0,60*1,97*2</t>
  </si>
  <si>
    <t>"m.č.1001" 26,74*2,80-0,60*1,97-0,80*1,97-1,20*1,50*3+0,30*(1,20+1,50*2)*3</t>
  </si>
  <si>
    <t>"m.č.1002" 7,70*2,80-0,60*1,97*2</t>
  </si>
  <si>
    <t>"m.č.1101" 27,04*2,80-0,60*1,97-0,80*1,97-1,20*1,50*3+0,30*(1,20+1,50*2)*3</t>
  </si>
  <si>
    <t>"m.č.1102" 7,00*2,80-0,60*1,97*2</t>
  </si>
  <si>
    <t>"m.č.1201" 28,74*2,80-0,60*1,97-0,80*1,97-1,20*1,50*4+0,30*(1,20+1,50*2)*4</t>
  </si>
  <si>
    <t>"m.č.007" 7,16*2,80-0,80*1,97</t>
  </si>
  <si>
    <t>"m.č.008" 10,54*2,80-0,80*1,97*3-1,00*2,00+0,30*(1,00+2,00*2)</t>
  </si>
  <si>
    <t>"m.č.009" 10,34*2,80-0,80*1,97*2-1,00*2,00+0,30*(1,00+2,00*2)</t>
  </si>
  <si>
    <t>612311131</t>
  </si>
  <si>
    <t>Potažení vnitřních stěn vápenným štukem tloušťky do 3 mm</t>
  </si>
  <si>
    <t>583620384</t>
  </si>
  <si>
    <t>612315403.1</t>
  </si>
  <si>
    <t>Oprava vnitřní vápenné hrubé omítky stěn v rozsahu plochy do 80%</t>
  </si>
  <si>
    <t>1942752172</t>
  </si>
  <si>
    <t>632441112</t>
  </si>
  <si>
    <t>Potěr anhydritový samonivelační tl do 30 mm ze suchých směsí</t>
  </si>
  <si>
    <t>-569499120</t>
  </si>
  <si>
    <t>pod dlažbu</t>
  </si>
  <si>
    <t>"m.č.105" 4,61</t>
  </si>
  <si>
    <t>"m.č.203" 4,39</t>
  </si>
  <si>
    <t>"m.č.304" 4,50</t>
  </si>
  <si>
    <t>"m.č.403" 4,46</t>
  </si>
  <si>
    <t>"m.č.505" 5,06</t>
  </si>
  <si>
    <t>"m.č.603" 4,84</t>
  </si>
  <si>
    <t>"m.č.704" 4,84</t>
  </si>
  <si>
    <t>"m.č.803" 4,75</t>
  </si>
  <si>
    <t>"m.č.904" 5,27</t>
  </si>
  <si>
    <t>"m.č.1003" 4,80</t>
  </si>
  <si>
    <t>"m.č.1103" 4,95</t>
  </si>
  <si>
    <t>"m.č.1203" 4,95</t>
  </si>
  <si>
    <t>ostatní místnosti 1.NP</t>
  </si>
  <si>
    <t>ostatní místnosti 2.NP</t>
  </si>
  <si>
    <t>633811111</t>
  </si>
  <si>
    <t>Broušení nerovností betonových podlah do 2 mm - stržení šlemu</t>
  </si>
  <si>
    <t>714322408</t>
  </si>
  <si>
    <t>949101111</t>
  </si>
  <si>
    <t>Lešení pomocné pro objekty pozemních staveb s lešeňovou podlahou v do 1,9 m zatížení do 150 kg/m2</t>
  </si>
  <si>
    <t>-1204369449</t>
  </si>
  <si>
    <t>952901111</t>
  </si>
  <si>
    <t>Vyčištění budov bytové a občanské výstavby při výšce podlaží do 4 m</t>
  </si>
  <si>
    <t>261587454</t>
  </si>
  <si>
    <t>"byt č.1" 74,45</t>
  </si>
  <si>
    <t>"byt č.2" 27,12</t>
  </si>
  <si>
    <t>"byt č.3" 52,85</t>
  </si>
  <si>
    <t>"byt č.4" 32,21</t>
  </si>
  <si>
    <t>"společné prostory 1.NP - I.část" 93,34</t>
  </si>
  <si>
    <t>"byt č.5" 77,20</t>
  </si>
  <si>
    <t>"byt č.6" 28,33</t>
  </si>
  <si>
    <t>"byt č.7" 55,27</t>
  </si>
  <si>
    <t>"byt č.8" 108,75</t>
  </si>
  <si>
    <t>"společné prostory 2.NP - I.část" 30,98</t>
  </si>
  <si>
    <t>"byt č.9" 55,77</t>
  </si>
  <si>
    <t>"byt č.10" 42,25</t>
  </si>
  <si>
    <t>"byt č.11" 39,61</t>
  </si>
  <si>
    <t>"byt č.12" 46,25</t>
  </si>
  <si>
    <t>"společné prostory 1.NP - II.část" 16,01</t>
  </si>
  <si>
    <t>"půda" 215,44</t>
  </si>
  <si>
    <t>978011191.1</t>
  </si>
  <si>
    <t>Otlučení (osekání) vnitřní vápenné nebo vápenocementové omítky stropů v rozsahu do 80 %</t>
  </si>
  <si>
    <t>751139096</t>
  </si>
  <si>
    <t>978013191.1</t>
  </si>
  <si>
    <t>Otlučení (osekání) vnitřní vápenné nebo vápenocementové omítky stěn v rozsahu do 80 %</t>
  </si>
  <si>
    <t>-789295746</t>
  </si>
  <si>
    <t>997013213</t>
  </si>
  <si>
    <t>Vnitrostaveništní doprava suti a vybouraných hmot pro budovy v do 12 m ručně</t>
  </si>
  <si>
    <t>738801903</t>
  </si>
  <si>
    <t>618938965</t>
  </si>
  <si>
    <t>-596741255</t>
  </si>
  <si>
    <t>119,739*14 'Přepočtené koeficientem množství</t>
  </si>
  <si>
    <t>-1106692005</t>
  </si>
  <si>
    <t>-194252885</t>
  </si>
  <si>
    <t>711812111</t>
  </si>
  <si>
    <t>Izolace proti radonu a metanu na vodorovné ploše za studena nátěrem tl 5 mm</t>
  </si>
  <si>
    <t>-226089689</t>
  </si>
  <si>
    <t>389,97*1,1 'Přepočtené koeficientem množství</t>
  </si>
  <si>
    <t>711771231</t>
  </si>
  <si>
    <t xml:space="preserve">Izolace proti vodě zesílení izolace u koutů nebo hran přilepením </t>
  </si>
  <si>
    <t>-1423243890</t>
  </si>
  <si>
    <t>1.NP dle tabulky místností</t>
  </si>
  <si>
    <t>"m.č.101" 19,34-0,80</t>
  </si>
  <si>
    <t>"m.č.102" 21,62-0,80*2</t>
  </si>
  <si>
    <t>"m.č.103" 16,60-0,80*2-0,60</t>
  </si>
  <si>
    <t>"m.č.104" 6,80-0,60*2</t>
  </si>
  <si>
    <t>"m.č.201" 21,50-0,80-0,60</t>
  </si>
  <si>
    <t>"m.č.202" 7,30-0,60*2</t>
  </si>
  <si>
    <t>"m.č.301" 22,10-0,80</t>
  </si>
  <si>
    <t>"m.č.302" 17,30-0,80*2</t>
  </si>
  <si>
    <t>"m.č.303" 7,80-0,60</t>
  </si>
  <si>
    <t>"m.č.401" 23,30-0,80-0,60</t>
  </si>
  <si>
    <t>"m.č.402" 6,80-0,60*2</t>
  </si>
  <si>
    <t>"m.č.901" 17,18-0,80</t>
  </si>
  <si>
    <t>"m.č.902" 28,10-0,80*2-0,60</t>
  </si>
  <si>
    <t>"m.č.903" 7,10-0,60*2</t>
  </si>
  <si>
    <t>"m.č.1001" 26,74-0,80-0,60</t>
  </si>
  <si>
    <t>"m.č.1002" 7,70-0,60*2</t>
  </si>
  <si>
    <t>"m.č.1101" 27,04-0,80-0,60</t>
  </si>
  <si>
    <t>"m.č.1102" 7-0,60*2</t>
  </si>
  <si>
    <t>"m.č.1201" 28,74-0,80-0,60</t>
  </si>
  <si>
    <t>"m.č.1202" 7-0,60*2</t>
  </si>
  <si>
    <t>v koupelnách pod dlažbu</t>
  </si>
  <si>
    <t>"m.č.105" 8,60-0,60</t>
  </si>
  <si>
    <t>"m.č.203" 8,40-0,60</t>
  </si>
  <si>
    <t>"m.č.304" 8,50-0,60</t>
  </si>
  <si>
    <t>"m.č.403" 8,50-0,60</t>
  </si>
  <si>
    <t>"m.č.505" 9,00-0,60</t>
  </si>
  <si>
    <t>"m.č.603" 8,80-0,60</t>
  </si>
  <si>
    <t>"m.č.704" 8,80-0,60</t>
  </si>
  <si>
    <t>"m.č.803" 8,80-0,60</t>
  </si>
  <si>
    <t>"m.č.904" 9,28-0,60</t>
  </si>
  <si>
    <t>"m.č.1003" 8,80-0,60</t>
  </si>
  <si>
    <t>"m.č.1103" 8,90-0,60</t>
  </si>
  <si>
    <t>"m.č.1203" 8,90-0,60</t>
  </si>
  <si>
    <t>28322092</t>
  </si>
  <si>
    <t>dodávka izolace pro  zesílení koutů a hran</t>
  </si>
  <si>
    <t>-434420594</t>
  </si>
  <si>
    <t>399,140*0,3*1,15</t>
  </si>
  <si>
    <t>-374030543</t>
  </si>
  <si>
    <t>725</t>
  </si>
  <si>
    <t>Zdravotechnika - zařizovací předměty</t>
  </si>
  <si>
    <t>725619103R</t>
  </si>
  <si>
    <t>Indukční sporák v bílém provedení se sklokeramickou indukční deskou a multifunkční troubou, D+M</t>
  </si>
  <si>
    <t>-1632121021</t>
  </si>
  <si>
    <t>998725202</t>
  </si>
  <si>
    <t>Přesun hmot procentní pro zařizovací předměty v objektech v do 12 m</t>
  </si>
  <si>
    <t>-1459414631</t>
  </si>
  <si>
    <t>751</t>
  </si>
  <si>
    <t>751377011</t>
  </si>
  <si>
    <t>Mtž odsávacího zákrytu (digestoř) bytového vestavěného</t>
  </si>
  <si>
    <t>-784042302</t>
  </si>
  <si>
    <t>1237892R</t>
  </si>
  <si>
    <t>Digestoř 600 mm, 200 m3/h</t>
  </si>
  <si>
    <t>113312406</t>
  </si>
  <si>
    <t>998751201</t>
  </si>
  <si>
    <t>Přesun hmot procentní pro vzduchotechniku v objektech v do 12 m</t>
  </si>
  <si>
    <t>899372460</t>
  </si>
  <si>
    <t>763</t>
  </si>
  <si>
    <t>Konstrukce suché výstavby</t>
  </si>
  <si>
    <t>763131551</t>
  </si>
  <si>
    <t>SDK podhled deska 1xH2 12,5 bez TI jednovrstvá spodní kce profil CD+UD</t>
  </si>
  <si>
    <t>-151094816</t>
  </si>
  <si>
    <t>763164721</t>
  </si>
  <si>
    <t>SDK obklad kovových kcí uzavřeného tvaru š do 0,8 m desky 1xH2 12,5</t>
  </si>
  <si>
    <t>-544731280</t>
  </si>
  <si>
    <t>763164741</t>
  </si>
  <si>
    <t>SDK obklad kovových kcí uzavřeného tvaru š do 1,6 m desky 1xH2 12,5</t>
  </si>
  <si>
    <t>-349444336</t>
  </si>
  <si>
    <t>998763201</t>
  </si>
  <si>
    <t>Přesun hmot procentní pro dřevostavby v objektech v do 12 m</t>
  </si>
  <si>
    <t>183734130</t>
  </si>
  <si>
    <t>765313184RA</t>
  </si>
  <si>
    <t>Taška prostupová + nástavec odvětrání kanalizace DN110</t>
  </si>
  <si>
    <t>-1292216499</t>
  </si>
  <si>
    <t>765313184RB</t>
  </si>
  <si>
    <t>Taška prostupová + nástavec odvětrání vzduchotechniky DN125</t>
  </si>
  <si>
    <t>868979738</t>
  </si>
  <si>
    <t>765313184RC</t>
  </si>
  <si>
    <t>Taška prostupová + nástavec odvodu spalin DN125</t>
  </si>
  <si>
    <t>81647648</t>
  </si>
  <si>
    <t>765313185R</t>
  </si>
  <si>
    <t>Taška prostupová + nástavec pro stožár antény nebo hromosvodu</t>
  </si>
  <si>
    <t>-1872727382</t>
  </si>
  <si>
    <t>2131189422</t>
  </si>
  <si>
    <t>765</t>
  </si>
  <si>
    <t>Krytina skládaná</t>
  </si>
  <si>
    <t>076974511R</t>
  </si>
  <si>
    <t>Rozebírání zdiva komínů, do 10 m</t>
  </si>
  <si>
    <t>1189079218</t>
  </si>
  <si>
    <t>765111925R</t>
  </si>
  <si>
    <t>Oprava krytiny, keramická taška, střechy sedlové, vč.materiálu</t>
  </si>
  <si>
    <t>-1095203531</t>
  </si>
  <si>
    <t>998765202</t>
  </si>
  <si>
    <t>Přesun hmot procentní pro krytiny skládané v objektech v do 12 m</t>
  </si>
  <si>
    <t>-2081945507</t>
  </si>
  <si>
    <t>766231113</t>
  </si>
  <si>
    <t>Montáž sklápěcích půdních schodů</t>
  </si>
  <si>
    <t>-1907582793</t>
  </si>
  <si>
    <t>61233101</t>
  </si>
  <si>
    <t>schody půdní 119x59x17 cm, výška místnosti 280 cm</t>
  </si>
  <si>
    <t>-442253069</t>
  </si>
  <si>
    <t>766660001</t>
  </si>
  <si>
    <t>Montáž dveřních křídel otvíravých jednokřídlových š do 0,8 m do ocelové zárubně</t>
  </si>
  <si>
    <t>-1508500113</t>
  </si>
  <si>
    <t>9+24</t>
  </si>
  <si>
    <t>61162851</t>
  </si>
  <si>
    <t>dveře vnitřní foliované plné 1křídlé 600x1970mm, vč.kování</t>
  </si>
  <si>
    <t>-1621117608</t>
  </si>
  <si>
    <t>61162857</t>
  </si>
  <si>
    <t>dveře vnitřní foliované plné 1křídlé 800x1970mm, vč.kování</t>
  </si>
  <si>
    <t>-437729118</t>
  </si>
  <si>
    <t>766660021</t>
  </si>
  <si>
    <t>Montáž dveřních křídel otvíravých jednokřídlových š do 0,8 m požárních do ocelové zárubně</t>
  </si>
  <si>
    <t>-861695631</t>
  </si>
  <si>
    <t>61165616</t>
  </si>
  <si>
    <t>dveře vnitřní požárně bezpečnostní třída 2 CPL fólie EI (EW) 30 D3 1křídlové 800x1970mm, vč.kování</t>
  </si>
  <si>
    <t>-1137762611</t>
  </si>
  <si>
    <t>766660717</t>
  </si>
  <si>
    <t>Montáž dveřních křídel samozavírače na ocelovou zárubeň</t>
  </si>
  <si>
    <t>-1253301924</t>
  </si>
  <si>
    <t>54917255</t>
  </si>
  <si>
    <t>samozavírač dveří hydraulický</t>
  </si>
  <si>
    <t>-1385717827</t>
  </si>
  <si>
    <t>766691914</t>
  </si>
  <si>
    <t>Vyvěšení nebo zavěšení dřevěných křídel dveří pl do 2 m2</t>
  </si>
  <si>
    <t>-47226192</t>
  </si>
  <si>
    <t>14+9+24</t>
  </si>
  <si>
    <t>766811153R</t>
  </si>
  <si>
    <t>Linka kuchyňská 210 cm, sestavena z horních a spodních skříněk, pracovní desky a soklu a dřezu, bez spotřebičů, D+M</t>
  </si>
  <si>
    <t>50803777</t>
  </si>
  <si>
    <t>766811154R</t>
  </si>
  <si>
    <t>Dílenská dokumentace kuchyňské linky, vč. jednoduché vizualizace</t>
  </si>
  <si>
    <t>soub</t>
  </si>
  <si>
    <t>-1866703017</t>
  </si>
  <si>
    <t>1852421660</t>
  </si>
  <si>
    <t>767122111R</t>
  </si>
  <si>
    <t>Montáž stěn s výplní z drátěné sítě, šroubované, vč.pantů a konzolí a kotvení ke stěnám a podlaze, horní panely pomocí konzol, vše kotveno pomocí hmoždinek</t>
  </si>
  <si>
    <t>1485947074</t>
  </si>
  <si>
    <t>1,00*2,00*66</t>
  </si>
  <si>
    <t>1,00*0,50*37</t>
  </si>
  <si>
    <t>1,00*2,00*13</t>
  </si>
  <si>
    <t>0,25*2,00*22</t>
  </si>
  <si>
    <t>0,25*0,50*8</t>
  </si>
  <si>
    <t>767R01</t>
  </si>
  <si>
    <t>Díl 1 - panel 1000x2000 mm, celosvařovaný z otevřených válcovaných l profilů, svařované drátěné pletivo oko 50/50/4 , základní nátěr</t>
  </si>
  <si>
    <t>-1990105355</t>
  </si>
  <si>
    <t>767R02</t>
  </si>
  <si>
    <t>Díl 2 - panel 1000x500 mm, celosvařovaný z otevřených válcovaných l profilů, svařované drátěné pletivo oko 50/50/4 , základní nátěr</t>
  </si>
  <si>
    <t>-404400344</t>
  </si>
  <si>
    <t>767R03</t>
  </si>
  <si>
    <t>Díl 3 - uzamykací dveře do sklepní koje 1000x2000 mm, celosvařované z otevřených válcovaných l profilů, svařované drátěné pletivo oko 50/50/4 , základní nátěr, součástí dveří jsou panty a konzole pro visací zámek</t>
  </si>
  <si>
    <t>-557072966</t>
  </si>
  <si>
    <t>767R04</t>
  </si>
  <si>
    <t>Díl 4 - panel 250x2000 mm, celosvařovaný z otevřených válcovaných l profilů, svařované drátěné pletivo oko 50/50/4 , základní nátěr</t>
  </si>
  <si>
    <t>1266841604</t>
  </si>
  <si>
    <t>0,01*2200 'Přepočtené koeficientem množství</t>
  </si>
  <si>
    <t>767R05</t>
  </si>
  <si>
    <t>Díl 4 - panel 250x500 mm, celosvařovaný z otevřených válcovaných l profilů, svařované drátěné pletivo oko 50/50/4 , základní nátěr</t>
  </si>
  <si>
    <t>-1585913061</t>
  </si>
  <si>
    <t>0,00363636363636364*2200 'Přepočtené koeficientem množství</t>
  </si>
  <si>
    <t>767R06</t>
  </si>
  <si>
    <t>Konzole 180 mm, plochá ocel 40/10, základní nátěr</t>
  </si>
  <si>
    <t>-343779411</t>
  </si>
  <si>
    <t>767R07</t>
  </si>
  <si>
    <t>Dílenská dokumentace jednotlivých modulů pro sestavení kójí</t>
  </si>
  <si>
    <t>337663440</t>
  </si>
  <si>
    <t>1220637031</t>
  </si>
  <si>
    <t>771</t>
  </si>
  <si>
    <t>Podlahy z dlaždic</t>
  </si>
  <si>
    <t>771121011</t>
  </si>
  <si>
    <t>Nátěr penetrační na podlahu</t>
  </si>
  <si>
    <t>8961660</t>
  </si>
  <si>
    <t>771571810</t>
  </si>
  <si>
    <t>Demontáž podlah z dlaždic keramických kladených do malty</t>
  </si>
  <si>
    <t>360880444</t>
  </si>
  <si>
    <t>771574111</t>
  </si>
  <si>
    <t>Montáž podlah keramických hladkých lepených flexibilním lepidlem do 9 ks/m2</t>
  </si>
  <si>
    <t>735945008</t>
  </si>
  <si>
    <t>59761011</t>
  </si>
  <si>
    <t>dlažba keramická slinutá hladká do interiéru i exteriéru do 9ks/m2</t>
  </si>
  <si>
    <t>-472538101</t>
  </si>
  <si>
    <t>57,42*1,1 'Přepočtené koeficientem množství</t>
  </si>
  <si>
    <t>771577111</t>
  </si>
  <si>
    <t>Příplatek k montáž podlah keramických za plochu do 5 m2</t>
  </si>
  <si>
    <t>-830010988</t>
  </si>
  <si>
    <t>771577114</t>
  </si>
  <si>
    <t>Příplatek k montáž podlah keramických za spárování tmelem dvousložkovým</t>
  </si>
  <si>
    <t>-41871313</t>
  </si>
  <si>
    <t>57,42</t>
  </si>
  <si>
    <t>771591112</t>
  </si>
  <si>
    <t>Izolace pod dlažbu nátěrem nebo stěrkou ve dvou vrstvách</t>
  </si>
  <si>
    <t>64537040</t>
  </si>
  <si>
    <t>771591264</t>
  </si>
  <si>
    <t>Izolace těsnícími pásy mezi podlahou a stěnou</t>
  </si>
  <si>
    <t>1711251440</t>
  </si>
  <si>
    <t>998771202</t>
  </si>
  <si>
    <t>Přesun hmot procentní pro podlahy z dlaždic v objektech v do 12 m</t>
  </si>
  <si>
    <t>-1039524417</t>
  </si>
  <si>
    <t>775</t>
  </si>
  <si>
    <t>Podlahy skládané</t>
  </si>
  <si>
    <t>775591191</t>
  </si>
  <si>
    <t>Montáž podložky vyrovnávací a tlumící pro plovoucí podlahy</t>
  </si>
  <si>
    <t>-883892302</t>
  </si>
  <si>
    <t>61155350</t>
  </si>
  <si>
    <t>podložka izolační z pěnového PE 2mm</t>
  </si>
  <si>
    <t>1827983309</t>
  </si>
  <si>
    <t>582,62*1,1 'Přepočtené koeficientem množství</t>
  </si>
  <si>
    <t>998775202</t>
  </si>
  <si>
    <t>Přesun hmot procentní pro podlahy dřevěné v objektech v do 12 m</t>
  </si>
  <si>
    <t>1764308322</t>
  </si>
  <si>
    <t>776</t>
  </si>
  <si>
    <t>Podlahy povlakové</t>
  </si>
  <si>
    <t>776121111</t>
  </si>
  <si>
    <t>Vodou ředitelná penetrace savého podkladu povlakových podlah ředěná v poměru 1:3</t>
  </si>
  <si>
    <t>-305985820</t>
  </si>
  <si>
    <t>776141121</t>
  </si>
  <si>
    <t>Vyrovnání podkladu povlakových podlah stěrkou pevnosti 30 MPa tl 3 mm</t>
  </si>
  <si>
    <t>450002496</t>
  </si>
  <si>
    <t>776201811</t>
  </si>
  <si>
    <t>Demontáž lepených povlakových podlah bez podložky ručně</t>
  </si>
  <si>
    <t>-2019712604</t>
  </si>
  <si>
    <t>776231111</t>
  </si>
  <si>
    <t>Lepení lamel a čtverců z vinylu standardním lepidlem</t>
  </si>
  <si>
    <t>-1278296780</t>
  </si>
  <si>
    <t>28411050</t>
  </si>
  <si>
    <t>dílce vinylové tl 2,0mm, nášlapná vrstva 0,40mm, úprava PUR, třída zátěže 23/32/41, otlak 0,05mm, R10, třída otěru T, hořlavost Bfl S1, bez ftalátů</t>
  </si>
  <si>
    <t>1512885353</t>
  </si>
  <si>
    <t>776411111</t>
  </si>
  <si>
    <t>Montáž obvodových soklíků výšky do 80 mm</t>
  </si>
  <si>
    <t>-1305064194</t>
  </si>
  <si>
    <t>"m.č.101" 19,34</t>
  </si>
  <si>
    <t>"m.č.102" 21,62</t>
  </si>
  <si>
    <t>"m.č.103" 16,60</t>
  </si>
  <si>
    <t>"m.č.104" 6,80</t>
  </si>
  <si>
    <t>"m.č.201" 21,50</t>
  </si>
  <si>
    <t>"m.č.202" 7,30</t>
  </si>
  <si>
    <t>"m.č.301" 22,10</t>
  </si>
  <si>
    <t>"m.č.302" 17,30</t>
  </si>
  <si>
    <t>"m.č.303" 7,80</t>
  </si>
  <si>
    <t>"m.č.401" 23,30</t>
  </si>
  <si>
    <t>"m.č.402" 6,80</t>
  </si>
  <si>
    <t>"m.č.501" 19,84</t>
  </si>
  <si>
    <t>"m.č.502" 22,48</t>
  </si>
  <si>
    <t>"m.č.503" 16,10</t>
  </si>
  <si>
    <t>"m.č.504" 7,20</t>
  </si>
  <si>
    <t>"m.č.601" 22</t>
  </si>
  <si>
    <t>"m.č.602" 7</t>
  </si>
  <si>
    <t>"m.č.701" 22,80</t>
  </si>
  <si>
    <t>"m.č.702" 17,70</t>
  </si>
  <si>
    <t>"m.č.703" 8,10</t>
  </si>
  <si>
    <t>"m.č.801" 23,20</t>
  </si>
  <si>
    <t>"m.č.802" 7,10</t>
  </si>
  <si>
    <t>"m.č.804" 23,46</t>
  </si>
  <si>
    <t>"m.č.805" 27,06</t>
  </si>
  <si>
    <t>"m.č.901" 17,18</t>
  </si>
  <si>
    <t>"m.č.902" 28,10</t>
  </si>
  <si>
    <t>"m.č.903" 7,10</t>
  </si>
  <si>
    <t>"m.č.1001" 26,74</t>
  </si>
  <si>
    <t>"m.č.1002" 7,70</t>
  </si>
  <si>
    <t>"m.č.1101" 27,04</t>
  </si>
  <si>
    <t>"m.č.1102" 7</t>
  </si>
  <si>
    <t>"m.č.1201" 28,74</t>
  </si>
  <si>
    <t>"m.č.1202" 7</t>
  </si>
  <si>
    <t>28411009</t>
  </si>
  <si>
    <t>lišta soklová PVC 18x80mm</t>
  </si>
  <si>
    <t>-649926027</t>
  </si>
  <si>
    <t>551,1*1,02 'Přepočtené koeficientem množství</t>
  </si>
  <si>
    <t>998776202</t>
  </si>
  <si>
    <t>Přesun hmot procentní pro podlahy povlakové v objektech v do 12 m</t>
  </si>
  <si>
    <t>-1074704294</t>
  </si>
  <si>
    <t>781121011</t>
  </si>
  <si>
    <t>Nátěr penetrační na stěnu</t>
  </si>
  <si>
    <t>-1843472366</t>
  </si>
  <si>
    <t>781131112</t>
  </si>
  <si>
    <t>Izolace pod obklad nátěrem nebo stěrkou ve dvou vrstvách</t>
  </si>
  <si>
    <t>426471550</t>
  </si>
  <si>
    <t>"m.č.105" 8,60*2,30-0,60*1,97-0,90*0,60+0,30*(0,90+0,60*2)</t>
  </si>
  <si>
    <t>"m.č.203" 8,40*2,30-0,60*1,97-0,90*0,60+0,30*(0,90+0,60*2)</t>
  </si>
  <si>
    <t>"m.č.304" 8,50*2,30-0,60*1,97</t>
  </si>
  <si>
    <t>"m.č.403" 8,50*2,30-0,60*1,97</t>
  </si>
  <si>
    <t>"m.č.505" 9,00*2,30-0,60*1,97</t>
  </si>
  <si>
    <t>"m.č.603" 8,80*2,30-0,60*1,97</t>
  </si>
  <si>
    <t>"m.č.704" 8,80*2,30-0,60*1,97</t>
  </si>
  <si>
    <t>"m.č.803" 8,80*2,30-0,60*1,97</t>
  </si>
  <si>
    <t>"m.č.904" 9,28*2,30-0,60*1,97</t>
  </si>
  <si>
    <t>"m.č.1003" 8,80*2,30-0,60*1,97-0,60*0,90+0,30*(0,60+0,90*2)</t>
  </si>
  <si>
    <t>"m.č.1103" 8,90*2,30-0,60*1,97-0,60*0,90+0,30*(0,60+0,90*2)</t>
  </si>
  <si>
    <t>"m.č.1203" 8,90*2,30-0,60*1,97-0,60*0,90+0,30*(0,60+0,90*2)</t>
  </si>
  <si>
    <t>781474112</t>
  </si>
  <si>
    <t>Montáž obkladů vnitřních keramických hladkých do 12 ks/m2 lepených flexibilním lepidlem</t>
  </si>
  <si>
    <t>-2055833041</t>
  </si>
  <si>
    <t>59761026</t>
  </si>
  <si>
    <t>obklad keramický hladký do 12ks/m2</t>
  </si>
  <si>
    <t>-543517816</t>
  </si>
  <si>
    <t>228,68*1,1 'Přepočtené koeficientem množství</t>
  </si>
  <si>
    <t>781474118</t>
  </si>
  <si>
    <t>Montáž obkladů vnitřních keramických hladkých do 50 ks/m2 lepených flexibilním lepidlem</t>
  </si>
  <si>
    <t>1810140706</t>
  </si>
  <si>
    <t>"obklad za kuchyňskou linkou" 12*1,50</t>
  </si>
  <si>
    <t>LSS.WAA19007</t>
  </si>
  <si>
    <t>obkládačka 148 x 148 x 6 mm</t>
  </si>
  <si>
    <t>-1097080028</t>
  </si>
  <si>
    <t>18*1,1 'Přepočtené koeficientem množství</t>
  </si>
  <si>
    <t>781477111</t>
  </si>
  <si>
    <t>Příplatek k montáži obkladů vnitřních keramických hladkých za plochu do 10 m2</t>
  </si>
  <si>
    <t>-863678308</t>
  </si>
  <si>
    <t>781477114</t>
  </si>
  <si>
    <t>Příplatek k montáži obkladů vnitřních keramických hladkých za spárování tmelem dvousložkovým</t>
  </si>
  <si>
    <t>-89220594</t>
  </si>
  <si>
    <t>228,68+18,00</t>
  </si>
  <si>
    <t>781494111</t>
  </si>
  <si>
    <t>Plastové profily rohové lepené flexibilním lepidlem</t>
  </si>
  <si>
    <t>-1520454100</t>
  </si>
  <si>
    <t>2,30*4*12</t>
  </si>
  <si>
    <t>998781202</t>
  </si>
  <si>
    <t>Přesun hmot procentní pro obklady keramické v objektech v do 12 m</t>
  </si>
  <si>
    <t>-1328730408</t>
  </si>
  <si>
    <t>783314201</t>
  </si>
  <si>
    <t>Základní antikorozní jednonásobný syntetický standardní nátěr zámečnických konstrukcí</t>
  </si>
  <si>
    <t>-430700010</t>
  </si>
  <si>
    <t>"kovové schodišťové zábradlí" 16</t>
  </si>
  <si>
    <t>783315101</t>
  </si>
  <si>
    <t>Mezinátěr jednonásobný syntetický standardní zámečnických konstrukcí</t>
  </si>
  <si>
    <t>-1555112918</t>
  </si>
  <si>
    <t>sklepní kóje</t>
  </si>
  <si>
    <t>783317101</t>
  </si>
  <si>
    <t>Krycí jednonásobný syntetický standardní nátěr zámečnických konstrukcí</t>
  </si>
  <si>
    <t>-655580558</t>
  </si>
  <si>
    <t>sklepní kóje 1x</t>
  </si>
  <si>
    <t>188,5</t>
  </si>
  <si>
    <t>kovové schodišťové zábradlí</t>
  </si>
  <si>
    <t>16,0</t>
  </si>
  <si>
    <t>783347101</t>
  </si>
  <si>
    <t>Krycí jednonásobný polyuretanový nátěr zámečnických konstrukcí</t>
  </si>
  <si>
    <t>1921840037</t>
  </si>
  <si>
    <t>ocelové zárubně, 2x</t>
  </si>
  <si>
    <t>0,30*(1,97*2+0,60)*24*2</t>
  </si>
  <si>
    <t>0,40*(1,97*2+0,80)*(14+9)*2</t>
  </si>
  <si>
    <t>783806811</t>
  </si>
  <si>
    <t>Odstranění nátěrů z omítek oškrábáním</t>
  </si>
  <si>
    <t>1619426333</t>
  </si>
  <si>
    <t>stávající koupelny</t>
  </si>
  <si>
    <t>"m.č.105" (8,60-0,60)*1,50</t>
  </si>
  <si>
    <t>"m.č.203" (8,40-0,60)*1,50</t>
  </si>
  <si>
    <t>"m.č.304" (8,50-0,60)*1,50</t>
  </si>
  <si>
    <t>"m.č.403" (8,50*0,60)*1,50</t>
  </si>
  <si>
    <t>"m.č.505" (9,00-0,60)*1,50</t>
  </si>
  <si>
    <t>"m.č.603" (8,80-0,60)*1,50</t>
  </si>
  <si>
    <t>"m.č.704" (8,80-0,60)*1,50</t>
  </si>
  <si>
    <t>"m.č.803" (8,80-0,60)*1,50</t>
  </si>
  <si>
    <t>"m.č.904" (9,28-0,60)*1,50</t>
  </si>
  <si>
    <t>"m.č.1003" (8,80-0,60)*1,50</t>
  </si>
  <si>
    <t>"m.č.1103" (8,90-0,60)*1,50</t>
  </si>
  <si>
    <t>"m.č.1203" (8,90-0,60)*1,50</t>
  </si>
  <si>
    <t>784121001</t>
  </si>
  <si>
    <t>Oškrabání malby v mísnostech výšky do 3,80 m</t>
  </si>
  <si>
    <t>1828558844</t>
  </si>
  <si>
    <t>722,94+1636,414</t>
  </si>
  <si>
    <t>784171111</t>
  </si>
  <si>
    <t>Zakrytí vnitřních ploch stěn v místnostech výšky do 3,80 m</t>
  </si>
  <si>
    <t>-1483089546</t>
  </si>
  <si>
    <t>okna</t>
  </si>
  <si>
    <t>1.NP</t>
  </si>
  <si>
    <t>0,90*0,60+1,30*2,10+0,90*0,60+1,30*2,10+0,60*0,60*3</t>
  </si>
  <si>
    <t>2,10*1,50*2+2,40*1,50+1,20*2,10+2,10*1,50+1,20*1,50*3+2,10*1,50+1,20*2,10+1,20*1,50+2,10*1,50+1,20*1,50+1,10*2,10</t>
  </si>
  <si>
    <t>0,60*0,90+1,20*1,50*2+0,60*0,90+1,20*1,50*2+0,60*0,90*2+1,20*1,50*3</t>
  </si>
  <si>
    <t>1,20*1,50*2+1,00*2,00+1,20*1,50*2+1,20*1,50*2+1,00*2,00+1,20*1,50</t>
  </si>
  <si>
    <t>2.NP</t>
  </si>
  <si>
    <t>1,30*2,10+1,30*2,10+1,20*1,20*2</t>
  </si>
  <si>
    <t>2,10*1,20*2+2,40*1,20+1,20*1,20*2+2,10*1,20+1,20*1,20*3+2,10*1,20*2+1,20*1,20*2+2,10*1,20+1,20*1,20*2</t>
  </si>
  <si>
    <t>dveře</t>
  </si>
  <si>
    <t>(0,80*1,97*(14+9)+0,60*1,97*24)*2</t>
  </si>
  <si>
    <t>58124842</t>
  </si>
  <si>
    <t>fólie pro malířské potřeby zakrývací tl 7µ 4x5m</t>
  </si>
  <si>
    <t>1159682218</t>
  </si>
  <si>
    <t>243,212*1,05 'Přepočtené koeficientem množství</t>
  </si>
  <si>
    <t>1522738857</t>
  </si>
  <si>
    <t>Stropy a stěny</t>
  </si>
  <si>
    <t>obklad SDK</t>
  </si>
  <si>
    <t>0,80*8,00+1,60*12,00</t>
  </si>
  <si>
    <t>784191003</t>
  </si>
  <si>
    <t>Čištění vnitřních ploch oken dvojitých nebo zdvojených po provedení malířských prací</t>
  </si>
  <si>
    <t>1341218550</t>
  </si>
  <si>
    <t>784191005</t>
  </si>
  <si>
    <t>Čištění vnitřních ploch dveří nebo vrat po provedení malířských prací</t>
  </si>
  <si>
    <t>-1162765428</t>
  </si>
  <si>
    <t>1710856217</t>
  </si>
  <si>
    <t>SO 01.2 - Zdravotechnika</t>
  </si>
  <si>
    <t xml:space="preserve">    4 - Vodorovné konstrukce</t>
  </si>
  <si>
    <t xml:space="preserve">    722 - Zdravotechnika - vnitřní vodovod</t>
  </si>
  <si>
    <t xml:space="preserve">    724 - Zdravotechnika - strojní vybavení</t>
  </si>
  <si>
    <t>HZS - Hodinové zúčtovací sazby</t>
  </si>
  <si>
    <t>Vodorovné konstrukce</t>
  </si>
  <si>
    <t>411388531</t>
  </si>
  <si>
    <t>Zabetonování otvorů pl do 1 m2 ve stropech</t>
  </si>
  <si>
    <t>-1031779006</t>
  </si>
  <si>
    <t>3,14*0,15*0,15/4*0,30*12</t>
  </si>
  <si>
    <t>3,14*0,10*0,10/4*0,30*5</t>
  </si>
  <si>
    <t>612135101</t>
  </si>
  <si>
    <t>Hrubá výplň rýh ve stěnách maltou jakékoli šířky rýhy</t>
  </si>
  <si>
    <t>1680392144</t>
  </si>
  <si>
    <t>"50x50 mm" 0,05*(386,00+22,00)</t>
  </si>
  <si>
    <t>"40x40 mm" 0,04*6,00</t>
  </si>
  <si>
    <t>"60x60 mm" 0,06*56,00</t>
  </si>
  <si>
    <t>"80x80 mm" 0,08*26,00</t>
  </si>
  <si>
    <t>"150x150 mm" 0,15*76,00</t>
  </si>
  <si>
    <t>974031132</t>
  </si>
  <si>
    <t>Vysekání rýh ve zdivu cihelném hl do 50 mm š do 70 mm</t>
  </si>
  <si>
    <t>-1328375635</t>
  </si>
  <si>
    <t xml:space="preserve">drážky </t>
  </si>
  <si>
    <t>"50x50 mm" 386,00+22,00</t>
  </si>
  <si>
    <t>"40x40 mm" 6,00</t>
  </si>
  <si>
    <t>974031142</t>
  </si>
  <si>
    <t>Vysekání rýh ve zdivu cihelném hl do 70 mm š do 70 mm</t>
  </si>
  <si>
    <t>-1987781427</t>
  </si>
  <si>
    <t>"60x60 mm" 56,00</t>
  </si>
  <si>
    <t>974031153</t>
  </si>
  <si>
    <t>Vysekání rýh ve zdivu cihelném hl do 100 mm š do 100 mm</t>
  </si>
  <si>
    <t>-2125659036</t>
  </si>
  <si>
    <t>"80x80 mm" 26,00</t>
  </si>
  <si>
    <t>974031164</t>
  </si>
  <si>
    <t>Vysekání rýh ve zdivu cihelném hl do 150 mm š do 150 mm</t>
  </si>
  <si>
    <t>-1842346143</t>
  </si>
  <si>
    <t>"150x150 mm" 76,00</t>
  </si>
  <si>
    <t>977151118</t>
  </si>
  <si>
    <t>Jádrové vrty diamantovými korunkami do D 100 mm do stavebních materiálů</t>
  </si>
  <si>
    <t>-889968546</t>
  </si>
  <si>
    <t>0,30*5</t>
  </si>
  <si>
    <t>977151123</t>
  </si>
  <si>
    <t>Jádrové vrty diamantovými korunkami do D 150 mm do stavebních materiálů</t>
  </si>
  <si>
    <t>-1320062248</t>
  </si>
  <si>
    <t>0,500*12</t>
  </si>
  <si>
    <t>1423250385</t>
  </si>
  <si>
    <t>1666622623</t>
  </si>
  <si>
    <t>1999513827</t>
  </si>
  <si>
    <t>14,33*14 'Přepočtené koeficientem množství</t>
  </si>
  <si>
    <t>-928749291</t>
  </si>
  <si>
    <t>1953568833</t>
  </si>
  <si>
    <t>721140802</t>
  </si>
  <si>
    <t>Demontáž potrubí litinové do DN 100</t>
  </si>
  <si>
    <t>-2145450300</t>
  </si>
  <si>
    <t>721174024</t>
  </si>
  <si>
    <t>Potrubí kanalizační z PP odpadní DN 75</t>
  </si>
  <si>
    <t>-741019857</t>
  </si>
  <si>
    <t>721174025</t>
  </si>
  <si>
    <t>Potrubí kanalizační z PP odpadní DN 110</t>
  </si>
  <si>
    <t>-1715988506</t>
  </si>
  <si>
    <t>721174042</t>
  </si>
  <si>
    <t>Potrubí kanalizační z PP připojovací DN 32-40</t>
  </si>
  <si>
    <t>-830246151</t>
  </si>
  <si>
    <t>6+22</t>
  </si>
  <si>
    <t>721174043</t>
  </si>
  <si>
    <t>Potrubí kanalizační z PP připojovací DN 50</t>
  </si>
  <si>
    <t>-952586129</t>
  </si>
  <si>
    <t>721174044</t>
  </si>
  <si>
    <t>Potrubí kanalizační z PP připojovací DN 75</t>
  </si>
  <si>
    <t>-1555718931</t>
  </si>
  <si>
    <t>721174045</t>
  </si>
  <si>
    <t>Potrubí kanalizační z PP připojovací DN 110</t>
  </si>
  <si>
    <t>-281010133</t>
  </si>
  <si>
    <t>721194104</t>
  </si>
  <si>
    <t>Vyvedení a upevnění odpadních výpustek DN 32-40</t>
  </si>
  <si>
    <t>-1832756421</t>
  </si>
  <si>
    <t>1+12</t>
  </si>
  <si>
    <t>721194105</t>
  </si>
  <si>
    <t>Vyvedení a upevnění odpadních výpustek DN 50</t>
  </si>
  <si>
    <t>1833971900</t>
  </si>
  <si>
    <t>721194109</t>
  </si>
  <si>
    <t>Vyvedení a upevnění odpadních výpustek DN 100</t>
  </si>
  <si>
    <t>1767711996</t>
  </si>
  <si>
    <t>721226521</t>
  </si>
  <si>
    <t>Zápachová uzávěrka nástěnná pro pračku a myčku DN 40</t>
  </si>
  <si>
    <t>-973414492</t>
  </si>
  <si>
    <t>721273153</t>
  </si>
  <si>
    <t>Hlavice ventilační polypropylen PP</t>
  </si>
  <si>
    <t>-231745480</t>
  </si>
  <si>
    <t>721290111</t>
  </si>
  <si>
    <t>Zkouška těsnosti potrubí kanalizace vodou do DN 125</t>
  </si>
  <si>
    <t>-774160096</t>
  </si>
  <si>
    <t>721290822</t>
  </si>
  <si>
    <t>Přemístění vnitrostaveništní demontovaných hmot vnitřní kanalizace v objektech výšky do 12 m</t>
  </si>
  <si>
    <t>-1899374375</t>
  </si>
  <si>
    <t>998721202</t>
  </si>
  <si>
    <t>Přesun hmot procentní pro vnitřní kanalizace v objektech v do 12 m</t>
  </si>
  <si>
    <t>1446028549</t>
  </si>
  <si>
    <t>722</t>
  </si>
  <si>
    <t>Zdravotechnika - vnitřní vodovod</t>
  </si>
  <si>
    <t>722130801</t>
  </si>
  <si>
    <t>Demontáž potrubí ocelové pozinkované závitové do DN 25</t>
  </si>
  <si>
    <t>500540504</t>
  </si>
  <si>
    <t>722130802</t>
  </si>
  <si>
    <t>Demontáž potrubí ocelové pozinkované závitové do DN 40</t>
  </si>
  <si>
    <t>-1575827584</t>
  </si>
  <si>
    <t>722178711R</t>
  </si>
  <si>
    <t>Potrubí vícevrstvé vodovodní, D 20x2,8 mm</t>
  </si>
  <si>
    <t>1554056900</t>
  </si>
  <si>
    <t>198,00</t>
  </si>
  <si>
    <t>722178712R</t>
  </si>
  <si>
    <t>Potrubí vícevrstvé vodovodní, D 25x3,5 mm</t>
  </si>
  <si>
    <t>-417764542</t>
  </si>
  <si>
    <t>188,00</t>
  </si>
  <si>
    <t>722178713R</t>
  </si>
  <si>
    <t>Potrubí vícevrstvé vodovodní, D 32x4,4 mm</t>
  </si>
  <si>
    <t>-797695043</t>
  </si>
  <si>
    <t>32,00</t>
  </si>
  <si>
    <t>722178714R</t>
  </si>
  <si>
    <t>Potrubí vícevrstvé vodovodní, D 40x5,5 mm</t>
  </si>
  <si>
    <t>-185941770</t>
  </si>
  <si>
    <t>4,00</t>
  </si>
  <si>
    <t>722181211</t>
  </si>
  <si>
    <t>Ochrana vodovodního potrubí přilepenými termoizolačními trubicemi z PE tl do 6 mm DN do 22 mm</t>
  </si>
  <si>
    <t>1569108749</t>
  </si>
  <si>
    <t>722181212</t>
  </si>
  <si>
    <t>Ochrana vodovodního potrubí přilepenými termoizolačními trubicemi z PE tl do 6 mm DN do 32 mm</t>
  </si>
  <si>
    <t>790682667</t>
  </si>
  <si>
    <t>188+32</t>
  </si>
  <si>
    <t>722181213</t>
  </si>
  <si>
    <t>Ochrana vodovodního potrubí přilepenými termoizolačními trubicemi z PE tl do 6 mm DN přes 32 mm</t>
  </si>
  <si>
    <t>960976290</t>
  </si>
  <si>
    <t>722190401</t>
  </si>
  <si>
    <t>Vyvedení a upevnění výpustku do DN 25</t>
  </si>
  <si>
    <t>-1152700399</t>
  </si>
  <si>
    <t>99+24+2</t>
  </si>
  <si>
    <t>722224115</t>
  </si>
  <si>
    <t>Kohout plnicí nebo vypouštěcí G 1/2 PN 10 s jedním závitem</t>
  </si>
  <si>
    <t>-444364152</t>
  </si>
  <si>
    <t>722231073</t>
  </si>
  <si>
    <t>Ventil zpětný mosazný G 3/4 PN 10 do 110°C se dvěma závity</t>
  </si>
  <si>
    <t>-637941013</t>
  </si>
  <si>
    <t>722231074</t>
  </si>
  <si>
    <t>Ventil zpětný mosazný G 1 PN 10 do 110°C se dvěma závity</t>
  </si>
  <si>
    <t>969591947</t>
  </si>
  <si>
    <t>722231142</t>
  </si>
  <si>
    <t>Ventil závitový pojistný rohový G 3/4</t>
  </si>
  <si>
    <t>1388213017</t>
  </si>
  <si>
    <t>722232043</t>
  </si>
  <si>
    <t>Kohout kulový přímý G 1/2 PN 42 do 185°C vnitřní závit</t>
  </si>
  <si>
    <t>-805647350</t>
  </si>
  <si>
    <t>722232044</t>
  </si>
  <si>
    <t>Kohout kulový přímý G 3/4 PN 42 do 185°C vnitřní závit</t>
  </si>
  <si>
    <t>2110636708</t>
  </si>
  <si>
    <t>722232045</t>
  </si>
  <si>
    <t>Kohout kulový přímý G 1 PN 42 do 185°C vnitřní závit</t>
  </si>
  <si>
    <t>1626975529</t>
  </si>
  <si>
    <t>722232046</t>
  </si>
  <si>
    <t>Kohout kulový přímý G 5/4 PN 42 do 185°C vnitřní závit</t>
  </si>
  <si>
    <t>271349218</t>
  </si>
  <si>
    <t>722232062</t>
  </si>
  <si>
    <t>Kohout kulový přímý G 3/4 PN 42 do 185°C vnitřní závit s vypouštěním</t>
  </si>
  <si>
    <t>-196742195</t>
  </si>
  <si>
    <t>722232063</t>
  </si>
  <si>
    <t>Kohout kulový přímý G 1 PN 42 do 185°C vnitřní závit s vypouštěním</t>
  </si>
  <si>
    <t>-187452767</t>
  </si>
  <si>
    <t>722232503</t>
  </si>
  <si>
    <t>Potrubní oddělovač G 1 PN 10 do 65°C vnější závit</t>
  </si>
  <si>
    <t>-266982635</t>
  </si>
  <si>
    <t>722234264</t>
  </si>
  <si>
    <t>Filtr mosazný G 3/4 PN 16 do 120°C s 2x vnitřním závitem</t>
  </si>
  <si>
    <t>510065614</t>
  </si>
  <si>
    <t>722234265</t>
  </si>
  <si>
    <t>Filtr mosazný G 1 PN 16 do 120°C s 2x vnitřním závitem</t>
  </si>
  <si>
    <t>636238936</t>
  </si>
  <si>
    <t>722234353R</t>
  </si>
  <si>
    <t>Revizní skříň vodoměrné sestavy, ocelová, povrchová, bílá, 500x500x200 mm</t>
  </si>
  <si>
    <t>-1580366186</t>
  </si>
  <si>
    <t>722250143</t>
  </si>
  <si>
    <t>Hydrantový systém s tvarově stálou hadicí D 25 x 30 m prosklený</t>
  </si>
  <si>
    <t>soubor</t>
  </si>
  <si>
    <t>1759211606</t>
  </si>
  <si>
    <t>722253141R</t>
  </si>
  <si>
    <t>Armatura požární - hydrant, G 1"</t>
  </si>
  <si>
    <t>1484282564</t>
  </si>
  <si>
    <t>722262213</t>
  </si>
  <si>
    <t>Vodoměr závitový jednovtokový suchoběžný do 40°C G 3/4 x 130 mm Qn 1,5 m3/h horizontální</t>
  </si>
  <si>
    <t>1909423395</t>
  </si>
  <si>
    <t>722263213</t>
  </si>
  <si>
    <t>Vodoměr závitový vícevtokový mokroběžný do 100°C G 1 x 260 mm Qn 3,5 m3/h horizontální</t>
  </si>
  <si>
    <t>441449467</t>
  </si>
  <si>
    <t>722290226</t>
  </si>
  <si>
    <t>Zkouška těsnosti vodovodního potrubí závitového do DN 50</t>
  </si>
  <si>
    <t>-1674779700</t>
  </si>
  <si>
    <t>198+188+32+4</t>
  </si>
  <si>
    <t>722290234</t>
  </si>
  <si>
    <t>Proplach a dezinfekce vodovodního potrubí do DN 80</t>
  </si>
  <si>
    <t>825562152</t>
  </si>
  <si>
    <t>722290822</t>
  </si>
  <si>
    <t>Přemístění vnitrostaveništní demontovaných hmot pro vnitřní vodovod v objektech výšky do 12 m</t>
  </si>
  <si>
    <t>517708454</t>
  </si>
  <si>
    <t>998722202</t>
  </si>
  <si>
    <t>Přesun hmot procentní pro vnitřní vodovod v objektech v do 12 m</t>
  </si>
  <si>
    <t>-1008954501</t>
  </si>
  <si>
    <t>724</t>
  </si>
  <si>
    <t>Zdravotechnika - strojní vybavení</t>
  </si>
  <si>
    <t>724231128</t>
  </si>
  <si>
    <t>Příslušenství domovních vodáren měřící tlakoměr deformační</t>
  </si>
  <si>
    <t>1104225170</t>
  </si>
  <si>
    <t>724234105R</t>
  </si>
  <si>
    <t>Nádoba expanzní objemu 8 l s pryžovým vakem vertikálním</t>
  </si>
  <si>
    <t>-199407034</t>
  </si>
  <si>
    <t>998724202</t>
  </si>
  <si>
    <t>Přesun hmot procentní pro strojní vybavení v objektech v do 12 m</t>
  </si>
  <si>
    <t>1010513598</t>
  </si>
  <si>
    <t>725110811</t>
  </si>
  <si>
    <t>Demontáž klozetů splachovací s nádrží</t>
  </si>
  <si>
    <t>-700175124</t>
  </si>
  <si>
    <t>725112171</t>
  </si>
  <si>
    <t>Kombi klozet s hlubokým splachováním odpad vodorovný, vč.sedátka</t>
  </si>
  <si>
    <t>-260088522</t>
  </si>
  <si>
    <t>725210821</t>
  </si>
  <si>
    <t>Demontáž umyvadel bez výtokových armatur</t>
  </si>
  <si>
    <t>-1284643159</t>
  </si>
  <si>
    <t>725212112R</t>
  </si>
  <si>
    <t>Umyvadlo keramické bílé nábytkové šířky 550 mm včetně skříňky bílé a sifonu</t>
  </si>
  <si>
    <t>1335470829</t>
  </si>
  <si>
    <t>725240811</t>
  </si>
  <si>
    <t>Demontáž kabin sprchových bez výtokových armatur</t>
  </si>
  <si>
    <t>1397094674</t>
  </si>
  <si>
    <t>725241141</t>
  </si>
  <si>
    <t>Vanička sprchová akrylátová čtvrtkruhová 800x800 mm, vč.sifonu</t>
  </si>
  <si>
    <t>-1998456984</t>
  </si>
  <si>
    <t>725244812</t>
  </si>
  <si>
    <t>Zástěna sprchová rohová rámová se skleněnou výplní tl. 4 a 5 mm dveře posuvné dvoudílné na čtvrtkruhovou vaničku 800x800 mm</t>
  </si>
  <si>
    <t>36038729</t>
  </si>
  <si>
    <t>725310823</t>
  </si>
  <si>
    <t>Demontáž dřez jednoduchý vestavěný v kuchyňských sestavách bez výtokových armatur</t>
  </si>
  <si>
    <t>2021038591</t>
  </si>
  <si>
    <t>725319111</t>
  </si>
  <si>
    <t>Montáž dřezu ostatních typů, vč.sifonu, dodávka součást kuchňské linky</t>
  </si>
  <si>
    <t>-1993317280</t>
  </si>
  <si>
    <t>725530823</t>
  </si>
  <si>
    <t>Demontáž ohřívač elektrický tlakový do 200 litrů</t>
  </si>
  <si>
    <t>963593982</t>
  </si>
  <si>
    <t>725531103</t>
  </si>
  <si>
    <t>Elektrický ohřívač zásobníkový přepadový beztlakový 15 l / 2 kW</t>
  </si>
  <si>
    <t>-1783399676</t>
  </si>
  <si>
    <t>725532120</t>
  </si>
  <si>
    <t>Elektrický ohřívač zásobníkový akumulační závěsný svislý 125 l / 2 kW</t>
  </si>
  <si>
    <t>-1121297792</t>
  </si>
  <si>
    <t>725590812</t>
  </si>
  <si>
    <t>Přemístění vnitrostaveništní demontovaných zařizovacích předmětů v objektech výšky do 12 m</t>
  </si>
  <si>
    <t>665249273</t>
  </si>
  <si>
    <t>725813111</t>
  </si>
  <si>
    <t>Ventil rohový bez připojovací trubičky nebo flexi hadičky G 1/2</t>
  </si>
  <si>
    <t>1002166733</t>
  </si>
  <si>
    <t>725813112</t>
  </si>
  <si>
    <t>Ventil rohový pračkový G 3/4</t>
  </si>
  <si>
    <t>1140671561</t>
  </si>
  <si>
    <t>725820801</t>
  </si>
  <si>
    <t>Demontáž baterie nástěnné do G 3 / 4</t>
  </si>
  <si>
    <t>890577747</t>
  </si>
  <si>
    <t>725821328</t>
  </si>
  <si>
    <t>Baterie dřezová stojánková páková s vytahovací sprškou</t>
  </si>
  <si>
    <t>-1138351010</t>
  </si>
  <si>
    <t>725822612</t>
  </si>
  <si>
    <t>Baterie umyvadlová stojánková páková s výpustí</t>
  </si>
  <si>
    <t>1484995204</t>
  </si>
  <si>
    <t>725840850</t>
  </si>
  <si>
    <t>Demontáž baterie sprch diferenciální do G 3/4x1</t>
  </si>
  <si>
    <t>902306406</t>
  </si>
  <si>
    <t>725841311</t>
  </si>
  <si>
    <t>Baterie sprchová nástěnná pákové, vč.sprchové sady</t>
  </si>
  <si>
    <t>323703202</t>
  </si>
  <si>
    <t>725850800</t>
  </si>
  <si>
    <t>Demontáž ventilů odpadních</t>
  </si>
  <si>
    <t>-483445435</t>
  </si>
  <si>
    <t>1366252579</t>
  </si>
  <si>
    <t>766822R01</t>
  </si>
  <si>
    <t>Postranní skříňka 33 x 86,6 x 28 cm • dvířka s mechanismem tichého dovírání • 2 nastavitelné dřevěné poličky • možnost doplnění koše na prádlo  Barevné provedení: korpus / čelní plocha: lesklá bílá</t>
  </si>
  <si>
    <t>1661249493</t>
  </si>
  <si>
    <t>766822R02</t>
  </si>
  <si>
    <t>Zrcadlová skříňka, pravá 70,8 x 85 x 17,6 cm • zrcadlová dvířka s mechanismem tichého dovírání • 2 nastavitelné skleněné poličky, zásuvka IP44 • 2 výklopná dvířka se systémem "push to open" možnost kombinace s umyvadlovým panelem a osvětlením  Barevné pro</t>
  </si>
  <si>
    <t>-1338581112</t>
  </si>
  <si>
    <t>-968771570</t>
  </si>
  <si>
    <t>HZS</t>
  </si>
  <si>
    <t>Hodinové zúčtovací sazby</t>
  </si>
  <si>
    <t>HZS1301</t>
  </si>
  <si>
    <t>Hodinová zúčtovací sazba zedník - stavební výpomoci</t>
  </si>
  <si>
    <t>hod</t>
  </si>
  <si>
    <t>512</t>
  </si>
  <si>
    <t>2130886757</t>
  </si>
  <si>
    <t>SO 01.3 - Vytápění</t>
  </si>
  <si>
    <t xml:space="preserve">    3 - Svislé a kompletní konstrukce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</si>
  <si>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</si>
  <si>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</si>
  <si>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</si>
  <si>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</si>
  <si>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</si>
  <si>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</si>
  <si>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>Svislé a kompletní konstrukce</t>
  </si>
  <si>
    <t>340235212</t>
  </si>
  <si>
    <t>Zazdívka otvorů v příčkách nebo stěnách plochy do 0,0225 m2 cihlami plnými tl přes 100 mm</t>
  </si>
  <si>
    <t>-666909181</t>
  </si>
  <si>
    <t>-1672552638</t>
  </si>
  <si>
    <t>"100x100 mm" 0,10*10,00</t>
  </si>
  <si>
    <t>953845117</t>
  </si>
  <si>
    <t>Vyvložkování stávajícího svislého kouřovodu nerezovými vložkami pevnými D do 130 mm v 3 m</t>
  </si>
  <si>
    <t>2021985929</t>
  </si>
  <si>
    <t>953845122</t>
  </si>
  <si>
    <t>Příplatek k vyvložkování komínového průduchu nerezovými vložkami pevnými D do 130 mm ZKD 1m výšky</t>
  </si>
  <si>
    <t>-1515964450</t>
  </si>
  <si>
    <t>971033241</t>
  </si>
  <si>
    <t>Vybourání otvorů ve zdivu cihelném pl do 0,0225 m2 na MVC nebo MV tl do 300 mm</t>
  </si>
  <si>
    <t>-430891266</t>
  </si>
  <si>
    <t>-1429511405</t>
  </si>
  <si>
    <t>"100x100 mm" 10,00</t>
  </si>
  <si>
    <t>-1930604575</t>
  </si>
  <si>
    <t>-925463311</t>
  </si>
  <si>
    <t>-1965219834</t>
  </si>
  <si>
    <t>1,442*14 'Přepočtené koeficientem množství</t>
  </si>
  <si>
    <t>-1671885024</t>
  </si>
  <si>
    <t>966173464</t>
  </si>
  <si>
    <t>HZS01</t>
  </si>
  <si>
    <t>Zkušební provoz - uvedení vytápění do provozu</t>
  </si>
  <si>
    <t>-2096823845</t>
  </si>
  <si>
    <t>HZS02</t>
  </si>
  <si>
    <t>Topná zkouška</t>
  </si>
  <si>
    <t>1361704448</t>
  </si>
  <si>
    <t>1093994776</t>
  </si>
  <si>
    <t>713463211</t>
  </si>
  <si>
    <t>Montáž izolace tepelné potrubí potrubními pouzdry s Al fólií staženými Al páskou 1x D do 50 mm</t>
  </si>
  <si>
    <t>1226100217</t>
  </si>
  <si>
    <t>16+20+15+15+10+14</t>
  </si>
  <si>
    <t>63154002</t>
  </si>
  <si>
    <t>pouzdro izolační potrubní s jednostrannou Al fólií max. 250/100 °C 15/20 mm</t>
  </si>
  <si>
    <t>-1821517706</t>
  </si>
  <si>
    <t>16*1,1 'Přepočtené koeficientem množství</t>
  </si>
  <si>
    <t>63154003</t>
  </si>
  <si>
    <t>pouzdro izolační potrubní s jednostrannou Al fólií max. 250/100 °C 18/20 mm</t>
  </si>
  <si>
    <t>2135660402</t>
  </si>
  <si>
    <t>20*1,1 'Přepočtené koeficientem množství</t>
  </si>
  <si>
    <t>63154510</t>
  </si>
  <si>
    <t>pouzdro izolační potrubní s jednostrannou Al fólií max. 250/100 °C 22/25 mm</t>
  </si>
  <si>
    <t>-48690863</t>
  </si>
  <si>
    <t>15*1,1 'Přepočtené koeficientem množství</t>
  </si>
  <si>
    <t>63154511</t>
  </si>
  <si>
    <t>pouzdro izolační potrubní s jednostrannou Al fólií max. 250/100 °C 28/25 mm</t>
  </si>
  <si>
    <t>2024513793</t>
  </si>
  <si>
    <t>63154532</t>
  </si>
  <si>
    <t>pouzdro izolační potrubní s jednostrannou Al fólií max. 250/100 °C 35/30 mm</t>
  </si>
  <si>
    <t>-2131538590</t>
  </si>
  <si>
    <t>10*1,1 'Přepočtené koeficientem množství</t>
  </si>
  <si>
    <t>63154533</t>
  </si>
  <si>
    <t>pouzdro izolační potrubní s jednostrannou Al fólií max. 250/100 °C 42/30 mm</t>
  </si>
  <si>
    <t>688234117</t>
  </si>
  <si>
    <t>14*1,1 'Přepočtené koeficientem množství</t>
  </si>
  <si>
    <t>-1836186432</t>
  </si>
  <si>
    <t>-531967863</t>
  </si>
  <si>
    <t>1811067087</t>
  </si>
  <si>
    <t>639595894</t>
  </si>
  <si>
    <t>725650805</t>
  </si>
  <si>
    <t>Demontáž těleso otopných plynových</t>
  </si>
  <si>
    <t>-1701110196</t>
  </si>
  <si>
    <t>731</t>
  </si>
  <si>
    <t>Ústřední vytápění - kotelny</t>
  </si>
  <si>
    <t>731244108R</t>
  </si>
  <si>
    <t>Kotel ocelový závěsný na plyn kondenzační o výkonu 19 kW pro vytápění</t>
  </si>
  <si>
    <t>1914878394</t>
  </si>
  <si>
    <t>731244109R</t>
  </si>
  <si>
    <t>Kaskádová ekvitermní regulace pro dva kotle, vč. montáže a kabeláže</t>
  </si>
  <si>
    <t>-1405437295</t>
  </si>
  <si>
    <t>731810303R</t>
  </si>
  <si>
    <t>Kaskádový kouřovod pro dva kotle DN125, vč. montáže</t>
  </si>
  <si>
    <t>1686435626</t>
  </si>
  <si>
    <t>731810304R</t>
  </si>
  <si>
    <t>Přívod spalovacího vzduchu pro dva kotle DN125, vč. montáže</t>
  </si>
  <si>
    <t>417101805</t>
  </si>
  <si>
    <t>998731201</t>
  </si>
  <si>
    <t>Přesun hmot procentní pro kotelny v objektech v do 6 m</t>
  </si>
  <si>
    <t>-2037413747</t>
  </si>
  <si>
    <t>732</t>
  </si>
  <si>
    <t>Ústřední vytápění - strojovny</t>
  </si>
  <si>
    <t>732112252R</t>
  </si>
  <si>
    <t>Hydraulický stabilizátor s hydraulickou výhybkou s magnetickým odlučovačem, - max. 50 kW, - 2 m3/h</t>
  </si>
  <si>
    <t>1684792779</t>
  </si>
  <si>
    <t>732331616</t>
  </si>
  <si>
    <t>Nádoba tlaková expanzní s membránou závitové připojení PN 0,6 o objemu 50 l</t>
  </si>
  <si>
    <t>1952132015</t>
  </si>
  <si>
    <t>732421202R</t>
  </si>
  <si>
    <t>Čerpadlo oběhové UPM 15-75</t>
  </si>
  <si>
    <t>-1584819371</t>
  </si>
  <si>
    <t>732421412</t>
  </si>
  <si>
    <t>Čerpadlo teplovodní mokroběžné závitové oběhové DN 25 výtlak do 6,0 m průtok 2,8 m3/h pro vytápění</t>
  </si>
  <si>
    <t>490730340</t>
  </si>
  <si>
    <t>998732201</t>
  </si>
  <si>
    <t>Přesun hmot procentní pro strojovny v objektech v do 6 m</t>
  </si>
  <si>
    <t>-1957087139</t>
  </si>
  <si>
    <t>733</t>
  </si>
  <si>
    <t>Ústřední vytápění - rozvodné potrubí</t>
  </si>
  <si>
    <t>733222102</t>
  </si>
  <si>
    <t>Potrubí měděné polotvrdé spojované měkkým pájením D 15x1</t>
  </si>
  <si>
    <t>460976679</t>
  </si>
  <si>
    <t>733222103</t>
  </si>
  <si>
    <t>Potrubí měděné polotvrdé spojované měkkým pájením D 18x1</t>
  </si>
  <si>
    <t>697489368</t>
  </si>
  <si>
    <t>733222104</t>
  </si>
  <si>
    <t>Potrubí měděné polotvrdé spojované měkkým pájením D 22x1</t>
  </si>
  <si>
    <t>850778855</t>
  </si>
  <si>
    <t>733223105</t>
  </si>
  <si>
    <t>Potrubí měděné tvrdé spojované měkkým pájením D 28x1,5</t>
  </si>
  <si>
    <t>1719131886</t>
  </si>
  <si>
    <t>733223106</t>
  </si>
  <si>
    <t>Potrubí měděné tvrdé spojované měkkým pájením D 35x1,5</t>
  </si>
  <si>
    <t>231489187</t>
  </si>
  <si>
    <t>733223107</t>
  </si>
  <si>
    <t>Potrubí měděné tvrdé spojované měkkým pájením D 42x1,5</t>
  </si>
  <si>
    <t>-594401432</t>
  </si>
  <si>
    <t>733291101</t>
  </si>
  <si>
    <t>Zkouška těsnosti potrubí měděné do D 35x1,5</t>
  </si>
  <si>
    <t>-806463296</t>
  </si>
  <si>
    <t>246+112+108+124+10</t>
  </si>
  <si>
    <t>733291102</t>
  </si>
  <si>
    <t>Zkouška těsnosti potrubí měděné do D 64x2</t>
  </si>
  <si>
    <t>256649931</t>
  </si>
  <si>
    <t>733811211</t>
  </si>
  <si>
    <t>Ochrana potrubí ústředního vytápění termoizolačními trubicemi z PE tl do 6 mm DN do 22 mm</t>
  </si>
  <si>
    <t>-2087294960</t>
  </si>
  <si>
    <t>230+92+93</t>
  </si>
  <si>
    <t>733811212</t>
  </si>
  <si>
    <t>Ochrana potrubí ústředního vytápění termoizolačními trubicemi z PE tl do 6 mm DN do 32 mm</t>
  </si>
  <si>
    <t>-1278245444</t>
  </si>
  <si>
    <t>998733202</t>
  </si>
  <si>
    <t>Přesun hmot procentní pro rozvody potrubí v objektech v do 12 m</t>
  </si>
  <si>
    <t>1146082058</t>
  </si>
  <si>
    <t>734</t>
  </si>
  <si>
    <t>Ústřední vytápění - armatury</t>
  </si>
  <si>
    <t>734211127</t>
  </si>
  <si>
    <t>Ventil závitový odvzdušňovací G 1/2 PN 14 do 120°C automatický se zpětnou klapkou otopných těles</t>
  </si>
  <si>
    <t>-1239006281</t>
  </si>
  <si>
    <t>734220101</t>
  </si>
  <si>
    <t>Ventil závitový regulační přímý G 3/4 PN 20 do 100°C vyvažovací</t>
  </si>
  <si>
    <t>1000803968</t>
  </si>
  <si>
    <t>734220102</t>
  </si>
  <si>
    <t>Ventil závitový regulační přímý G 1 PN 20 do 100°C vyvažovací</t>
  </si>
  <si>
    <t>1123796770</t>
  </si>
  <si>
    <t>734221536</t>
  </si>
  <si>
    <t>Ventil závitový termostatický rohový dvouregulační G 1/2 PN 16 do 110°C bez hlavice ovládání</t>
  </si>
  <si>
    <t>-430719110</t>
  </si>
  <si>
    <t>734221682</t>
  </si>
  <si>
    <t>Termostatická hlavice kapalinová PN 10 do 110°C otopných těles VK</t>
  </si>
  <si>
    <t>1592814727</t>
  </si>
  <si>
    <t>734221683R</t>
  </si>
  <si>
    <t>Termostatická hlavice kapalinová PN 10 do 110°C</t>
  </si>
  <si>
    <t>417143962</t>
  </si>
  <si>
    <t>734242414</t>
  </si>
  <si>
    <t>Ventil závitový zpětný přímý G 1 PN 16 do 110°C</t>
  </si>
  <si>
    <t>-531231630</t>
  </si>
  <si>
    <t>734242415</t>
  </si>
  <si>
    <t>Ventil závitový zpětný přímý G 5/4 PN 16 do 110°C</t>
  </si>
  <si>
    <t>-825325730</t>
  </si>
  <si>
    <t>734251211</t>
  </si>
  <si>
    <t>Ventil závitový pojistný rohový G 1/2 provozní tlak od 2,5 do 6 barů</t>
  </si>
  <si>
    <t>-158752161</t>
  </si>
  <si>
    <t>734261402</t>
  </si>
  <si>
    <t>Armatura připojovací rohová G 1/2 PN 10 do 110°C radiátorů typu VK</t>
  </si>
  <si>
    <t>-296487607</t>
  </si>
  <si>
    <t>734261412</t>
  </si>
  <si>
    <t>Šroubení regulační radiátorové rohové G 1/2 bez vypouštění</t>
  </si>
  <si>
    <t>-1710193994</t>
  </si>
  <si>
    <t>734291123</t>
  </si>
  <si>
    <t>Kohout plnící a vypouštěcí G 1/2 PN 10 do 90°C závitový</t>
  </si>
  <si>
    <t>-2058003753</t>
  </si>
  <si>
    <t>734291244</t>
  </si>
  <si>
    <t>Filtr závitový přímý G 1 PN 16 do 130°C s vnitřními závity</t>
  </si>
  <si>
    <t>-1965689032</t>
  </si>
  <si>
    <t>734291245</t>
  </si>
  <si>
    <t>Filtr závitový přímý G 1 1/4 PN 16 do 130°C s vnitřními závity</t>
  </si>
  <si>
    <t>1673655566</t>
  </si>
  <si>
    <t>734292714</t>
  </si>
  <si>
    <t>-2110694136</t>
  </si>
  <si>
    <t>734292715</t>
  </si>
  <si>
    <t>-866036871</t>
  </si>
  <si>
    <t>734292716</t>
  </si>
  <si>
    <t>Kohout kulový přímý G 1 1/4 PN 42 do 185°C vnitřní závit</t>
  </si>
  <si>
    <t>-419944962</t>
  </si>
  <si>
    <t>734295022</t>
  </si>
  <si>
    <t>Ventil směšovací třícestný,DN 25, kvs10 se servomotorem</t>
  </si>
  <si>
    <t>1064611534</t>
  </si>
  <si>
    <t>734411103</t>
  </si>
  <si>
    <t>Teploměr technický s pevným stonkem a jímkou zadní připojení průměr 63 mm délky 100 mm</t>
  </si>
  <si>
    <t>1744797161</t>
  </si>
  <si>
    <t>734421103R</t>
  </si>
  <si>
    <t>Tlakoměr deformační s pevným stonkem a zpětnou klapkou tlak 0-16 bar průměr 100 mm spodní připojení</t>
  </si>
  <si>
    <t>-957350584</t>
  </si>
  <si>
    <t>998734202</t>
  </si>
  <si>
    <t>Přesun hmot procentní pro armatury v objektech v do 12 m</t>
  </si>
  <si>
    <t>491002959</t>
  </si>
  <si>
    <t>735</t>
  </si>
  <si>
    <t>Ústřední vytápění - otopná tělesa</t>
  </si>
  <si>
    <t>735000912</t>
  </si>
  <si>
    <t>Vyregulování ventilu nebo kohoutu dvojregulačního s termostatickým ovládáním</t>
  </si>
  <si>
    <t>1630773083</t>
  </si>
  <si>
    <t>735152577</t>
  </si>
  <si>
    <t>Otopné těleso panelové VK dvoudeskové 2 přídavné přestupní plochy výška/délka 600/1000mm výkon 1679W</t>
  </si>
  <si>
    <t>1734167517</t>
  </si>
  <si>
    <t>735152579</t>
  </si>
  <si>
    <t>Otopné těleso panelové VK dvoudeskové 2 přídavné přestupní plochy výška/délka 600/1200mm výkon 2015W</t>
  </si>
  <si>
    <t>294772830</t>
  </si>
  <si>
    <t>735152580</t>
  </si>
  <si>
    <t>Otopné těleso panelové VK dvoudeskové 2 přídavné přestupní plochy výška/délka 600/1400mm výkon 2351W</t>
  </si>
  <si>
    <t>1204369711</t>
  </si>
  <si>
    <t>735164274R</t>
  </si>
  <si>
    <t>Otopné těleso trubkové výška/délka 1820/600 mm</t>
  </si>
  <si>
    <t>528274491</t>
  </si>
  <si>
    <t>998735202</t>
  </si>
  <si>
    <t>Přesun hmot procentní pro otopná tělesa v objektech v do 12 m</t>
  </si>
  <si>
    <t>-1934427931</t>
  </si>
  <si>
    <t>741</t>
  </si>
  <si>
    <t>Elektroinstalace - silnoproud</t>
  </si>
  <si>
    <t>741910403R</t>
  </si>
  <si>
    <t>Krycí soklové lišty, vč. montáže, příchytka pro krycí lištu do 28 mm, krycí lišta (metráž) bílá do 28 mm</t>
  </si>
  <si>
    <t>650231015</t>
  </si>
  <si>
    <t>SO 01.4 - Vzduchotechnika</t>
  </si>
  <si>
    <t>-1061270960</t>
  </si>
  <si>
    <t>3,14*0,15*0,15/4*0,30*35</t>
  </si>
  <si>
    <t>175438891</t>
  </si>
  <si>
    <t>0,500*35</t>
  </si>
  <si>
    <t>149906297</t>
  </si>
  <si>
    <t>90884592</t>
  </si>
  <si>
    <t>-603420946</t>
  </si>
  <si>
    <t>1,225*14 'Přepočtené koeficientem množství</t>
  </si>
  <si>
    <t>590709368</t>
  </si>
  <si>
    <t>1998665193</t>
  </si>
  <si>
    <t>713463213</t>
  </si>
  <si>
    <t>Montáž izolace tepelné potrubí potrubními pouzdry s Al fólií staženými Al páskou 1x D do 150 mm</t>
  </si>
  <si>
    <t>-833636159</t>
  </si>
  <si>
    <t>63154582</t>
  </si>
  <si>
    <t>pouzdro izolační potrubní s jednostrannou Al fólií max. 250/100 °C 133/40 mm</t>
  </si>
  <si>
    <t>-410606893</t>
  </si>
  <si>
    <t>54*1,1 'Přepočtené koeficientem množství</t>
  </si>
  <si>
    <t>998713203</t>
  </si>
  <si>
    <t>Přesun hmot procentní pro izolace tepelné v objektech v do 24 m</t>
  </si>
  <si>
    <t>721940458</t>
  </si>
  <si>
    <t>722174008R</t>
  </si>
  <si>
    <t>Odvod kondenzátu ze vzduchotechnického potrubí do kanalizace, vč. suchého sifonu</t>
  </si>
  <si>
    <t>-339931334</t>
  </si>
  <si>
    <t>751133012</t>
  </si>
  <si>
    <t>Mtž vent diag ntl potrubního D do 200 mm</t>
  </si>
  <si>
    <t>288287912</t>
  </si>
  <si>
    <t>751322012</t>
  </si>
  <si>
    <t>Mtž talířového ventilu D do 200 mm</t>
  </si>
  <si>
    <t>-1474992592</t>
  </si>
  <si>
    <t>751510042</t>
  </si>
  <si>
    <t>Vzduchotechnické potrubí pozink kruhové spirálně vinuté D do 200 mm</t>
  </si>
  <si>
    <t>1291892467</t>
  </si>
  <si>
    <t>751514178</t>
  </si>
  <si>
    <t>Mtž oblouku do plech potrubí kruh bez příruby D do 200 mm</t>
  </si>
  <si>
    <t>-904845272</t>
  </si>
  <si>
    <t>11+42</t>
  </si>
  <si>
    <t>751514288</t>
  </si>
  <si>
    <t>Mtž kalhotového kusu do plech potrubí bez příruby D do 200 mm</t>
  </si>
  <si>
    <t>976944269</t>
  </si>
  <si>
    <t>751514679</t>
  </si>
  <si>
    <t>Mtž škrtící klapky do plech potrubí kruhové bez příruby D do 200 mm</t>
  </si>
  <si>
    <t>-1135198430</t>
  </si>
  <si>
    <t>751514776</t>
  </si>
  <si>
    <t>Mtž protidešťové stříšky plech potrubí kruhové bez příruby D do 200 mm</t>
  </si>
  <si>
    <t>-1122813998</t>
  </si>
  <si>
    <t>751537052</t>
  </si>
  <si>
    <t>Mtž potrubí ohebného neizol z vrstvy PVC s polyamidovou tkaninou a Al laminátem D do 200 mm</t>
  </si>
  <si>
    <t>1313341771</t>
  </si>
  <si>
    <t>42914106</t>
  </si>
  <si>
    <t>Potrubní diagonální plastový ventilátor se zpětnou klapkou 125 mm, 2 stupně otáček, 36 W, 230 V</t>
  </si>
  <si>
    <t>-1283962067</t>
  </si>
  <si>
    <t>42981011</t>
  </si>
  <si>
    <t>trouba VZT kruhová spirálně vinutá Pz tl 0,5mm D 125mm</t>
  </si>
  <si>
    <t>-94365149</t>
  </si>
  <si>
    <t>429810851</t>
  </si>
  <si>
    <t>oblouk segmentový VZT Pz 90° D 125mm</t>
  </si>
  <si>
    <t>27968351</t>
  </si>
  <si>
    <t>429810852</t>
  </si>
  <si>
    <t>oblouk segmentový VZT Pz 45° D 125mm</t>
  </si>
  <si>
    <t>1222118604</t>
  </si>
  <si>
    <t>42981152</t>
  </si>
  <si>
    <t>odbočka jednostranná VZT Pz 90° D 125/125mm</t>
  </si>
  <si>
    <t>2013513510</t>
  </si>
  <si>
    <t>4298150141</t>
  </si>
  <si>
    <t>Hadice ohebná aluvac45, 127mmx10 m</t>
  </si>
  <si>
    <t>-458699027</t>
  </si>
  <si>
    <t>42981261</t>
  </si>
  <si>
    <t>Stříška kruhová velikost 125</t>
  </si>
  <si>
    <t>-2139094656</t>
  </si>
  <si>
    <t>42981301</t>
  </si>
  <si>
    <t>Zpětná klapka s pérkem RKK pr.120 mm</t>
  </si>
  <si>
    <t>1763531582</t>
  </si>
  <si>
    <t>42981291</t>
  </si>
  <si>
    <t>Prostup střechou 125 mm</t>
  </si>
  <si>
    <t>914008312</t>
  </si>
  <si>
    <t>10.068.342</t>
  </si>
  <si>
    <t>Ventil IT 125/100 talířový</t>
  </si>
  <si>
    <t>KS</t>
  </si>
  <si>
    <t>47263194</t>
  </si>
  <si>
    <t>998751202</t>
  </si>
  <si>
    <t>Přesun hmot procentní pro vzduchotechniku v objektech v do 24 m</t>
  </si>
  <si>
    <t>755616363</t>
  </si>
  <si>
    <t>-857043390</t>
  </si>
  <si>
    <t>SO 01.5 - Plynoinstalace</t>
  </si>
  <si>
    <t xml:space="preserve">    723 - Zdravotechnika - vnitřní plynovod</t>
  </si>
  <si>
    <t>M - Práce a dodávky M</t>
  </si>
  <si>
    <t xml:space="preserve">    23-M - Montáže potrubí</t>
  </si>
  <si>
    <t>388129211R</t>
  </si>
  <si>
    <t>Montáž betonových dílců prefabrikovaných prefabrikovaných skříní hmotnosti do 1 t</t>
  </si>
  <si>
    <t>-513032390</t>
  </si>
  <si>
    <t>35712514</t>
  </si>
  <si>
    <t>Skříň betonová na plyn PO1 - HUP s dvířky</t>
  </si>
  <si>
    <t>1635959358</t>
  </si>
  <si>
    <t>35712556</t>
  </si>
  <si>
    <t>Plynoměrné skříně  základ k PO1-3  3 x věnec a 2 x bednící dílec</t>
  </si>
  <si>
    <t>1776115460</t>
  </si>
  <si>
    <t>977151113</t>
  </si>
  <si>
    <t>Jádrové vrty diamantovými korunkami do D 50 mm do stavebních materiálů</t>
  </si>
  <si>
    <t>447486644</t>
  </si>
  <si>
    <t>HZS03</t>
  </si>
  <si>
    <t>Revize plynoinstalace</t>
  </si>
  <si>
    <t>1545537890</t>
  </si>
  <si>
    <t>HZS04</t>
  </si>
  <si>
    <t>Uvedení plynových zařízení do provozu</t>
  </si>
  <si>
    <t>-169328581</t>
  </si>
  <si>
    <t>1564143310</t>
  </si>
  <si>
    <t>723</t>
  </si>
  <si>
    <t>Zdravotechnika - vnitřní plynovod</t>
  </si>
  <si>
    <t>723120804</t>
  </si>
  <si>
    <t>Demontáž potrubí ocelové závitové svařované do DN 25</t>
  </si>
  <si>
    <t>-1493389141</t>
  </si>
  <si>
    <t>723120805</t>
  </si>
  <si>
    <t>Demontáž potrubí ocelové závitové svařované do DN 50</t>
  </si>
  <si>
    <t>1973435407</t>
  </si>
  <si>
    <t>723120806R</t>
  </si>
  <si>
    <t>Demontáž stávající skříně HUP osazené na fasádě objektu, vč. vystrojení, potrubí bude zaslepeno</t>
  </si>
  <si>
    <t>-1429699300</t>
  </si>
  <si>
    <t>723120807R</t>
  </si>
  <si>
    <t>Demontáž výdechů plynových podokenních topidel z fasády</t>
  </si>
  <si>
    <t>1113575926</t>
  </si>
  <si>
    <t>723160204</t>
  </si>
  <si>
    <t>Přípojka k plynoměru spojované na závit bez ochozu G 1</t>
  </si>
  <si>
    <t>2111514094</t>
  </si>
  <si>
    <t>723160334</t>
  </si>
  <si>
    <t>Rozpěrka přípojek plynoměru G 1</t>
  </si>
  <si>
    <t>-1138662951</t>
  </si>
  <si>
    <t>723181014</t>
  </si>
  <si>
    <t>Potrubí měděné polotvrdé spojované lisováním DN 25 ZTI</t>
  </si>
  <si>
    <t>-2035138396</t>
  </si>
  <si>
    <t>723190202</t>
  </si>
  <si>
    <t>Přípojka plynovodní potrubí měděné DN 15</t>
  </si>
  <si>
    <t>1667068963</t>
  </si>
  <si>
    <t>723190253</t>
  </si>
  <si>
    <t>Výpustky plynovodní vedení a upevnění DN 25</t>
  </si>
  <si>
    <t>1699941350</t>
  </si>
  <si>
    <t>723190907</t>
  </si>
  <si>
    <t>Odvzdušnění nebo napuštění plynovodního potrubí</t>
  </si>
  <si>
    <t>-216697446</t>
  </si>
  <si>
    <t>723190909</t>
  </si>
  <si>
    <t>Zkouška těsnosti potrubí plynovodního</t>
  </si>
  <si>
    <t>-1900619514</t>
  </si>
  <si>
    <t>723221302</t>
  </si>
  <si>
    <t>Ventil vzorkovací rohový G 1/2 PN 5 s vnějším závitem</t>
  </si>
  <si>
    <t>-969807044</t>
  </si>
  <si>
    <t>723231162</t>
  </si>
  <si>
    <t>Kohout kulový přímý G 1/2 PN 42 do 185°C plnoprůtokový vnitřní závit těžká řada</t>
  </si>
  <si>
    <t>1905389512</t>
  </si>
  <si>
    <t>723231164</t>
  </si>
  <si>
    <t>Kohout kulový přímý G 1 PN 42 do 185°C plnoprůtokový vnitřní závit těžká řada</t>
  </si>
  <si>
    <t>-632023402</t>
  </si>
  <si>
    <t>723260801</t>
  </si>
  <si>
    <t>Demontáž plynoměrů G 2 nebo G 4 nebo G 10 max. průtok do 16 m3/hod.</t>
  </si>
  <si>
    <t>700192704</t>
  </si>
  <si>
    <t>723290822</t>
  </si>
  <si>
    <t>Přemístění vnitrostaveništní demontovaných hmot pro vnitřní plynovod v objektech výšky do 12 m</t>
  </si>
  <si>
    <t>-784302146</t>
  </si>
  <si>
    <t>Tlakoměr deformační 0-5 kPa č. D 100</t>
  </si>
  <si>
    <t>1736248398</t>
  </si>
  <si>
    <t>998723202</t>
  </si>
  <si>
    <t>Přesun hmot procentní pro vnitřní plynovod v objektech v do 12 m</t>
  </si>
  <si>
    <t>-1372804868</t>
  </si>
  <si>
    <t>783614551</t>
  </si>
  <si>
    <t>Základní jednonásobný syntetický nátěr potrubí DN do 50 mm</t>
  </si>
  <si>
    <t>-42610103</t>
  </si>
  <si>
    <t>783617611</t>
  </si>
  <si>
    <t>Krycí dvojnásobný syntetický nátěr potrubí DN do 50 mm</t>
  </si>
  <si>
    <t>199666117</t>
  </si>
  <si>
    <t>Práce a dodávky M</t>
  </si>
  <si>
    <t>23-M</t>
  </si>
  <si>
    <t>Montáže potrubí</t>
  </si>
  <si>
    <t>230205031</t>
  </si>
  <si>
    <t>Montáž potrubí plastového svařované na tupo nebo elektrospojkou dn 40 mm en 3,7 mm</t>
  </si>
  <si>
    <t>750096624</t>
  </si>
  <si>
    <t>PPL.K040030006HCL</t>
  </si>
  <si>
    <t>Trubka plynovodní ochranná Pipelife 40X3,0 6m HDPE</t>
  </si>
  <si>
    <t>128</t>
  </si>
  <si>
    <t>-739920748</t>
  </si>
  <si>
    <t>12*1,05 'Přepočtené koeficientem množství</t>
  </si>
  <si>
    <t>PPV</t>
  </si>
  <si>
    <t>Podíl přidružených výkonů</t>
  </si>
  <si>
    <t>485118915</t>
  </si>
  <si>
    <t>Elektromontáže</t>
  </si>
  <si>
    <t>SO 03 - Vedlejší rozpočtové náklady</t>
  </si>
  <si>
    <t xml:space="preserve">    VRN2 - Příprava staveniště</t>
  </si>
  <si>
    <t xml:space="preserve">    VRN3 - Zařízení staveniště</t>
  </si>
  <si>
    <t xml:space="preserve">    VRN7 - Provozní vlivy</t>
  </si>
  <si>
    <t xml:space="preserve">    VRN9 - Ostatní náklady</t>
  </si>
  <si>
    <t>VRN2</t>
  </si>
  <si>
    <t>Příprava staveniště</t>
  </si>
  <si>
    <t>020001000</t>
  </si>
  <si>
    <t>-210339349</t>
  </si>
  <si>
    <t>VRN3</t>
  </si>
  <si>
    <t>Zařízení staveniště</t>
  </si>
  <si>
    <t>030001000</t>
  </si>
  <si>
    <t>-1769550703</t>
  </si>
  <si>
    <t>VRN7</t>
  </si>
  <si>
    <t>Provozní vlivy</t>
  </si>
  <si>
    <t>070001000</t>
  </si>
  <si>
    <t>-272768253</t>
  </si>
  <si>
    <t>VRN9</t>
  </si>
  <si>
    <t>Ostatní náklady</t>
  </si>
  <si>
    <t>091002000</t>
  </si>
  <si>
    <t>Bezpečnostní a hygienické zabezpečení na staveništi</t>
  </si>
  <si>
    <t>-1594004763</t>
  </si>
  <si>
    <t>091002001</t>
  </si>
  <si>
    <t>Publicita spojena s dotačním projektem</t>
  </si>
  <si>
    <t>2147024000</t>
  </si>
  <si>
    <t>091002002</t>
  </si>
  <si>
    <t>Zábor pozemků</t>
  </si>
  <si>
    <t>655035998</t>
  </si>
  <si>
    <t>091002003</t>
  </si>
  <si>
    <t>Vytyčení a zabezpečení stávajících inženýrských sítí</t>
  </si>
  <si>
    <t>1844358458</t>
  </si>
  <si>
    <t>091002004</t>
  </si>
  <si>
    <t>Úprava projektu dle skutečného provedení stavby</t>
  </si>
  <si>
    <t>-1678713171</t>
  </si>
  <si>
    <t>SEZNAM FIGUR</t>
  </si>
  <si>
    <t>Výměra</t>
  </si>
  <si>
    <t xml:space="preserve"> SO 02</t>
  </si>
  <si>
    <t>Použití figury:</t>
  </si>
  <si>
    <t xml:space="preserve"> </t>
  </si>
  <si>
    <t>Název</t>
  </si>
  <si>
    <t>Hodnota</t>
  </si>
  <si>
    <t>Nadpis rekapitulace</t>
  </si>
  <si>
    <t>Seznam prací a dodávek elektrotechnických zařízení</t>
  </si>
  <si>
    <t>Akce</t>
  </si>
  <si>
    <t>Stavební úpravy a zateplení objektu pro sociální bydlení, Jičínská 156</t>
  </si>
  <si>
    <t>Projekt</t>
  </si>
  <si>
    <t xml:space="preserve"> ELEKTROINSTALACE + PŘÍPOJKA (revize 04/2020)</t>
  </si>
  <si>
    <t>Investor</t>
  </si>
  <si>
    <t>Město Valašské Meziříčí, Náměstí 7, 757 01 Valašské Meziříčí</t>
  </si>
  <si>
    <t>Z. č.</t>
  </si>
  <si>
    <t>19-04-07</t>
  </si>
  <si>
    <t>A. č.</t>
  </si>
  <si>
    <t>Smlouva</t>
  </si>
  <si>
    <t>Vypracoval</t>
  </si>
  <si>
    <t>Smutek Pavel, DiS.</t>
  </si>
  <si>
    <t>Kontroloval</t>
  </si>
  <si>
    <t>Datum</t>
  </si>
  <si>
    <t>30.09.2019</t>
  </si>
  <si>
    <t>CÚ</t>
  </si>
  <si>
    <t>06/2019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</si>
  <si>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</si>
  <si>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</si>
  <si>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</si>
  <si>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</si>
  <si>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</si>
  <si>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</si>
  <si>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</si>
  <si>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2,00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</si>
  <si>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</si>
  <si>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</si>
  <si>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</si>
  <si>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</si>
  <si>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</si>
  <si>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</si>
  <si>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</si>
  <si>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</si>
  <si>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</si>
  <si>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</si>
  <si>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</si>
  <si>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</si>
  <si>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</si>
  <si>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</si>
  <si>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</si>
  <si>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2. sazba DPH %</t>
  </si>
  <si>
    <t>Procento PM % 1</t>
  </si>
  <si>
    <t>Procento PM % 2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</si>
  <si>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</si>
  <si>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</si>
  <si>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</si>
  <si>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</si>
  <si>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</si>
  <si>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</si>
  <si>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</si>
  <si>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</si>
  <si>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2,00% z montáže: materiál + práce</t>
  </si>
  <si>
    <t>Nátěry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</si>
  <si>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</si>
  <si>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</si>
  <si>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</si>
  <si>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</si>
  <si>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</si>
  <si>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</si>
  <si>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</si>
  <si>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2,00% z pravé strany mezisoučtu 2</t>
  </si>
  <si>
    <t>Provozní vlivy 2,00% z pravé strany mezisoučtu 2</t>
  </si>
  <si>
    <t>Vedlejší náklady celkem</t>
  </si>
  <si>
    <t>Kompletační činnost</t>
  </si>
  <si>
    <t>Náklady celkem bez DPH</t>
  </si>
  <si>
    <t>Náklady celkem s DPH 15 %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</si>
  <si>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</si>
  <si>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</si>
  <si>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</si>
  <si>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</si>
  <si>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</si>
  <si>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</si>
  <si>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</si>
  <si>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</si>
  <si>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</si>
  <si>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Případně zde uváděné obchodní názvy slouží jako příklad standardu pro popis požadovaných vlastností prvku a lze je nahradit jiným s obdobným kvalitativním provedením.</t>
  </si>
  <si>
    <t>Přípojka NN</t>
  </si>
  <si>
    <t>Typizované elektroměrové rozváděče firmy ELROZ VČETNĚ VÝZBROJE</t>
  </si>
  <si>
    <t>NER 217 0+1 ATP EW 30</t>
  </si>
  <si>
    <t>ks</t>
  </si>
  <si>
    <t>NER 217 0+0+0+4/2HDO EW 30</t>
  </si>
  <si>
    <t>Rozváděče firmy DCK</t>
  </si>
  <si>
    <t>SKŘÍNĚ PŘÍPOJKOVÉ</t>
  </si>
  <si>
    <t>SP100 do výklenku</t>
  </si>
  <si>
    <t>KABEL SILOVÝ,IZOLACE PVC</t>
  </si>
  <si>
    <t>CYKY-J 4x35 mm2 , pevně</t>
  </si>
  <si>
    <t>KABEL SE SNÍŽENOU HOŘLAVOSTÍ, S FUNKČNÍ SCHOPNOSTÍ PŘI POŽÁRU P60-R</t>
  </si>
  <si>
    <t>1-CXKH-V-J 3x1.5 mm2 , pevně</t>
  </si>
  <si>
    <t>Ovládače nástěnné</t>
  </si>
  <si>
    <t>Tlačítko v boxu s bezpečnostním sklem a popisem (CENTRAL STOP), IP44</t>
  </si>
  <si>
    <t>VYBOURANI OTVORU VE ZDIVU CIHELNEM PRO ROZVADECE</t>
  </si>
  <si>
    <t xml:space="preserve"> do 2 m2, hloubka do 250mm</t>
  </si>
  <si>
    <t xml:space="preserve"> do 1 m2, hloubka do 250mm</t>
  </si>
  <si>
    <t>Rozváděč RB 1-12</t>
  </si>
  <si>
    <t>ROZVODNICE OEZ</t>
  </si>
  <si>
    <t>RZG-Z-2S28</t>
  </si>
  <si>
    <t>Modulární přístroje OEZ</t>
  </si>
  <si>
    <t>LFN-40-4-030A Proudový chránič</t>
  </si>
  <si>
    <t>Ks</t>
  </si>
  <si>
    <t>LTE-16B-1 Jistič</t>
  </si>
  <si>
    <t>LTE-10B-1 Jistič</t>
  </si>
  <si>
    <t>LTE-6B-1 Jistič</t>
  </si>
  <si>
    <t>LTE-16B-3 Jistič</t>
  </si>
  <si>
    <t>RSI-20-20-A230-M Instalační stykač</t>
  </si>
  <si>
    <t>MAN-D16-001-A230 Digitální spínací hodiny</t>
  </si>
  <si>
    <t>SVBC-12,5-4-MZ Kombinovaný svodič bleskových proudů a přepětí</t>
  </si>
  <si>
    <t>Drobný rozváděčový materiál</t>
  </si>
  <si>
    <t>Koncovky, oka, dutinky, žlaby, DIN lišty, popisky, propojovací lišty, svorky, vodiče atd.</t>
  </si>
  <si>
    <t>HODINOVE ZUCTOVACI SAZBY</t>
  </si>
  <si>
    <t>Osazení, zapojení a zkoušky rozváděče včetně vystavení protoklů pro rozváděč</t>
  </si>
  <si>
    <t>Rozváděč RSS 1-3</t>
  </si>
  <si>
    <t>ROZVÁDĚČE ELROZ</t>
  </si>
  <si>
    <t>Rozvodnice PA s výklopným roštem, DIN lištami a s krycím panelem</t>
  </si>
  <si>
    <t>PA 3/5/2, EW 30</t>
  </si>
  <si>
    <t>Modulární přístroje</t>
  </si>
  <si>
    <t>OLI-10B-1N-030A Proudový chránič s nadproudovou ochranou</t>
  </si>
  <si>
    <t>OLI-16B-1N-030A Proudový chránič s nadproudovou ochranou</t>
  </si>
  <si>
    <t>Montáže modulových rozvodnic pod omítku</t>
  </si>
  <si>
    <t>do 50 modulů</t>
  </si>
  <si>
    <t>Elektroinstalační materiál</t>
  </si>
  <si>
    <t>3559-A06345 Přístroj přepínače střídavého (bezšroubové svorky); řazení 6, 6So (do hořlavých podkladů B až F)</t>
  </si>
  <si>
    <t>3559-A01345 Přístroj spínače jednopólového (bezšroubové svorky); řazení 1, 1So (do hořlavých podkladů B až F)</t>
  </si>
  <si>
    <t>3559-A05345 Přístroj přepínače sériového (bezšroubové svorky); řazení 5 (do hořlavých podkladů B až F)</t>
  </si>
  <si>
    <t>2000/3 US Přístroj spínače trojpólového; řazení 3, 3S</t>
  </si>
  <si>
    <t>KRYT SPÍNAČE</t>
  </si>
  <si>
    <t>3558A-A651 B Kryt spínače kolébkového; d. Tango; b. bílá</t>
  </si>
  <si>
    <t>3558A-A652 B Kryt spínače kolébkového, dělený; d. Tango; b. bílá</t>
  </si>
  <si>
    <t>3558A-A00933 B Kryt spínače kolébkového, s potiskem, s čirým průzorem (pro řazení 3S); d. Tango; b. bílá</t>
  </si>
  <si>
    <t>3916-12221 Doutnavka orientační (univerzální), světlo oranžové, pro spínače kolébkové 3557, 3558, 3559; řazení So</t>
  </si>
  <si>
    <t>ZÁSUVKA NN</t>
  </si>
  <si>
    <t>5518A-A2359 B Zásuvka jednonásobná, s ochranným kolíkem, s clonkami; řazení 2P+PE; d. Tango; b. bílá</t>
  </si>
  <si>
    <t>5513A-C02357 B Zásuvka dvojnásobná (bezšroubové svorky), s ochrannými kolíky, s natočenou dutinou, s clonkami; řazení 2x(2P+PE); d. Tango; b. bílá</t>
  </si>
  <si>
    <t>RÁMEČEK</t>
  </si>
  <si>
    <t>3901A-B10 B Rámeček pro elektroinstalační přístroje, jednonásobný; d. Tango; b. bílá</t>
  </si>
  <si>
    <t>3901A-B20 B Rámeček pro elektroinstalační přístroje, dvojnásobný vodorovný; d. Tango; b. bílá</t>
  </si>
  <si>
    <t>3901A-B30 B Rámeček pro elektroinstalační přístroje, trojnásobný vodorovný; d. Tango; b. bílá</t>
  </si>
  <si>
    <t>SPÍNAČ, PŘEPÍNAČ KOMPLETNÍ, TANGO IP 44</t>
  </si>
  <si>
    <t>3558A-06940 B Přepínač střídavý IP 44, zapuštěná montáž; řazení 6 (1); d. Tango; b. bílá</t>
  </si>
  <si>
    <t>ZÁSUVKA NN KOMPLETNÍ, TANGO IP 44</t>
  </si>
  <si>
    <t>5518A-2999 B Zásuvka jednonásobná IP 44, s ochranným kolíkem, s clonkami, s víčkem; řazení 2P+PE; d. Tango; b. bílá</t>
  </si>
  <si>
    <t>ZÁSUVKA PRŮMYSLOVÁ, IP 44, IP 67</t>
  </si>
  <si>
    <t>416RS6 Zásuvka průmyslová, nástěnná montáž; řazení 3P+N+PE; b. IP 44, 16 A</t>
  </si>
  <si>
    <t>Přístroje IP54, ABB - Variant+</t>
  </si>
  <si>
    <t>Spínač jednopólový 3559N-C01510 S</t>
  </si>
  <si>
    <t>Přepínač seriový 3559N-C05510 S</t>
  </si>
  <si>
    <t>Zásuvka jednonásobná 5519N-C02510 S</t>
  </si>
  <si>
    <t>Úložný materiál</t>
  </si>
  <si>
    <t>KU 68-1902 KRABICE ODBOČNÁ</t>
  </si>
  <si>
    <t>KP 67/2 KRABICE PŘÍSTROJOVÁ</t>
  </si>
  <si>
    <t>KSK 100_FA KRABICE S KRYTÍM IP 66</t>
  </si>
  <si>
    <t>S-KSK 1_KB SVORKOVNICE PRO KSK</t>
  </si>
  <si>
    <t>LHD 20X20_HC LIŠTA HRANATÁ, včetně příslušenství</t>
  </si>
  <si>
    <t>Zapojení dodávek ostatních profesí TZB</t>
  </si>
  <si>
    <t>koupelnový ventilátor</t>
  </si>
  <si>
    <t>digestoř</t>
  </si>
  <si>
    <t>KABEL SILOVÝ (MONTÁŽ POD OMÍTKU NEBO DO SÁDROKARTONU)</t>
  </si>
  <si>
    <t>CYKY-J 3x1.5 mm2 , pevně</t>
  </si>
  <si>
    <t>CYKY-J 3x2.5 mm2 , pevně</t>
  </si>
  <si>
    <t>CYKY-J 5x1.5 mm2 , pevně</t>
  </si>
  <si>
    <t>CYKY-J 5x2.5 mm2 , pevně</t>
  </si>
  <si>
    <t>CYKY-J 5x6 mm2 , pevně</t>
  </si>
  <si>
    <t>UKONČENÍ  VODIČŮ V ROZVADĚČÍCH</t>
  </si>
  <si>
    <t xml:space="preserve"> do 4 mm2</t>
  </si>
  <si>
    <t xml:space="preserve"> do 10 mm2</t>
  </si>
  <si>
    <t>UKONČENÍ VODIČŮ NA SVORKOVNICI</t>
  </si>
  <si>
    <t xml:space="preserve"> do 16 mm2</t>
  </si>
  <si>
    <t>Svítidla Philips - LEDKO</t>
  </si>
  <si>
    <t>A - Suede 31802/31/16 bílé 4000K</t>
  </si>
  <si>
    <t>B - Twirly 31814/87/17 šedé 4000K</t>
  </si>
  <si>
    <t>C - Guppy 34346/87/P0 šedá 2700K</t>
  </si>
  <si>
    <t>Svítidla GREENLUX</t>
  </si>
  <si>
    <t>D - DITA ROUND W 14W NW s pohybovým čidlem</t>
  </si>
  <si>
    <t>F - DITA CLASSIC OVAL B 14W NW</t>
  </si>
  <si>
    <t>Svítidla TREVOS</t>
  </si>
  <si>
    <t>E - PRIMA  LED 1.4ft PC 3200/840</t>
  </si>
  <si>
    <t>Uzemnění + hromosvod</t>
  </si>
  <si>
    <t>Zemní práce jsou v rozpočtech stavební profese</t>
  </si>
  <si>
    <t>POZINKOVANÉ PROVEDENÍ</t>
  </si>
  <si>
    <t>Páska 30x4 páska 30x4 (0,95 kg/m)</t>
  </si>
  <si>
    <t>SR 3b svorka páska-drát</t>
  </si>
  <si>
    <t>SR 2b svorka páska-páska</t>
  </si>
  <si>
    <t xml:space="preserve"> nátěr zemnícího vodiče</t>
  </si>
  <si>
    <t>TZ 2,0 zaváděcí tyč</t>
  </si>
  <si>
    <t>VODIČ JEDNOŽILOVÝ (CYA)</t>
  </si>
  <si>
    <t>H07V-U 25  mm2, zž</t>
  </si>
  <si>
    <t>Rozvodnice do zateplení</t>
  </si>
  <si>
    <t>Přístrojová krabice pro napojení na zemnící soustavu, do zateplení</t>
  </si>
  <si>
    <t>Jímací vedení</t>
  </si>
  <si>
    <t>Drát 8 AlMgSi T/2 drát ø 8mm AlMgSi T/2 (0,135kg/m) polotvrdý, pevně</t>
  </si>
  <si>
    <t>PV 15d N na hřebenáče nerez, L/H 120-200/60-100mm</t>
  </si>
  <si>
    <t>PV 11c N pod tašky nerez, L 420mm</t>
  </si>
  <si>
    <t>PV 1p-55 do zdiva, L 55mm, plastová</t>
  </si>
  <si>
    <t>DJDe 45 N držák zaváděcí tyče do zdiva, nerez</t>
  </si>
  <si>
    <t>JR PV 15 jímací tyč 1m na hrebenáč k PV15</t>
  </si>
  <si>
    <t>JR 2,0 18/10 AlMgSi s rovným koncem, L 2000mm</t>
  </si>
  <si>
    <t>OSD ochranná stříška</t>
  </si>
  <si>
    <t>DJ4h držák jímací tyče na krov</t>
  </si>
  <si>
    <t>SJ 1b k jímací tyči,D=18, dvoušroubová</t>
  </si>
  <si>
    <t>SU N univerzální nerez</t>
  </si>
  <si>
    <t>SS N spojovací nerez</t>
  </si>
  <si>
    <t>SZa N zkušební - plechová nerez</t>
  </si>
  <si>
    <t>SOc N na okapové žlaby nerez</t>
  </si>
  <si>
    <t>Štítek na označení svodu</t>
  </si>
  <si>
    <t>Nespecifikované pomocné zemní práce</t>
  </si>
  <si>
    <t xml:space="preserve"> Demontaz stavajiciho zarizeni</t>
  </si>
  <si>
    <t xml:space="preserve"> Napojeni na stavajici zarizeni</t>
  </si>
  <si>
    <t xml:space="preserve"> Montaz nespecifikovana</t>
  </si>
  <si>
    <t>Drobné stavební práce pro kabelové rozvody (frezování drážek, průrazy, frezování děr pro krabice atd.)</t>
  </si>
  <si>
    <t xml:space="preserve"> Priprava ke komplexni zkousce</t>
  </si>
  <si>
    <t xml:space="preserve"> Zabezpeceni pracoviste</t>
  </si>
  <si>
    <t>KOORDINACE POSTUPU PRACI</t>
  </si>
  <si>
    <t xml:space="preserve"> S ostatnimi profesemi</t>
  </si>
  <si>
    <t>PROVEDENI REVIZNICH ZKOUSEK</t>
  </si>
  <si>
    <t xml:space="preserve"> Revizni technik</t>
  </si>
  <si>
    <t xml:space="preserve"> Spoluprace s reviz.technikem</t>
  </si>
  <si>
    <t>Projekční práce</t>
  </si>
  <si>
    <t>Dokumentace skutečného stavu - část silnoproudá elektrotechnika</t>
  </si>
  <si>
    <t>set</t>
  </si>
  <si>
    <t>Podružný materiál</t>
  </si>
  <si>
    <t>Elektromontáže - celkem</t>
  </si>
  <si>
    <t>BYTOVÝ DŮM UL. JIČÍNSKÁ č.p. 156, VALAŠKÉ MEZIŘÍČÍ</t>
  </si>
  <si>
    <t xml:space="preserve">Slaboproudé rozvody  </t>
  </si>
  <si>
    <t>Rekapitulace rozpočtu</t>
  </si>
  <si>
    <t>Projektové a průzkumné práce</t>
  </si>
  <si>
    <t>Dokumentace skutečného provedení stavby</t>
  </si>
  <si>
    <t>Celkem</t>
  </si>
  <si>
    <t>Základní rozpočtové náklady</t>
  </si>
  <si>
    <t>Dodávky celkem</t>
  </si>
  <si>
    <t>Montážní práce a služby celkem</t>
  </si>
  <si>
    <t>Mimostav. doprava 3.6% z dodávky</t>
  </si>
  <si>
    <t>PPV 1% obor 001-025</t>
  </si>
  <si>
    <t>PPV 6% mimo oboru 001-025</t>
  </si>
  <si>
    <t>Daň z přidané hodnoty</t>
  </si>
  <si>
    <t>sazba DPH</t>
  </si>
  <si>
    <t xml:space="preserve">% z </t>
  </si>
  <si>
    <t>DPH celkem</t>
  </si>
  <si>
    <t>Celkem s DPH</t>
  </si>
  <si>
    <t>Způsob zpracování rozpočtových cen:</t>
  </si>
  <si>
    <t>Ceny montáží byly zpracovány dle ceníku URS M21, M22, M46.</t>
  </si>
  <si>
    <t>Ceny materiálů a dodávek dle platných velkoobchodních ceníků.</t>
  </si>
  <si>
    <t>Strukturovaná kabeláž  - dodávka + montáž</t>
  </si>
  <si>
    <t>č.</t>
  </si>
  <si>
    <t>položka</t>
  </si>
  <si>
    <t>popis položky</t>
  </si>
  <si>
    <t>množ.</t>
  </si>
  <si>
    <t>m.j.</t>
  </si>
  <si>
    <t>j. cena</t>
  </si>
  <si>
    <t>celkem</t>
  </si>
  <si>
    <t>Kabely</t>
  </si>
  <si>
    <t>Protahovací vodič CY 1,5</t>
  </si>
  <si>
    <t>kabel UTP cat6</t>
  </si>
  <si>
    <t>Kabelové trasy</t>
  </si>
  <si>
    <t>Trubka 2325 PVC pod omítkou</t>
  </si>
  <si>
    <t>Trubka 2336 PVC pod omítkou</t>
  </si>
  <si>
    <t>Trubka KOPOFLEX 50</t>
  </si>
  <si>
    <t>Plechový žlab MARS 125x50 vč. upevňovacího materiálu</t>
  </si>
  <si>
    <t xml:space="preserve">Držák svazkový Grip </t>
  </si>
  <si>
    <t>Příchytka pro tr.23,36,48</t>
  </si>
  <si>
    <t>Krabice KU  68 vč. víčka</t>
  </si>
  <si>
    <t>Krabice KO 125 vč. víčka</t>
  </si>
  <si>
    <t>Osazení hmoždinky 8 mm  včetně vrutu</t>
  </si>
  <si>
    <t>Koordinace se silnoproudem</t>
  </si>
  <si>
    <t>Koordinace ostatní profese</t>
  </si>
  <si>
    <t>Měření na kabeláži</t>
  </si>
  <si>
    <t>Průraz stěnou 30cm</t>
  </si>
  <si>
    <t>Průraz stěnou 60cm</t>
  </si>
  <si>
    <t>Protipožární ochrana např. tmel HILTI</t>
  </si>
  <si>
    <t>Drobný elektroinstalační materiál, nespecifikována montáž</t>
  </si>
  <si>
    <t>Komponenty</t>
  </si>
  <si>
    <t>Kabelová skříň MIS 1b</t>
  </si>
  <si>
    <t>nos. LSA-PLUS 10pozic</t>
  </si>
  <si>
    <t>rozpojovací svorkovnice LSA plus 10P</t>
  </si>
  <si>
    <t>Datová zásuvka 1xRJ45 cat6</t>
  </si>
  <si>
    <t>SOUČET BEZ DPH</t>
  </si>
  <si>
    <t>Domácí telefon - dodávka + montáž</t>
  </si>
  <si>
    <t>SKYLINE panel 3 okének, serie 4</t>
  </si>
  <si>
    <t>SKYLINE VDS modul audio, W</t>
  </si>
  <si>
    <t>SKYLINE VDS modul, 4 tlačítka, 104 W</t>
  </si>
  <si>
    <t>SKYLINE VDS modul, 2  tlačítka, 102 V</t>
  </si>
  <si>
    <t>SKYLINE VDS podsvícený modul pro zobarzení informací</t>
  </si>
  <si>
    <t>Instalační krabice pod omítku pro panel serie 4</t>
  </si>
  <si>
    <t>Povětrnostní kryt panelů řady 4</t>
  </si>
  <si>
    <t>Napájecí zdroj, 18Vss/3,5A, 6 DIN modulů</t>
  </si>
  <si>
    <t>Napájecí zdroj, 12Vss/1,5A, 4 DIN modulů</t>
  </si>
  <si>
    <t>VDS LOFT telefon Basic, 1 tlačítko</t>
  </si>
  <si>
    <t>Bytové zvonkové tlačítko</t>
  </si>
  <si>
    <t>Bezpečnostní kování klika x klika pro EL460, 9mm dělený čtyřhran</t>
  </si>
  <si>
    <t>Kabelová průchodka do křídla dveří</t>
  </si>
  <si>
    <t>Elektromechanický úzký samozamykací panikový zámek backset 35mm</t>
  </si>
  <si>
    <t>6m propojovací kabel s konektorem pro el.zámky</t>
  </si>
  <si>
    <t>Univerzální protiplech pro zámky Abloy, šířka 23,8mm, výška 208mm</t>
  </si>
  <si>
    <t>Kabel 5x1,5 dle dodavatele</t>
  </si>
  <si>
    <t>CYKY-J 3x1,5</t>
  </si>
  <si>
    <t>CYKY-O 2x1,5</t>
  </si>
  <si>
    <t>Oživení domácího telefonu</t>
  </si>
  <si>
    <t>Výchozí revize systému</t>
  </si>
  <si>
    <t>Protipožární ochrana, např. tmel HILTI</t>
  </si>
  <si>
    <t>EPS  -  dodávka + montáž</t>
  </si>
  <si>
    <t>Detekce byty</t>
  </si>
  <si>
    <t>Autonomní hlásič kouře, 9V baterie, testovací tlačítko</t>
  </si>
  <si>
    <t>Společná televizní anténa  - dodávka + montáž</t>
  </si>
  <si>
    <t>Rozvodnice STA oceloplech. 500x700x200 vč. zámku</t>
  </si>
  <si>
    <t>Vícepásmový zasilovač 24dB se zdrojem, regulaci zisku, DVB-T2</t>
  </si>
  <si>
    <t>Satelitní parabola  s konvertorem, Al 85</t>
  </si>
  <si>
    <t>Hvězdicový multipřepínač, 9vst / 12výst.</t>
  </si>
  <si>
    <t>Anténní stožár (včetně kotvení, ant.držáků a zemnících prvků)</t>
  </si>
  <si>
    <t>Zásuvka jednoduchá 16A/230V na omítku provedení dle elektro</t>
  </si>
  <si>
    <t>Jistič 6A/230V B</t>
  </si>
  <si>
    <t>CY 6 zžl.</t>
  </si>
  <si>
    <t>CYKY 3Cx2,5</t>
  </si>
  <si>
    <t>FM-102 anténa FM, 87,5-108MHz, kruhová</t>
  </si>
  <si>
    <t>Anténa UHF/DVB-T2, LTE filtr</t>
  </si>
  <si>
    <t>Přepěťová ochrana TV pro koaxiální kabel</t>
  </si>
  <si>
    <t>Konektor F na koax. Kabel</t>
  </si>
  <si>
    <t>Zásuvka koncová TV / R / SAT, 2dB včetně víčka</t>
  </si>
  <si>
    <t>Zakončovací odpor 75 Ohm do zásuvek / 10ks</t>
  </si>
  <si>
    <t>Drobný spotřební materiál</t>
  </si>
  <si>
    <t>Prostup střechou</t>
  </si>
  <si>
    <t>Trubka pevná AL 6240 vč. kolena</t>
  </si>
  <si>
    <t>Uzemnění stožáru STA</t>
  </si>
  <si>
    <t>Měření na zásuvce STA</t>
  </si>
  <si>
    <t>Měření signálu STA před instalací anténího systému</t>
  </si>
  <si>
    <t>Revize systému STA a přívodu NN</t>
  </si>
  <si>
    <t>Koordinace na stavbě</t>
  </si>
  <si>
    <t>Koaxiální kabel 75ohm H121 Cu, PVC vnitřní, LZSH</t>
  </si>
  <si>
    <t>Koaxiální kabel 75ohm H125 Cu, PVC vnější, LZSH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</si>
</sst>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  <numFmt numFmtId="169" formatCode="#,##0.00_ ;\-#,##0.00\ "/>
    <numFmt numFmtId="170" formatCode="#,##0_ ;\-#,##0\ "/>
    <numFmt numFmtId="171" formatCode="#,##0.00\ [$Kč-405]"/>
    <numFmt numFmtId="172" formatCode="#,##0.00&quot; Kč&quot;"/>
  </numFmts>
  <fonts count="59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4"/>
      <name val="Arial CE"/>
      <family val="2"/>
    </font>
    <font>
      <b/>
      <i/>
      <sz val="12"/>
      <name val="Arial CE"/>
      <family val="2"/>
    </font>
    <font>
      <u val="single"/>
      <sz val="10"/>
      <name val="Arial CE"/>
      <family val="2"/>
    </font>
    <font>
      <sz val="9"/>
      <name val="Helv"/>
      <family val="2"/>
    </font>
    <font>
      <b/>
      <i/>
      <u val="single"/>
      <sz val="9"/>
      <name val="Arial CE"/>
      <family val="2"/>
    </font>
    <font>
      <i/>
      <u val="single"/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5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6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32" fillId="0" borderId="17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2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4" fontId="32" fillId="0" borderId="19" xfId="0" applyNumberFormat="1" applyFont="1" applyBorder="1" applyAlignment="1">
      <alignment vertical="center"/>
    </xf>
    <xf numFmtId="166" fontId="32" fillId="0" borderId="19" xfId="0" applyNumberFormat="1" applyFont="1" applyBorder="1" applyAlignment="1">
      <alignment vertical="center"/>
    </xf>
    <xf numFmtId="4" fontId="3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34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3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right" vertical="center"/>
      <protection locked="0"/>
    </xf>
    <xf numFmtId="0" fontId="24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6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5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5" fillId="4" borderId="0" xfId="0" applyFont="1" applyFill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 applyProtection="1">
      <alignment vertical="center"/>
      <protection locked="0"/>
    </xf>
    <xf numFmtId="4" fontId="9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 applyProtection="1">
      <alignment horizontal="center" vertical="center" wrapText="1"/>
      <protection locked="0"/>
    </xf>
    <xf numFmtId="0" fontId="25" fillId="4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166" fontId="37" fillId="0" borderId="10" xfId="0" applyNumberFormat="1" applyFont="1" applyBorder="1" applyAlignment="1">
      <alignment/>
    </xf>
    <xf numFmtId="166" fontId="37" fillId="0" borderId="11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3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2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49" fontId="25" fillId="0" borderId="22" xfId="0" applyNumberFormat="1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left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4" fontId="25" fillId="2" borderId="22" xfId="0" applyNumberFormat="1" applyFont="1" applyFill="1" applyBorder="1" applyAlignment="1" applyProtection="1">
      <alignment vertical="center"/>
      <protection locked="0"/>
    </xf>
    <xf numFmtId="4" fontId="25" fillId="0" borderId="22" xfId="0" applyNumberFormat="1" applyFont="1" applyBorder="1" applyAlignment="1" applyProtection="1">
      <alignment vertical="center"/>
      <protection locked="0"/>
    </xf>
    <xf numFmtId="0" fontId="26" fillId="2" borderId="17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166" fontId="26" fillId="0" borderId="0" xfId="0" applyNumberFormat="1" applyFont="1" applyBorder="1" applyAlignment="1">
      <alignment vertical="center"/>
    </xf>
    <xf numFmtId="166" fontId="26" fillId="0" borderId="12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1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167" fontId="25" fillId="2" borderId="22" xfId="0" applyNumberFormat="1" applyFont="1" applyFill="1" applyBorder="1" applyAlignment="1" applyProtection="1">
      <alignment vertical="center"/>
      <protection locked="0"/>
    </xf>
    <xf numFmtId="0" fontId="26" fillId="2" borderId="18" xfId="0" applyFont="1" applyFill="1" applyBorder="1" applyAlignment="1" applyProtection="1">
      <alignment horizontal="left" vertical="center"/>
      <protection locked="0"/>
    </xf>
    <xf numFmtId="0" fontId="26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49" fontId="44" fillId="0" borderId="23" xfId="21" applyNumberFormat="1" applyFont="1" applyBorder="1" applyAlignment="1">
      <alignment horizontal="left"/>
      <protection/>
    </xf>
    <xf numFmtId="49" fontId="44" fillId="5" borderId="23" xfId="21" applyNumberFormat="1" applyFont="1" applyFill="1" applyBorder="1" applyAlignment="1">
      <alignment horizontal="left"/>
      <protection/>
    </xf>
    <xf numFmtId="0" fontId="2" fillId="0" borderId="23" xfId="21" applyBorder="1">
      <alignment/>
      <protection/>
    </xf>
    <xf numFmtId="0" fontId="2" fillId="0" borderId="0" xfId="21">
      <alignment/>
      <protection/>
    </xf>
    <xf numFmtId="49" fontId="45" fillId="6" borderId="23" xfId="21" applyNumberFormat="1" applyFont="1" applyFill="1" applyBorder="1" applyAlignment="1">
      <alignment horizontal="left"/>
      <protection/>
    </xf>
    <xf numFmtId="49" fontId="46" fillId="7" borderId="23" xfId="21" applyNumberFormat="1" applyFont="1" applyFill="1" applyBorder="1" applyAlignment="1">
      <alignment horizontal="left"/>
      <protection/>
    </xf>
    <xf numFmtId="49" fontId="44" fillId="8" borderId="23" xfId="21" applyNumberFormat="1" applyFont="1" applyFill="1" applyBorder="1" applyAlignment="1">
      <alignment horizontal="left"/>
      <protection/>
    </xf>
    <xf numFmtId="49" fontId="47" fillId="9" borderId="23" xfId="21" applyNumberFormat="1" applyFont="1" applyFill="1" applyBorder="1" applyAlignment="1">
      <alignment horizontal="left"/>
      <protection/>
    </xf>
    <xf numFmtId="49" fontId="44" fillId="5" borderId="23" xfId="21" applyNumberFormat="1" applyFont="1" applyFill="1" applyBorder="1" applyAlignment="1">
      <alignment horizontal="left" wrapText="1"/>
      <protection/>
    </xf>
    <xf numFmtId="49" fontId="2" fillId="0" borderId="0" xfId="21" applyNumberFormat="1">
      <alignment/>
      <protection/>
    </xf>
    <xf numFmtId="4" fontId="44" fillId="5" borderId="23" xfId="21" applyNumberFormat="1" applyFont="1" applyFill="1" applyBorder="1" applyAlignment="1">
      <alignment horizontal="left"/>
      <protection/>
    </xf>
    <xf numFmtId="4" fontId="46" fillId="7" borderId="23" xfId="21" applyNumberFormat="1" applyFont="1" applyFill="1" applyBorder="1" applyAlignment="1">
      <alignment horizontal="right"/>
      <protection/>
    </xf>
    <xf numFmtId="4" fontId="44" fillId="8" borderId="23" xfId="21" applyNumberFormat="1" applyFont="1" applyFill="1" applyBorder="1" applyAlignment="1">
      <alignment horizontal="right"/>
      <protection/>
    </xf>
    <xf numFmtId="4" fontId="47" fillId="9" borderId="23" xfId="21" applyNumberFormat="1" applyFont="1" applyFill="1" applyBorder="1" applyAlignment="1">
      <alignment horizontal="right"/>
      <protection/>
    </xf>
    <xf numFmtId="4" fontId="45" fillId="6" borderId="23" xfId="21" applyNumberFormat="1" applyFont="1" applyFill="1" applyBorder="1" applyAlignment="1">
      <alignment horizontal="right"/>
      <protection/>
    </xf>
    <xf numFmtId="49" fontId="45" fillId="6" borderId="23" xfId="21" applyNumberFormat="1" applyFont="1" applyFill="1" applyBorder="1" applyAlignment="1">
      <alignment horizontal="left" wrapText="1"/>
      <protection/>
    </xf>
    <xf numFmtId="49" fontId="47" fillId="8" borderId="23" xfId="21" applyNumberFormat="1" applyFont="1" applyFill="1" applyBorder="1" applyAlignment="1">
      <alignment horizontal="left" wrapText="1"/>
      <protection/>
    </xf>
    <xf numFmtId="49" fontId="47" fillId="8" borderId="23" xfId="21" applyNumberFormat="1" applyFont="1" applyFill="1" applyBorder="1" applyAlignment="1">
      <alignment horizontal="left"/>
      <protection/>
    </xf>
    <xf numFmtId="4" fontId="47" fillId="8" borderId="23" xfId="21" applyNumberFormat="1" applyFont="1" applyFill="1" applyBorder="1" applyAlignment="1">
      <alignment horizontal="right"/>
      <protection/>
    </xf>
    <xf numFmtId="49" fontId="44" fillId="8" borderId="23" xfId="21" applyNumberFormat="1" applyFont="1" applyFill="1" applyBorder="1" applyAlignment="1">
      <alignment horizontal="left" wrapText="1"/>
      <protection/>
    </xf>
    <xf numFmtId="49" fontId="47" fillId="9" borderId="23" xfId="21" applyNumberFormat="1" applyFont="1" applyFill="1" applyBorder="1" applyAlignment="1">
      <alignment horizontal="left" wrapText="1"/>
      <protection/>
    </xf>
    <xf numFmtId="49" fontId="48" fillId="10" borderId="23" xfId="21" applyNumberFormat="1" applyFont="1" applyFill="1" applyBorder="1" applyAlignment="1">
      <alignment horizontal="left" wrapText="1"/>
      <protection/>
    </xf>
    <xf numFmtId="49" fontId="48" fillId="10" borderId="23" xfId="21" applyNumberFormat="1" applyFont="1" applyFill="1" applyBorder="1" applyAlignment="1">
      <alignment horizontal="left"/>
      <protection/>
    </xf>
    <xf numFmtId="4" fontId="48" fillId="10" borderId="23" xfId="21" applyNumberFormat="1" applyFont="1" applyFill="1" applyBorder="1" applyAlignment="1">
      <alignment horizontal="right"/>
      <protection/>
    </xf>
    <xf numFmtId="49" fontId="2" fillId="0" borderId="0" xfId="21" applyNumberFormat="1" applyAlignment="1">
      <alignment wrapText="1"/>
      <protection/>
    </xf>
    <xf numFmtId="4" fontId="2" fillId="0" borderId="0" xfId="21" applyNumberFormat="1">
      <alignment/>
      <protection/>
    </xf>
    <xf numFmtId="0" fontId="4" fillId="0" borderId="0" xfId="22">
      <alignment/>
      <protection/>
    </xf>
    <xf numFmtId="0" fontId="4" fillId="0" borderId="24" xfId="22" applyBorder="1">
      <alignment/>
      <protection/>
    </xf>
    <xf numFmtId="0" fontId="4" fillId="0" borderId="0" xfId="22" applyAlignment="1">
      <alignment horizontal="right"/>
      <protection/>
    </xf>
    <xf numFmtId="0" fontId="4" fillId="0" borderId="0" xfId="22" applyAlignment="1">
      <alignment horizontal="left"/>
      <protection/>
    </xf>
    <xf numFmtId="0" fontId="4" fillId="0" borderId="25" xfId="22" applyBorder="1">
      <alignment/>
      <protection/>
    </xf>
    <xf numFmtId="0" fontId="4" fillId="0" borderId="26" xfId="22" applyBorder="1">
      <alignment/>
      <protection/>
    </xf>
    <xf numFmtId="0" fontId="6" fillId="0" borderId="27" xfId="22" applyFont="1" applyBorder="1">
      <alignment/>
      <protection/>
    </xf>
    <xf numFmtId="0" fontId="4" fillId="0" borderId="27" xfId="22" applyBorder="1">
      <alignment/>
      <protection/>
    </xf>
    <xf numFmtId="0" fontId="4" fillId="0" borderId="28" xfId="22" applyBorder="1">
      <alignment/>
      <protection/>
    </xf>
    <xf numFmtId="0" fontId="5" fillId="0" borderId="24" xfId="22" applyFont="1" applyBorder="1">
      <alignment/>
      <protection/>
    </xf>
    <xf numFmtId="0" fontId="5" fillId="0" borderId="0" xfId="22" applyFont="1">
      <alignment/>
      <protection/>
    </xf>
    <xf numFmtId="168" fontId="4" fillId="0" borderId="25" xfId="22" applyNumberFormat="1" applyBorder="1" applyAlignment="1">
      <alignment horizontal="right"/>
      <protection/>
    </xf>
    <xf numFmtId="0" fontId="4" fillId="0" borderId="29" xfId="22" applyBorder="1">
      <alignment/>
      <protection/>
    </xf>
    <xf numFmtId="0" fontId="5" fillId="0" borderId="30" xfId="22" applyFont="1" applyBorder="1">
      <alignment/>
      <protection/>
    </xf>
    <xf numFmtId="0" fontId="7" fillId="0" borderId="30" xfId="22" applyFont="1" applyBorder="1">
      <alignment/>
      <protection/>
    </xf>
    <xf numFmtId="168" fontId="5" fillId="0" borderId="31" xfId="22" applyNumberFormat="1" applyFont="1" applyBorder="1" applyAlignment="1">
      <alignment horizontal="right"/>
      <protection/>
    </xf>
    <xf numFmtId="168" fontId="4" fillId="0" borderId="25" xfId="22" applyNumberFormat="1" applyFont="1" applyBorder="1" applyAlignment="1">
      <alignment horizontal="right"/>
      <protection/>
    </xf>
    <xf numFmtId="0" fontId="4" fillId="0" borderId="30" xfId="22" applyBorder="1">
      <alignment/>
      <protection/>
    </xf>
    <xf numFmtId="0" fontId="20" fillId="0" borderId="27" xfId="22" applyFont="1" applyBorder="1">
      <alignment/>
      <protection/>
    </xf>
    <xf numFmtId="0" fontId="4" fillId="0" borderId="0" xfId="22" applyAlignment="1">
      <alignment horizontal="center"/>
      <protection/>
    </xf>
    <xf numFmtId="169" fontId="42" fillId="0" borderId="0" xfId="22" applyNumberFormat="1" applyFont="1">
      <alignment/>
      <protection/>
    </xf>
    <xf numFmtId="4" fontId="4" fillId="0" borderId="0" xfId="22" applyNumberFormat="1" applyAlignment="1">
      <alignment horizontal="right"/>
      <protection/>
    </xf>
    <xf numFmtId="0" fontId="20" fillId="0" borderId="32" xfId="22" applyFont="1" applyBorder="1">
      <alignment/>
      <protection/>
    </xf>
    <xf numFmtId="0" fontId="4" fillId="0" borderId="32" xfId="22" applyBorder="1">
      <alignment/>
      <protection/>
    </xf>
    <xf numFmtId="4" fontId="4" fillId="0" borderId="32" xfId="22" applyNumberFormat="1" applyBorder="1">
      <alignment/>
      <protection/>
    </xf>
    <xf numFmtId="168" fontId="20" fillId="0" borderId="33" xfId="22" applyNumberFormat="1" applyFont="1" applyBorder="1" applyAlignment="1">
      <alignment horizontal="right"/>
      <protection/>
    </xf>
    <xf numFmtId="0" fontId="4" fillId="0" borderId="34" xfId="22" applyBorder="1">
      <alignment/>
      <protection/>
    </xf>
    <xf numFmtId="0" fontId="5" fillId="0" borderId="30" xfId="22" applyFont="1" applyBorder="1">
      <alignment/>
      <protection/>
    </xf>
    <xf numFmtId="168" fontId="5" fillId="0" borderId="31" xfId="22" applyNumberFormat="1" applyFont="1" applyBorder="1" applyAlignment="1">
      <alignment horizontal="right"/>
      <protection/>
    </xf>
    <xf numFmtId="4" fontId="4" fillId="0" borderId="0" xfId="22" applyNumberFormat="1">
      <alignment/>
      <protection/>
    </xf>
    <xf numFmtId="0" fontId="51" fillId="0" borderId="0" xfId="22" applyFont="1">
      <alignment/>
      <protection/>
    </xf>
    <xf numFmtId="0" fontId="4" fillId="0" borderId="0" xfId="22" applyFont="1">
      <alignment/>
      <protection/>
    </xf>
    <xf numFmtId="0" fontId="52" fillId="0" borderId="0" xfId="22" applyFont="1">
      <alignment/>
      <protection/>
    </xf>
    <xf numFmtId="0" fontId="53" fillId="0" borderId="0" xfId="22" applyFont="1">
      <alignment/>
      <protection/>
    </xf>
    <xf numFmtId="0" fontId="25" fillId="0" borderId="0" xfId="22" applyFont="1">
      <alignment/>
      <protection/>
    </xf>
    <xf numFmtId="0" fontId="54" fillId="0" borderId="0" xfId="22" applyFont="1">
      <alignment/>
      <protection/>
    </xf>
    <xf numFmtId="0" fontId="42" fillId="0" borderId="35" xfId="22" applyFont="1" applyBorder="1" applyAlignment="1">
      <alignment horizontal="center"/>
      <protection/>
    </xf>
    <xf numFmtId="0" fontId="42" fillId="0" borderId="36" xfId="22" applyFont="1" applyBorder="1" applyAlignment="1">
      <alignment wrapText="1"/>
      <protection/>
    </xf>
    <xf numFmtId="168" fontId="42" fillId="0" borderId="36" xfId="22" applyNumberFormat="1" applyFont="1" applyBorder="1" applyAlignment="1">
      <alignment horizontal="center"/>
      <protection/>
    </xf>
    <xf numFmtId="0" fontId="42" fillId="0" borderId="36" xfId="22" applyFont="1" applyBorder="1" applyAlignment="1">
      <alignment horizontal="center"/>
      <protection/>
    </xf>
    <xf numFmtId="0" fontId="42" fillId="0" borderId="36" xfId="22" applyFont="1" applyBorder="1">
      <alignment/>
      <protection/>
    </xf>
    <xf numFmtId="0" fontId="42" fillId="0" borderId="37" xfId="22" applyFont="1" applyBorder="1">
      <alignment/>
      <protection/>
    </xf>
    <xf numFmtId="0" fontId="42" fillId="0" borderId="38" xfId="22" applyFont="1" applyBorder="1">
      <alignment/>
      <protection/>
    </xf>
    <xf numFmtId="0" fontId="42" fillId="0" borderId="38" xfId="22" applyFont="1" applyBorder="1" applyAlignment="1">
      <alignment horizontal="center"/>
      <protection/>
    </xf>
    <xf numFmtId="168" fontId="42" fillId="0" borderId="38" xfId="22" applyNumberFormat="1" applyFont="1" applyBorder="1" applyAlignment="1">
      <alignment horizontal="center"/>
      <protection/>
    </xf>
    <xf numFmtId="4" fontId="42" fillId="0" borderId="38" xfId="22" applyNumberFormat="1" applyFont="1" applyBorder="1">
      <alignment/>
      <protection/>
    </xf>
    <xf numFmtId="4" fontId="42" fillId="0" borderId="39" xfId="22" applyNumberFormat="1" applyFont="1" applyBorder="1">
      <alignment/>
      <protection/>
    </xf>
    <xf numFmtId="0" fontId="25" fillId="0" borderId="40" xfId="22" applyFont="1" applyBorder="1">
      <alignment/>
      <protection/>
    </xf>
    <xf numFmtId="0" fontId="42" fillId="0" borderId="41" xfId="22" applyFont="1" applyBorder="1">
      <alignment/>
      <protection/>
    </xf>
    <xf numFmtId="0" fontId="42" fillId="0" borderId="41" xfId="22" applyFont="1" applyBorder="1" applyAlignment="1">
      <alignment horizontal="center"/>
      <protection/>
    </xf>
    <xf numFmtId="168" fontId="42" fillId="0" borderId="41" xfId="22" applyNumberFormat="1" applyFont="1" applyBorder="1" applyAlignment="1">
      <alignment horizontal="center"/>
      <protection/>
    </xf>
    <xf numFmtId="4" fontId="42" fillId="0" borderId="41" xfId="22" applyNumberFormat="1" applyFont="1" applyBorder="1">
      <alignment/>
      <protection/>
    </xf>
    <xf numFmtId="4" fontId="42" fillId="0" borderId="42" xfId="22" applyNumberFormat="1" applyFont="1" applyBorder="1">
      <alignment/>
      <protection/>
    </xf>
    <xf numFmtId="0" fontId="55" fillId="0" borderId="43" xfId="22" applyFont="1" applyBorder="1">
      <alignment/>
      <protection/>
    </xf>
    <xf numFmtId="0" fontId="56" fillId="0" borderId="44" xfId="22" applyFont="1" applyBorder="1">
      <alignment/>
      <protection/>
    </xf>
    <xf numFmtId="0" fontId="55" fillId="0" borderId="44" xfId="22" applyFont="1" applyBorder="1">
      <alignment/>
      <protection/>
    </xf>
    <xf numFmtId="0" fontId="55" fillId="0" borderId="44" xfId="22" applyFont="1" applyBorder="1" applyAlignment="1">
      <alignment horizontal="right"/>
      <protection/>
    </xf>
    <xf numFmtId="4" fontId="55" fillId="0" borderId="44" xfId="22" applyNumberFormat="1" applyFont="1" applyBorder="1">
      <alignment/>
      <protection/>
    </xf>
    <xf numFmtId="169" fontId="55" fillId="0" borderId="45" xfId="22" applyNumberFormat="1" applyFont="1" applyBorder="1">
      <alignment/>
      <protection/>
    </xf>
    <xf numFmtId="0" fontId="55" fillId="0" borderId="44" xfId="22" applyFont="1" applyBorder="1">
      <alignment/>
      <protection/>
    </xf>
    <xf numFmtId="0" fontId="55" fillId="0" borderId="44" xfId="22" applyFont="1" applyBorder="1" applyAlignment="1">
      <alignment horizontal="right"/>
      <protection/>
    </xf>
    <xf numFmtId="4" fontId="55" fillId="0" borderId="44" xfId="22" applyNumberFormat="1" applyFont="1" applyBorder="1" applyAlignment="1">
      <alignment horizontal="right"/>
      <protection/>
    </xf>
    <xf numFmtId="2" fontId="55" fillId="0" borderId="44" xfId="22" applyNumberFormat="1" applyFont="1" applyBorder="1">
      <alignment/>
      <protection/>
    </xf>
    <xf numFmtId="0" fontId="25" fillId="0" borderId="44" xfId="22" applyFont="1" applyBorder="1">
      <alignment/>
      <protection/>
    </xf>
    <xf numFmtId="0" fontId="25" fillId="0" borderId="44" xfId="22" applyFont="1" applyBorder="1" applyAlignment="1">
      <alignment horizontal="right"/>
      <protection/>
    </xf>
    <xf numFmtId="4" fontId="25" fillId="0" borderId="44" xfId="22" applyNumberFormat="1" applyFont="1" applyBorder="1" applyAlignment="1">
      <alignment horizontal="right"/>
      <protection/>
    </xf>
    <xf numFmtId="0" fontId="55" fillId="0" borderId="46" xfId="22" applyFont="1" applyBorder="1">
      <alignment/>
      <protection/>
    </xf>
    <xf numFmtId="0" fontId="25" fillId="0" borderId="46" xfId="22" applyFont="1" applyBorder="1">
      <alignment/>
      <protection/>
    </xf>
    <xf numFmtId="1" fontId="55" fillId="0" borderId="46" xfId="22" applyNumberFormat="1" applyFont="1" applyBorder="1" applyAlignment="1">
      <alignment horizontal="right"/>
      <protection/>
    </xf>
    <xf numFmtId="4" fontId="55" fillId="0" borderId="46" xfId="22" applyNumberFormat="1" applyFont="1" applyBorder="1" applyAlignment="1">
      <alignment horizontal="right"/>
      <protection/>
    </xf>
    <xf numFmtId="4" fontId="55" fillId="0" borderId="44" xfId="22" applyNumberFormat="1" applyFont="1" applyBorder="1" applyAlignment="1">
      <alignment horizontal="right"/>
      <protection/>
    </xf>
    <xf numFmtId="1" fontId="55" fillId="0" borderId="44" xfId="22" applyNumberFormat="1" applyFont="1" applyBorder="1" applyAlignment="1">
      <alignment horizontal="right"/>
      <protection/>
    </xf>
    <xf numFmtId="0" fontId="55" fillId="0" borderId="44" xfId="23" applyFont="1" applyBorder="1" applyAlignment="1">
      <alignment horizontal="right"/>
      <protection/>
    </xf>
    <xf numFmtId="4" fontId="55" fillId="0" borderId="44" xfId="23" applyNumberFormat="1" applyFont="1" applyBorder="1" applyAlignment="1">
      <alignment horizontal="right"/>
      <protection/>
    </xf>
    <xf numFmtId="0" fontId="55" fillId="0" borderId="44" xfId="23" applyFont="1" applyBorder="1" applyAlignment="1">
      <alignment horizontal="left"/>
      <protection/>
    </xf>
    <xf numFmtId="1" fontId="55" fillId="0" borderId="44" xfId="22" applyNumberFormat="1" applyFont="1" applyBorder="1" applyAlignment="1">
      <alignment horizontal="right"/>
      <protection/>
    </xf>
    <xf numFmtId="4" fontId="55" fillId="0" borderId="44" xfId="22" applyNumberFormat="1" applyFont="1" applyBorder="1">
      <alignment/>
      <protection/>
    </xf>
    <xf numFmtId="169" fontId="55" fillId="0" borderId="45" xfId="22" applyNumberFormat="1" applyFont="1" applyBorder="1">
      <alignment/>
      <protection/>
    </xf>
    <xf numFmtId="1" fontId="55" fillId="0" borderId="44" xfId="22" applyNumberFormat="1" applyFont="1" applyBorder="1">
      <alignment/>
      <protection/>
    </xf>
    <xf numFmtId="0" fontId="25" fillId="0" borderId="44" xfId="22" applyFont="1" applyBorder="1" applyAlignment="1">
      <alignment wrapText="1"/>
      <protection/>
    </xf>
    <xf numFmtId="0" fontId="25" fillId="0" borderId="44" xfId="22" applyFont="1" applyBorder="1" applyAlignment="1">
      <alignment horizontal="right"/>
      <protection/>
    </xf>
    <xf numFmtId="3" fontId="25" fillId="0" borderId="44" xfId="22" applyNumberFormat="1" applyFont="1" applyBorder="1" applyAlignment="1">
      <alignment horizontal="right"/>
      <protection/>
    </xf>
    <xf numFmtId="4" fontId="25" fillId="0" borderId="44" xfId="22" applyNumberFormat="1" applyFont="1" applyBorder="1" applyAlignment="1">
      <alignment horizontal="right"/>
      <protection/>
    </xf>
    <xf numFmtId="4" fontId="25" fillId="0" borderId="44" xfId="22" applyNumberFormat="1" applyFont="1" applyBorder="1">
      <alignment/>
      <protection/>
    </xf>
    <xf numFmtId="0" fontId="56" fillId="0" borderId="44" xfId="22" applyFont="1" applyBorder="1">
      <alignment/>
      <protection/>
    </xf>
    <xf numFmtId="1" fontId="55" fillId="0" borderId="44" xfId="22" applyNumberFormat="1" applyFont="1" applyBorder="1">
      <alignment/>
      <protection/>
    </xf>
    <xf numFmtId="0" fontId="55" fillId="0" borderId="44" xfId="22" applyFont="1" applyBorder="1" applyAlignment="1">
      <alignment wrapText="1"/>
      <protection/>
    </xf>
    <xf numFmtId="0" fontId="25" fillId="11" borderId="44" xfId="22" applyFont="1" applyFill="1" applyBorder="1" applyAlignment="1">
      <alignment horizontal="left" vertical="top" wrapText="1"/>
      <protection/>
    </xf>
    <xf numFmtId="0" fontId="55" fillId="0" borderId="47" xfId="22" applyFont="1" applyBorder="1">
      <alignment/>
      <protection/>
    </xf>
    <xf numFmtId="0" fontId="55" fillId="0" borderId="48" xfId="22" applyFont="1" applyBorder="1">
      <alignment/>
      <protection/>
    </xf>
    <xf numFmtId="0" fontId="55" fillId="0" borderId="49" xfId="22" applyFont="1" applyBorder="1">
      <alignment/>
      <protection/>
    </xf>
    <xf numFmtId="0" fontId="55" fillId="0" borderId="50" xfId="22" applyFont="1" applyBorder="1">
      <alignment/>
      <protection/>
    </xf>
    <xf numFmtId="0" fontId="57" fillId="0" borderId="50" xfId="22" applyFont="1" applyBorder="1">
      <alignment/>
      <protection/>
    </xf>
    <xf numFmtId="4" fontId="57" fillId="0" borderId="50" xfId="22" applyNumberFormat="1" applyFont="1" applyBorder="1">
      <alignment/>
      <protection/>
    </xf>
    <xf numFmtId="4" fontId="57" fillId="0" borderId="51" xfId="22" applyNumberFormat="1" applyFont="1" applyBorder="1">
      <alignment/>
      <protection/>
    </xf>
    <xf numFmtId="0" fontId="55" fillId="0" borderId="0" xfId="22" applyFont="1">
      <alignment/>
      <protection/>
    </xf>
    <xf numFmtId="0" fontId="25" fillId="0" borderId="0" xfId="22" applyFont="1">
      <alignment/>
      <protection/>
    </xf>
    <xf numFmtId="0" fontId="42" fillId="0" borderId="52" xfId="22" applyFont="1" applyBorder="1" applyAlignment="1">
      <alignment horizontal="center"/>
      <protection/>
    </xf>
    <xf numFmtId="0" fontId="25" fillId="0" borderId="53" xfId="22" applyFont="1" applyBorder="1">
      <alignment/>
      <protection/>
    </xf>
    <xf numFmtId="0" fontId="42" fillId="0" borderId="44" xfId="22" applyFont="1" applyBorder="1">
      <alignment/>
      <protection/>
    </xf>
    <xf numFmtId="0" fontId="42" fillId="0" borderId="44" xfId="22" applyFont="1" applyBorder="1" applyAlignment="1">
      <alignment horizontal="center"/>
      <protection/>
    </xf>
    <xf numFmtId="168" fontId="42" fillId="0" borderId="44" xfId="22" applyNumberFormat="1" applyFont="1" applyBorder="1" applyAlignment="1">
      <alignment horizontal="center"/>
      <protection/>
    </xf>
    <xf numFmtId="4" fontId="42" fillId="0" borderId="44" xfId="22" applyNumberFormat="1" applyFont="1" applyBorder="1">
      <alignment/>
      <protection/>
    </xf>
    <xf numFmtId="4" fontId="42" fillId="0" borderId="45" xfId="22" applyNumberFormat="1" applyFont="1" applyBorder="1">
      <alignment/>
      <protection/>
    </xf>
    <xf numFmtId="0" fontId="56" fillId="0" borderId="44" xfId="22" applyFont="1" applyBorder="1" applyAlignment="1">
      <alignment wrapText="1"/>
      <protection/>
    </xf>
    <xf numFmtId="0" fontId="25" fillId="0" borderId="44" xfId="22" applyFont="1" applyBorder="1" applyAlignment="1">
      <alignment horizontal="center"/>
      <protection/>
    </xf>
    <xf numFmtId="168" fontId="25" fillId="0" borderId="44" xfId="22" applyNumberFormat="1" applyFont="1" applyBorder="1" applyAlignment="1">
      <alignment horizontal="center"/>
      <protection/>
    </xf>
    <xf numFmtId="4" fontId="25" fillId="0" borderId="44" xfId="22" applyNumberFormat="1" applyFont="1" applyBorder="1">
      <alignment/>
      <protection/>
    </xf>
    <xf numFmtId="4" fontId="25" fillId="0" borderId="45" xfId="22" applyNumberFormat="1" applyFont="1" applyBorder="1">
      <alignment/>
      <protection/>
    </xf>
    <xf numFmtId="0" fontId="56" fillId="0" borderId="44" xfId="22" applyFont="1" applyBorder="1" applyAlignment="1">
      <alignment horizontal="left" vertical="top" wrapText="1"/>
      <protection/>
    </xf>
    <xf numFmtId="0" fontId="55" fillId="0" borderId="44" xfId="22" applyFont="1" applyBorder="1" applyAlignment="1">
      <alignment horizontal="center"/>
      <protection/>
    </xf>
    <xf numFmtId="0" fontId="56" fillId="0" borderId="54" xfId="22" applyFont="1" applyBorder="1">
      <alignment/>
      <protection/>
    </xf>
    <xf numFmtId="0" fontId="57" fillId="0" borderId="54" xfId="22" applyFont="1" applyBorder="1">
      <alignment/>
      <protection/>
    </xf>
    <xf numFmtId="0" fontId="57" fillId="0" borderId="54" xfId="22" applyFont="1" applyBorder="1" applyAlignment="1">
      <alignment horizontal="center"/>
      <protection/>
    </xf>
    <xf numFmtId="0" fontId="42" fillId="0" borderId="54" xfId="22" applyFont="1" applyBorder="1" applyAlignment="1">
      <alignment horizontal="center"/>
      <protection/>
    </xf>
    <xf numFmtId="4" fontId="57" fillId="0" borderId="54" xfId="22" applyNumberFormat="1" applyFont="1" applyBorder="1" applyAlignment="1">
      <alignment horizontal="center"/>
      <protection/>
    </xf>
    <xf numFmtId="4" fontId="56" fillId="0" borderId="44" xfId="22" applyNumberFormat="1" applyFont="1" applyBorder="1">
      <alignment/>
      <protection/>
    </xf>
    <xf numFmtId="4" fontId="56" fillId="0" borderId="45" xfId="22" applyNumberFormat="1" applyFont="1" applyBorder="1">
      <alignment/>
      <protection/>
    </xf>
    <xf numFmtId="0" fontId="25" fillId="0" borderId="44" xfId="23" applyFont="1" applyBorder="1">
      <alignment/>
      <protection/>
    </xf>
    <xf numFmtId="0" fontId="25" fillId="0" borderId="44" xfId="23" applyFont="1" applyBorder="1" applyAlignment="1">
      <alignment horizontal="right"/>
      <protection/>
    </xf>
    <xf numFmtId="4" fontId="25" fillId="0" borderId="44" xfId="23" applyNumberFormat="1" applyFont="1" applyBorder="1" applyAlignment="1">
      <alignment horizontal="right"/>
      <protection/>
    </xf>
    <xf numFmtId="49" fontId="25" fillId="0" borderId="44" xfId="23" applyNumberFormat="1" applyFont="1" applyBorder="1" applyAlignment="1">
      <alignment horizontal="left"/>
      <protection/>
    </xf>
    <xf numFmtId="49" fontId="25" fillId="0" borderId="44" xfId="23" applyNumberFormat="1" applyFont="1" applyBorder="1" applyAlignment="1">
      <alignment horizontal="right"/>
      <protection/>
    </xf>
    <xf numFmtId="170" fontId="55" fillId="0" borderId="44" xfId="23" applyNumberFormat="1" applyFont="1" applyBorder="1">
      <alignment/>
      <protection/>
    </xf>
    <xf numFmtId="3" fontId="25" fillId="0" borderId="44" xfId="23" applyNumberFormat="1" applyFont="1" applyBorder="1">
      <alignment/>
      <protection/>
    </xf>
    <xf numFmtId="0" fontId="25" fillId="0" borderId="45" xfId="22" applyFont="1" applyBorder="1">
      <alignment/>
      <protection/>
    </xf>
    <xf numFmtId="0" fontId="25" fillId="0" borderId="47" xfId="23" applyFont="1" applyBorder="1">
      <alignment/>
      <protection/>
    </xf>
    <xf numFmtId="0" fontId="56" fillId="0" borderId="46" xfId="22" applyFont="1" applyBorder="1">
      <alignment/>
      <protection/>
    </xf>
    <xf numFmtId="0" fontId="55" fillId="0" borderId="46" xfId="23" applyFont="1" applyBorder="1" applyAlignment="1">
      <alignment horizontal="left"/>
      <protection/>
    </xf>
    <xf numFmtId="0" fontId="55" fillId="0" borderId="46" xfId="23" applyFont="1" applyBorder="1" applyAlignment="1">
      <alignment horizontal="center"/>
      <protection/>
    </xf>
    <xf numFmtId="0" fontId="25" fillId="0" borderId="46" xfId="22" applyFont="1" applyBorder="1" applyAlignment="1">
      <alignment horizontal="right"/>
      <protection/>
    </xf>
    <xf numFmtId="0" fontId="55" fillId="0" borderId="46" xfId="23" applyFont="1" applyBorder="1" applyAlignment="1">
      <alignment horizontal="right"/>
      <protection/>
    </xf>
    <xf numFmtId="3" fontId="55" fillId="0" borderId="46" xfId="23" applyNumberFormat="1" applyFont="1" applyBorder="1" applyAlignment="1">
      <alignment horizontal="right"/>
      <protection/>
    </xf>
    <xf numFmtId="9" fontId="55" fillId="0" borderId="46" xfId="22" applyNumberFormat="1" applyFont="1" applyBorder="1">
      <alignment/>
      <protection/>
    </xf>
    <xf numFmtId="0" fontId="25" fillId="0" borderId="49" xfId="23" applyFont="1" applyBorder="1">
      <alignment/>
      <protection/>
    </xf>
    <xf numFmtId="0" fontId="58" fillId="0" borderId="50" xfId="22" applyFont="1" applyBorder="1">
      <alignment/>
      <protection/>
    </xf>
    <xf numFmtId="0" fontId="57" fillId="0" borderId="50" xfId="23" applyFont="1" applyBorder="1" applyAlignment="1">
      <alignment horizontal="left"/>
      <protection/>
    </xf>
    <xf numFmtId="0" fontId="57" fillId="0" borderId="50" xfId="23" applyFont="1" applyBorder="1" applyAlignment="1">
      <alignment horizontal="center"/>
      <protection/>
    </xf>
    <xf numFmtId="0" fontId="42" fillId="0" borderId="50" xfId="22" applyFont="1" applyBorder="1">
      <alignment/>
      <protection/>
    </xf>
    <xf numFmtId="0" fontId="57" fillId="0" borderId="50" xfId="23" applyFont="1" applyBorder="1" applyAlignment="1">
      <alignment horizontal="right"/>
      <protection/>
    </xf>
    <xf numFmtId="9" fontId="57" fillId="0" borderId="50" xfId="22" applyNumberFormat="1" applyFont="1" applyBorder="1">
      <alignment/>
      <protection/>
    </xf>
    <xf numFmtId="0" fontId="42" fillId="0" borderId="53" xfId="22" applyFont="1" applyBorder="1">
      <alignment/>
      <protection/>
    </xf>
    <xf numFmtId="0" fontId="42" fillId="0" borderId="54" xfId="22" applyFont="1" applyBorder="1">
      <alignment/>
      <protection/>
    </xf>
    <xf numFmtId="168" fontId="42" fillId="0" borderId="54" xfId="22" applyNumberFormat="1" applyFont="1" applyBorder="1" applyAlignment="1">
      <alignment horizontal="center"/>
      <protection/>
    </xf>
    <xf numFmtId="4" fontId="42" fillId="0" borderId="54" xfId="22" applyNumberFormat="1" applyFont="1" applyBorder="1">
      <alignment/>
      <protection/>
    </xf>
    <xf numFmtId="4" fontId="42" fillId="0" borderId="55" xfId="22" applyNumberFormat="1" applyFont="1" applyBorder="1">
      <alignment/>
      <protection/>
    </xf>
    <xf numFmtId="0" fontId="25" fillId="0" borderId="43" xfId="22" applyFont="1" applyBorder="1">
      <alignment/>
      <protection/>
    </xf>
    <xf numFmtId="0" fontId="55" fillId="0" borderId="46" xfId="22" applyFont="1" applyBorder="1">
      <alignment/>
      <protection/>
    </xf>
    <xf numFmtId="0" fontId="56" fillId="0" borderId="35" xfId="22" applyFont="1" applyBorder="1">
      <alignment/>
      <protection/>
    </xf>
    <xf numFmtId="0" fontId="58" fillId="0" borderId="36" xfId="22" applyFont="1" applyBorder="1">
      <alignment/>
      <protection/>
    </xf>
    <xf numFmtId="0" fontId="56" fillId="0" borderId="36" xfId="22" applyFont="1" applyBorder="1" applyAlignment="1">
      <alignment wrapText="1"/>
      <protection/>
    </xf>
    <xf numFmtId="0" fontId="56" fillId="0" borderId="36" xfId="22" applyFont="1" applyBorder="1">
      <alignment/>
      <protection/>
    </xf>
    <xf numFmtId="0" fontId="58" fillId="0" borderId="37" xfId="22" applyFont="1" applyBorder="1">
      <alignment/>
      <protection/>
    </xf>
    <xf numFmtId="0" fontId="58" fillId="0" borderId="38" xfId="22" applyFont="1" applyBorder="1">
      <alignment/>
      <protection/>
    </xf>
    <xf numFmtId="0" fontId="58" fillId="0" borderId="38" xfId="22" applyFont="1" applyBorder="1" applyAlignment="1">
      <alignment wrapText="1"/>
      <protection/>
    </xf>
    <xf numFmtId="0" fontId="58" fillId="0" borderId="38" xfId="22" applyFont="1" applyBorder="1" applyAlignment="1">
      <alignment horizontal="right"/>
      <protection/>
    </xf>
    <xf numFmtId="0" fontId="58" fillId="0" borderId="39" xfId="22" applyFont="1" applyBorder="1" applyAlignment="1">
      <alignment horizontal="right"/>
      <protection/>
    </xf>
    <xf numFmtId="0" fontId="56" fillId="0" borderId="53" xfId="22" applyFont="1" applyBorder="1" applyAlignment="1">
      <alignment horizontal="center"/>
      <protection/>
    </xf>
    <xf numFmtId="0" fontId="58" fillId="0" borderId="54" xfId="22" applyFont="1" applyBorder="1">
      <alignment/>
      <protection/>
    </xf>
    <xf numFmtId="0" fontId="58" fillId="0" borderId="54" xfId="22" applyFont="1" applyBorder="1" applyAlignment="1">
      <alignment wrapText="1"/>
      <protection/>
    </xf>
    <xf numFmtId="0" fontId="58" fillId="0" borderId="54" xfId="22" applyFont="1" applyBorder="1" applyAlignment="1">
      <alignment horizontal="right"/>
      <protection/>
    </xf>
    <xf numFmtId="0" fontId="58" fillId="0" borderId="55" xfId="22" applyFont="1" applyBorder="1" applyAlignment="1">
      <alignment horizontal="right"/>
      <protection/>
    </xf>
    <xf numFmtId="0" fontId="56" fillId="0" borderId="43" xfId="22" applyFont="1" applyBorder="1" applyAlignment="1">
      <alignment horizontal="center" wrapText="1"/>
      <protection/>
    </xf>
    <xf numFmtId="0" fontId="55" fillId="0" borderId="44" xfId="22" applyFont="1" applyBorder="1" applyAlignment="1">
      <alignment wrapText="1"/>
      <protection/>
    </xf>
    <xf numFmtId="171" fontId="56" fillId="0" borderId="44" xfId="22" applyNumberFormat="1" applyFont="1" applyBorder="1" applyAlignment="1">
      <alignment horizontal="right"/>
      <protection/>
    </xf>
    <xf numFmtId="0" fontId="56" fillId="0" borderId="43" xfId="22" applyFont="1" applyBorder="1" applyAlignment="1">
      <alignment horizontal="center"/>
      <protection/>
    </xf>
    <xf numFmtId="0" fontId="56" fillId="0" borderId="44" xfId="22" applyFont="1" applyBorder="1" applyAlignment="1">
      <alignment horizontal="right"/>
      <protection/>
    </xf>
    <xf numFmtId="172" fontId="25" fillId="0" borderId="44" xfId="22" applyNumberFormat="1" applyFont="1" applyBorder="1" applyAlignment="1">
      <alignment horizontal="right"/>
      <protection/>
    </xf>
    <xf numFmtId="0" fontId="25" fillId="0" borderId="54" xfId="22" applyFont="1" applyBorder="1">
      <alignment/>
      <protection/>
    </xf>
    <xf numFmtId="4" fontId="56" fillId="0" borderId="44" xfId="22" applyNumberFormat="1" applyFont="1" applyBorder="1" applyAlignment="1">
      <alignment horizontal="right"/>
      <protection/>
    </xf>
    <xf numFmtId="0" fontId="55" fillId="0" borderId="44" xfId="22" applyFont="1" applyBorder="1" applyAlignment="1">
      <alignment vertical="center"/>
      <protection/>
    </xf>
    <xf numFmtId="3" fontId="56" fillId="0" borderId="44" xfId="22" applyNumberFormat="1" applyFont="1" applyBorder="1" applyAlignment="1">
      <alignment horizontal="right"/>
      <protection/>
    </xf>
    <xf numFmtId="1" fontId="56" fillId="0" borderId="44" xfId="22" applyNumberFormat="1" applyFont="1" applyBorder="1" applyAlignment="1">
      <alignment horizontal="right"/>
      <protection/>
    </xf>
    <xf numFmtId="0" fontId="25" fillId="0" borderId="44" xfId="22" applyFont="1" applyBorder="1">
      <alignment/>
      <protection/>
    </xf>
    <xf numFmtId="1" fontId="25" fillId="0" borderId="44" xfId="22" applyNumberFormat="1" applyFont="1" applyBorder="1" applyAlignment="1">
      <alignment horizontal="right"/>
      <protection/>
    </xf>
    <xf numFmtId="0" fontId="56" fillId="0" borderId="47" xfId="22" applyFont="1" applyBorder="1" applyAlignment="1">
      <alignment horizontal="center" wrapText="1"/>
      <protection/>
    </xf>
    <xf numFmtId="0" fontId="56" fillId="0" borderId="46" xfId="22" applyFont="1" applyBorder="1" applyAlignment="1">
      <alignment wrapText="1"/>
      <protection/>
    </xf>
    <xf numFmtId="4" fontId="56" fillId="0" borderId="46" xfId="22" applyNumberFormat="1" applyFont="1" applyBorder="1">
      <alignment/>
      <protection/>
    </xf>
    <xf numFmtId="0" fontId="56" fillId="0" borderId="48" xfId="22" applyFont="1" applyBorder="1">
      <alignment/>
      <protection/>
    </xf>
    <xf numFmtId="0" fontId="56" fillId="0" borderId="49" xfId="22" applyFont="1" applyBorder="1" applyAlignment="1">
      <alignment horizontal="center"/>
      <protection/>
    </xf>
    <xf numFmtId="0" fontId="56" fillId="0" borderId="50" xfId="22" applyFont="1" applyBorder="1">
      <alignment/>
      <protection/>
    </xf>
    <xf numFmtId="0" fontId="58" fillId="0" borderId="50" xfId="22" applyFont="1" applyBorder="1" applyAlignment="1">
      <alignment wrapText="1"/>
      <protection/>
    </xf>
    <xf numFmtId="4" fontId="56" fillId="0" borderId="50" xfId="22" applyNumberFormat="1" applyFont="1" applyBorder="1" applyAlignment="1">
      <alignment horizontal="right"/>
      <protection/>
    </xf>
    <xf numFmtId="4" fontId="58" fillId="0" borderId="50" xfId="22" applyNumberFormat="1" applyFont="1" applyBorder="1">
      <alignment/>
      <protection/>
    </xf>
    <xf numFmtId="4" fontId="58" fillId="0" borderId="51" xfId="22" applyNumberFormat="1" applyFont="1" applyBorder="1">
      <alignment/>
      <protection/>
    </xf>
    <xf numFmtId="0" fontId="23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4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0" fontId="25" fillId="4" borderId="7" xfId="0" applyFont="1" applyFill="1" applyBorder="1" applyAlignment="1">
      <alignment horizontal="center" vertical="center"/>
    </xf>
    <xf numFmtId="0" fontId="25" fillId="4" borderId="7" xfId="0" applyFont="1" applyFill="1" applyBorder="1" applyAlignment="1">
      <alignment horizontal="left" vertical="center"/>
    </xf>
    <xf numFmtId="0" fontId="25" fillId="4" borderId="21" xfId="0" applyFont="1" applyFill="1" applyBorder="1" applyAlignment="1">
      <alignment horizontal="left"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6" fillId="12" borderId="0" xfId="0" applyFont="1" applyFill="1" applyAlignment="1">
      <alignment horizontal="center" vertical="center"/>
    </xf>
    <xf numFmtId="0" fontId="0" fillId="0" borderId="0" xfId="0"/>
    <xf numFmtId="0" fontId="25" fillId="4" borderId="7" xfId="0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" fontId="2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 wrapText="1"/>
    </xf>
    <xf numFmtId="0" fontId="25" fillId="4" borderId="6" xfId="0" applyFont="1" applyFill="1" applyBorder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2" borderId="0" xfId="0" applyFont="1" applyFill="1" applyAlignment="1" applyProtection="1">
      <alignment horizontal="left" vertical="center"/>
      <protection locked="0"/>
    </xf>
    <xf numFmtId="0" fontId="58" fillId="0" borderId="36" xfId="22" applyFont="1" applyBorder="1" applyAlignment="1">
      <alignment horizontal="center"/>
      <protection/>
    </xf>
    <xf numFmtId="0" fontId="55" fillId="0" borderId="36" xfId="22" applyFont="1" applyBorder="1" applyAlignment="1">
      <alignment wrapText="1"/>
      <protection/>
    </xf>
    <xf numFmtId="0" fontId="55" fillId="0" borderId="52" xfId="22" applyFont="1" applyBorder="1" applyAlignment="1">
      <alignment wrapText="1"/>
      <protection/>
    </xf>
    <xf numFmtId="0" fontId="49" fillId="0" borderId="56" xfId="22" applyFont="1" applyBorder="1" applyAlignment="1">
      <alignment horizontal="center"/>
      <protection/>
    </xf>
    <xf numFmtId="0" fontId="49" fillId="0" borderId="57" xfId="22" applyFont="1" applyBorder="1" applyAlignment="1">
      <alignment horizontal="center"/>
      <protection/>
    </xf>
    <xf numFmtId="0" fontId="49" fillId="0" borderId="58" xfId="22" applyFont="1" applyBorder="1" applyAlignment="1">
      <alignment horizontal="center"/>
      <protection/>
    </xf>
    <xf numFmtId="0" fontId="50" fillId="0" borderId="29" xfId="22" applyFont="1" applyBorder="1" applyAlignment="1">
      <alignment horizontal="center"/>
      <protection/>
    </xf>
    <xf numFmtId="0" fontId="50" fillId="0" borderId="59" xfId="22" applyFont="1" applyBorder="1" applyAlignment="1">
      <alignment horizontal="center"/>
      <protection/>
    </xf>
    <xf numFmtId="0" fontId="50" fillId="0" borderId="60" xfId="22" applyFont="1" applyBorder="1" applyAlignment="1">
      <alignment horizontal="center"/>
      <protection/>
    </xf>
    <xf numFmtId="0" fontId="42" fillId="0" borderId="36" xfId="22" applyFont="1" applyBorder="1" applyAlignment="1">
      <alignment horizontal="center"/>
      <protection/>
    </xf>
    <xf numFmtId="0" fontId="42" fillId="0" borderId="52" xfId="22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3" xfId="21"/>
    <cellStyle name="Normální 2" xfId="22"/>
    <cellStyle name="normální_CCTV_d" xfId="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1">
      <selection activeCell="AG102" sqref="AG102:AM10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" customHeight="1">
      <c r="AR2" s="465" t="s">
        <v>5</v>
      </c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485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R5" s="21"/>
      <c r="BE5" s="482" t="s">
        <v>15</v>
      </c>
      <c r="BS5" s="18" t="s">
        <v>6</v>
      </c>
    </row>
    <row r="6" spans="2:71" s="1" customFormat="1" ht="36.9" customHeight="1">
      <c r="B6" s="21"/>
      <c r="D6" s="27" t="s">
        <v>16</v>
      </c>
      <c r="K6" s="486" t="s">
        <v>17</v>
      </c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R6" s="21"/>
      <c r="BE6" s="483"/>
      <c r="BS6" s="18" t="s">
        <v>6</v>
      </c>
    </row>
    <row r="7" spans="2:71" s="1" customFormat="1" ht="12" customHeight="1">
      <c r="B7" s="21"/>
      <c r="D7" s="28" t="s">
        <v>18</v>
      </c>
      <c r="K7" s="26" t="s">
        <v>1</v>
      </c>
      <c r="AK7" s="28" t="s">
        <v>19</v>
      </c>
      <c r="AN7" s="26" t="s">
        <v>1</v>
      </c>
      <c r="AR7" s="21"/>
      <c r="BE7" s="483"/>
      <c r="BS7" s="18" t="s">
        <v>6</v>
      </c>
    </row>
    <row r="8" spans="2:71" s="1" customFormat="1" ht="12" customHeight="1">
      <c r="B8" s="21"/>
      <c r="D8" s="28" t="s">
        <v>20</v>
      </c>
      <c r="K8" s="26" t="s">
        <v>21</v>
      </c>
      <c r="AK8" s="28" t="s">
        <v>22</v>
      </c>
      <c r="AN8" s="29" t="s">
        <v>23</v>
      </c>
      <c r="AR8" s="21"/>
      <c r="BE8" s="483"/>
      <c r="BS8" s="18" t="s">
        <v>6</v>
      </c>
    </row>
    <row r="9" spans="2:71" s="1" customFormat="1" ht="14.4" customHeight="1">
      <c r="B9" s="21"/>
      <c r="AR9" s="21"/>
      <c r="BE9" s="483"/>
      <c r="BS9" s="18" t="s">
        <v>6</v>
      </c>
    </row>
    <row r="10" spans="2:71" s="1" customFormat="1" ht="12" customHeight="1">
      <c r="B10" s="21"/>
      <c r="D10" s="28" t="s">
        <v>24</v>
      </c>
      <c r="AK10" s="28" t="s">
        <v>25</v>
      </c>
      <c r="AN10" s="26" t="s">
        <v>1</v>
      </c>
      <c r="AR10" s="21"/>
      <c r="BE10" s="483"/>
      <c r="BS10" s="18" t="s">
        <v>6</v>
      </c>
    </row>
    <row r="11" spans="2:71" s="1" customFormat="1" ht="18.45" customHeight="1">
      <c r="B11" s="21"/>
      <c r="E11" s="26" t="s">
        <v>26</v>
      </c>
      <c r="AK11" s="28" t="s">
        <v>27</v>
      </c>
      <c r="AN11" s="26" t="s">
        <v>1</v>
      </c>
      <c r="AR11" s="21"/>
      <c r="BE11" s="483"/>
      <c r="BS11" s="18" t="s">
        <v>6</v>
      </c>
    </row>
    <row r="12" spans="2:71" s="1" customFormat="1" ht="6.9" customHeight="1">
      <c r="B12" s="21"/>
      <c r="AR12" s="21"/>
      <c r="BE12" s="483"/>
      <c r="BS12" s="18" t="s">
        <v>6</v>
      </c>
    </row>
    <row r="13" spans="2:71" s="1" customFormat="1" ht="12" customHeight="1">
      <c r="B13" s="21"/>
      <c r="D13" s="28" t="s">
        <v>28</v>
      </c>
      <c r="AK13" s="28" t="s">
        <v>25</v>
      </c>
      <c r="AN13" s="30" t="s">
        <v>29</v>
      </c>
      <c r="AR13" s="21"/>
      <c r="BE13" s="483"/>
      <c r="BS13" s="18" t="s">
        <v>6</v>
      </c>
    </row>
    <row r="14" spans="2:71" ht="13.2">
      <c r="B14" s="21"/>
      <c r="E14" s="487" t="s">
        <v>29</v>
      </c>
      <c r="F14" s="488"/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28" t="s">
        <v>27</v>
      </c>
      <c r="AN14" s="30" t="s">
        <v>29</v>
      </c>
      <c r="AR14" s="21"/>
      <c r="BE14" s="483"/>
      <c r="BS14" s="18" t="s">
        <v>6</v>
      </c>
    </row>
    <row r="15" spans="2:71" s="1" customFormat="1" ht="6.9" customHeight="1">
      <c r="B15" s="21"/>
      <c r="AR15" s="21"/>
      <c r="BE15" s="483"/>
      <c r="BS15" s="18" t="s">
        <v>3</v>
      </c>
    </row>
    <row r="16" spans="2:71" s="1" customFormat="1" ht="12" customHeight="1">
      <c r="B16" s="21"/>
      <c r="D16" s="28" t="s">
        <v>30</v>
      </c>
      <c r="AK16" s="28" t="s">
        <v>25</v>
      </c>
      <c r="AN16" s="26" t="s">
        <v>1</v>
      </c>
      <c r="AR16" s="21"/>
      <c r="BE16" s="483"/>
      <c r="BS16" s="18" t="s">
        <v>3</v>
      </c>
    </row>
    <row r="17" spans="2:71" s="1" customFormat="1" ht="18.45" customHeight="1">
      <c r="B17" s="21"/>
      <c r="E17" s="26" t="s">
        <v>31</v>
      </c>
      <c r="AK17" s="28" t="s">
        <v>27</v>
      </c>
      <c r="AN17" s="26" t="s">
        <v>1</v>
      </c>
      <c r="AR17" s="21"/>
      <c r="BE17" s="483"/>
      <c r="BS17" s="18" t="s">
        <v>32</v>
      </c>
    </row>
    <row r="18" spans="2:71" s="1" customFormat="1" ht="6.9" customHeight="1">
      <c r="B18" s="21"/>
      <c r="AR18" s="21"/>
      <c r="BE18" s="483"/>
      <c r="BS18" s="18" t="s">
        <v>6</v>
      </c>
    </row>
    <row r="19" spans="2:71" s="1" customFormat="1" ht="12" customHeight="1">
      <c r="B19" s="21"/>
      <c r="D19" s="28" t="s">
        <v>33</v>
      </c>
      <c r="AK19" s="28" t="s">
        <v>25</v>
      </c>
      <c r="AN19" s="26" t="s">
        <v>1</v>
      </c>
      <c r="AR19" s="21"/>
      <c r="BE19" s="483"/>
      <c r="BS19" s="18" t="s">
        <v>6</v>
      </c>
    </row>
    <row r="20" spans="2:71" s="1" customFormat="1" ht="18.45" customHeight="1">
      <c r="B20" s="21"/>
      <c r="E20" s="26" t="s">
        <v>34</v>
      </c>
      <c r="AK20" s="28" t="s">
        <v>27</v>
      </c>
      <c r="AN20" s="26" t="s">
        <v>1</v>
      </c>
      <c r="AR20" s="21"/>
      <c r="BE20" s="483"/>
      <c r="BS20" s="18" t="s">
        <v>32</v>
      </c>
    </row>
    <row r="21" spans="2:57" s="1" customFormat="1" ht="6.9" customHeight="1">
      <c r="B21" s="21"/>
      <c r="AR21" s="21"/>
      <c r="BE21" s="483"/>
    </row>
    <row r="22" spans="2:57" s="1" customFormat="1" ht="12" customHeight="1">
      <c r="B22" s="21"/>
      <c r="D22" s="28" t="s">
        <v>35</v>
      </c>
      <c r="AR22" s="21"/>
      <c r="BE22" s="483"/>
    </row>
    <row r="23" spans="2:57" s="1" customFormat="1" ht="16.5" customHeight="1">
      <c r="B23" s="21"/>
      <c r="E23" s="489" t="s">
        <v>1</v>
      </c>
      <c r="F23" s="489"/>
      <c r="G23" s="489"/>
      <c r="H23" s="489"/>
      <c r="I23" s="489"/>
      <c r="J23" s="489"/>
      <c r="K23" s="489"/>
      <c r="L23" s="489"/>
      <c r="M23" s="489"/>
      <c r="N23" s="489"/>
      <c r="O23" s="489"/>
      <c r="P23" s="489"/>
      <c r="Q23" s="489"/>
      <c r="R23" s="489"/>
      <c r="S23" s="489"/>
      <c r="T23" s="489"/>
      <c r="U23" s="489"/>
      <c r="V23" s="489"/>
      <c r="W23" s="489"/>
      <c r="X23" s="489"/>
      <c r="Y23" s="489"/>
      <c r="Z23" s="489"/>
      <c r="AA23" s="489"/>
      <c r="AB23" s="489"/>
      <c r="AC23" s="489"/>
      <c r="AD23" s="489"/>
      <c r="AE23" s="489"/>
      <c r="AF23" s="489"/>
      <c r="AG23" s="489"/>
      <c r="AH23" s="489"/>
      <c r="AI23" s="489"/>
      <c r="AJ23" s="489"/>
      <c r="AK23" s="489"/>
      <c r="AL23" s="489"/>
      <c r="AM23" s="489"/>
      <c r="AN23" s="489"/>
      <c r="AR23" s="21"/>
      <c r="BE23" s="483"/>
    </row>
    <row r="24" spans="2:57" s="1" customFormat="1" ht="6.9" customHeight="1">
      <c r="B24" s="21"/>
      <c r="AR24" s="21"/>
      <c r="BE24" s="483"/>
    </row>
    <row r="25" spans="2:57" s="1" customFormat="1" ht="6.9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483"/>
    </row>
    <row r="26" spans="1:57" s="2" customFormat="1" ht="25.95" customHeight="1">
      <c r="A26" s="33"/>
      <c r="B26" s="34"/>
      <c r="C26" s="33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490">
        <f>ROUND(AG94,2)</f>
        <v>0</v>
      </c>
      <c r="AL26" s="491"/>
      <c r="AM26" s="491"/>
      <c r="AN26" s="491"/>
      <c r="AO26" s="491"/>
      <c r="AP26" s="33"/>
      <c r="AQ26" s="33"/>
      <c r="AR26" s="34"/>
      <c r="BE26" s="483"/>
    </row>
    <row r="27" spans="1:57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4"/>
      <c r="BE27" s="483"/>
    </row>
    <row r="28" spans="1:57" s="2" customFormat="1" ht="13.2">
      <c r="A28" s="33"/>
      <c r="B28" s="34"/>
      <c r="C28" s="33"/>
      <c r="D28" s="33"/>
      <c r="E28" s="33"/>
      <c r="F28" s="33"/>
      <c r="G28" s="33"/>
      <c r="H28" s="33"/>
      <c r="I28" s="33"/>
      <c r="J28" s="33"/>
      <c r="K28" s="33"/>
      <c r="L28" s="492" t="s">
        <v>37</v>
      </c>
      <c r="M28" s="492"/>
      <c r="N28" s="492"/>
      <c r="O28" s="492"/>
      <c r="P28" s="492"/>
      <c r="Q28" s="33"/>
      <c r="R28" s="33"/>
      <c r="S28" s="33"/>
      <c r="T28" s="33"/>
      <c r="U28" s="33"/>
      <c r="V28" s="33"/>
      <c r="W28" s="492" t="s">
        <v>38</v>
      </c>
      <c r="X28" s="492"/>
      <c r="Y28" s="492"/>
      <c r="Z28" s="492"/>
      <c r="AA28" s="492"/>
      <c r="AB28" s="492"/>
      <c r="AC28" s="492"/>
      <c r="AD28" s="492"/>
      <c r="AE28" s="492"/>
      <c r="AF28" s="33"/>
      <c r="AG28" s="33"/>
      <c r="AH28" s="33"/>
      <c r="AI28" s="33"/>
      <c r="AJ28" s="33"/>
      <c r="AK28" s="492" t="s">
        <v>39</v>
      </c>
      <c r="AL28" s="492"/>
      <c r="AM28" s="492"/>
      <c r="AN28" s="492"/>
      <c r="AO28" s="492"/>
      <c r="AP28" s="33"/>
      <c r="AQ28" s="33"/>
      <c r="AR28" s="34"/>
      <c r="BE28" s="483"/>
    </row>
    <row r="29" spans="2:57" s="3" customFormat="1" ht="14.4" customHeight="1">
      <c r="B29" s="38"/>
      <c r="D29" s="28" t="s">
        <v>40</v>
      </c>
      <c r="F29" s="28" t="s">
        <v>41</v>
      </c>
      <c r="L29" s="472">
        <v>0.21</v>
      </c>
      <c r="M29" s="473"/>
      <c r="N29" s="473"/>
      <c r="O29" s="473"/>
      <c r="P29" s="473"/>
      <c r="W29" s="474" t="e">
        <f>ROUND(AZ94,2)</f>
        <v>#REF!</v>
      </c>
      <c r="X29" s="473"/>
      <c r="Y29" s="473"/>
      <c r="Z29" s="473"/>
      <c r="AA29" s="473"/>
      <c r="AB29" s="473"/>
      <c r="AC29" s="473"/>
      <c r="AD29" s="473"/>
      <c r="AE29" s="473"/>
      <c r="AK29" s="474" t="e">
        <f>ROUND(AV94,2)</f>
        <v>#REF!</v>
      </c>
      <c r="AL29" s="473"/>
      <c r="AM29" s="473"/>
      <c r="AN29" s="473"/>
      <c r="AO29" s="473"/>
      <c r="AR29" s="38"/>
      <c r="BE29" s="484"/>
    </row>
    <row r="30" spans="2:57" s="3" customFormat="1" ht="14.4" customHeight="1">
      <c r="B30" s="38"/>
      <c r="F30" s="28" t="s">
        <v>42</v>
      </c>
      <c r="L30" s="472">
        <v>0.15</v>
      </c>
      <c r="M30" s="473"/>
      <c r="N30" s="473"/>
      <c r="O30" s="473"/>
      <c r="P30" s="473"/>
      <c r="W30" s="474" t="e">
        <f>ROUND(BA94,2)</f>
        <v>#REF!</v>
      </c>
      <c r="X30" s="473"/>
      <c r="Y30" s="473"/>
      <c r="Z30" s="473"/>
      <c r="AA30" s="473"/>
      <c r="AB30" s="473"/>
      <c r="AC30" s="473"/>
      <c r="AD30" s="473"/>
      <c r="AE30" s="473"/>
      <c r="AK30" s="474" t="e">
        <f>ROUND(AW94,2)</f>
        <v>#REF!</v>
      </c>
      <c r="AL30" s="473"/>
      <c r="AM30" s="473"/>
      <c r="AN30" s="473"/>
      <c r="AO30" s="473"/>
      <c r="AR30" s="38"/>
      <c r="BE30" s="484"/>
    </row>
    <row r="31" spans="2:57" s="3" customFormat="1" ht="14.4" customHeight="1" hidden="1">
      <c r="B31" s="38"/>
      <c r="F31" s="28" t="s">
        <v>43</v>
      </c>
      <c r="L31" s="472">
        <v>0.21</v>
      </c>
      <c r="M31" s="473"/>
      <c r="N31" s="473"/>
      <c r="O31" s="473"/>
      <c r="P31" s="473"/>
      <c r="W31" s="474" t="e">
        <f>ROUND(BB94,2)</f>
        <v>#REF!</v>
      </c>
      <c r="X31" s="473"/>
      <c r="Y31" s="473"/>
      <c r="Z31" s="473"/>
      <c r="AA31" s="473"/>
      <c r="AB31" s="473"/>
      <c r="AC31" s="473"/>
      <c r="AD31" s="473"/>
      <c r="AE31" s="473"/>
      <c r="AK31" s="474">
        <v>0</v>
      </c>
      <c r="AL31" s="473"/>
      <c r="AM31" s="473"/>
      <c r="AN31" s="473"/>
      <c r="AO31" s="473"/>
      <c r="AR31" s="38"/>
      <c r="BE31" s="484"/>
    </row>
    <row r="32" spans="2:57" s="3" customFormat="1" ht="14.4" customHeight="1" hidden="1">
      <c r="B32" s="38"/>
      <c r="F32" s="28" t="s">
        <v>44</v>
      </c>
      <c r="L32" s="472">
        <v>0.15</v>
      </c>
      <c r="M32" s="473"/>
      <c r="N32" s="473"/>
      <c r="O32" s="473"/>
      <c r="P32" s="473"/>
      <c r="W32" s="474" t="e">
        <f>ROUND(BC94,2)</f>
        <v>#REF!</v>
      </c>
      <c r="X32" s="473"/>
      <c r="Y32" s="473"/>
      <c r="Z32" s="473"/>
      <c r="AA32" s="473"/>
      <c r="AB32" s="473"/>
      <c r="AC32" s="473"/>
      <c r="AD32" s="473"/>
      <c r="AE32" s="473"/>
      <c r="AK32" s="474">
        <v>0</v>
      </c>
      <c r="AL32" s="473"/>
      <c r="AM32" s="473"/>
      <c r="AN32" s="473"/>
      <c r="AO32" s="473"/>
      <c r="AR32" s="38"/>
      <c r="BE32" s="484"/>
    </row>
    <row r="33" spans="2:57" s="3" customFormat="1" ht="14.4" customHeight="1" hidden="1">
      <c r="B33" s="38"/>
      <c r="F33" s="28" t="s">
        <v>45</v>
      </c>
      <c r="L33" s="472">
        <v>0</v>
      </c>
      <c r="M33" s="473"/>
      <c r="N33" s="473"/>
      <c r="O33" s="473"/>
      <c r="P33" s="473"/>
      <c r="W33" s="474" t="e">
        <f>ROUND(BD94,2)</f>
        <v>#REF!</v>
      </c>
      <c r="X33" s="473"/>
      <c r="Y33" s="473"/>
      <c r="Z33" s="473"/>
      <c r="AA33" s="473"/>
      <c r="AB33" s="473"/>
      <c r="AC33" s="473"/>
      <c r="AD33" s="473"/>
      <c r="AE33" s="473"/>
      <c r="AK33" s="474">
        <v>0</v>
      </c>
      <c r="AL33" s="473"/>
      <c r="AM33" s="473"/>
      <c r="AN33" s="473"/>
      <c r="AO33" s="473"/>
      <c r="AR33" s="38"/>
      <c r="BE33" s="484"/>
    </row>
    <row r="34" spans="1:57" s="2" customFormat="1" ht="6.9" customHeight="1">
      <c r="A34" s="33"/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4"/>
      <c r="BE34" s="483"/>
    </row>
    <row r="35" spans="1:57" s="2" customFormat="1" ht="25.95" customHeight="1">
      <c r="A35" s="33"/>
      <c r="B35" s="34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478" t="s">
        <v>48</v>
      </c>
      <c r="Y35" s="476"/>
      <c r="Z35" s="476"/>
      <c r="AA35" s="476"/>
      <c r="AB35" s="476"/>
      <c r="AC35" s="41"/>
      <c r="AD35" s="41"/>
      <c r="AE35" s="41"/>
      <c r="AF35" s="41"/>
      <c r="AG35" s="41"/>
      <c r="AH35" s="41"/>
      <c r="AI35" s="41"/>
      <c r="AJ35" s="41"/>
      <c r="AK35" s="475" t="e">
        <f>SUM(AK26:AK33)</f>
        <v>#REF!</v>
      </c>
      <c r="AL35" s="476"/>
      <c r="AM35" s="476"/>
      <c r="AN35" s="476"/>
      <c r="AO35" s="477"/>
      <c r="AP35" s="39"/>
      <c r="AQ35" s="39"/>
      <c r="AR35" s="34"/>
      <c r="BE35" s="33"/>
    </row>
    <row r="36" spans="1:57" s="2" customFormat="1" ht="6.9" customHeight="1">
      <c r="A36" s="33"/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4"/>
      <c r="BE36" s="33"/>
    </row>
    <row r="37" spans="1:57" s="2" customFormat="1" ht="14.4" customHeight="1">
      <c r="A37" s="33"/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4"/>
      <c r="BE37" s="33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3"/>
      <c r="D49" s="44" t="s">
        <v>49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50</v>
      </c>
      <c r="AI49" s="45"/>
      <c r="AJ49" s="45"/>
      <c r="AK49" s="45"/>
      <c r="AL49" s="45"/>
      <c r="AM49" s="45"/>
      <c r="AN49" s="45"/>
      <c r="AO49" s="45"/>
      <c r="AR49" s="43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3.2">
      <c r="A60" s="33"/>
      <c r="B60" s="34"/>
      <c r="C60" s="33"/>
      <c r="D60" s="46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6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6" t="s">
        <v>51</v>
      </c>
      <c r="AI60" s="36"/>
      <c r="AJ60" s="36"/>
      <c r="AK60" s="36"/>
      <c r="AL60" s="36"/>
      <c r="AM60" s="46" t="s">
        <v>52</v>
      </c>
      <c r="AN60" s="36"/>
      <c r="AO60" s="36"/>
      <c r="AP60" s="33"/>
      <c r="AQ60" s="33"/>
      <c r="AR60" s="34"/>
      <c r="BE60" s="33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3.2">
      <c r="A64" s="33"/>
      <c r="B64" s="34"/>
      <c r="C64" s="33"/>
      <c r="D64" s="44" t="s">
        <v>53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54</v>
      </c>
      <c r="AI64" s="47"/>
      <c r="AJ64" s="47"/>
      <c r="AK64" s="47"/>
      <c r="AL64" s="47"/>
      <c r="AM64" s="47"/>
      <c r="AN64" s="47"/>
      <c r="AO64" s="47"/>
      <c r="AP64" s="33"/>
      <c r="AQ64" s="33"/>
      <c r="AR64" s="34"/>
      <c r="BE64" s="33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3.2">
      <c r="A75" s="33"/>
      <c r="B75" s="34"/>
      <c r="C75" s="33"/>
      <c r="D75" s="46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6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6" t="s">
        <v>51</v>
      </c>
      <c r="AI75" s="36"/>
      <c r="AJ75" s="36"/>
      <c r="AK75" s="36"/>
      <c r="AL75" s="36"/>
      <c r="AM75" s="46" t="s">
        <v>52</v>
      </c>
      <c r="AN75" s="36"/>
      <c r="AO75" s="36"/>
      <c r="AP75" s="33"/>
      <c r="AQ75" s="33"/>
      <c r="AR75" s="34"/>
      <c r="BE75" s="33"/>
    </row>
    <row r="76" spans="1:57" s="2" customFormat="1" ht="12">
      <c r="A76" s="33"/>
      <c r="B76" s="34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4"/>
      <c r="BE76" s="33"/>
    </row>
    <row r="77" spans="1:57" s="2" customFormat="1" ht="6.9" customHeight="1">
      <c r="A77" s="33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4"/>
      <c r="BE77" s="33"/>
    </row>
    <row r="81" spans="1:57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4"/>
      <c r="BE81" s="33"/>
    </row>
    <row r="82" spans="1:57" s="2" customFormat="1" ht="24.9" customHeight="1">
      <c r="A82" s="33"/>
      <c r="B82" s="34"/>
      <c r="C82" s="22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4"/>
      <c r="BE82" s="33"/>
    </row>
    <row r="83" spans="1:57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4"/>
      <c r="BE83" s="33"/>
    </row>
    <row r="84" spans="2:44" s="4" customFormat="1" ht="12" customHeight="1">
      <c r="B84" s="52"/>
      <c r="C84" s="28" t="s">
        <v>13</v>
      </c>
      <c r="L84" s="4">
        <f>K5</f>
        <v>0</v>
      </c>
      <c r="AR84" s="52"/>
    </row>
    <row r="85" spans="2:44" s="5" customFormat="1" ht="36.9" customHeight="1">
      <c r="B85" s="53"/>
      <c r="C85" s="54" t="s">
        <v>16</v>
      </c>
      <c r="L85" s="479" t="str">
        <f>K6</f>
        <v>Stavební úpravy a zateplení objektu pro sociální bydlená ul.Jičínská č.p.156,Valašské Meziříčí</v>
      </c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R85" s="53"/>
    </row>
    <row r="86" spans="1:57" s="2" customFormat="1" ht="6.9" customHeight="1">
      <c r="A86" s="33"/>
      <c r="B86" s="34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4"/>
      <c r="BE86" s="33"/>
    </row>
    <row r="87" spans="1:57" s="2" customFormat="1" ht="12" customHeight="1">
      <c r="A87" s="33"/>
      <c r="B87" s="34"/>
      <c r="C87" s="28" t="s">
        <v>20</v>
      </c>
      <c r="D87" s="33"/>
      <c r="E87" s="33"/>
      <c r="F87" s="33"/>
      <c r="G87" s="33"/>
      <c r="H87" s="33"/>
      <c r="I87" s="33"/>
      <c r="J87" s="33"/>
      <c r="K87" s="33"/>
      <c r="L87" s="55" t="str">
        <f>IF(K8="","",K8)</f>
        <v>Valašské Meziříčí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8" t="s">
        <v>22</v>
      </c>
      <c r="AJ87" s="33"/>
      <c r="AK87" s="33"/>
      <c r="AL87" s="33"/>
      <c r="AM87" s="471" t="str">
        <f>IF(AN8="","",AN8)</f>
        <v>4. 6. 2019</v>
      </c>
      <c r="AN87" s="471"/>
      <c r="AO87" s="33"/>
      <c r="AP87" s="33"/>
      <c r="AQ87" s="33"/>
      <c r="AR87" s="34"/>
      <c r="BE87" s="33"/>
    </row>
    <row r="88" spans="1:57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4"/>
      <c r="BE88" s="33"/>
    </row>
    <row r="89" spans="1:57" s="2" customFormat="1" ht="40.2" customHeight="1">
      <c r="A89" s="33"/>
      <c r="B89" s="34"/>
      <c r="C89" s="28" t="s">
        <v>24</v>
      </c>
      <c r="D89" s="33"/>
      <c r="E89" s="33"/>
      <c r="F89" s="33"/>
      <c r="G89" s="33"/>
      <c r="H89" s="33"/>
      <c r="I89" s="33"/>
      <c r="J89" s="33"/>
      <c r="K89" s="33"/>
      <c r="L89" s="4" t="str">
        <f>IF(E11="","",E11)</f>
        <v>Město Valašské Meziříčí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8" t="s">
        <v>30</v>
      </c>
      <c r="AJ89" s="33"/>
      <c r="AK89" s="33"/>
      <c r="AL89" s="33"/>
      <c r="AM89" s="469" t="str">
        <f>IF(E17="","",E17)</f>
        <v xml:space="preserve">S WHG s.r.o.Ořešská 873,Řeporyje,155 00 Praha 5 </v>
      </c>
      <c r="AN89" s="470"/>
      <c r="AO89" s="470"/>
      <c r="AP89" s="470"/>
      <c r="AQ89" s="33"/>
      <c r="AR89" s="34"/>
      <c r="AS89" s="451" t="s">
        <v>56</v>
      </c>
      <c r="AT89" s="452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3"/>
    </row>
    <row r="90" spans="1:57" s="2" customFormat="1" ht="15.15" customHeight="1">
      <c r="A90" s="33"/>
      <c r="B90" s="34"/>
      <c r="C90" s="28" t="s">
        <v>28</v>
      </c>
      <c r="D90" s="33"/>
      <c r="E90" s="33"/>
      <c r="F90" s="33"/>
      <c r="G90" s="33"/>
      <c r="H90" s="33"/>
      <c r="I90" s="33"/>
      <c r="J90" s="33"/>
      <c r="K90" s="33"/>
      <c r="L90" s="4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8" t="s">
        <v>33</v>
      </c>
      <c r="AJ90" s="33"/>
      <c r="AK90" s="33"/>
      <c r="AL90" s="33"/>
      <c r="AM90" s="469" t="str">
        <f>IF(E20="","",E20)</f>
        <v>Fajfrová Irena</v>
      </c>
      <c r="AN90" s="470"/>
      <c r="AO90" s="470"/>
      <c r="AP90" s="470"/>
      <c r="AQ90" s="33"/>
      <c r="AR90" s="34"/>
      <c r="AS90" s="453"/>
      <c r="AT90" s="454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3"/>
    </row>
    <row r="91" spans="1:57" s="2" customFormat="1" ht="10.95" customHeight="1">
      <c r="A91" s="33"/>
      <c r="B91" s="34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4"/>
      <c r="AS91" s="453"/>
      <c r="AT91" s="454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3"/>
    </row>
    <row r="92" spans="1:57" s="2" customFormat="1" ht="29.25" customHeight="1">
      <c r="A92" s="33"/>
      <c r="B92" s="34"/>
      <c r="C92" s="494" t="s">
        <v>57</v>
      </c>
      <c r="D92" s="459"/>
      <c r="E92" s="459"/>
      <c r="F92" s="459"/>
      <c r="G92" s="459"/>
      <c r="H92" s="61"/>
      <c r="I92" s="458" t="s">
        <v>58</v>
      </c>
      <c r="J92" s="459"/>
      <c r="K92" s="459"/>
      <c r="L92" s="459"/>
      <c r="M92" s="459"/>
      <c r="N92" s="459"/>
      <c r="O92" s="459"/>
      <c r="P92" s="459"/>
      <c r="Q92" s="459"/>
      <c r="R92" s="459"/>
      <c r="S92" s="459"/>
      <c r="T92" s="459"/>
      <c r="U92" s="459"/>
      <c r="V92" s="459"/>
      <c r="W92" s="459"/>
      <c r="X92" s="459"/>
      <c r="Y92" s="459"/>
      <c r="Z92" s="459"/>
      <c r="AA92" s="459"/>
      <c r="AB92" s="459"/>
      <c r="AC92" s="459"/>
      <c r="AD92" s="459"/>
      <c r="AE92" s="459"/>
      <c r="AF92" s="459"/>
      <c r="AG92" s="467" t="s">
        <v>59</v>
      </c>
      <c r="AH92" s="459"/>
      <c r="AI92" s="459"/>
      <c r="AJ92" s="459"/>
      <c r="AK92" s="459"/>
      <c r="AL92" s="459"/>
      <c r="AM92" s="459"/>
      <c r="AN92" s="458" t="s">
        <v>60</v>
      </c>
      <c r="AO92" s="459"/>
      <c r="AP92" s="460"/>
      <c r="AQ92" s="62" t="s">
        <v>61</v>
      </c>
      <c r="AR92" s="34"/>
      <c r="AS92" s="63" t="s">
        <v>62</v>
      </c>
      <c r="AT92" s="64" t="s">
        <v>63</v>
      </c>
      <c r="AU92" s="64" t="s">
        <v>64</v>
      </c>
      <c r="AV92" s="64" t="s">
        <v>65</v>
      </c>
      <c r="AW92" s="64" t="s">
        <v>66</v>
      </c>
      <c r="AX92" s="64" t="s">
        <v>67</v>
      </c>
      <c r="AY92" s="64" t="s">
        <v>68</v>
      </c>
      <c r="AZ92" s="64" t="s">
        <v>69</v>
      </c>
      <c r="BA92" s="64" t="s">
        <v>70</v>
      </c>
      <c r="BB92" s="64" t="s">
        <v>71</v>
      </c>
      <c r="BC92" s="64" t="s">
        <v>72</v>
      </c>
      <c r="BD92" s="65" t="s">
        <v>73</v>
      </c>
      <c r="BE92" s="33"/>
    </row>
    <row r="93" spans="1:57" s="2" customFormat="1" ht="10.95" customHeight="1">
      <c r="A93" s="33"/>
      <c r="B93" s="34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4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3"/>
    </row>
    <row r="94" spans="2:90" s="6" customFormat="1" ht="32.4" customHeight="1">
      <c r="B94" s="69"/>
      <c r="C94" s="70" t="s">
        <v>74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481">
        <f>SUM(AG95+AG96+AG104)</f>
        <v>0</v>
      </c>
      <c r="AH94" s="481"/>
      <c r="AI94" s="481"/>
      <c r="AJ94" s="481"/>
      <c r="AK94" s="481"/>
      <c r="AL94" s="481"/>
      <c r="AM94" s="481"/>
      <c r="AN94" s="455">
        <f>SUM(AN95+AN96+AN104)</f>
        <v>0</v>
      </c>
      <c r="AO94" s="455"/>
      <c r="AP94" s="455"/>
      <c r="AQ94" s="73" t="s">
        <v>1</v>
      </c>
      <c r="AR94" s="69"/>
      <c r="AS94" s="74">
        <f>ROUND(AS95+AS96+AS104,2)</f>
        <v>0</v>
      </c>
      <c r="AT94" s="75" t="e">
        <f aca="true" t="shared" si="0" ref="AT94:AT104">ROUND(SUM(AV94:AW94),2)</f>
        <v>#REF!</v>
      </c>
      <c r="AU94" s="76" t="e">
        <f>ROUND(AU95+AU96+AU104,5)</f>
        <v>#REF!</v>
      </c>
      <c r="AV94" s="75" t="e">
        <f>ROUND(AZ94*L29,2)</f>
        <v>#REF!</v>
      </c>
      <c r="AW94" s="75" t="e">
        <f>ROUND(BA94*L30,2)</f>
        <v>#REF!</v>
      </c>
      <c r="AX94" s="75" t="e">
        <f>ROUND(BB94*L29,2)</f>
        <v>#REF!</v>
      </c>
      <c r="AY94" s="75" t="e">
        <f>ROUND(BC94*L30,2)</f>
        <v>#REF!</v>
      </c>
      <c r="AZ94" s="75" t="e">
        <f>ROUND(AZ95+AZ96+AZ104,2)</f>
        <v>#REF!</v>
      </c>
      <c r="BA94" s="75" t="e">
        <f>ROUND(BA95+BA96+BA104,2)</f>
        <v>#REF!</v>
      </c>
      <c r="BB94" s="75" t="e">
        <f>ROUND(BB95+BB96+BB104,2)</f>
        <v>#REF!</v>
      </c>
      <c r="BC94" s="75" t="e">
        <f>ROUND(BC95+BC96+BC104,2)</f>
        <v>#REF!</v>
      </c>
      <c r="BD94" s="77" t="e">
        <f>ROUND(BD95+BD96+BD104,2)</f>
        <v>#REF!</v>
      </c>
      <c r="BS94" s="78" t="s">
        <v>75</v>
      </c>
      <c r="BT94" s="78" t="s">
        <v>76</v>
      </c>
      <c r="BU94" s="79" t="s">
        <v>77</v>
      </c>
      <c r="BV94" s="78" t="s">
        <v>78</v>
      </c>
      <c r="BW94" s="78" t="s">
        <v>4</v>
      </c>
      <c r="BX94" s="78" t="s">
        <v>79</v>
      </c>
      <c r="CL94" s="78" t="s">
        <v>1</v>
      </c>
    </row>
    <row r="95" spans="1:91" s="7" customFormat="1" ht="24.75" customHeight="1">
      <c r="A95" s="80" t="s">
        <v>80</v>
      </c>
      <c r="B95" s="81"/>
      <c r="C95" s="82"/>
      <c r="D95" s="495" t="s">
        <v>81</v>
      </c>
      <c r="E95" s="495"/>
      <c r="F95" s="495"/>
      <c r="G95" s="495"/>
      <c r="H95" s="495"/>
      <c r="I95" s="83"/>
      <c r="J95" s="495" t="s">
        <v>82</v>
      </c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56">
        <f>'SO 02 - Zateplení vnější ...'!J30</f>
        <v>0</v>
      </c>
      <c r="AH95" s="457"/>
      <c r="AI95" s="457"/>
      <c r="AJ95" s="457"/>
      <c r="AK95" s="457"/>
      <c r="AL95" s="457"/>
      <c r="AM95" s="457"/>
      <c r="AN95" s="456">
        <f aca="true" t="shared" si="1" ref="AN95:AN104">SUM(AG95,AT95)</f>
        <v>0</v>
      </c>
      <c r="AO95" s="457"/>
      <c r="AP95" s="457"/>
      <c r="AQ95" s="84" t="s">
        <v>83</v>
      </c>
      <c r="AR95" s="81"/>
      <c r="AS95" s="85">
        <v>0</v>
      </c>
      <c r="AT95" s="86">
        <f t="shared" si="0"/>
        <v>0</v>
      </c>
      <c r="AU95" s="87">
        <f>'SO 02 - Zateplení vnější ...'!P137</f>
        <v>0</v>
      </c>
      <c r="AV95" s="86">
        <f>'SO 02 - Zateplení vnější ...'!J33</f>
        <v>0</v>
      </c>
      <c r="AW95" s="86">
        <f>'SO 02 - Zateplení vnější ...'!J34</f>
        <v>0</v>
      </c>
      <c r="AX95" s="86">
        <f>'SO 02 - Zateplení vnější ...'!J35</f>
        <v>0</v>
      </c>
      <c r="AY95" s="86">
        <f>'SO 02 - Zateplení vnější ...'!J36</f>
        <v>0</v>
      </c>
      <c r="AZ95" s="86">
        <f>'SO 02 - Zateplení vnější ...'!F33</f>
        <v>0</v>
      </c>
      <c r="BA95" s="86">
        <f>'SO 02 - Zateplení vnější ...'!F34</f>
        <v>0</v>
      </c>
      <c r="BB95" s="86">
        <f>'SO 02 - Zateplení vnější ...'!F35</f>
        <v>0</v>
      </c>
      <c r="BC95" s="86">
        <f>'SO 02 - Zateplení vnější ...'!F36</f>
        <v>0</v>
      </c>
      <c r="BD95" s="88">
        <f>'SO 02 - Zateplení vnější ...'!F37</f>
        <v>0</v>
      </c>
      <c r="BT95" s="89" t="s">
        <v>84</v>
      </c>
      <c r="BV95" s="89" t="s">
        <v>78</v>
      </c>
      <c r="BW95" s="89" t="s">
        <v>85</v>
      </c>
      <c r="BX95" s="89" t="s">
        <v>4</v>
      </c>
      <c r="CL95" s="89" t="s">
        <v>1</v>
      </c>
      <c r="CM95" s="89" t="s">
        <v>84</v>
      </c>
    </row>
    <row r="96" spans="2:91" s="7" customFormat="1" ht="16.5" customHeight="1">
      <c r="B96" s="81"/>
      <c r="C96" s="82"/>
      <c r="D96" s="495" t="s">
        <v>86</v>
      </c>
      <c r="E96" s="495"/>
      <c r="F96" s="495"/>
      <c r="G96" s="495"/>
      <c r="H96" s="495"/>
      <c r="I96" s="83"/>
      <c r="J96" s="495" t="s">
        <v>87</v>
      </c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68">
        <f>SUM(AG97:AM103)</f>
        <v>0</v>
      </c>
      <c r="AH96" s="457"/>
      <c r="AI96" s="457"/>
      <c r="AJ96" s="457"/>
      <c r="AK96" s="457"/>
      <c r="AL96" s="457"/>
      <c r="AM96" s="457"/>
      <c r="AN96" s="456">
        <f>SUM(AN97:AP103)</f>
        <v>0</v>
      </c>
      <c r="AO96" s="457"/>
      <c r="AP96" s="457"/>
      <c r="AQ96" s="84" t="s">
        <v>83</v>
      </c>
      <c r="AR96" s="81"/>
      <c r="AS96" s="85">
        <f>ROUND(SUM(AS97:AS103),2)</f>
        <v>0</v>
      </c>
      <c r="AT96" s="86" t="e">
        <f t="shared" si="0"/>
        <v>#REF!</v>
      </c>
      <c r="AU96" s="87" t="e">
        <f>ROUND(SUM(AU97:AU103),5)</f>
        <v>#REF!</v>
      </c>
      <c r="AV96" s="86" t="e">
        <f>ROUND(AZ96*L29,2)</f>
        <v>#REF!</v>
      </c>
      <c r="AW96" s="86" t="e">
        <f>ROUND(BA96*L30,2)</f>
        <v>#REF!</v>
      </c>
      <c r="AX96" s="86" t="e">
        <f>ROUND(BB96*L29,2)</f>
        <v>#REF!</v>
      </c>
      <c r="AY96" s="86" t="e">
        <f>ROUND(BC96*L30,2)</f>
        <v>#REF!</v>
      </c>
      <c r="AZ96" s="86" t="e">
        <f>ROUND(SUM(AZ97:AZ103),2)</f>
        <v>#REF!</v>
      </c>
      <c r="BA96" s="86" t="e">
        <f>ROUND(SUM(BA97:BA103),2)</f>
        <v>#REF!</v>
      </c>
      <c r="BB96" s="86" t="e">
        <f>ROUND(SUM(BB97:BB103),2)</f>
        <v>#REF!</v>
      </c>
      <c r="BC96" s="86" t="e">
        <f>ROUND(SUM(BC97:BC103),2)</f>
        <v>#REF!</v>
      </c>
      <c r="BD96" s="88" t="e">
        <f>ROUND(SUM(BD97:BD103),2)</f>
        <v>#REF!</v>
      </c>
      <c r="BS96" s="89" t="s">
        <v>75</v>
      </c>
      <c r="BT96" s="89" t="s">
        <v>84</v>
      </c>
      <c r="BU96" s="89" t="s">
        <v>77</v>
      </c>
      <c r="BV96" s="89" t="s">
        <v>78</v>
      </c>
      <c r="BW96" s="89" t="s">
        <v>88</v>
      </c>
      <c r="BX96" s="89" t="s">
        <v>4</v>
      </c>
      <c r="CL96" s="89" t="s">
        <v>1</v>
      </c>
      <c r="CM96" s="89" t="s">
        <v>84</v>
      </c>
    </row>
    <row r="97" spans="1:90" s="4" customFormat="1" ht="16.5" customHeight="1">
      <c r="A97" s="80" t="s">
        <v>80</v>
      </c>
      <c r="B97" s="52"/>
      <c r="C97" s="10"/>
      <c r="D97" s="10"/>
      <c r="E97" s="493" t="s">
        <v>89</v>
      </c>
      <c r="F97" s="493"/>
      <c r="G97" s="493"/>
      <c r="H97" s="493"/>
      <c r="I97" s="493"/>
      <c r="J97" s="10"/>
      <c r="K97" s="493" t="s">
        <v>90</v>
      </c>
      <c r="L97" s="493"/>
      <c r="M97" s="493"/>
      <c r="N97" s="493"/>
      <c r="O97" s="493"/>
      <c r="P97" s="493"/>
      <c r="Q97" s="493"/>
      <c r="R97" s="493"/>
      <c r="S97" s="493"/>
      <c r="T97" s="493"/>
      <c r="U97" s="493"/>
      <c r="V97" s="493"/>
      <c r="W97" s="493"/>
      <c r="X97" s="493"/>
      <c r="Y97" s="493"/>
      <c r="Z97" s="493"/>
      <c r="AA97" s="493"/>
      <c r="AB97" s="493"/>
      <c r="AC97" s="493"/>
      <c r="AD97" s="493"/>
      <c r="AE97" s="493"/>
      <c r="AF97" s="493"/>
      <c r="AG97" s="463">
        <f>'SO 01.1 - Stavební část'!J32</f>
        <v>0</v>
      </c>
      <c r="AH97" s="464"/>
      <c r="AI97" s="464"/>
      <c r="AJ97" s="464"/>
      <c r="AK97" s="464"/>
      <c r="AL97" s="464"/>
      <c r="AM97" s="464"/>
      <c r="AN97" s="463">
        <f t="shared" si="1"/>
        <v>0</v>
      </c>
      <c r="AO97" s="464"/>
      <c r="AP97" s="464"/>
      <c r="AQ97" s="90" t="s">
        <v>91</v>
      </c>
      <c r="AR97" s="52"/>
      <c r="AS97" s="91">
        <v>0</v>
      </c>
      <c r="AT97" s="92">
        <f t="shared" si="0"/>
        <v>0</v>
      </c>
      <c r="AU97" s="93">
        <f>'SO 01.1 - Stavební část'!P140</f>
        <v>0</v>
      </c>
      <c r="AV97" s="92">
        <f>'SO 01.1 - Stavební část'!J35</f>
        <v>0</v>
      </c>
      <c r="AW97" s="92">
        <f>'SO 01.1 - Stavební část'!J36</f>
        <v>0</v>
      </c>
      <c r="AX97" s="92">
        <f>'SO 01.1 - Stavební část'!J37</f>
        <v>0</v>
      </c>
      <c r="AY97" s="92">
        <f>'SO 01.1 - Stavební část'!J38</f>
        <v>0</v>
      </c>
      <c r="AZ97" s="92">
        <f>'SO 01.1 - Stavební část'!F35</f>
        <v>0</v>
      </c>
      <c r="BA97" s="92">
        <f>'SO 01.1 - Stavební část'!F36</f>
        <v>0</v>
      </c>
      <c r="BB97" s="92">
        <f>'SO 01.1 - Stavební část'!F37</f>
        <v>0</v>
      </c>
      <c r="BC97" s="92">
        <f>'SO 01.1 - Stavební část'!F38</f>
        <v>0</v>
      </c>
      <c r="BD97" s="94">
        <f>'SO 01.1 - Stavební část'!F39</f>
        <v>0</v>
      </c>
      <c r="BT97" s="26" t="s">
        <v>92</v>
      </c>
      <c r="BV97" s="26" t="s">
        <v>78</v>
      </c>
      <c r="BW97" s="26" t="s">
        <v>93</v>
      </c>
      <c r="BX97" s="26" t="s">
        <v>88</v>
      </c>
      <c r="CL97" s="26" t="s">
        <v>1</v>
      </c>
    </row>
    <row r="98" spans="1:90" s="4" customFormat="1" ht="16.5" customHeight="1">
      <c r="A98" s="80" t="s">
        <v>80</v>
      </c>
      <c r="B98" s="52"/>
      <c r="C98" s="10"/>
      <c r="D98" s="10"/>
      <c r="E98" s="493" t="s">
        <v>94</v>
      </c>
      <c r="F98" s="493"/>
      <c r="G98" s="493"/>
      <c r="H98" s="493"/>
      <c r="I98" s="493"/>
      <c r="J98" s="10"/>
      <c r="K98" s="493" t="s">
        <v>95</v>
      </c>
      <c r="L98" s="493"/>
      <c r="M98" s="493"/>
      <c r="N98" s="493"/>
      <c r="O98" s="493"/>
      <c r="P98" s="493"/>
      <c r="Q98" s="493"/>
      <c r="R98" s="493"/>
      <c r="S98" s="493"/>
      <c r="T98" s="493"/>
      <c r="U98" s="493"/>
      <c r="V98" s="493"/>
      <c r="W98" s="493"/>
      <c r="X98" s="493"/>
      <c r="Y98" s="493"/>
      <c r="Z98" s="493"/>
      <c r="AA98" s="493"/>
      <c r="AB98" s="493"/>
      <c r="AC98" s="493"/>
      <c r="AD98" s="493"/>
      <c r="AE98" s="493"/>
      <c r="AF98" s="493"/>
      <c r="AG98" s="463">
        <f>'SO 01.2 - Zdravotechnika'!J32</f>
        <v>0</v>
      </c>
      <c r="AH98" s="464"/>
      <c r="AI98" s="464"/>
      <c r="AJ98" s="464"/>
      <c r="AK98" s="464"/>
      <c r="AL98" s="464"/>
      <c r="AM98" s="464"/>
      <c r="AN98" s="463">
        <f t="shared" si="1"/>
        <v>0</v>
      </c>
      <c r="AO98" s="464"/>
      <c r="AP98" s="464"/>
      <c r="AQ98" s="90" t="s">
        <v>91</v>
      </c>
      <c r="AR98" s="52"/>
      <c r="AS98" s="91">
        <v>0</v>
      </c>
      <c r="AT98" s="92">
        <f t="shared" si="0"/>
        <v>0</v>
      </c>
      <c r="AU98" s="93">
        <f>'SO 01.2 - Zdravotechnika'!P133</f>
        <v>0</v>
      </c>
      <c r="AV98" s="92">
        <f>'SO 01.2 - Zdravotechnika'!J35</f>
        <v>0</v>
      </c>
      <c r="AW98" s="92">
        <f>'SO 01.2 - Zdravotechnika'!J36</f>
        <v>0</v>
      </c>
      <c r="AX98" s="92">
        <f>'SO 01.2 - Zdravotechnika'!J37</f>
        <v>0</v>
      </c>
      <c r="AY98" s="92">
        <f>'SO 01.2 - Zdravotechnika'!J38</f>
        <v>0</v>
      </c>
      <c r="AZ98" s="92">
        <f>'SO 01.2 - Zdravotechnika'!F35</f>
        <v>0</v>
      </c>
      <c r="BA98" s="92">
        <f>'SO 01.2 - Zdravotechnika'!F36</f>
        <v>0</v>
      </c>
      <c r="BB98" s="92">
        <f>'SO 01.2 - Zdravotechnika'!F37</f>
        <v>0</v>
      </c>
      <c r="BC98" s="92">
        <f>'SO 01.2 - Zdravotechnika'!F38</f>
        <v>0</v>
      </c>
      <c r="BD98" s="94">
        <f>'SO 01.2 - Zdravotechnika'!F39</f>
        <v>0</v>
      </c>
      <c r="BT98" s="26" t="s">
        <v>92</v>
      </c>
      <c r="BV98" s="26" t="s">
        <v>78</v>
      </c>
      <c r="BW98" s="26" t="s">
        <v>96</v>
      </c>
      <c r="BX98" s="26" t="s">
        <v>88</v>
      </c>
      <c r="CL98" s="26" t="s">
        <v>1</v>
      </c>
    </row>
    <row r="99" spans="1:90" s="4" customFormat="1" ht="16.5" customHeight="1">
      <c r="A99" s="80" t="s">
        <v>80</v>
      </c>
      <c r="B99" s="52"/>
      <c r="C99" s="10"/>
      <c r="D99" s="10"/>
      <c r="E99" s="493" t="s">
        <v>97</v>
      </c>
      <c r="F99" s="493"/>
      <c r="G99" s="493"/>
      <c r="H99" s="493"/>
      <c r="I99" s="493"/>
      <c r="J99" s="10"/>
      <c r="K99" s="493" t="s">
        <v>98</v>
      </c>
      <c r="L99" s="493"/>
      <c r="M99" s="493"/>
      <c r="N99" s="493"/>
      <c r="O99" s="493"/>
      <c r="P99" s="493"/>
      <c r="Q99" s="493"/>
      <c r="R99" s="493"/>
      <c r="S99" s="493"/>
      <c r="T99" s="493"/>
      <c r="U99" s="493"/>
      <c r="V99" s="493"/>
      <c r="W99" s="493"/>
      <c r="X99" s="493"/>
      <c r="Y99" s="493"/>
      <c r="Z99" s="493"/>
      <c r="AA99" s="493"/>
      <c r="AB99" s="493"/>
      <c r="AC99" s="493"/>
      <c r="AD99" s="493"/>
      <c r="AE99" s="493"/>
      <c r="AF99" s="493"/>
      <c r="AG99" s="463">
        <f>'SO 01.3 - Vytápění'!J32</f>
        <v>0</v>
      </c>
      <c r="AH99" s="464"/>
      <c r="AI99" s="464"/>
      <c r="AJ99" s="464"/>
      <c r="AK99" s="464"/>
      <c r="AL99" s="464"/>
      <c r="AM99" s="464"/>
      <c r="AN99" s="463">
        <f t="shared" si="1"/>
        <v>0</v>
      </c>
      <c r="AO99" s="464"/>
      <c r="AP99" s="464"/>
      <c r="AQ99" s="90" t="s">
        <v>91</v>
      </c>
      <c r="AR99" s="52"/>
      <c r="AS99" s="91">
        <v>0</v>
      </c>
      <c r="AT99" s="92">
        <f t="shared" si="0"/>
        <v>0</v>
      </c>
      <c r="AU99" s="93">
        <f>'SO 01.3 - Vytápění'!P137</f>
        <v>0</v>
      </c>
      <c r="AV99" s="92">
        <f>'SO 01.3 - Vytápění'!J35</f>
        <v>0</v>
      </c>
      <c r="AW99" s="92">
        <f>'SO 01.3 - Vytápění'!J36</f>
        <v>0</v>
      </c>
      <c r="AX99" s="92">
        <f>'SO 01.3 - Vytápění'!J37</f>
        <v>0</v>
      </c>
      <c r="AY99" s="92">
        <f>'SO 01.3 - Vytápění'!J38</f>
        <v>0</v>
      </c>
      <c r="AZ99" s="92">
        <f>'SO 01.3 - Vytápění'!F35</f>
        <v>0</v>
      </c>
      <c r="BA99" s="92">
        <f>'SO 01.3 - Vytápění'!F36</f>
        <v>0</v>
      </c>
      <c r="BB99" s="92">
        <f>'SO 01.3 - Vytápění'!F37</f>
        <v>0</v>
      </c>
      <c r="BC99" s="92">
        <f>'SO 01.3 - Vytápění'!F38</f>
        <v>0</v>
      </c>
      <c r="BD99" s="94">
        <f>'SO 01.3 - Vytápění'!F39</f>
        <v>0</v>
      </c>
      <c r="BT99" s="26" t="s">
        <v>92</v>
      </c>
      <c r="BV99" s="26" t="s">
        <v>78</v>
      </c>
      <c r="BW99" s="26" t="s">
        <v>99</v>
      </c>
      <c r="BX99" s="26" t="s">
        <v>88</v>
      </c>
      <c r="CL99" s="26" t="s">
        <v>1</v>
      </c>
    </row>
    <row r="100" spans="1:90" s="4" customFormat="1" ht="16.5" customHeight="1">
      <c r="A100" s="80" t="s">
        <v>80</v>
      </c>
      <c r="B100" s="52"/>
      <c r="C100" s="10"/>
      <c r="D100" s="10"/>
      <c r="E100" s="493" t="s">
        <v>100</v>
      </c>
      <c r="F100" s="493"/>
      <c r="G100" s="493"/>
      <c r="H100" s="493"/>
      <c r="I100" s="493"/>
      <c r="J100" s="10"/>
      <c r="K100" s="493" t="s">
        <v>101</v>
      </c>
      <c r="L100" s="493"/>
      <c r="M100" s="493"/>
      <c r="N100" s="493"/>
      <c r="O100" s="493"/>
      <c r="P100" s="493"/>
      <c r="Q100" s="493"/>
      <c r="R100" s="493"/>
      <c r="S100" s="493"/>
      <c r="T100" s="493"/>
      <c r="U100" s="493"/>
      <c r="V100" s="493"/>
      <c r="W100" s="493"/>
      <c r="X100" s="493"/>
      <c r="Y100" s="493"/>
      <c r="Z100" s="493"/>
      <c r="AA100" s="493"/>
      <c r="AB100" s="493"/>
      <c r="AC100" s="493"/>
      <c r="AD100" s="493"/>
      <c r="AE100" s="493"/>
      <c r="AF100" s="493"/>
      <c r="AG100" s="463">
        <f>'SO 01.4 - Vzduchotechnika'!J32</f>
        <v>0</v>
      </c>
      <c r="AH100" s="464"/>
      <c r="AI100" s="464"/>
      <c r="AJ100" s="464"/>
      <c r="AK100" s="464"/>
      <c r="AL100" s="464"/>
      <c r="AM100" s="464"/>
      <c r="AN100" s="463">
        <f t="shared" si="1"/>
        <v>0</v>
      </c>
      <c r="AO100" s="464"/>
      <c r="AP100" s="464"/>
      <c r="AQ100" s="90" t="s">
        <v>91</v>
      </c>
      <c r="AR100" s="52"/>
      <c r="AS100" s="91">
        <v>0</v>
      </c>
      <c r="AT100" s="92">
        <f t="shared" si="0"/>
        <v>0</v>
      </c>
      <c r="AU100" s="93">
        <f>'SO 01.4 - Vzduchotechnika'!P130</f>
        <v>0</v>
      </c>
      <c r="AV100" s="92">
        <f>'SO 01.4 - Vzduchotechnika'!J35</f>
        <v>0</v>
      </c>
      <c r="AW100" s="92">
        <f>'SO 01.4 - Vzduchotechnika'!J36</f>
        <v>0</v>
      </c>
      <c r="AX100" s="92">
        <f>'SO 01.4 - Vzduchotechnika'!J37</f>
        <v>0</v>
      </c>
      <c r="AY100" s="92">
        <f>'SO 01.4 - Vzduchotechnika'!J38</f>
        <v>0</v>
      </c>
      <c r="AZ100" s="92">
        <f>'SO 01.4 - Vzduchotechnika'!F35</f>
        <v>0</v>
      </c>
      <c r="BA100" s="92">
        <f>'SO 01.4 - Vzduchotechnika'!F36</f>
        <v>0</v>
      </c>
      <c r="BB100" s="92">
        <f>'SO 01.4 - Vzduchotechnika'!F37</f>
        <v>0</v>
      </c>
      <c r="BC100" s="92">
        <f>'SO 01.4 - Vzduchotechnika'!F38</f>
        <v>0</v>
      </c>
      <c r="BD100" s="94">
        <f>'SO 01.4 - Vzduchotechnika'!F39</f>
        <v>0</v>
      </c>
      <c r="BT100" s="26" t="s">
        <v>92</v>
      </c>
      <c r="BV100" s="26" t="s">
        <v>78</v>
      </c>
      <c r="BW100" s="26" t="s">
        <v>102</v>
      </c>
      <c r="BX100" s="26" t="s">
        <v>88</v>
      </c>
      <c r="CL100" s="26" t="s">
        <v>1</v>
      </c>
    </row>
    <row r="101" spans="1:90" s="4" customFormat="1" ht="16.5" customHeight="1">
      <c r="A101" s="80" t="s">
        <v>80</v>
      </c>
      <c r="B101" s="52"/>
      <c r="C101" s="10"/>
      <c r="D101" s="10"/>
      <c r="E101" s="493" t="s">
        <v>103</v>
      </c>
      <c r="F101" s="493"/>
      <c r="G101" s="493"/>
      <c r="H101" s="493"/>
      <c r="I101" s="493"/>
      <c r="J101" s="10"/>
      <c r="K101" s="493" t="s">
        <v>104</v>
      </c>
      <c r="L101" s="493"/>
      <c r="M101" s="493"/>
      <c r="N101" s="493"/>
      <c r="O101" s="493"/>
      <c r="P101" s="493"/>
      <c r="Q101" s="493"/>
      <c r="R101" s="493"/>
      <c r="S101" s="493"/>
      <c r="T101" s="493"/>
      <c r="U101" s="493"/>
      <c r="V101" s="493"/>
      <c r="W101" s="493"/>
      <c r="X101" s="493"/>
      <c r="Y101" s="493"/>
      <c r="Z101" s="493"/>
      <c r="AA101" s="493"/>
      <c r="AB101" s="493"/>
      <c r="AC101" s="493"/>
      <c r="AD101" s="493"/>
      <c r="AE101" s="493"/>
      <c r="AF101" s="493"/>
      <c r="AG101" s="463">
        <f>'SO 01.5 - Plynoinstalace'!J32</f>
        <v>0</v>
      </c>
      <c r="AH101" s="464"/>
      <c r="AI101" s="464"/>
      <c r="AJ101" s="464"/>
      <c r="AK101" s="464"/>
      <c r="AL101" s="464"/>
      <c r="AM101" s="464"/>
      <c r="AN101" s="463">
        <f t="shared" si="1"/>
        <v>0</v>
      </c>
      <c r="AO101" s="464"/>
      <c r="AP101" s="464"/>
      <c r="AQ101" s="90" t="s">
        <v>91</v>
      </c>
      <c r="AR101" s="52"/>
      <c r="AS101" s="91">
        <v>0</v>
      </c>
      <c r="AT101" s="92">
        <f t="shared" si="0"/>
        <v>0</v>
      </c>
      <c r="AU101" s="93">
        <f>'SO 01.5 - Plynoinstalace'!P129</f>
        <v>0</v>
      </c>
      <c r="AV101" s="92">
        <f>'SO 01.5 - Plynoinstalace'!J35</f>
        <v>0</v>
      </c>
      <c r="AW101" s="92">
        <f>'SO 01.5 - Plynoinstalace'!J36</f>
        <v>0</v>
      </c>
      <c r="AX101" s="92">
        <f>'SO 01.5 - Plynoinstalace'!J37</f>
        <v>0</v>
      </c>
      <c r="AY101" s="92">
        <f>'SO 01.5 - Plynoinstalace'!J38</f>
        <v>0</v>
      </c>
      <c r="AZ101" s="92">
        <f>'SO 01.5 - Plynoinstalace'!F35</f>
        <v>0</v>
      </c>
      <c r="BA101" s="92">
        <f>'SO 01.5 - Plynoinstalace'!F36</f>
        <v>0</v>
      </c>
      <c r="BB101" s="92">
        <f>'SO 01.5 - Plynoinstalace'!F37</f>
        <v>0</v>
      </c>
      <c r="BC101" s="92">
        <f>'SO 01.5 - Plynoinstalace'!F38</f>
        <v>0</v>
      </c>
      <c r="BD101" s="94">
        <f>'SO 01.5 - Plynoinstalace'!F39</f>
        <v>0</v>
      </c>
      <c r="BT101" s="26" t="s">
        <v>92</v>
      </c>
      <c r="BV101" s="26" t="s">
        <v>78</v>
      </c>
      <c r="BW101" s="26" t="s">
        <v>105</v>
      </c>
      <c r="BX101" s="26" t="s">
        <v>88</v>
      </c>
      <c r="CL101" s="26" t="s">
        <v>1</v>
      </c>
    </row>
    <row r="102" spans="1:90" s="4" customFormat="1" ht="16.5" customHeight="1">
      <c r="A102" s="80" t="s">
        <v>80</v>
      </c>
      <c r="B102" s="52"/>
      <c r="C102" s="10"/>
      <c r="D102" s="10"/>
      <c r="E102" s="493" t="s">
        <v>106</v>
      </c>
      <c r="F102" s="493"/>
      <c r="G102" s="493"/>
      <c r="H102" s="493"/>
      <c r="I102" s="493"/>
      <c r="J102" s="10"/>
      <c r="K102" s="493" t="s">
        <v>107</v>
      </c>
      <c r="L102" s="493"/>
      <c r="M102" s="493"/>
      <c r="N102" s="493"/>
      <c r="O102" s="493"/>
      <c r="P102" s="493"/>
      <c r="Q102" s="493"/>
      <c r="R102" s="493"/>
      <c r="S102" s="493"/>
      <c r="T102" s="493"/>
      <c r="U102" s="493"/>
      <c r="V102" s="493"/>
      <c r="W102" s="493"/>
      <c r="X102" s="493"/>
      <c r="Y102" s="493"/>
      <c r="Z102" s="493"/>
      <c r="AA102" s="493"/>
      <c r="AB102" s="493"/>
      <c r="AC102" s="493"/>
      <c r="AD102" s="493"/>
      <c r="AE102" s="493"/>
      <c r="AF102" s="493"/>
      <c r="AG102" s="463">
        <v>0</v>
      </c>
      <c r="AH102" s="464"/>
      <c r="AI102" s="464"/>
      <c r="AJ102" s="464"/>
      <c r="AK102" s="464"/>
      <c r="AL102" s="464"/>
      <c r="AM102" s="464"/>
      <c r="AN102" s="461">
        <f>SUM(AN103:AP109)</f>
        <v>0</v>
      </c>
      <c r="AO102" s="462"/>
      <c r="AP102" s="462"/>
      <c r="AQ102" s="90" t="s">
        <v>91</v>
      </c>
      <c r="AR102" s="52"/>
      <c r="AS102" s="91">
        <v>0</v>
      </c>
      <c r="AT102" s="92" t="e">
        <f t="shared" si="0"/>
        <v>#REF!</v>
      </c>
      <c r="AU102" s="93" t="e">
        <f>#REF!</f>
        <v>#REF!</v>
      </c>
      <c r="AV102" s="92" t="e">
        <f>#REF!</f>
        <v>#REF!</v>
      </c>
      <c r="AW102" s="92" t="e">
        <f>#REF!</f>
        <v>#REF!</v>
      </c>
      <c r="AX102" s="92" t="e">
        <f>#REF!</f>
        <v>#REF!</v>
      </c>
      <c r="AY102" s="92" t="e">
        <f>#REF!</f>
        <v>#REF!</v>
      </c>
      <c r="AZ102" s="92" t="e">
        <f>#REF!</f>
        <v>#REF!</v>
      </c>
      <c r="BA102" s="92" t="e">
        <f>#REF!</f>
        <v>#REF!</v>
      </c>
      <c r="BB102" s="92" t="e">
        <f>#REF!</f>
        <v>#REF!</v>
      </c>
      <c r="BC102" s="92" t="e">
        <f>#REF!</f>
        <v>#REF!</v>
      </c>
      <c r="BD102" s="94" t="e">
        <f>#REF!</f>
        <v>#REF!</v>
      </c>
      <c r="BT102" s="26" t="s">
        <v>92</v>
      </c>
      <c r="BV102" s="26" t="s">
        <v>78</v>
      </c>
      <c r="BW102" s="26" t="s">
        <v>108</v>
      </c>
      <c r="BX102" s="26" t="s">
        <v>88</v>
      </c>
      <c r="CL102" s="26" t="s">
        <v>1</v>
      </c>
    </row>
    <row r="103" spans="1:90" s="4" customFormat="1" ht="16.5" customHeight="1">
      <c r="A103" s="80" t="s">
        <v>80</v>
      </c>
      <c r="B103" s="52"/>
      <c r="C103" s="10"/>
      <c r="D103" s="10"/>
      <c r="E103" s="493" t="s">
        <v>109</v>
      </c>
      <c r="F103" s="493"/>
      <c r="G103" s="493"/>
      <c r="H103" s="493"/>
      <c r="I103" s="493"/>
      <c r="J103" s="10"/>
      <c r="K103" s="493" t="s">
        <v>110</v>
      </c>
      <c r="L103" s="493"/>
      <c r="M103" s="493"/>
      <c r="N103" s="493"/>
      <c r="O103" s="493"/>
      <c r="P103" s="493"/>
      <c r="Q103" s="493"/>
      <c r="R103" s="493"/>
      <c r="S103" s="493"/>
      <c r="T103" s="493"/>
      <c r="U103" s="493"/>
      <c r="V103" s="493"/>
      <c r="W103" s="493"/>
      <c r="X103" s="493"/>
      <c r="Y103" s="493"/>
      <c r="Z103" s="493"/>
      <c r="AA103" s="493"/>
      <c r="AB103" s="493"/>
      <c r="AC103" s="493"/>
      <c r="AD103" s="493"/>
      <c r="AE103" s="493"/>
      <c r="AF103" s="493"/>
      <c r="AG103" s="463">
        <v>0</v>
      </c>
      <c r="AH103" s="464"/>
      <c r="AI103" s="464"/>
      <c r="AJ103" s="464"/>
      <c r="AK103" s="464"/>
      <c r="AL103" s="464"/>
      <c r="AM103" s="464"/>
      <c r="AN103" s="461">
        <f>SUM(AN104:AP110)</f>
        <v>0</v>
      </c>
      <c r="AO103" s="462"/>
      <c r="AP103" s="462"/>
      <c r="AQ103" s="90" t="s">
        <v>91</v>
      </c>
      <c r="AR103" s="52"/>
      <c r="AS103" s="91">
        <v>0</v>
      </c>
      <c r="AT103" s="92" t="e">
        <f t="shared" si="0"/>
        <v>#REF!</v>
      </c>
      <c r="AU103" s="93" t="e">
        <f>#REF!</f>
        <v>#REF!</v>
      </c>
      <c r="AV103" s="92" t="e">
        <f>#REF!</f>
        <v>#REF!</v>
      </c>
      <c r="AW103" s="92" t="e">
        <f>#REF!</f>
        <v>#REF!</v>
      </c>
      <c r="AX103" s="92" t="e">
        <f>#REF!</f>
        <v>#REF!</v>
      </c>
      <c r="AY103" s="92" t="e">
        <f>#REF!</f>
        <v>#REF!</v>
      </c>
      <c r="AZ103" s="92" t="e">
        <f>#REF!</f>
        <v>#REF!</v>
      </c>
      <c r="BA103" s="92" t="e">
        <f>#REF!</f>
        <v>#REF!</v>
      </c>
      <c r="BB103" s="92" t="e">
        <f>#REF!</f>
        <v>#REF!</v>
      </c>
      <c r="BC103" s="92" t="e">
        <f>#REF!</f>
        <v>#REF!</v>
      </c>
      <c r="BD103" s="94" t="e">
        <f>#REF!</f>
        <v>#REF!</v>
      </c>
      <c r="BT103" s="26" t="s">
        <v>92</v>
      </c>
      <c r="BV103" s="26" t="s">
        <v>78</v>
      </c>
      <c r="BW103" s="26" t="s">
        <v>111</v>
      </c>
      <c r="BX103" s="26" t="s">
        <v>88</v>
      </c>
      <c r="CL103" s="26" t="s">
        <v>1</v>
      </c>
    </row>
    <row r="104" spans="1:91" s="7" customFormat="1" ht="16.5" customHeight="1">
      <c r="A104" s="80" t="s">
        <v>80</v>
      </c>
      <c r="B104" s="81"/>
      <c r="C104" s="82"/>
      <c r="D104" s="495" t="s">
        <v>112</v>
      </c>
      <c r="E104" s="495"/>
      <c r="F104" s="495"/>
      <c r="G104" s="495"/>
      <c r="H104" s="495"/>
      <c r="I104" s="83"/>
      <c r="J104" s="495" t="s">
        <v>113</v>
      </c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56">
        <f>'SO 03 - Vedlejší rozpočto...'!J30</f>
        <v>0</v>
      </c>
      <c r="AH104" s="457"/>
      <c r="AI104" s="457"/>
      <c r="AJ104" s="457"/>
      <c r="AK104" s="457"/>
      <c r="AL104" s="457"/>
      <c r="AM104" s="457"/>
      <c r="AN104" s="456">
        <f t="shared" si="1"/>
        <v>0</v>
      </c>
      <c r="AO104" s="457"/>
      <c r="AP104" s="457"/>
      <c r="AQ104" s="84" t="s">
        <v>83</v>
      </c>
      <c r="AR104" s="81"/>
      <c r="AS104" s="95">
        <v>0</v>
      </c>
      <c r="AT104" s="96">
        <f t="shared" si="0"/>
        <v>0</v>
      </c>
      <c r="AU104" s="97">
        <f>'SO 03 - Vedlejší rozpočto...'!P121</f>
        <v>0</v>
      </c>
      <c r="AV104" s="96">
        <f>'SO 03 - Vedlejší rozpočto...'!J33</f>
        <v>0</v>
      </c>
      <c r="AW104" s="96">
        <f>'SO 03 - Vedlejší rozpočto...'!J34</f>
        <v>0</v>
      </c>
      <c r="AX104" s="96">
        <f>'SO 03 - Vedlejší rozpočto...'!J35</f>
        <v>0</v>
      </c>
      <c r="AY104" s="96">
        <f>'SO 03 - Vedlejší rozpočto...'!J36</f>
        <v>0</v>
      </c>
      <c r="AZ104" s="96">
        <f>'SO 03 - Vedlejší rozpočto...'!F33</f>
        <v>0</v>
      </c>
      <c r="BA104" s="96">
        <f>'SO 03 - Vedlejší rozpočto...'!F34</f>
        <v>0</v>
      </c>
      <c r="BB104" s="96">
        <f>'SO 03 - Vedlejší rozpočto...'!F35</f>
        <v>0</v>
      </c>
      <c r="BC104" s="96">
        <f>'SO 03 - Vedlejší rozpočto...'!F36</f>
        <v>0</v>
      </c>
      <c r="BD104" s="98">
        <f>'SO 03 - Vedlejší rozpočto...'!F37</f>
        <v>0</v>
      </c>
      <c r="BT104" s="89" t="s">
        <v>84</v>
      </c>
      <c r="BV104" s="89" t="s">
        <v>78</v>
      </c>
      <c r="BW104" s="89" t="s">
        <v>114</v>
      </c>
      <c r="BX104" s="89" t="s">
        <v>4</v>
      </c>
      <c r="CL104" s="89" t="s">
        <v>1</v>
      </c>
      <c r="CM104" s="89" t="s">
        <v>84</v>
      </c>
    </row>
    <row r="105" spans="1:57" s="2" customFormat="1" ht="30" customHeight="1">
      <c r="A105" s="33"/>
      <c r="B105" s="34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4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57" s="2" customFormat="1" ht="6.9" customHeight="1">
      <c r="A106" s="33"/>
      <c r="B106" s="48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34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mergeCells count="78">
    <mergeCell ref="C92:G92"/>
    <mergeCell ref="D96:H96"/>
    <mergeCell ref="D95:H95"/>
    <mergeCell ref="D104:H104"/>
    <mergeCell ref="E103:I103"/>
    <mergeCell ref="E101:I101"/>
    <mergeCell ref="E102:I102"/>
    <mergeCell ref="E100:I100"/>
    <mergeCell ref="E97:I97"/>
    <mergeCell ref="E99:I99"/>
    <mergeCell ref="E98:I98"/>
    <mergeCell ref="I92:AF92"/>
    <mergeCell ref="J104:AF104"/>
    <mergeCell ref="J96:AF96"/>
    <mergeCell ref="J95:AF95"/>
    <mergeCell ref="K98:AF98"/>
    <mergeCell ref="K97:AF97"/>
    <mergeCell ref="K99:AF99"/>
    <mergeCell ref="K100:AF100"/>
    <mergeCell ref="K102:AF102"/>
    <mergeCell ref="K103:AF103"/>
    <mergeCell ref="K101:AF101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N97:AP97"/>
    <mergeCell ref="AR2:BE2"/>
    <mergeCell ref="AG101:AM101"/>
    <mergeCell ref="AG100:AM100"/>
    <mergeCell ref="AG104:AM104"/>
    <mergeCell ref="AG97:AM97"/>
    <mergeCell ref="AG92:AM92"/>
    <mergeCell ref="AG99:AM99"/>
    <mergeCell ref="AG98:AM98"/>
    <mergeCell ref="AG103:AM103"/>
    <mergeCell ref="AG96:AM96"/>
    <mergeCell ref="AG95:AM95"/>
    <mergeCell ref="AG102:AM102"/>
    <mergeCell ref="AM90:AP90"/>
    <mergeCell ref="AM89:AP89"/>
    <mergeCell ref="AM87:AN87"/>
    <mergeCell ref="AN102:AP102"/>
    <mergeCell ref="AN104:AP104"/>
    <mergeCell ref="AN98:AP98"/>
    <mergeCell ref="AN101:AP101"/>
    <mergeCell ref="AN100:AP100"/>
    <mergeCell ref="AN99:AP99"/>
    <mergeCell ref="AN103:AP103"/>
    <mergeCell ref="AS89:AT91"/>
    <mergeCell ref="AN94:AP94"/>
    <mergeCell ref="AN96:AP96"/>
    <mergeCell ref="AN95:AP95"/>
    <mergeCell ref="AN92:AP92"/>
  </mergeCells>
  <hyperlinks>
    <hyperlink ref="A95" location="'SO 02 - Zateplení vnější ...'!C2" display="/"/>
    <hyperlink ref="A97" location="'SO 01.1 - Stavební část'!C2" display="/"/>
    <hyperlink ref="A98" location="'SO 01.2 - Zdravotechnika'!C2" display="/"/>
    <hyperlink ref="A99" location="'SO 01.3 - Vytápění'!C2" display="/"/>
    <hyperlink ref="A100" location="'SO 01.4 - Vzduchotechnika'!C2" display="/"/>
    <hyperlink ref="A101" location="'SO 01.5 - Plynoinstalace'!C2" display="/"/>
    <hyperlink ref="A102" location="'SO 01.6 - Elektroinstalace'!C2" display="/"/>
    <hyperlink ref="A103" location="'SO 01.7 - Slaboproud'!C2" display="/"/>
    <hyperlink ref="A104" location="'SO 03 - Vedlejší rozpočt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I155"/>
  <sheetViews>
    <sheetView workbookViewId="0" topLeftCell="A1">
      <selection activeCell="I110" sqref="I110"/>
    </sheetView>
  </sheetViews>
  <sheetFormatPr defaultColWidth="9.28125" defaultRowHeight="12"/>
  <cols>
    <col min="1" max="1" width="9.28125" style="266" customWidth="1"/>
    <col min="2" max="2" width="17.140625" style="266" customWidth="1"/>
    <col min="3" max="3" width="63.421875" style="266" customWidth="1"/>
    <col min="4" max="4" width="7.8515625" style="266" customWidth="1"/>
    <col min="5" max="5" width="9.140625" style="266" customWidth="1"/>
    <col min="6" max="6" width="15.00390625" style="266" customWidth="1"/>
    <col min="7" max="7" width="20.00390625" style="266" customWidth="1"/>
    <col min="8" max="8" width="14.00390625" style="266" bestFit="1" customWidth="1"/>
    <col min="9" max="9" width="10.8515625" style="266" customWidth="1"/>
    <col min="10" max="16384" width="9.28125" style="266" customWidth="1"/>
  </cols>
  <sheetData>
    <row r="1" ht="13.8" thickBot="1"/>
    <row r="2" spans="2:7" ht="17.4">
      <c r="B2" s="503" t="s">
        <v>2440</v>
      </c>
      <c r="C2" s="504"/>
      <c r="D2" s="504"/>
      <c r="E2" s="504"/>
      <c r="F2" s="504"/>
      <c r="G2" s="505"/>
    </row>
    <row r="3" spans="2:7" ht="16.2" thickBot="1">
      <c r="B3" s="506" t="s">
        <v>2441</v>
      </c>
      <c r="C3" s="507"/>
      <c r="D3" s="507"/>
      <c r="E3" s="507"/>
      <c r="F3" s="507"/>
      <c r="G3" s="508"/>
    </row>
    <row r="4" spans="2:7" ht="12">
      <c r="B4" s="267"/>
      <c r="C4" s="268"/>
      <c r="D4" s="269"/>
      <c r="E4" s="269"/>
      <c r="G4" s="270"/>
    </row>
    <row r="5" spans="2:7" ht="12">
      <c r="B5" s="267"/>
      <c r="C5" s="268"/>
      <c r="D5" s="269"/>
      <c r="E5" s="269"/>
      <c r="G5" s="270"/>
    </row>
    <row r="6" spans="2:7" ht="15.6">
      <c r="B6" s="271"/>
      <c r="C6" s="272" t="s">
        <v>2442</v>
      </c>
      <c r="D6" s="273"/>
      <c r="E6" s="273"/>
      <c r="F6" s="273"/>
      <c r="G6" s="274"/>
    </row>
    <row r="7" spans="2:7" ht="13.8">
      <c r="B7" s="275"/>
      <c r="C7" s="276" t="s">
        <v>2443</v>
      </c>
      <c r="G7" s="270"/>
    </row>
    <row r="8" spans="2:7" ht="12">
      <c r="B8" s="271"/>
      <c r="C8" s="266" t="s">
        <v>2444</v>
      </c>
      <c r="G8" s="277"/>
    </row>
    <row r="9" spans="2:7" ht="14.4" thickBot="1">
      <c r="B9" s="278"/>
      <c r="C9" s="279" t="s">
        <v>2445</v>
      </c>
      <c r="D9" s="280"/>
      <c r="E9" s="280"/>
      <c r="F9" s="280"/>
      <c r="G9" s="281">
        <v>0</v>
      </c>
    </row>
    <row r="10" spans="2:7" ht="13.8">
      <c r="B10" s="275"/>
      <c r="C10" s="276" t="s">
        <v>2446</v>
      </c>
      <c r="G10" s="270"/>
    </row>
    <row r="11" spans="2:7" ht="12">
      <c r="B11" s="267"/>
      <c r="C11" s="266" t="s">
        <v>2447</v>
      </c>
      <c r="G11" s="277">
        <f>G60+G102+G113+G155</f>
        <v>0</v>
      </c>
    </row>
    <row r="12" spans="2:7" ht="12">
      <c r="B12" s="267"/>
      <c r="C12" s="266" t="s">
        <v>2448</v>
      </c>
      <c r="G12" s="277">
        <f>I60+I102+I113+I155</f>
        <v>0</v>
      </c>
    </row>
    <row r="13" spans="2:7" ht="12">
      <c r="B13" s="267"/>
      <c r="C13" s="266" t="s">
        <v>2449</v>
      </c>
      <c r="G13" s="282">
        <f>G11*0.036</f>
        <v>0</v>
      </c>
    </row>
    <row r="14" spans="2:7" ht="12">
      <c r="B14" s="267"/>
      <c r="C14" s="266" t="s">
        <v>2450</v>
      </c>
      <c r="G14" s="282">
        <f>G11*0.01</f>
        <v>0</v>
      </c>
    </row>
    <row r="15" spans="2:7" ht="12">
      <c r="B15" s="267"/>
      <c r="C15" s="266" t="s">
        <v>2451</v>
      </c>
      <c r="G15" s="282">
        <f>G12*0.06</f>
        <v>0</v>
      </c>
    </row>
    <row r="16" spans="2:7" ht="14.4" thickBot="1">
      <c r="B16" s="278"/>
      <c r="C16" s="279" t="s">
        <v>2445</v>
      </c>
      <c r="D16" s="283"/>
      <c r="E16" s="283"/>
      <c r="F16" s="283"/>
      <c r="G16" s="281">
        <f>SUM(G11:G15)</f>
        <v>0</v>
      </c>
    </row>
    <row r="17" spans="2:7" ht="12">
      <c r="B17" s="267"/>
      <c r="G17" s="270"/>
    </row>
    <row r="18" spans="2:7" ht="12">
      <c r="B18" s="271"/>
      <c r="C18" s="284" t="s">
        <v>2452</v>
      </c>
      <c r="D18" s="273"/>
      <c r="E18" s="273"/>
      <c r="F18" s="273"/>
      <c r="G18" s="274"/>
    </row>
    <row r="19" spans="2:7" ht="12">
      <c r="B19" s="267"/>
      <c r="C19" s="266" t="s">
        <v>2453</v>
      </c>
      <c r="D19" s="268">
        <v>15</v>
      </c>
      <c r="E19" s="285" t="s">
        <v>2454</v>
      </c>
      <c r="F19" s="286">
        <f>SUM(G16)</f>
        <v>0</v>
      </c>
      <c r="G19" s="282">
        <f>F19*0.15</f>
        <v>0</v>
      </c>
    </row>
    <row r="20" spans="2:7" ht="12">
      <c r="B20" s="271"/>
      <c r="D20" s="268"/>
      <c r="E20" s="285"/>
      <c r="F20" s="287"/>
      <c r="G20" s="282"/>
    </row>
    <row r="21" spans="2:7" ht="12">
      <c r="B21" s="267"/>
      <c r="C21" s="288" t="s">
        <v>2455</v>
      </c>
      <c r="D21" s="289"/>
      <c r="E21" s="289"/>
      <c r="F21" s="290"/>
      <c r="G21" s="291">
        <f>SUM(G19:G20)</f>
        <v>0</v>
      </c>
    </row>
    <row r="22" spans="2:7" ht="14.4" thickBot="1">
      <c r="B22" s="292"/>
      <c r="C22" s="293" t="s">
        <v>2456</v>
      </c>
      <c r="D22" s="293"/>
      <c r="E22" s="293"/>
      <c r="F22" s="293"/>
      <c r="G22" s="294">
        <f>G21+G16</f>
        <v>0</v>
      </c>
    </row>
    <row r="23" ht="12">
      <c r="F23" s="295"/>
    </row>
    <row r="24" spans="2:4" ht="12">
      <c r="B24" s="296" t="s">
        <v>2457</v>
      </c>
      <c r="C24" s="296"/>
      <c r="D24" s="296"/>
    </row>
    <row r="25" spans="2:4" ht="12">
      <c r="B25" s="297" t="s">
        <v>2458</v>
      </c>
      <c r="C25" s="297"/>
      <c r="D25" s="296"/>
    </row>
    <row r="26" spans="2:4" ht="12">
      <c r="B26" s="297" t="s">
        <v>2459</v>
      </c>
      <c r="C26" s="297"/>
      <c r="D26" s="296"/>
    </row>
    <row r="28" spans="1:9" ht="12">
      <c r="A28" s="298"/>
      <c r="B28" s="298"/>
      <c r="C28" s="299" t="s">
        <v>2460</v>
      </c>
      <c r="D28" s="300"/>
      <c r="E28" s="300"/>
      <c r="F28" s="300"/>
      <c r="G28" s="300"/>
      <c r="H28" s="298"/>
      <c r="I28" s="298"/>
    </row>
    <row r="29" spans="1:9" ht="13.8" thickBot="1">
      <c r="A29" s="298"/>
      <c r="B29" s="299"/>
      <c r="C29" s="301"/>
      <c r="D29" s="300"/>
      <c r="E29" s="300"/>
      <c r="F29" s="300"/>
      <c r="G29" s="300"/>
      <c r="H29" s="298"/>
      <c r="I29" s="298"/>
    </row>
    <row r="30" spans="1:9" ht="12">
      <c r="A30" s="302"/>
      <c r="B30" s="303"/>
      <c r="C30" s="304"/>
      <c r="D30" s="305"/>
      <c r="E30" s="306"/>
      <c r="F30" s="509" t="s">
        <v>2288</v>
      </c>
      <c r="G30" s="509"/>
      <c r="H30" s="509" t="s">
        <v>2291</v>
      </c>
      <c r="I30" s="510"/>
    </row>
    <row r="31" spans="1:9" ht="13.8" thickBot="1">
      <c r="A31" s="307" t="s">
        <v>2461</v>
      </c>
      <c r="B31" s="308" t="s">
        <v>2462</v>
      </c>
      <c r="C31" s="308" t="s">
        <v>2463</v>
      </c>
      <c r="D31" s="309" t="s">
        <v>2464</v>
      </c>
      <c r="E31" s="310" t="s">
        <v>2465</v>
      </c>
      <c r="F31" s="311" t="s">
        <v>2466</v>
      </c>
      <c r="G31" s="311" t="s">
        <v>2467</v>
      </c>
      <c r="H31" s="311" t="s">
        <v>2466</v>
      </c>
      <c r="I31" s="312" t="s">
        <v>2467</v>
      </c>
    </row>
    <row r="32" spans="1:9" ht="12">
      <c r="A32" s="313">
        <v>1</v>
      </c>
      <c r="B32" s="314"/>
      <c r="C32" s="314"/>
      <c r="D32" s="315"/>
      <c r="E32" s="316"/>
      <c r="F32" s="317"/>
      <c r="G32" s="317"/>
      <c r="H32" s="317"/>
      <c r="I32" s="318"/>
    </row>
    <row r="33" spans="1:9" ht="12">
      <c r="A33" s="319">
        <v>2</v>
      </c>
      <c r="B33" s="320" t="s">
        <v>2468</v>
      </c>
      <c r="C33" s="321" t="s">
        <v>2469</v>
      </c>
      <c r="D33" s="321">
        <v>460</v>
      </c>
      <c r="E33" s="322" t="s">
        <v>256</v>
      </c>
      <c r="F33" s="323"/>
      <c r="G33" s="323">
        <f>PRODUCT(D33*F33)</f>
        <v>0</v>
      </c>
      <c r="H33" s="323"/>
      <c r="I33" s="324">
        <f>D33*H33</f>
        <v>0</v>
      </c>
    </row>
    <row r="34" spans="1:9" ht="12">
      <c r="A34" s="313">
        <v>3</v>
      </c>
      <c r="B34" s="320"/>
      <c r="C34" s="325" t="s">
        <v>2470</v>
      </c>
      <c r="D34" s="325">
        <v>460</v>
      </c>
      <c r="E34" s="326" t="s">
        <v>256</v>
      </c>
      <c r="F34" s="327"/>
      <c r="G34" s="323">
        <f aca="true" t="shared" si="0" ref="G34:G56">PRODUCT(D34*F34)</f>
        <v>0</v>
      </c>
      <c r="H34" s="328"/>
      <c r="I34" s="324">
        <f>D34*H34</f>
        <v>0</v>
      </c>
    </row>
    <row r="35" spans="1:9" ht="12">
      <c r="A35" s="319">
        <v>4</v>
      </c>
      <c r="B35" s="320"/>
      <c r="C35" s="321"/>
      <c r="D35" s="321"/>
      <c r="E35" s="322"/>
      <c r="F35" s="323"/>
      <c r="G35" s="323"/>
      <c r="H35" s="323"/>
      <c r="I35" s="324"/>
    </row>
    <row r="36" spans="1:9" ht="12">
      <c r="A36" s="313">
        <v>5</v>
      </c>
      <c r="B36" s="320" t="s">
        <v>2471</v>
      </c>
      <c r="C36" s="329" t="s">
        <v>2472</v>
      </c>
      <c r="D36" s="330">
        <v>360</v>
      </c>
      <c r="E36" s="330" t="s">
        <v>256</v>
      </c>
      <c r="F36" s="331"/>
      <c r="G36" s="323">
        <f t="shared" si="0"/>
        <v>0</v>
      </c>
      <c r="H36" s="331"/>
      <c r="I36" s="324">
        <f aca="true" t="shared" si="1" ref="I36:I51">D36*H36</f>
        <v>0</v>
      </c>
    </row>
    <row r="37" spans="1:9" ht="12">
      <c r="A37" s="319">
        <v>6</v>
      </c>
      <c r="B37" s="332"/>
      <c r="C37" s="333" t="s">
        <v>2473</v>
      </c>
      <c r="D37" s="334">
        <v>48</v>
      </c>
      <c r="E37" s="334" t="s">
        <v>256</v>
      </c>
      <c r="F37" s="335"/>
      <c r="G37" s="323">
        <f t="shared" si="0"/>
        <v>0</v>
      </c>
      <c r="H37" s="336"/>
      <c r="I37" s="324">
        <f t="shared" si="1"/>
        <v>0</v>
      </c>
    </row>
    <row r="38" spans="1:9" ht="12">
      <c r="A38" s="313">
        <v>7</v>
      </c>
      <c r="B38" s="332"/>
      <c r="C38" s="333" t="s">
        <v>2474</v>
      </c>
      <c r="D38" s="334">
        <v>28</v>
      </c>
      <c r="E38" s="334" t="s">
        <v>256</v>
      </c>
      <c r="F38" s="335"/>
      <c r="G38" s="323">
        <f t="shared" si="0"/>
        <v>0</v>
      </c>
      <c r="H38" s="336"/>
      <c r="I38" s="324">
        <f t="shared" si="1"/>
        <v>0</v>
      </c>
    </row>
    <row r="39" spans="1:9" ht="12">
      <c r="A39" s="319">
        <v>8</v>
      </c>
      <c r="B39" s="321"/>
      <c r="C39" s="321" t="s">
        <v>2475</v>
      </c>
      <c r="D39" s="337">
        <v>65</v>
      </c>
      <c r="E39" s="337" t="s">
        <v>256</v>
      </c>
      <c r="F39" s="336"/>
      <c r="G39" s="323">
        <f t="shared" si="0"/>
        <v>0</v>
      </c>
      <c r="H39" s="336"/>
      <c r="I39" s="324">
        <f t="shared" si="1"/>
        <v>0</v>
      </c>
    </row>
    <row r="40" spans="1:9" ht="12">
      <c r="A40" s="313">
        <v>9</v>
      </c>
      <c r="B40" s="321"/>
      <c r="C40" s="321" t="s">
        <v>2476</v>
      </c>
      <c r="D40" s="338">
        <v>35</v>
      </c>
      <c r="E40" s="330" t="s">
        <v>2299</v>
      </c>
      <c r="F40" s="339"/>
      <c r="G40" s="323">
        <f t="shared" si="0"/>
        <v>0</v>
      </c>
      <c r="H40" s="336"/>
      <c r="I40" s="324">
        <f t="shared" si="1"/>
        <v>0</v>
      </c>
    </row>
    <row r="41" spans="1:9" ht="12">
      <c r="A41" s="319">
        <v>10</v>
      </c>
      <c r="B41" s="321"/>
      <c r="C41" s="340" t="s">
        <v>2477</v>
      </c>
      <c r="D41" s="338">
        <v>70</v>
      </c>
      <c r="E41" s="330" t="s">
        <v>2299</v>
      </c>
      <c r="F41" s="339"/>
      <c r="G41" s="323">
        <f t="shared" si="0"/>
        <v>0</v>
      </c>
      <c r="H41" s="336"/>
      <c r="I41" s="324">
        <f t="shared" si="1"/>
        <v>0</v>
      </c>
    </row>
    <row r="42" spans="1:9" ht="12">
      <c r="A42" s="313">
        <v>11</v>
      </c>
      <c r="B42" s="321"/>
      <c r="C42" s="321" t="s">
        <v>2478</v>
      </c>
      <c r="D42" s="337">
        <v>13</v>
      </c>
      <c r="E42" s="337" t="s">
        <v>2299</v>
      </c>
      <c r="F42" s="336"/>
      <c r="G42" s="323">
        <f t="shared" si="0"/>
        <v>0</v>
      </c>
      <c r="H42" s="336"/>
      <c r="I42" s="324">
        <f t="shared" si="1"/>
        <v>0</v>
      </c>
    </row>
    <row r="43" spans="1:9" ht="12">
      <c r="A43" s="319">
        <v>12</v>
      </c>
      <c r="B43" s="325"/>
      <c r="C43" s="321" t="s">
        <v>2479</v>
      </c>
      <c r="D43" s="337">
        <v>8</v>
      </c>
      <c r="E43" s="337" t="s">
        <v>2299</v>
      </c>
      <c r="F43" s="336"/>
      <c r="G43" s="323">
        <f t="shared" si="0"/>
        <v>0</v>
      </c>
      <c r="H43" s="336"/>
      <c r="I43" s="324">
        <f t="shared" si="1"/>
        <v>0</v>
      </c>
    </row>
    <row r="44" spans="1:9" ht="12">
      <c r="A44" s="313">
        <v>13</v>
      </c>
      <c r="B44" s="325"/>
      <c r="C44" s="325" t="s">
        <v>2480</v>
      </c>
      <c r="D44" s="341">
        <v>120</v>
      </c>
      <c r="E44" s="341" t="s">
        <v>2299</v>
      </c>
      <c r="F44" s="327"/>
      <c r="G44" s="323">
        <f t="shared" si="0"/>
        <v>0</v>
      </c>
      <c r="H44" s="342"/>
      <c r="I44" s="343">
        <f t="shared" si="1"/>
        <v>0</v>
      </c>
    </row>
    <row r="45" spans="1:9" ht="12">
      <c r="A45" s="319">
        <v>14</v>
      </c>
      <c r="B45" s="325"/>
      <c r="C45" s="325" t="s">
        <v>2481</v>
      </c>
      <c r="D45" s="344">
        <v>10</v>
      </c>
      <c r="E45" s="341" t="s">
        <v>1760</v>
      </c>
      <c r="F45" s="327"/>
      <c r="G45" s="323">
        <f t="shared" si="0"/>
        <v>0</v>
      </c>
      <c r="H45" s="327"/>
      <c r="I45" s="343">
        <f t="shared" si="1"/>
        <v>0</v>
      </c>
    </row>
    <row r="46" spans="1:9" ht="12">
      <c r="A46" s="313">
        <v>15</v>
      </c>
      <c r="B46" s="325"/>
      <c r="C46" s="325" t="s">
        <v>2482</v>
      </c>
      <c r="D46" s="325">
        <v>4</v>
      </c>
      <c r="E46" s="326" t="s">
        <v>1760</v>
      </c>
      <c r="F46" s="327"/>
      <c r="G46" s="323">
        <f t="shared" si="0"/>
        <v>0</v>
      </c>
      <c r="H46" s="327"/>
      <c r="I46" s="343">
        <f t="shared" si="1"/>
        <v>0</v>
      </c>
    </row>
    <row r="47" spans="1:9" ht="12">
      <c r="A47" s="319">
        <v>16</v>
      </c>
      <c r="B47" s="325"/>
      <c r="C47" s="325" t="s">
        <v>2483</v>
      </c>
      <c r="D47" s="325">
        <v>13</v>
      </c>
      <c r="E47" s="341" t="s">
        <v>2299</v>
      </c>
      <c r="F47" s="327"/>
      <c r="G47" s="323">
        <f t="shared" si="0"/>
        <v>0</v>
      </c>
      <c r="H47" s="342"/>
      <c r="I47" s="343">
        <f t="shared" si="1"/>
        <v>0</v>
      </c>
    </row>
    <row r="48" spans="1:9" ht="12">
      <c r="A48" s="313">
        <v>17</v>
      </c>
      <c r="B48" s="325"/>
      <c r="C48" s="325" t="s">
        <v>2484</v>
      </c>
      <c r="D48" s="344">
        <v>18</v>
      </c>
      <c r="E48" s="341" t="s">
        <v>2299</v>
      </c>
      <c r="F48" s="327"/>
      <c r="G48" s="323">
        <f t="shared" si="0"/>
        <v>0</v>
      </c>
      <c r="H48" s="342"/>
      <c r="I48" s="343">
        <f t="shared" si="1"/>
        <v>0</v>
      </c>
    </row>
    <row r="49" spans="1:9" ht="12">
      <c r="A49" s="319">
        <v>18</v>
      </c>
      <c r="B49" s="325"/>
      <c r="C49" s="325" t="s">
        <v>2485</v>
      </c>
      <c r="D49" s="344">
        <v>6</v>
      </c>
      <c r="E49" s="341" t="s">
        <v>2299</v>
      </c>
      <c r="F49" s="327"/>
      <c r="G49" s="323">
        <f t="shared" si="0"/>
        <v>0</v>
      </c>
      <c r="H49" s="342"/>
      <c r="I49" s="343">
        <f t="shared" si="1"/>
        <v>0</v>
      </c>
    </row>
    <row r="50" spans="1:9" ht="12">
      <c r="A50" s="313">
        <v>19</v>
      </c>
      <c r="B50" s="325"/>
      <c r="C50" s="325" t="s">
        <v>2486</v>
      </c>
      <c r="D50" s="344">
        <v>1</v>
      </c>
      <c r="E50" s="341" t="s">
        <v>530</v>
      </c>
      <c r="F50" s="342"/>
      <c r="G50" s="323">
        <f t="shared" si="0"/>
        <v>0</v>
      </c>
      <c r="H50" s="342"/>
      <c r="I50" s="343">
        <f t="shared" si="1"/>
        <v>0</v>
      </c>
    </row>
    <row r="51" spans="1:9" ht="12">
      <c r="A51" s="319">
        <v>20</v>
      </c>
      <c r="B51" s="325"/>
      <c r="C51" s="345" t="s">
        <v>2487</v>
      </c>
      <c r="D51" s="346">
        <v>1</v>
      </c>
      <c r="E51" s="347" t="s">
        <v>530</v>
      </c>
      <c r="F51" s="348"/>
      <c r="G51" s="323">
        <f t="shared" si="0"/>
        <v>0</v>
      </c>
      <c r="H51" s="349"/>
      <c r="I51" s="324">
        <f t="shared" si="1"/>
        <v>0</v>
      </c>
    </row>
    <row r="52" spans="1:9" ht="12">
      <c r="A52" s="313">
        <v>21</v>
      </c>
      <c r="B52" s="350"/>
      <c r="C52" s="345"/>
      <c r="D52" s="351"/>
      <c r="E52" s="337"/>
      <c r="F52" s="336"/>
      <c r="G52" s="323"/>
      <c r="H52" s="336"/>
      <c r="I52" s="324"/>
    </row>
    <row r="53" spans="1:9" ht="12">
      <c r="A53" s="319">
        <v>22</v>
      </c>
      <c r="B53" s="350" t="s">
        <v>2488</v>
      </c>
      <c r="C53" s="325" t="s">
        <v>2489</v>
      </c>
      <c r="D53" s="341">
        <v>5</v>
      </c>
      <c r="E53" s="341" t="s">
        <v>2299</v>
      </c>
      <c r="F53" s="327"/>
      <c r="G53" s="323">
        <f t="shared" si="0"/>
        <v>0</v>
      </c>
      <c r="H53" s="327"/>
      <c r="I53" s="343">
        <f>D53*H53</f>
        <v>0</v>
      </c>
    </row>
    <row r="54" spans="1:9" ht="12">
      <c r="A54" s="313">
        <v>23</v>
      </c>
      <c r="B54" s="350"/>
      <c r="C54" s="352" t="s">
        <v>2490</v>
      </c>
      <c r="D54" s="341">
        <v>5</v>
      </c>
      <c r="E54" s="341" t="s">
        <v>2299</v>
      </c>
      <c r="F54" s="327"/>
      <c r="G54" s="323">
        <f t="shared" si="0"/>
        <v>0</v>
      </c>
      <c r="H54" s="327"/>
      <c r="I54" s="343">
        <f>D54*H54</f>
        <v>0</v>
      </c>
    </row>
    <row r="55" spans="1:9" ht="12">
      <c r="A55" s="319">
        <v>24</v>
      </c>
      <c r="B55" s="350"/>
      <c r="C55" s="352" t="s">
        <v>2491</v>
      </c>
      <c r="D55" s="341">
        <v>5</v>
      </c>
      <c r="E55" s="341" t="s">
        <v>2299</v>
      </c>
      <c r="F55" s="327"/>
      <c r="G55" s="323">
        <f t="shared" si="0"/>
        <v>0</v>
      </c>
      <c r="H55" s="327"/>
      <c r="I55" s="343">
        <f>D55*H55</f>
        <v>0</v>
      </c>
    </row>
    <row r="56" spans="1:9" ht="12">
      <c r="A56" s="313">
        <v>25</v>
      </c>
      <c r="B56" s="320"/>
      <c r="C56" s="325" t="s">
        <v>2492</v>
      </c>
      <c r="D56" s="325">
        <v>13</v>
      </c>
      <c r="E56" s="326" t="s">
        <v>2299</v>
      </c>
      <c r="F56" s="327"/>
      <c r="G56" s="323">
        <f t="shared" si="0"/>
        <v>0</v>
      </c>
      <c r="H56" s="327"/>
      <c r="I56" s="343">
        <f>D56*H56</f>
        <v>0</v>
      </c>
    </row>
    <row r="57" spans="1:9" ht="12">
      <c r="A57" s="319">
        <v>26</v>
      </c>
      <c r="B57" s="320"/>
      <c r="C57" s="325"/>
      <c r="D57" s="325"/>
      <c r="E57" s="326"/>
      <c r="F57" s="327"/>
      <c r="G57" s="342"/>
      <c r="H57" s="327"/>
      <c r="I57" s="343"/>
    </row>
    <row r="58" spans="1:9" ht="12">
      <c r="A58" s="313">
        <v>27</v>
      </c>
      <c r="B58" s="320"/>
      <c r="C58" s="353"/>
      <c r="D58" s="351"/>
      <c r="E58" s="337"/>
      <c r="F58" s="336"/>
      <c r="G58" s="323"/>
      <c r="H58" s="336"/>
      <c r="I58" s="324"/>
    </row>
    <row r="59" spans="1:9" ht="13.8" thickBot="1">
      <c r="A59" s="354">
        <v>28</v>
      </c>
      <c r="B59" s="332"/>
      <c r="C59" s="321"/>
      <c r="D59" s="332"/>
      <c r="E59" s="332"/>
      <c r="F59" s="332"/>
      <c r="G59" s="332"/>
      <c r="H59" s="332"/>
      <c r="I59" s="355"/>
    </row>
    <row r="60" spans="1:9" ht="13.8" thickBot="1">
      <c r="A60" s="356">
        <v>29</v>
      </c>
      <c r="B60" s="357"/>
      <c r="C60" s="358" t="s">
        <v>2493</v>
      </c>
      <c r="D60" s="358"/>
      <c r="E60" s="358"/>
      <c r="F60" s="359"/>
      <c r="G60" s="359">
        <f>SUM(G32:G59)</f>
        <v>0</v>
      </c>
      <c r="H60" s="357"/>
      <c r="I60" s="360">
        <f>SUM(I32:I59)</f>
        <v>0</v>
      </c>
    </row>
    <row r="61" spans="1:9" ht="12">
      <c r="A61" s="361"/>
      <c r="B61" s="298"/>
      <c r="C61" s="298"/>
      <c r="D61" s="298"/>
      <c r="E61" s="298"/>
      <c r="F61" s="298"/>
      <c r="G61" s="298"/>
      <c r="H61" s="298"/>
      <c r="I61" s="298"/>
    </row>
    <row r="62" spans="1:9" ht="12">
      <c r="A62" s="362"/>
      <c r="B62" s="362"/>
      <c r="C62" s="299" t="s">
        <v>2494</v>
      </c>
      <c r="D62" s="299"/>
      <c r="E62" s="362"/>
      <c r="F62" s="362"/>
      <c r="G62" s="362"/>
      <c r="H62" s="362"/>
      <c r="I62" s="362"/>
    </row>
    <row r="63" spans="1:9" ht="13.8" thickBot="1">
      <c r="A63" s="362"/>
      <c r="B63" s="362"/>
      <c r="C63" s="299"/>
      <c r="D63" s="299"/>
      <c r="E63" s="362"/>
      <c r="F63" s="362"/>
      <c r="G63" s="362"/>
      <c r="H63" s="362"/>
      <c r="I63" s="362"/>
    </row>
    <row r="64" spans="1:9" ht="12">
      <c r="A64" s="302"/>
      <c r="B64" s="303"/>
      <c r="C64" s="304"/>
      <c r="D64" s="305"/>
      <c r="E64" s="306"/>
      <c r="F64" s="305" t="s">
        <v>2288</v>
      </c>
      <c r="G64" s="305"/>
      <c r="H64" s="305" t="s">
        <v>2291</v>
      </c>
      <c r="I64" s="363"/>
    </row>
    <row r="65" spans="1:9" ht="13.8" thickBot="1">
      <c r="A65" s="307" t="s">
        <v>2461</v>
      </c>
      <c r="B65" s="308" t="s">
        <v>2462</v>
      </c>
      <c r="C65" s="308" t="s">
        <v>2463</v>
      </c>
      <c r="D65" s="309" t="s">
        <v>2464</v>
      </c>
      <c r="E65" s="310" t="s">
        <v>2465</v>
      </c>
      <c r="F65" s="311" t="s">
        <v>2466</v>
      </c>
      <c r="G65" s="311" t="s">
        <v>2467</v>
      </c>
      <c r="H65" s="311" t="s">
        <v>2466</v>
      </c>
      <c r="I65" s="312" t="s">
        <v>2467</v>
      </c>
    </row>
    <row r="66" spans="1:9" ht="12">
      <c r="A66" s="364">
        <v>1</v>
      </c>
      <c r="B66" s="365"/>
      <c r="C66" s="365"/>
      <c r="D66" s="365"/>
      <c r="E66" s="366"/>
      <c r="F66" s="367"/>
      <c r="G66" s="368"/>
      <c r="H66" s="368"/>
      <c r="I66" s="369"/>
    </row>
    <row r="67" spans="1:9" ht="12">
      <c r="A67" s="364">
        <v>2</v>
      </c>
      <c r="B67" s="320" t="s">
        <v>2488</v>
      </c>
      <c r="C67" s="370" t="s">
        <v>2495</v>
      </c>
      <c r="D67" s="371">
        <v>4</v>
      </c>
      <c r="E67" s="372" t="s">
        <v>2299</v>
      </c>
      <c r="F67" s="373"/>
      <c r="G67" s="323">
        <f>PRODUCT(D67*F67)</f>
        <v>0</v>
      </c>
      <c r="H67" s="373"/>
      <c r="I67" s="374">
        <f>PRODUCT(D67*H67)</f>
        <v>0</v>
      </c>
    </row>
    <row r="68" spans="1:9" ht="12">
      <c r="A68" s="364">
        <v>3</v>
      </c>
      <c r="B68" s="329"/>
      <c r="C68" s="375" t="s">
        <v>2496</v>
      </c>
      <c r="D68" s="371">
        <v>4</v>
      </c>
      <c r="E68" s="372" t="s">
        <v>2299</v>
      </c>
      <c r="F68" s="373"/>
      <c r="G68" s="323">
        <f aca="true" t="shared" si="2" ref="G68:G98">PRODUCT(D68*F68)</f>
        <v>0</v>
      </c>
      <c r="H68" s="373"/>
      <c r="I68" s="374">
        <f aca="true" t="shared" si="3" ref="I68:I98">PRODUCT(D68*H68)</f>
        <v>0</v>
      </c>
    </row>
    <row r="69" spans="1:9" ht="12">
      <c r="A69" s="364">
        <v>4</v>
      </c>
      <c r="B69" s="365"/>
      <c r="C69" s="375" t="s">
        <v>2497</v>
      </c>
      <c r="D69" s="371">
        <v>2</v>
      </c>
      <c r="E69" s="372" t="s">
        <v>2299</v>
      </c>
      <c r="F69" s="373"/>
      <c r="G69" s="323">
        <f t="shared" si="2"/>
        <v>0</v>
      </c>
      <c r="H69" s="373"/>
      <c r="I69" s="374">
        <f t="shared" si="3"/>
        <v>0</v>
      </c>
    </row>
    <row r="70" spans="1:9" ht="12">
      <c r="A70" s="364">
        <v>5</v>
      </c>
      <c r="B70" s="365"/>
      <c r="C70" s="375" t="s">
        <v>2498</v>
      </c>
      <c r="D70" s="371">
        <v>2</v>
      </c>
      <c r="E70" s="372" t="s">
        <v>2299</v>
      </c>
      <c r="F70" s="373"/>
      <c r="G70" s="323">
        <f t="shared" si="2"/>
        <v>0</v>
      </c>
      <c r="H70" s="373"/>
      <c r="I70" s="374">
        <f t="shared" si="3"/>
        <v>0</v>
      </c>
    </row>
    <row r="71" spans="1:9" ht="12">
      <c r="A71" s="364">
        <v>6</v>
      </c>
      <c r="B71" s="365"/>
      <c r="C71" s="375" t="s">
        <v>2499</v>
      </c>
      <c r="D71" s="371">
        <v>4</v>
      </c>
      <c r="E71" s="372" t="s">
        <v>2299</v>
      </c>
      <c r="F71" s="373"/>
      <c r="G71" s="323">
        <f t="shared" si="2"/>
        <v>0</v>
      </c>
      <c r="H71" s="373"/>
      <c r="I71" s="374">
        <f t="shared" si="3"/>
        <v>0</v>
      </c>
    </row>
    <row r="72" spans="1:9" ht="12">
      <c r="A72" s="364">
        <v>7</v>
      </c>
      <c r="B72" s="365"/>
      <c r="C72" s="370" t="s">
        <v>2500</v>
      </c>
      <c r="D72" s="371">
        <v>4</v>
      </c>
      <c r="E72" s="372" t="s">
        <v>2299</v>
      </c>
      <c r="F72" s="373"/>
      <c r="G72" s="323">
        <f t="shared" si="2"/>
        <v>0</v>
      </c>
      <c r="H72" s="373"/>
      <c r="I72" s="374">
        <f t="shared" si="3"/>
        <v>0</v>
      </c>
    </row>
    <row r="73" spans="1:9" ht="12">
      <c r="A73" s="364">
        <v>8</v>
      </c>
      <c r="B73" s="365"/>
      <c r="C73" s="370" t="s">
        <v>2501</v>
      </c>
      <c r="D73" s="371">
        <v>4</v>
      </c>
      <c r="E73" s="372" t="s">
        <v>2299</v>
      </c>
      <c r="F73" s="373"/>
      <c r="G73" s="323">
        <f t="shared" si="2"/>
        <v>0</v>
      </c>
      <c r="H73" s="373"/>
      <c r="I73" s="374">
        <f t="shared" si="3"/>
        <v>0</v>
      </c>
    </row>
    <row r="74" spans="1:9" ht="12">
      <c r="A74" s="364">
        <v>9</v>
      </c>
      <c r="B74" s="365"/>
      <c r="C74" s="370" t="s">
        <v>2502</v>
      </c>
      <c r="D74" s="371">
        <v>4</v>
      </c>
      <c r="E74" s="372" t="s">
        <v>2299</v>
      </c>
      <c r="F74" s="373"/>
      <c r="G74" s="323">
        <f t="shared" si="2"/>
        <v>0</v>
      </c>
      <c r="H74" s="373"/>
      <c r="I74" s="374">
        <f t="shared" si="3"/>
        <v>0</v>
      </c>
    </row>
    <row r="75" spans="1:9" ht="12">
      <c r="A75" s="364">
        <v>10</v>
      </c>
      <c r="B75" s="365"/>
      <c r="C75" s="370" t="s">
        <v>2503</v>
      </c>
      <c r="D75" s="371">
        <v>4</v>
      </c>
      <c r="E75" s="372" t="s">
        <v>2299</v>
      </c>
      <c r="F75" s="373"/>
      <c r="G75" s="323">
        <f t="shared" si="2"/>
        <v>0</v>
      </c>
      <c r="H75" s="373"/>
      <c r="I75" s="374">
        <f t="shared" si="3"/>
        <v>0</v>
      </c>
    </row>
    <row r="76" spans="1:9" ht="12">
      <c r="A76" s="364">
        <v>11</v>
      </c>
      <c r="B76" s="365"/>
      <c r="C76" s="370" t="s">
        <v>2504</v>
      </c>
      <c r="D76" s="371">
        <v>12</v>
      </c>
      <c r="E76" s="372" t="s">
        <v>2299</v>
      </c>
      <c r="F76" s="373"/>
      <c r="G76" s="323">
        <f t="shared" si="2"/>
        <v>0</v>
      </c>
      <c r="H76" s="373"/>
      <c r="I76" s="374">
        <f t="shared" si="3"/>
        <v>0</v>
      </c>
    </row>
    <row r="77" spans="1:9" ht="12">
      <c r="A77" s="364">
        <v>12</v>
      </c>
      <c r="B77" s="365"/>
      <c r="C77" s="370" t="s">
        <v>2505</v>
      </c>
      <c r="D77" s="371">
        <v>12</v>
      </c>
      <c r="E77" s="372" t="s">
        <v>2299</v>
      </c>
      <c r="F77" s="373"/>
      <c r="G77" s="323">
        <f t="shared" si="2"/>
        <v>0</v>
      </c>
      <c r="H77" s="373"/>
      <c r="I77" s="374">
        <f t="shared" si="3"/>
        <v>0</v>
      </c>
    </row>
    <row r="78" spans="1:9" ht="23.4">
      <c r="A78" s="364">
        <v>13</v>
      </c>
      <c r="B78" s="365"/>
      <c r="C78" s="370" t="s">
        <v>2506</v>
      </c>
      <c r="D78" s="371">
        <v>4</v>
      </c>
      <c r="E78" s="372" t="s">
        <v>2299</v>
      </c>
      <c r="F78" s="373"/>
      <c r="G78" s="323">
        <f t="shared" si="2"/>
        <v>0</v>
      </c>
      <c r="H78" s="373"/>
      <c r="I78" s="374">
        <f t="shared" si="3"/>
        <v>0</v>
      </c>
    </row>
    <row r="79" spans="1:9" ht="12">
      <c r="A79" s="364">
        <v>14</v>
      </c>
      <c r="B79" s="365"/>
      <c r="C79" s="375" t="s">
        <v>2507</v>
      </c>
      <c r="D79" s="371">
        <v>4</v>
      </c>
      <c r="E79" s="372" t="s">
        <v>2299</v>
      </c>
      <c r="F79" s="373"/>
      <c r="G79" s="323">
        <f t="shared" si="2"/>
        <v>0</v>
      </c>
      <c r="H79" s="373"/>
      <c r="I79" s="374">
        <f t="shared" si="3"/>
        <v>0</v>
      </c>
    </row>
    <row r="80" spans="1:9" ht="22.8">
      <c r="A80" s="364">
        <v>15</v>
      </c>
      <c r="B80" s="365"/>
      <c r="C80" s="375" t="s">
        <v>2508</v>
      </c>
      <c r="D80" s="371">
        <v>4</v>
      </c>
      <c r="E80" s="372" t="s">
        <v>2299</v>
      </c>
      <c r="F80" s="373"/>
      <c r="G80" s="323">
        <f t="shared" si="2"/>
        <v>0</v>
      </c>
      <c r="H80" s="373"/>
      <c r="I80" s="374">
        <f t="shared" si="3"/>
        <v>0</v>
      </c>
    </row>
    <row r="81" spans="1:9" ht="12">
      <c r="A81" s="364">
        <v>16</v>
      </c>
      <c r="B81" s="365"/>
      <c r="C81" s="370" t="s">
        <v>2509</v>
      </c>
      <c r="D81" s="376">
        <v>4</v>
      </c>
      <c r="E81" s="376" t="s">
        <v>2299</v>
      </c>
      <c r="F81" s="336"/>
      <c r="G81" s="323">
        <f t="shared" si="2"/>
        <v>0</v>
      </c>
      <c r="H81" s="373"/>
      <c r="I81" s="374">
        <f t="shared" si="3"/>
        <v>0</v>
      </c>
    </row>
    <row r="82" spans="1:9" ht="23.4">
      <c r="A82" s="364">
        <v>17</v>
      </c>
      <c r="B82" s="365"/>
      <c r="C82" s="370" t="s">
        <v>2510</v>
      </c>
      <c r="D82" s="376">
        <v>4</v>
      </c>
      <c r="E82" s="376" t="s">
        <v>2299</v>
      </c>
      <c r="F82" s="336"/>
      <c r="G82" s="323">
        <f t="shared" si="2"/>
        <v>0</v>
      </c>
      <c r="H82" s="336"/>
      <c r="I82" s="374">
        <f t="shared" si="3"/>
        <v>0</v>
      </c>
    </row>
    <row r="83" spans="1:9" ht="12">
      <c r="A83" s="364">
        <v>18</v>
      </c>
      <c r="B83" s="365"/>
      <c r="C83" s="345"/>
      <c r="D83" s="376"/>
      <c r="E83" s="376"/>
      <c r="F83" s="349"/>
      <c r="G83" s="323"/>
      <c r="H83" s="349"/>
      <c r="I83" s="374"/>
    </row>
    <row r="84" spans="1:9" ht="12">
      <c r="A84" s="364">
        <v>19</v>
      </c>
      <c r="B84" s="320" t="s">
        <v>2468</v>
      </c>
      <c r="C84" s="321" t="s">
        <v>2511</v>
      </c>
      <c r="D84" s="337">
        <v>320</v>
      </c>
      <c r="E84" s="337" t="s">
        <v>256</v>
      </c>
      <c r="F84" s="336"/>
      <c r="G84" s="323">
        <f t="shared" si="2"/>
        <v>0</v>
      </c>
      <c r="H84" s="336"/>
      <c r="I84" s="374">
        <f t="shared" si="3"/>
        <v>0</v>
      </c>
    </row>
    <row r="85" spans="1:9" ht="12">
      <c r="A85" s="364">
        <v>20</v>
      </c>
      <c r="B85" s="320"/>
      <c r="C85" s="321" t="s">
        <v>2512</v>
      </c>
      <c r="D85" s="322">
        <v>64</v>
      </c>
      <c r="E85" s="330" t="s">
        <v>256</v>
      </c>
      <c r="F85" s="336"/>
      <c r="G85" s="323">
        <f t="shared" si="2"/>
        <v>0</v>
      </c>
      <c r="H85" s="336"/>
      <c r="I85" s="374">
        <f t="shared" si="3"/>
        <v>0</v>
      </c>
    </row>
    <row r="86" spans="1:9" ht="12">
      <c r="A86" s="364">
        <v>21</v>
      </c>
      <c r="B86" s="377"/>
      <c r="C86" s="321" t="s">
        <v>2513</v>
      </c>
      <c r="D86" s="322">
        <v>36</v>
      </c>
      <c r="E86" s="330" t="s">
        <v>256</v>
      </c>
      <c r="F86" s="336"/>
      <c r="G86" s="323">
        <f t="shared" si="2"/>
        <v>0</v>
      </c>
      <c r="H86" s="336"/>
      <c r="I86" s="374">
        <f t="shared" si="3"/>
        <v>0</v>
      </c>
    </row>
    <row r="87" spans="1:9" ht="12">
      <c r="A87" s="364">
        <v>22</v>
      </c>
      <c r="B87" s="378"/>
      <c r="C87" s="378"/>
      <c r="D87" s="379"/>
      <c r="E87" s="380"/>
      <c r="F87" s="381"/>
      <c r="G87" s="323"/>
      <c r="H87" s="381"/>
      <c r="I87" s="374"/>
    </row>
    <row r="88" spans="1:9" ht="12">
      <c r="A88" s="364">
        <v>23</v>
      </c>
      <c r="B88" s="329" t="s">
        <v>2471</v>
      </c>
      <c r="C88" s="329" t="s">
        <v>2472</v>
      </c>
      <c r="D88" s="330">
        <v>270</v>
      </c>
      <c r="E88" s="330" t="s">
        <v>256</v>
      </c>
      <c r="F88" s="331"/>
      <c r="G88" s="323">
        <f t="shared" si="2"/>
        <v>0</v>
      </c>
      <c r="H88" s="331"/>
      <c r="I88" s="374">
        <f t="shared" si="3"/>
        <v>0</v>
      </c>
    </row>
    <row r="89" spans="1:9" ht="12">
      <c r="A89" s="364">
        <v>24</v>
      </c>
      <c r="B89" s="320"/>
      <c r="C89" s="333" t="s">
        <v>2473</v>
      </c>
      <c r="D89" s="334">
        <v>44</v>
      </c>
      <c r="E89" s="334" t="s">
        <v>256</v>
      </c>
      <c r="F89" s="335"/>
      <c r="G89" s="323">
        <f t="shared" si="2"/>
        <v>0</v>
      </c>
      <c r="H89" s="336"/>
      <c r="I89" s="374">
        <f t="shared" si="3"/>
        <v>0</v>
      </c>
    </row>
    <row r="90" spans="1:9" ht="12">
      <c r="A90" s="364">
        <v>25</v>
      </c>
      <c r="B90" s="320"/>
      <c r="C90" s="340" t="s">
        <v>2478</v>
      </c>
      <c r="D90" s="338">
        <v>12</v>
      </c>
      <c r="E90" s="330" t="s">
        <v>2299</v>
      </c>
      <c r="F90" s="339"/>
      <c r="G90" s="323">
        <f t="shared" si="2"/>
        <v>0</v>
      </c>
      <c r="H90" s="336"/>
      <c r="I90" s="374">
        <f t="shared" si="3"/>
        <v>0</v>
      </c>
    </row>
    <row r="91" spans="1:9" ht="12">
      <c r="A91" s="364">
        <v>26</v>
      </c>
      <c r="B91" s="320"/>
      <c r="C91" s="321" t="s">
        <v>2479</v>
      </c>
      <c r="D91" s="337">
        <v>4</v>
      </c>
      <c r="E91" s="337" t="s">
        <v>2299</v>
      </c>
      <c r="F91" s="336"/>
      <c r="G91" s="323">
        <f t="shared" si="2"/>
        <v>0</v>
      </c>
      <c r="H91" s="336"/>
      <c r="I91" s="374">
        <f t="shared" si="3"/>
        <v>0</v>
      </c>
    </row>
    <row r="92" spans="1:9" ht="12">
      <c r="A92" s="364">
        <v>27</v>
      </c>
      <c r="B92" s="320"/>
      <c r="C92" s="321" t="s">
        <v>2480</v>
      </c>
      <c r="D92" s="337">
        <v>200</v>
      </c>
      <c r="E92" s="330" t="s">
        <v>2299</v>
      </c>
      <c r="F92" s="336"/>
      <c r="G92" s="323">
        <f t="shared" si="2"/>
        <v>0</v>
      </c>
      <c r="H92" s="336"/>
      <c r="I92" s="374">
        <f t="shared" si="3"/>
        <v>0</v>
      </c>
    </row>
    <row r="93" spans="1:9" ht="12">
      <c r="A93" s="364">
        <v>28</v>
      </c>
      <c r="B93" s="377"/>
      <c r="C93" s="321" t="s">
        <v>2484</v>
      </c>
      <c r="D93" s="351">
        <v>22</v>
      </c>
      <c r="E93" s="337" t="s">
        <v>2299</v>
      </c>
      <c r="F93" s="323"/>
      <c r="G93" s="323">
        <f t="shared" si="2"/>
        <v>0</v>
      </c>
      <c r="H93" s="323"/>
      <c r="I93" s="374">
        <f t="shared" si="3"/>
        <v>0</v>
      </c>
    </row>
    <row r="94" spans="1:9" ht="12">
      <c r="A94" s="364">
        <v>29</v>
      </c>
      <c r="B94" s="377"/>
      <c r="C94" s="325" t="s">
        <v>2485</v>
      </c>
      <c r="D94" s="344">
        <v>4</v>
      </c>
      <c r="E94" s="341" t="s">
        <v>2299</v>
      </c>
      <c r="F94" s="327"/>
      <c r="G94" s="323">
        <f t="shared" si="2"/>
        <v>0</v>
      </c>
      <c r="H94" s="342"/>
      <c r="I94" s="374">
        <f t="shared" si="3"/>
        <v>0</v>
      </c>
    </row>
    <row r="95" spans="1:9" ht="12">
      <c r="A95" s="364">
        <v>30</v>
      </c>
      <c r="B95" s="377"/>
      <c r="C95" s="345" t="s">
        <v>2487</v>
      </c>
      <c r="D95" s="346">
        <v>1</v>
      </c>
      <c r="E95" s="347" t="s">
        <v>530</v>
      </c>
      <c r="F95" s="348"/>
      <c r="G95" s="323">
        <f t="shared" si="2"/>
        <v>0</v>
      </c>
      <c r="H95" s="349"/>
      <c r="I95" s="374">
        <f t="shared" si="3"/>
        <v>0</v>
      </c>
    </row>
    <row r="96" spans="1:9" ht="12">
      <c r="A96" s="364">
        <v>31</v>
      </c>
      <c r="B96" s="377"/>
      <c r="C96" s="325" t="s">
        <v>2514</v>
      </c>
      <c r="D96" s="326">
        <v>1</v>
      </c>
      <c r="E96" s="326" t="s">
        <v>530</v>
      </c>
      <c r="F96" s="327"/>
      <c r="G96" s="323">
        <f t="shared" si="2"/>
        <v>0</v>
      </c>
      <c r="H96" s="327"/>
      <c r="I96" s="374">
        <f t="shared" si="3"/>
        <v>0</v>
      </c>
    </row>
    <row r="97" spans="1:9" ht="12">
      <c r="A97" s="364">
        <v>32</v>
      </c>
      <c r="B97" s="377"/>
      <c r="C97" s="384" t="s">
        <v>2515</v>
      </c>
      <c r="D97" s="385">
        <v>1</v>
      </c>
      <c r="E97" s="385" t="s">
        <v>530</v>
      </c>
      <c r="F97" s="386"/>
      <c r="G97" s="323">
        <f t="shared" si="2"/>
        <v>0</v>
      </c>
      <c r="H97" s="331"/>
      <c r="I97" s="374">
        <f t="shared" si="3"/>
        <v>0</v>
      </c>
    </row>
    <row r="98" spans="1:9" ht="12">
      <c r="A98" s="364">
        <v>33</v>
      </c>
      <c r="B98" s="377"/>
      <c r="C98" s="384" t="s">
        <v>2516</v>
      </c>
      <c r="D98" s="385">
        <v>1</v>
      </c>
      <c r="E98" s="385" t="s">
        <v>530</v>
      </c>
      <c r="F98" s="386"/>
      <c r="G98" s="323">
        <f t="shared" si="2"/>
        <v>0</v>
      </c>
      <c r="H98" s="331"/>
      <c r="I98" s="374">
        <f t="shared" si="3"/>
        <v>0</v>
      </c>
    </row>
    <row r="99" spans="1:9" ht="12">
      <c r="A99" s="364">
        <v>34</v>
      </c>
      <c r="B99" s="377"/>
      <c r="C99" s="321"/>
      <c r="D99" s="337"/>
      <c r="E99" s="337"/>
      <c r="F99" s="336"/>
      <c r="G99" s="349"/>
      <c r="H99" s="336"/>
      <c r="I99" s="374"/>
    </row>
    <row r="100" spans="1:9" ht="12">
      <c r="A100" s="364">
        <v>35</v>
      </c>
      <c r="B100" s="329"/>
      <c r="C100" s="387"/>
      <c r="D100" s="387"/>
      <c r="E100" s="388"/>
      <c r="F100" s="389"/>
      <c r="G100" s="390"/>
      <c r="H100" s="329"/>
      <c r="I100" s="391"/>
    </row>
    <row r="101" spans="1:9" ht="13.8" thickBot="1">
      <c r="A101" s="392">
        <v>36</v>
      </c>
      <c r="B101" s="393"/>
      <c r="C101" s="394"/>
      <c r="D101" s="395"/>
      <c r="E101" s="396"/>
      <c r="F101" s="397"/>
      <c r="G101" s="398"/>
      <c r="H101" s="399"/>
      <c r="I101" s="355"/>
    </row>
    <row r="102" spans="1:9" ht="13.8" thickBot="1">
      <c r="A102" s="400">
        <v>37</v>
      </c>
      <c r="B102" s="401"/>
      <c r="C102" s="402" t="s">
        <v>2493</v>
      </c>
      <c r="D102" s="403"/>
      <c r="E102" s="404"/>
      <c r="F102" s="405"/>
      <c r="G102" s="359">
        <f>SUM(G67:G100)</f>
        <v>0</v>
      </c>
      <c r="H102" s="406"/>
      <c r="I102" s="360">
        <f>SUM(I67:I100)</f>
        <v>0</v>
      </c>
    </row>
    <row r="103" spans="1:9" ht="12">
      <c r="A103" s="298"/>
      <c r="B103" s="298"/>
      <c r="C103" s="298"/>
      <c r="D103" s="298"/>
      <c r="E103" s="298"/>
      <c r="F103" s="298"/>
      <c r="G103" s="298"/>
      <c r="H103" s="298"/>
      <c r="I103" s="298"/>
    </row>
    <row r="104" spans="1:9" ht="12">
      <c r="A104" s="298"/>
      <c r="B104" s="298"/>
      <c r="C104" s="299" t="s">
        <v>2517</v>
      </c>
      <c r="D104" s="300"/>
      <c r="E104" s="300"/>
      <c r="F104" s="300"/>
      <c r="G104" s="300"/>
      <c r="H104" s="298"/>
      <c r="I104" s="298"/>
    </row>
    <row r="105" spans="1:9" ht="13.8" thickBot="1">
      <c r="A105" s="298"/>
      <c r="B105" s="299"/>
      <c r="C105" s="301"/>
      <c r="D105" s="300"/>
      <c r="E105" s="300"/>
      <c r="F105" s="300"/>
      <c r="G105" s="300"/>
      <c r="H105" s="298"/>
      <c r="I105" s="298"/>
    </row>
    <row r="106" spans="1:9" ht="12">
      <c r="A106" s="302"/>
      <c r="B106" s="303"/>
      <c r="C106" s="304"/>
      <c r="D106" s="305"/>
      <c r="E106" s="306"/>
      <c r="F106" s="509" t="s">
        <v>2288</v>
      </c>
      <c r="G106" s="509"/>
      <c r="H106" s="509" t="s">
        <v>2291</v>
      </c>
      <c r="I106" s="510"/>
    </row>
    <row r="107" spans="1:9" ht="13.8" thickBot="1">
      <c r="A107" s="307" t="s">
        <v>2461</v>
      </c>
      <c r="B107" s="308" t="s">
        <v>2462</v>
      </c>
      <c r="C107" s="308" t="s">
        <v>2463</v>
      </c>
      <c r="D107" s="309" t="s">
        <v>2464</v>
      </c>
      <c r="E107" s="310" t="s">
        <v>2465</v>
      </c>
      <c r="F107" s="311" t="s">
        <v>2466</v>
      </c>
      <c r="G107" s="311" t="s">
        <v>2467</v>
      </c>
      <c r="H107" s="311" t="s">
        <v>2466</v>
      </c>
      <c r="I107" s="312" t="s">
        <v>2467</v>
      </c>
    </row>
    <row r="108" spans="1:9" ht="12">
      <c r="A108" s="407"/>
      <c r="B108" s="408"/>
      <c r="C108" s="408"/>
      <c r="D108" s="380"/>
      <c r="E108" s="409"/>
      <c r="F108" s="410"/>
      <c r="G108" s="410"/>
      <c r="H108" s="410"/>
      <c r="I108" s="411"/>
    </row>
    <row r="109" spans="1:9" ht="12">
      <c r="A109" s="412">
        <v>1</v>
      </c>
      <c r="B109" s="321" t="s">
        <v>2518</v>
      </c>
      <c r="C109" s="325" t="s">
        <v>2519</v>
      </c>
      <c r="D109" s="337">
        <v>12</v>
      </c>
      <c r="E109" s="330" t="s">
        <v>2299</v>
      </c>
      <c r="F109" s="336"/>
      <c r="G109" s="323">
        <f aca="true" t="shared" si="4" ref="G109:G110">PRODUCT(D109*F109)</f>
        <v>0</v>
      </c>
      <c r="H109" s="336"/>
      <c r="I109" s="374">
        <f>PRODUCT(D109*H109)</f>
        <v>0</v>
      </c>
    </row>
    <row r="110" spans="1:9" ht="12">
      <c r="A110" s="412">
        <v>2</v>
      </c>
      <c r="B110" s="332"/>
      <c r="C110" s="321" t="s">
        <v>2480</v>
      </c>
      <c r="D110" s="337">
        <v>30</v>
      </c>
      <c r="E110" s="330" t="s">
        <v>2299</v>
      </c>
      <c r="F110" s="336"/>
      <c r="G110" s="323">
        <f t="shared" si="4"/>
        <v>0</v>
      </c>
      <c r="H110" s="336"/>
      <c r="I110" s="374">
        <f>PRODUCT(D110*H110)</f>
        <v>0</v>
      </c>
    </row>
    <row r="111" spans="1:9" ht="12">
      <c r="A111" s="412">
        <v>3</v>
      </c>
      <c r="B111" s="332"/>
      <c r="C111" s="413"/>
      <c r="D111" s="332"/>
      <c r="E111" s="332"/>
      <c r="F111" s="332"/>
      <c r="G111" s="332"/>
      <c r="H111" s="332"/>
      <c r="I111" s="355"/>
    </row>
    <row r="112" spans="1:9" ht="13.8" thickBot="1">
      <c r="A112" s="354">
        <v>4</v>
      </c>
      <c r="B112" s="332"/>
      <c r="C112" s="332"/>
      <c r="D112" s="332"/>
      <c r="E112" s="332"/>
      <c r="F112" s="332"/>
      <c r="G112" s="332"/>
      <c r="H112" s="332"/>
      <c r="I112" s="355"/>
    </row>
    <row r="113" spans="1:9" ht="13.8" thickBot="1">
      <c r="A113" s="356">
        <v>5</v>
      </c>
      <c r="B113" s="357"/>
      <c r="C113" s="358" t="s">
        <v>2493</v>
      </c>
      <c r="D113" s="358"/>
      <c r="E113" s="358"/>
      <c r="F113" s="359"/>
      <c r="G113" s="359">
        <f>SUM(G108:G112)</f>
        <v>0</v>
      </c>
      <c r="H113" s="357"/>
      <c r="I113" s="360">
        <f>SUM(I108:I112)</f>
        <v>0</v>
      </c>
    </row>
    <row r="114" spans="1:9" ht="12">
      <c r="A114" s="298"/>
      <c r="B114" s="298"/>
      <c r="C114" s="298"/>
      <c r="D114" s="298"/>
      <c r="E114" s="298"/>
      <c r="F114" s="298"/>
      <c r="G114" s="298"/>
      <c r="H114" s="298"/>
      <c r="I114" s="298"/>
    </row>
    <row r="115" spans="1:9" ht="12">
      <c r="A115" s="298"/>
      <c r="B115" s="298"/>
      <c r="C115" s="299" t="s">
        <v>2520</v>
      </c>
      <c r="D115" s="300"/>
      <c r="E115" s="301"/>
      <c r="G115" s="300"/>
      <c r="H115" s="300"/>
      <c r="I115" s="300"/>
    </row>
    <row r="116" spans="1:9" ht="13.8" thickBot="1">
      <c r="A116" s="298"/>
      <c r="B116" s="299"/>
      <c r="C116" s="301"/>
      <c r="D116" s="300"/>
      <c r="E116" s="301"/>
      <c r="G116" s="300"/>
      <c r="H116" s="300"/>
      <c r="I116" s="300"/>
    </row>
    <row r="117" spans="1:9" ht="12">
      <c r="A117" s="414"/>
      <c r="B117" s="415"/>
      <c r="C117" s="416"/>
      <c r="D117" s="417"/>
      <c r="E117" s="417"/>
      <c r="F117" s="500" t="s">
        <v>2288</v>
      </c>
      <c r="G117" s="501"/>
      <c r="H117" s="500" t="s">
        <v>2291</v>
      </c>
      <c r="I117" s="502"/>
    </row>
    <row r="118" spans="1:9" ht="13.8" thickBot="1">
      <c r="A118" s="418" t="s">
        <v>2461</v>
      </c>
      <c r="B118" s="419" t="s">
        <v>2462</v>
      </c>
      <c r="C118" s="420" t="s">
        <v>2463</v>
      </c>
      <c r="D118" s="421" t="s">
        <v>2464</v>
      </c>
      <c r="E118" s="421" t="s">
        <v>2465</v>
      </c>
      <c r="F118" s="421" t="s">
        <v>2466</v>
      </c>
      <c r="G118" s="421" t="s">
        <v>2467</v>
      </c>
      <c r="H118" s="421" t="s">
        <v>2466</v>
      </c>
      <c r="I118" s="422" t="s">
        <v>2467</v>
      </c>
    </row>
    <row r="119" spans="1:9" ht="12">
      <c r="A119" s="423">
        <v>1</v>
      </c>
      <c r="B119" s="424"/>
      <c r="C119" s="425"/>
      <c r="D119" s="426"/>
      <c r="E119" s="426"/>
      <c r="F119" s="426"/>
      <c r="G119" s="426"/>
      <c r="H119" s="426"/>
      <c r="I119" s="427"/>
    </row>
    <row r="120" spans="1:9" ht="12">
      <c r="A120" s="428">
        <v>2</v>
      </c>
      <c r="B120" s="320" t="s">
        <v>2488</v>
      </c>
      <c r="C120" s="370" t="s">
        <v>2521</v>
      </c>
      <c r="D120" s="429">
        <v>1</v>
      </c>
      <c r="E120" s="430" t="s">
        <v>2299</v>
      </c>
      <c r="F120" s="382"/>
      <c r="G120" s="382">
        <f aca="true" t="shared" si="5" ref="G120:G151">F120*D120</f>
        <v>0</v>
      </c>
      <c r="H120" s="382"/>
      <c r="I120" s="383">
        <f aca="true" t="shared" si="6" ref="I120:I151">H120*D120</f>
        <v>0</v>
      </c>
    </row>
    <row r="121" spans="1:9" ht="12">
      <c r="A121" s="431">
        <v>3</v>
      </c>
      <c r="B121" s="320"/>
      <c r="C121" s="370" t="s">
        <v>2522</v>
      </c>
      <c r="D121" s="429">
        <v>1</v>
      </c>
      <c r="E121" s="430" t="s">
        <v>2299</v>
      </c>
      <c r="F121" s="382"/>
      <c r="G121" s="382">
        <f t="shared" si="5"/>
        <v>0</v>
      </c>
      <c r="H121" s="382"/>
      <c r="I121" s="383">
        <f t="shared" si="6"/>
        <v>0</v>
      </c>
    </row>
    <row r="122" spans="1:9" ht="12">
      <c r="A122" s="428">
        <v>4</v>
      </c>
      <c r="B122" s="320"/>
      <c r="C122" s="370" t="s">
        <v>2523</v>
      </c>
      <c r="D122" s="429">
        <v>1</v>
      </c>
      <c r="E122" s="430" t="s">
        <v>2299</v>
      </c>
      <c r="F122" s="382"/>
      <c r="G122" s="382">
        <f t="shared" si="5"/>
        <v>0</v>
      </c>
      <c r="H122" s="382"/>
      <c r="I122" s="383">
        <f t="shared" si="6"/>
        <v>0</v>
      </c>
    </row>
    <row r="123" spans="1:9" ht="12">
      <c r="A123" s="431">
        <v>5</v>
      </c>
      <c r="B123" s="320" t="s">
        <v>2215</v>
      </c>
      <c r="C123" s="370" t="s">
        <v>2524</v>
      </c>
      <c r="D123" s="429">
        <v>1</v>
      </c>
      <c r="E123" s="432" t="s">
        <v>2299</v>
      </c>
      <c r="F123" s="382"/>
      <c r="G123" s="382">
        <f t="shared" si="5"/>
        <v>0</v>
      </c>
      <c r="H123" s="382"/>
      <c r="I123" s="383">
        <f t="shared" si="6"/>
        <v>0</v>
      </c>
    </row>
    <row r="124" spans="1:9" ht="12">
      <c r="A124" s="428">
        <v>6</v>
      </c>
      <c r="B124" s="320"/>
      <c r="C124" s="375" t="s">
        <v>2525</v>
      </c>
      <c r="D124" s="429">
        <v>1</v>
      </c>
      <c r="E124" s="430" t="s">
        <v>530</v>
      </c>
      <c r="F124" s="382"/>
      <c r="G124" s="382">
        <f t="shared" si="5"/>
        <v>0</v>
      </c>
      <c r="H124" s="382"/>
      <c r="I124" s="383">
        <f t="shared" si="6"/>
        <v>0</v>
      </c>
    </row>
    <row r="125" spans="1:9" ht="12">
      <c r="A125" s="431">
        <v>7</v>
      </c>
      <c r="B125" s="320"/>
      <c r="C125" s="375" t="s">
        <v>2526</v>
      </c>
      <c r="D125" s="429">
        <v>1</v>
      </c>
      <c r="E125" s="430" t="s">
        <v>2299</v>
      </c>
      <c r="F125" s="382"/>
      <c r="G125" s="382">
        <f t="shared" si="5"/>
        <v>0</v>
      </c>
      <c r="H125" s="382"/>
      <c r="I125" s="383">
        <f t="shared" si="6"/>
        <v>0</v>
      </c>
    </row>
    <row r="126" spans="1:9" ht="12">
      <c r="A126" s="428">
        <v>8</v>
      </c>
      <c r="B126" s="320"/>
      <c r="C126" s="345" t="s">
        <v>2527</v>
      </c>
      <c r="D126" s="347">
        <v>1</v>
      </c>
      <c r="E126" s="433" t="s">
        <v>2299</v>
      </c>
      <c r="F126" s="349"/>
      <c r="G126" s="382">
        <f t="shared" si="5"/>
        <v>0</v>
      </c>
      <c r="H126" s="349"/>
      <c r="I126" s="383">
        <f t="shared" si="6"/>
        <v>0</v>
      </c>
    </row>
    <row r="127" spans="1:9" ht="12">
      <c r="A127" s="431">
        <v>9</v>
      </c>
      <c r="B127" s="320"/>
      <c r="C127" s="345" t="s">
        <v>2528</v>
      </c>
      <c r="D127" s="347">
        <v>10</v>
      </c>
      <c r="E127" s="433" t="s">
        <v>256</v>
      </c>
      <c r="F127" s="349"/>
      <c r="G127" s="382">
        <f t="shared" si="5"/>
        <v>0</v>
      </c>
      <c r="H127" s="349"/>
      <c r="I127" s="383">
        <f t="shared" si="6"/>
        <v>0</v>
      </c>
    </row>
    <row r="128" spans="1:9" ht="12">
      <c r="A128" s="428">
        <v>10</v>
      </c>
      <c r="B128" s="320"/>
      <c r="C128" s="345" t="s">
        <v>2529</v>
      </c>
      <c r="D128" s="347">
        <v>15</v>
      </c>
      <c r="E128" s="433" t="s">
        <v>256</v>
      </c>
      <c r="F128" s="349"/>
      <c r="G128" s="382">
        <f t="shared" si="5"/>
        <v>0</v>
      </c>
      <c r="H128" s="349"/>
      <c r="I128" s="383">
        <f t="shared" si="6"/>
        <v>0</v>
      </c>
    </row>
    <row r="129" spans="1:9" ht="12">
      <c r="A129" s="431">
        <v>11</v>
      </c>
      <c r="B129" s="320"/>
      <c r="C129" s="434" t="s">
        <v>2530</v>
      </c>
      <c r="D129" s="429">
        <v>1</v>
      </c>
      <c r="E129" s="430" t="s">
        <v>2299</v>
      </c>
      <c r="F129" s="382"/>
      <c r="G129" s="382">
        <f t="shared" si="5"/>
        <v>0</v>
      </c>
      <c r="H129" s="382"/>
      <c r="I129" s="383">
        <f t="shared" si="6"/>
        <v>0</v>
      </c>
    </row>
    <row r="130" spans="1:9" ht="12">
      <c r="A130" s="428">
        <v>12</v>
      </c>
      <c r="B130" s="320"/>
      <c r="C130" s="370" t="s">
        <v>2531</v>
      </c>
      <c r="D130" s="429">
        <v>2</v>
      </c>
      <c r="E130" s="430" t="s">
        <v>2299</v>
      </c>
      <c r="F130" s="382"/>
      <c r="G130" s="382">
        <f t="shared" si="5"/>
        <v>0</v>
      </c>
      <c r="H130" s="382"/>
      <c r="I130" s="383">
        <f t="shared" si="6"/>
        <v>0</v>
      </c>
    </row>
    <row r="131" spans="1:9" ht="12">
      <c r="A131" s="431">
        <v>13</v>
      </c>
      <c r="B131" s="320"/>
      <c r="C131" s="370" t="s">
        <v>2532</v>
      </c>
      <c r="D131" s="429">
        <v>3</v>
      </c>
      <c r="E131" s="432" t="s">
        <v>2299</v>
      </c>
      <c r="F131" s="382"/>
      <c r="G131" s="382">
        <f t="shared" si="5"/>
        <v>0</v>
      </c>
      <c r="H131" s="435"/>
      <c r="I131" s="383">
        <f t="shared" si="6"/>
        <v>0</v>
      </c>
    </row>
    <row r="132" spans="1:9" ht="12">
      <c r="A132" s="428">
        <v>14</v>
      </c>
      <c r="B132" s="320"/>
      <c r="C132" s="370" t="s">
        <v>2533</v>
      </c>
      <c r="D132" s="429">
        <v>32</v>
      </c>
      <c r="E132" s="432" t="s">
        <v>2299</v>
      </c>
      <c r="F132" s="382"/>
      <c r="G132" s="382">
        <f t="shared" si="5"/>
        <v>0</v>
      </c>
      <c r="H132" s="382"/>
      <c r="I132" s="383">
        <f t="shared" si="6"/>
        <v>0</v>
      </c>
    </row>
    <row r="133" spans="1:9" ht="12">
      <c r="A133" s="431">
        <v>15</v>
      </c>
      <c r="B133" s="320"/>
      <c r="C133" s="370" t="s">
        <v>2534</v>
      </c>
      <c r="D133" s="429">
        <v>12</v>
      </c>
      <c r="E133" s="432" t="s">
        <v>2299</v>
      </c>
      <c r="F133" s="382"/>
      <c r="G133" s="382">
        <f t="shared" si="5"/>
        <v>0</v>
      </c>
      <c r="H133" s="382"/>
      <c r="I133" s="383">
        <f t="shared" si="6"/>
        <v>0</v>
      </c>
    </row>
    <row r="134" spans="1:9" ht="12">
      <c r="A134" s="428">
        <v>16</v>
      </c>
      <c r="B134" s="320"/>
      <c r="C134" s="370" t="s">
        <v>2535</v>
      </c>
      <c r="D134" s="429">
        <v>3</v>
      </c>
      <c r="E134" s="430" t="s">
        <v>830</v>
      </c>
      <c r="F134" s="382"/>
      <c r="G134" s="382">
        <f t="shared" si="5"/>
        <v>0</v>
      </c>
      <c r="H134" s="382"/>
      <c r="I134" s="383">
        <f t="shared" si="6"/>
        <v>0</v>
      </c>
    </row>
    <row r="135" spans="1:9" ht="12">
      <c r="A135" s="431">
        <v>17</v>
      </c>
      <c r="B135" s="320"/>
      <c r="C135" s="375" t="s">
        <v>2536</v>
      </c>
      <c r="D135" s="429">
        <v>1</v>
      </c>
      <c r="E135" s="430" t="s">
        <v>530</v>
      </c>
      <c r="F135" s="382"/>
      <c r="G135" s="382">
        <f t="shared" si="5"/>
        <v>0</v>
      </c>
      <c r="H135" s="336"/>
      <c r="I135" s="383">
        <f t="shared" si="6"/>
        <v>0</v>
      </c>
    </row>
    <row r="136" spans="1:9" ht="12">
      <c r="A136" s="428">
        <v>18</v>
      </c>
      <c r="B136" s="436"/>
      <c r="C136" s="436"/>
      <c r="D136" s="436"/>
      <c r="E136" s="436"/>
      <c r="F136" s="436"/>
      <c r="G136" s="382">
        <f t="shared" si="5"/>
        <v>0</v>
      </c>
      <c r="H136" s="436"/>
      <c r="I136" s="383">
        <f t="shared" si="6"/>
        <v>0</v>
      </c>
    </row>
    <row r="137" spans="1:9" ht="12">
      <c r="A137" s="431">
        <v>19</v>
      </c>
      <c r="B137" s="320" t="s">
        <v>2471</v>
      </c>
      <c r="C137" s="329" t="s">
        <v>2472</v>
      </c>
      <c r="D137" s="330">
        <v>398</v>
      </c>
      <c r="E137" s="330" t="s">
        <v>256</v>
      </c>
      <c r="F137" s="331"/>
      <c r="G137" s="382">
        <f t="shared" si="5"/>
        <v>0</v>
      </c>
      <c r="H137" s="331"/>
      <c r="I137" s="383">
        <f t="shared" si="6"/>
        <v>0</v>
      </c>
    </row>
    <row r="138" spans="1:9" ht="12">
      <c r="A138" s="428">
        <v>20</v>
      </c>
      <c r="B138" s="320"/>
      <c r="C138" s="333" t="s">
        <v>2473</v>
      </c>
      <c r="D138" s="334">
        <v>52</v>
      </c>
      <c r="E138" s="334" t="s">
        <v>256</v>
      </c>
      <c r="F138" s="335"/>
      <c r="G138" s="382">
        <f t="shared" si="5"/>
        <v>0</v>
      </c>
      <c r="H138" s="336"/>
      <c r="I138" s="383">
        <f t="shared" si="6"/>
        <v>0</v>
      </c>
    </row>
    <row r="139" spans="1:9" ht="12">
      <c r="A139" s="431">
        <v>21</v>
      </c>
      <c r="B139" s="320"/>
      <c r="C139" s="340" t="s">
        <v>2477</v>
      </c>
      <c r="D139" s="338">
        <v>75</v>
      </c>
      <c r="E139" s="437" t="s">
        <v>2299</v>
      </c>
      <c r="F139" s="339"/>
      <c r="G139" s="382">
        <f t="shared" si="5"/>
        <v>0</v>
      </c>
      <c r="H139" s="336"/>
      <c r="I139" s="383">
        <f t="shared" si="6"/>
        <v>0</v>
      </c>
    </row>
    <row r="140" spans="1:9" ht="12">
      <c r="A140" s="428">
        <v>22</v>
      </c>
      <c r="B140" s="320"/>
      <c r="C140" s="325" t="s">
        <v>2484</v>
      </c>
      <c r="D140" s="344">
        <v>18</v>
      </c>
      <c r="E140" s="341" t="s">
        <v>2299</v>
      </c>
      <c r="F140" s="327"/>
      <c r="G140" s="382">
        <f t="shared" si="5"/>
        <v>0</v>
      </c>
      <c r="H140" s="342"/>
      <c r="I140" s="383">
        <f t="shared" si="6"/>
        <v>0</v>
      </c>
    </row>
    <row r="141" spans="1:9" ht="12">
      <c r="A141" s="431">
        <v>23</v>
      </c>
      <c r="B141" s="320"/>
      <c r="C141" s="325" t="s">
        <v>2485</v>
      </c>
      <c r="D141" s="344">
        <v>6</v>
      </c>
      <c r="E141" s="341" t="s">
        <v>2299</v>
      </c>
      <c r="F141" s="327"/>
      <c r="G141" s="382">
        <f t="shared" si="5"/>
        <v>0</v>
      </c>
      <c r="H141" s="342"/>
      <c r="I141" s="383">
        <f t="shared" si="6"/>
        <v>0</v>
      </c>
    </row>
    <row r="142" spans="1:9" ht="12">
      <c r="A142" s="428">
        <v>24</v>
      </c>
      <c r="B142" s="320" t="s">
        <v>2537</v>
      </c>
      <c r="C142" s="370" t="s">
        <v>2538</v>
      </c>
      <c r="D142" s="429">
        <v>3</v>
      </c>
      <c r="E142" s="437" t="s">
        <v>256</v>
      </c>
      <c r="F142" s="435"/>
      <c r="G142" s="382">
        <f t="shared" si="5"/>
        <v>0</v>
      </c>
      <c r="H142" s="382"/>
      <c r="I142" s="383">
        <f t="shared" si="6"/>
        <v>0</v>
      </c>
    </row>
    <row r="143" spans="1:9" ht="12">
      <c r="A143" s="431">
        <v>25</v>
      </c>
      <c r="B143" s="320"/>
      <c r="C143" s="370" t="s">
        <v>2539</v>
      </c>
      <c r="D143" s="429">
        <v>1</v>
      </c>
      <c r="E143" s="438" t="s">
        <v>530</v>
      </c>
      <c r="F143" s="435"/>
      <c r="G143" s="382">
        <f t="shared" si="5"/>
        <v>0</v>
      </c>
      <c r="H143" s="435"/>
      <c r="I143" s="383">
        <f t="shared" si="6"/>
        <v>0</v>
      </c>
    </row>
    <row r="144" spans="1:9" ht="12">
      <c r="A144" s="428">
        <v>26</v>
      </c>
      <c r="B144" s="320"/>
      <c r="C144" s="370" t="s">
        <v>2540</v>
      </c>
      <c r="D144" s="429">
        <v>12</v>
      </c>
      <c r="E144" s="430" t="s">
        <v>2299</v>
      </c>
      <c r="F144" s="382"/>
      <c r="G144" s="382">
        <f t="shared" si="5"/>
        <v>0</v>
      </c>
      <c r="H144" s="382"/>
      <c r="I144" s="383">
        <f t="shared" si="6"/>
        <v>0</v>
      </c>
    </row>
    <row r="145" spans="1:9" ht="12">
      <c r="A145" s="431">
        <v>27</v>
      </c>
      <c r="B145" s="320"/>
      <c r="C145" s="370" t="s">
        <v>2541</v>
      </c>
      <c r="D145" s="429">
        <v>1</v>
      </c>
      <c r="E145" s="438" t="s">
        <v>530</v>
      </c>
      <c r="F145" s="435"/>
      <c r="G145" s="382">
        <f t="shared" si="5"/>
        <v>0</v>
      </c>
      <c r="H145" s="435"/>
      <c r="I145" s="383">
        <f t="shared" si="6"/>
        <v>0</v>
      </c>
    </row>
    <row r="146" spans="1:9" ht="12">
      <c r="A146" s="428">
        <v>28</v>
      </c>
      <c r="B146" s="320"/>
      <c r="C146" s="370" t="s">
        <v>2542</v>
      </c>
      <c r="D146" s="429">
        <v>1</v>
      </c>
      <c r="E146" s="438" t="s">
        <v>530</v>
      </c>
      <c r="F146" s="435"/>
      <c r="G146" s="382">
        <f t="shared" si="5"/>
        <v>0</v>
      </c>
      <c r="H146" s="435"/>
      <c r="I146" s="383">
        <f t="shared" si="6"/>
        <v>0</v>
      </c>
    </row>
    <row r="147" spans="1:9" ht="12">
      <c r="A147" s="431">
        <v>29</v>
      </c>
      <c r="B147" s="320"/>
      <c r="C147" s="320" t="s">
        <v>2516</v>
      </c>
      <c r="D147" s="437">
        <v>1</v>
      </c>
      <c r="E147" s="438" t="s">
        <v>530</v>
      </c>
      <c r="F147" s="382"/>
      <c r="G147" s="382">
        <f t="shared" si="5"/>
        <v>0</v>
      </c>
      <c r="H147" s="382"/>
      <c r="I147" s="383">
        <f t="shared" si="6"/>
        <v>0</v>
      </c>
    </row>
    <row r="148" spans="1:9" ht="12">
      <c r="A148" s="428">
        <v>30</v>
      </c>
      <c r="B148" s="320"/>
      <c r="C148" s="439" t="s">
        <v>2543</v>
      </c>
      <c r="D148" s="347">
        <v>6</v>
      </c>
      <c r="E148" s="440" t="s">
        <v>1760</v>
      </c>
      <c r="F148" s="349"/>
      <c r="G148" s="382">
        <f t="shared" si="5"/>
        <v>0</v>
      </c>
      <c r="H148" s="349"/>
      <c r="I148" s="383">
        <f t="shared" si="6"/>
        <v>0</v>
      </c>
    </row>
    <row r="149" spans="1:9" ht="12">
      <c r="A149" s="431">
        <v>31</v>
      </c>
      <c r="B149" s="320"/>
      <c r="C149" s="370"/>
      <c r="D149" s="429"/>
      <c r="E149" s="437"/>
      <c r="F149" s="435"/>
      <c r="G149" s="382">
        <f t="shared" si="5"/>
        <v>0</v>
      </c>
      <c r="H149" s="382"/>
      <c r="I149" s="383">
        <f t="shared" si="6"/>
        <v>0</v>
      </c>
    </row>
    <row r="150" spans="1:9" ht="12">
      <c r="A150" s="428">
        <v>32</v>
      </c>
      <c r="B150" s="320" t="s">
        <v>2468</v>
      </c>
      <c r="C150" s="370" t="s">
        <v>2544</v>
      </c>
      <c r="D150" s="429">
        <v>768</v>
      </c>
      <c r="E150" s="430" t="s">
        <v>256</v>
      </c>
      <c r="F150" s="382"/>
      <c r="G150" s="382">
        <f t="shared" si="5"/>
        <v>0</v>
      </c>
      <c r="H150" s="382"/>
      <c r="I150" s="383">
        <f t="shared" si="6"/>
        <v>0</v>
      </c>
    </row>
    <row r="151" spans="1:9" ht="12">
      <c r="A151" s="431">
        <v>33</v>
      </c>
      <c r="B151" s="320"/>
      <c r="C151" s="370" t="s">
        <v>2545</v>
      </c>
      <c r="D151" s="429">
        <v>36</v>
      </c>
      <c r="E151" s="430" t="s">
        <v>256</v>
      </c>
      <c r="F151" s="382"/>
      <c r="G151" s="382">
        <f t="shared" si="5"/>
        <v>0</v>
      </c>
      <c r="H151" s="382"/>
      <c r="I151" s="383">
        <f t="shared" si="6"/>
        <v>0</v>
      </c>
    </row>
    <row r="152" spans="1:9" ht="12">
      <c r="A152" s="428">
        <v>34</v>
      </c>
      <c r="B152" s="320"/>
      <c r="C152" s="370"/>
      <c r="D152" s="429"/>
      <c r="E152" s="430"/>
      <c r="F152" s="382"/>
      <c r="G152" s="382"/>
      <c r="H152" s="382"/>
      <c r="I152" s="383"/>
    </row>
    <row r="153" spans="1:9" ht="12">
      <c r="A153" s="431">
        <v>35</v>
      </c>
      <c r="B153" s="320"/>
      <c r="C153" s="370"/>
      <c r="D153" s="429"/>
      <c r="E153" s="437"/>
      <c r="F153" s="435"/>
      <c r="G153" s="382"/>
      <c r="H153" s="382"/>
      <c r="I153" s="383"/>
    </row>
    <row r="154" spans="1:9" ht="13.8" thickBot="1">
      <c r="A154" s="441">
        <v>36</v>
      </c>
      <c r="B154" s="393"/>
      <c r="C154" s="442"/>
      <c r="D154" s="443"/>
      <c r="E154" s="393"/>
      <c r="F154" s="443"/>
      <c r="G154" s="443"/>
      <c r="H154" s="443"/>
      <c r="I154" s="444"/>
    </row>
    <row r="155" spans="1:9" ht="13.8" thickBot="1">
      <c r="A155" s="445">
        <v>37</v>
      </c>
      <c r="B155" s="446"/>
      <c r="C155" s="447" t="s">
        <v>2493</v>
      </c>
      <c r="D155" s="448"/>
      <c r="E155" s="446"/>
      <c r="F155" s="449"/>
      <c r="G155" s="449">
        <f>SUM(G120:G154)</f>
        <v>0</v>
      </c>
      <c r="H155" s="449"/>
      <c r="I155" s="450">
        <f>SUM(I119:I154)</f>
        <v>0</v>
      </c>
    </row>
  </sheetData>
  <mergeCells count="8">
    <mergeCell ref="F117:G117"/>
    <mergeCell ref="H117:I117"/>
    <mergeCell ref="B2:G2"/>
    <mergeCell ref="B3:G3"/>
    <mergeCell ref="F30:G30"/>
    <mergeCell ref="H30:I30"/>
    <mergeCell ref="F106:G106"/>
    <mergeCell ref="H106:I106"/>
  </mergeCells>
  <printOptions/>
  <pageMargins left="0.3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6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114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</row>
    <row r="8" spans="1:31" s="2" customFormat="1" ht="12" customHeight="1">
      <c r="A8" s="33"/>
      <c r="B8" s="34"/>
      <c r="C8" s="33"/>
      <c r="D8" s="28" t="s">
        <v>128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6.5" customHeight="1">
      <c r="A9" s="33"/>
      <c r="B9" s="34"/>
      <c r="C9" s="33"/>
      <c r="D9" s="33"/>
      <c r="E9" s="479" t="s">
        <v>2177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4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104" t="s">
        <v>22</v>
      </c>
      <c r="J12" s="56" t="str">
        <f>'Rekapitulace stavby'!AN8</f>
        <v>4. 6. 2019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104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104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9" t="str">
        <f>'Rekapitulace stavby'!E14</f>
        <v>Vyplň údaj</v>
      </c>
      <c r="F18" s="485"/>
      <c r="G18" s="485"/>
      <c r="H18" s="485"/>
      <c r="I18" s="104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104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104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104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489" t="s">
        <v>1</v>
      </c>
      <c r="F27" s="489"/>
      <c r="G27" s="489"/>
      <c r="H27" s="489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36</v>
      </c>
      <c r="E30" s="33"/>
      <c r="F30" s="33"/>
      <c r="G30" s="33"/>
      <c r="H30" s="33"/>
      <c r="I30" s="103"/>
      <c r="J30" s="72">
        <f>ROUND(J121,2)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11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2" t="s">
        <v>40</v>
      </c>
      <c r="E33" s="28" t="s">
        <v>41</v>
      </c>
      <c r="F33" s="113">
        <f>ROUND((SUM(BE121:BE134)),2)</f>
        <v>0</v>
      </c>
      <c r="G33" s="33"/>
      <c r="H33" s="33"/>
      <c r="I33" s="114">
        <v>0.21</v>
      </c>
      <c r="J33" s="113">
        <f>ROUND(((SUM(BE121:BE134))*I33),2)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42</v>
      </c>
      <c r="F34" s="113">
        <f>ROUND((SUM(BF121:BF134)),2)</f>
        <v>0</v>
      </c>
      <c r="G34" s="33"/>
      <c r="H34" s="33"/>
      <c r="I34" s="114">
        <v>0.15</v>
      </c>
      <c r="J34" s="113">
        <f>ROUND(((SUM(BF121:BF134))*I34),2)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43</v>
      </c>
      <c r="F35" s="113">
        <f>ROUND((SUM(BG121:BG134)),2)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44</v>
      </c>
      <c r="F36" s="113">
        <f>ROUND((SUM(BH121:BH134)),2)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45</v>
      </c>
      <c r="F37" s="113">
        <f>ROUND((SUM(BI121:BI134)),2)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46</v>
      </c>
      <c r="E39" s="61"/>
      <c r="F39" s="61"/>
      <c r="G39" s="117" t="s">
        <v>47</v>
      </c>
      <c r="H39" s="118" t="s">
        <v>48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I41" s="99"/>
      <c r="L41" s="21"/>
    </row>
    <row r="42" spans="2:12" s="1" customFormat="1" ht="14.4" customHeight="1">
      <c r="B42" s="21"/>
      <c r="I42" s="99"/>
      <c r="L42" s="21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128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79" t="str">
        <f>E9</f>
        <v>SO 03 - Vedlejší rozpočtové náklady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104" t="s">
        <v>22</v>
      </c>
      <c r="J89" s="56" t="str">
        <f>IF(J12="","",J12)</f>
        <v>4. 6. 2019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54.45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104" t="s">
        <v>30</v>
      </c>
      <c r="J91" s="31" t="str">
        <f>E21</f>
        <v xml:space="preserve">S WHG s.r.o.Ořešská 873,Řeporyje,155 00 Praha 5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104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133</v>
      </c>
      <c r="D94" s="115"/>
      <c r="E94" s="115"/>
      <c r="F94" s="115"/>
      <c r="G94" s="115"/>
      <c r="H94" s="115"/>
      <c r="I94" s="130"/>
      <c r="J94" s="131" t="s">
        <v>134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32" t="s">
        <v>135</v>
      </c>
      <c r="D96" s="33"/>
      <c r="E96" s="33"/>
      <c r="F96" s="33"/>
      <c r="G96" s="33"/>
      <c r="H96" s="33"/>
      <c r="I96" s="103"/>
      <c r="J96" s="72">
        <f>J121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136</v>
      </c>
    </row>
    <row r="97" spans="2:12" s="9" customFormat="1" ht="24.9" customHeight="1">
      <c r="B97" s="133"/>
      <c r="D97" s="134" t="s">
        <v>156</v>
      </c>
      <c r="E97" s="135"/>
      <c r="F97" s="135"/>
      <c r="G97" s="135"/>
      <c r="H97" s="135"/>
      <c r="I97" s="136"/>
      <c r="J97" s="137">
        <f>J122</f>
        <v>0</v>
      </c>
      <c r="L97" s="133"/>
    </row>
    <row r="98" spans="2:12" s="10" customFormat="1" ht="19.95" customHeight="1">
      <c r="B98" s="138"/>
      <c r="D98" s="139" t="s">
        <v>2178</v>
      </c>
      <c r="E98" s="140"/>
      <c r="F98" s="140"/>
      <c r="G98" s="140"/>
      <c r="H98" s="140"/>
      <c r="I98" s="141"/>
      <c r="J98" s="142">
        <f>J123</f>
        <v>0</v>
      </c>
      <c r="L98" s="138"/>
    </row>
    <row r="99" spans="2:12" s="10" customFormat="1" ht="19.95" customHeight="1">
      <c r="B99" s="138"/>
      <c r="D99" s="139" t="s">
        <v>2179</v>
      </c>
      <c r="E99" s="140"/>
      <c r="F99" s="140"/>
      <c r="G99" s="140"/>
      <c r="H99" s="140"/>
      <c r="I99" s="141"/>
      <c r="J99" s="142">
        <f>J125</f>
        <v>0</v>
      </c>
      <c r="L99" s="138"/>
    </row>
    <row r="100" spans="2:12" s="10" customFormat="1" ht="19.95" customHeight="1">
      <c r="B100" s="138"/>
      <c r="D100" s="139" t="s">
        <v>2180</v>
      </c>
      <c r="E100" s="140"/>
      <c r="F100" s="140"/>
      <c r="G100" s="140"/>
      <c r="H100" s="140"/>
      <c r="I100" s="141"/>
      <c r="J100" s="142">
        <f>J127</f>
        <v>0</v>
      </c>
      <c r="L100" s="138"/>
    </row>
    <row r="101" spans="2:12" s="10" customFormat="1" ht="19.95" customHeight="1">
      <c r="B101" s="138"/>
      <c r="D101" s="139" t="s">
        <v>2181</v>
      </c>
      <c r="E101" s="140"/>
      <c r="F101" s="140"/>
      <c r="G101" s="140"/>
      <c r="H101" s="140"/>
      <c r="I101" s="141"/>
      <c r="J101" s="142">
        <f>J129</f>
        <v>0</v>
      </c>
      <c r="L101" s="138"/>
    </row>
    <row r="102" spans="1:31" s="2" customFormat="1" ht="21.75" customHeight="1">
      <c r="A102" s="33"/>
      <c r="B102" s="34"/>
      <c r="C102" s="33"/>
      <c r="D102" s="33"/>
      <c r="E102" s="33"/>
      <c r="F102" s="33"/>
      <c r="G102" s="33"/>
      <c r="H102" s="33"/>
      <c r="I102" s="103"/>
      <c r="J102" s="33"/>
      <c r="K102" s="33"/>
      <c r="L102" s="4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" customHeight="1">
      <c r="A103" s="33"/>
      <c r="B103" s="48"/>
      <c r="C103" s="49"/>
      <c r="D103" s="49"/>
      <c r="E103" s="49"/>
      <c r="F103" s="49"/>
      <c r="G103" s="49"/>
      <c r="H103" s="49"/>
      <c r="I103" s="127"/>
      <c r="J103" s="49"/>
      <c r="K103" s="49"/>
      <c r="L103" s="4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7" spans="1:31" s="2" customFormat="1" ht="6.9" customHeight="1">
      <c r="A107" s="33"/>
      <c r="B107" s="50"/>
      <c r="C107" s="51"/>
      <c r="D107" s="51"/>
      <c r="E107" s="51"/>
      <c r="F107" s="51"/>
      <c r="G107" s="51"/>
      <c r="H107" s="51"/>
      <c r="I107" s="128"/>
      <c r="J107" s="51"/>
      <c r="K107" s="51"/>
      <c r="L107" s="4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31" s="2" customFormat="1" ht="24.9" customHeight="1">
      <c r="A108" s="33"/>
      <c r="B108" s="34"/>
      <c r="C108" s="22" t="s">
        <v>158</v>
      </c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34"/>
      <c r="C109" s="33"/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12" customHeight="1">
      <c r="A110" s="33"/>
      <c r="B110" s="34"/>
      <c r="C110" s="28" t="s">
        <v>16</v>
      </c>
      <c r="D110" s="33"/>
      <c r="E110" s="33"/>
      <c r="F110" s="33"/>
      <c r="G110" s="33"/>
      <c r="H110" s="33"/>
      <c r="I110" s="103"/>
      <c r="J110" s="33"/>
      <c r="K110" s="33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3.25" customHeight="1">
      <c r="A111" s="33"/>
      <c r="B111" s="34"/>
      <c r="C111" s="33"/>
      <c r="D111" s="33"/>
      <c r="E111" s="497" t="str">
        <f>E7</f>
        <v>Stavební úpravy a zateplení objektu pro sociální bydlená ul.Jičínská č.p.156,Valašské Meziříčí</v>
      </c>
      <c r="F111" s="498"/>
      <c r="G111" s="498"/>
      <c r="H111" s="498"/>
      <c r="I111" s="103"/>
      <c r="J111" s="33"/>
      <c r="K111" s="33"/>
      <c r="L111" s="4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2" customHeight="1">
      <c r="A112" s="33"/>
      <c r="B112" s="34"/>
      <c r="C112" s="28" t="s">
        <v>128</v>
      </c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16.5" customHeight="1">
      <c r="A113" s="33"/>
      <c r="B113" s="34"/>
      <c r="C113" s="33"/>
      <c r="D113" s="33"/>
      <c r="E113" s="479" t="str">
        <f>E9</f>
        <v>SO 03 - Vedlejší rozpočtové náklady</v>
      </c>
      <c r="F113" s="496"/>
      <c r="G113" s="496"/>
      <c r="H113" s="496"/>
      <c r="I113" s="103"/>
      <c r="J113" s="33"/>
      <c r="K113" s="33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" customHeight="1">
      <c r="A114" s="33"/>
      <c r="B114" s="34"/>
      <c r="C114" s="33"/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12" customHeight="1">
      <c r="A115" s="33"/>
      <c r="B115" s="34"/>
      <c r="C115" s="28" t="s">
        <v>20</v>
      </c>
      <c r="D115" s="33"/>
      <c r="E115" s="33"/>
      <c r="F115" s="26" t="str">
        <f>F12</f>
        <v>Valašské Meziříčí</v>
      </c>
      <c r="G115" s="33"/>
      <c r="H115" s="33"/>
      <c r="I115" s="104" t="s">
        <v>22</v>
      </c>
      <c r="J115" s="56" t="str">
        <f>IF(J12="","",J12)</f>
        <v>4. 6. 2019</v>
      </c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54.45" customHeight="1">
      <c r="A117" s="33"/>
      <c r="B117" s="34"/>
      <c r="C117" s="28" t="s">
        <v>24</v>
      </c>
      <c r="D117" s="33"/>
      <c r="E117" s="33"/>
      <c r="F117" s="26" t="str">
        <f>E15</f>
        <v>Město Valašské Meziříčí</v>
      </c>
      <c r="G117" s="33"/>
      <c r="H117" s="33"/>
      <c r="I117" s="104" t="s">
        <v>30</v>
      </c>
      <c r="J117" s="31" t="str">
        <f>E21</f>
        <v xml:space="preserve">S WHG s.r.o.Ořešská 873,Řeporyje,155 00 Praha 5 </v>
      </c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5.15" customHeight="1">
      <c r="A118" s="33"/>
      <c r="B118" s="34"/>
      <c r="C118" s="28" t="s">
        <v>28</v>
      </c>
      <c r="D118" s="33"/>
      <c r="E118" s="33"/>
      <c r="F118" s="26" t="str">
        <f>IF(E18="","",E18)</f>
        <v>Vyplň údaj</v>
      </c>
      <c r="G118" s="33"/>
      <c r="H118" s="33"/>
      <c r="I118" s="104" t="s">
        <v>33</v>
      </c>
      <c r="J118" s="31" t="str">
        <f>E24</f>
        <v>Fajfrová Irena</v>
      </c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0.3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1" customFormat="1" ht="29.25" customHeight="1">
      <c r="A120" s="143"/>
      <c r="B120" s="144"/>
      <c r="C120" s="145" t="s">
        <v>159</v>
      </c>
      <c r="D120" s="146" t="s">
        <v>61</v>
      </c>
      <c r="E120" s="146" t="s">
        <v>57</v>
      </c>
      <c r="F120" s="146" t="s">
        <v>58</v>
      </c>
      <c r="G120" s="146" t="s">
        <v>160</v>
      </c>
      <c r="H120" s="146" t="s">
        <v>161</v>
      </c>
      <c r="I120" s="147" t="s">
        <v>162</v>
      </c>
      <c r="J120" s="146" t="s">
        <v>134</v>
      </c>
      <c r="K120" s="148" t="s">
        <v>163</v>
      </c>
      <c r="L120" s="149"/>
      <c r="M120" s="63" t="s">
        <v>1</v>
      </c>
      <c r="N120" s="64" t="s">
        <v>40</v>
      </c>
      <c r="O120" s="64" t="s">
        <v>164</v>
      </c>
      <c r="P120" s="64" t="s">
        <v>165</v>
      </c>
      <c r="Q120" s="64" t="s">
        <v>166</v>
      </c>
      <c r="R120" s="64" t="s">
        <v>167</v>
      </c>
      <c r="S120" s="64" t="s">
        <v>168</v>
      </c>
      <c r="T120" s="65" t="s">
        <v>169</v>
      </c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</row>
    <row r="121" spans="1:63" s="2" customFormat="1" ht="22.95" customHeight="1">
      <c r="A121" s="33"/>
      <c r="B121" s="34"/>
      <c r="C121" s="70" t="s">
        <v>170</v>
      </c>
      <c r="D121" s="33"/>
      <c r="E121" s="33"/>
      <c r="F121" s="33"/>
      <c r="G121" s="33"/>
      <c r="H121" s="33"/>
      <c r="I121" s="103"/>
      <c r="J121" s="150">
        <f>BK121</f>
        <v>0</v>
      </c>
      <c r="K121" s="33"/>
      <c r="L121" s="34"/>
      <c r="M121" s="66"/>
      <c r="N121" s="57"/>
      <c r="O121" s="67"/>
      <c r="P121" s="151">
        <f>P122</f>
        <v>0</v>
      </c>
      <c r="Q121" s="67"/>
      <c r="R121" s="151">
        <f>R122</f>
        <v>0</v>
      </c>
      <c r="S121" s="67"/>
      <c r="T121" s="152">
        <f>T122</f>
        <v>0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T121" s="18" t="s">
        <v>75</v>
      </c>
      <c r="AU121" s="18" t="s">
        <v>136</v>
      </c>
      <c r="BK121" s="153">
        <f>BK122</f>
        <v>0</v>
      </c>
    </row>
    <row r="122" spans="2:63" s="12" customFormat="1" ht="25.95" customHeight="1">
      <c r="B122" s="154"/>
      <c r="D122" s="155" t="s">
        <v>75</v>
      </c>
      <c r="E122" s="156" t="s">
        <v>899</v>
      </c>
      <c r="F122" s="156" t="s">
        <v>113</v>
      </c>
      <c r="I122" s="157"/>
      <c r="J122" s="158">
        <f>BK122</f>
        <v>0</v>
      </c>
      <c r="L122" s="154"/>
      <c r="M122" s="159"/>
      <c r="N122" s="160"/>
      <c r="O122" s="160"/>
      <c r="P122" s="161">
        <f>P123+P125+P127+P129</f>
        <v>0</v>
      </c>
      <c r="Q122" s="160"/>
      <c r="R122" s="161">
        <f>R123+R125+R127+R129</f>
        <v>0</v>
      </c>
      <c r="S122" s="160"/>
      <c r="T122" s="162">
        <f>T123+T125+T127+T129</f>
        <v>0</v>
      </c>
      <c r="AR122" s="155" t="s">
        <v>199</v>
      </c>
      <c r="AT122" s="163" t="s">
        <v>75</v>
      </c>
      <c r="AU122" s="163" t="s">
        <v>76</v>
      </c>
      <c r="AY122" s="155" t="s">
        <v>173</v>
      </c>
      <c r="BK122" s="164">
        <f>BK123+BK125+BK127+BK129</f>
        <v>0</v>
      </c>
    </row>
    <row r="123" spans="2:63" s="12" customFormat="1" ht="22.95" customHeight="1">
      <c r="B123" s="154"/>
      <c r="D123" s="155" t="s">
        <v>75</v>
      </c>
      <c r="E123" s="165" t="s">
        <v>2182</v>
      </c>
      <c r="F123" s="165" t="s">
        <v>2183</v>
      </c>
      <c r="I123" s="157"/>
      <c r="J123" s="166">
        <f>BK123</f>
        <v>0</v>
      </c>
      <c r="L123" s="154"/>
      <c r="M123" s="159"/>
      <c r="N123" s="160"/>
      <c r="O123" s="160"/>
      <c r="P123" s="161">
        <f>P124</f>
        <v>0</v>
      </c>
      <c r="Q123" s="160"/>
      <c r="R123" s="161">
        <f>R124</f>
        <v>0</v>
      </c>
      <c r="S123" s="160"/>
      <c r="T123" s="162">
        <f>T124</f>
        <v>0</v>
      </c>
      <c r="AR123" s="155" t="s">
        <v>199</v>
      </c>
      <c r="AT123" s="163" t="s">
        <v>75</v>
      </c>
      <c r="AU123" s="163" t="s">
        <v>84</v>
      </c>
      <c r="AY123" s="155" t="s">
        <v>173</v>
      </c>
      <c r="BK123" s="164">
        <f>BK124</f>
        <v>0</v>
      </c>
    </row>
    <row r="124" spans="1:65" s="2" customFormat="1" ht="16.5" customHeight="1">
      <c r="A124" s="33"/>
      <c r="B124" s="167"/>
      <c r="C124" s="168" t="s">
        <v>84</v>
      </c>
      <c r="D124" s="168" t="s">
        <v>175</v>
      </c>
      <c r="E124" s="169" t="s">
        <v>2184</v>
      </c>
      <c r="F124" s="170" t="s">
        <v>2183</v>
      </c>
      <c r="G124" s="171" t="s">
        <v>530</v>
      </c>
      <c r="H124" s="172">
        <v>1</v>
      </c>
      <c r="I124" s="173"/>
      <c r="J124" s="174">
        <f>ROUND(I124*H124,2)</f>
        <v>0</v>
      </c>
      <c r="K124" s="170" t="s">
        <v>179</v>
      </c>
      <c r="L124" s="34"/>
      <c r="M124" s="175" t="s">
        <v>1</v>
      </c>
      <c r="N124" s="176" t="s">
        <v>42</v>
      </c>
      <c r="O124" s="59"/>
      <c r="P124" s="177">
        <f>O124*H124</f>
        <v>0</v>
      </c>
      <c r="Q124" s="177">
        <v>0</v>
      </c>
      <c r="R124" s="177">
        <f>Q124*H124</f>
        <v>0</v>
      </c>
      <c r="S124" s="177">
        <v>0</v>
      </c>
      <c r="T124" s="178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79" t="s">
        <v>905</v>
      </c>
      <c r="AT124" s="179" t="s">
        <v>175</v>
      </c>
      <c r="AU124" s="179" t="s">
        <v>92</v>
      </c>
      <c r="AY124" s="18" t="s">
        <v>173</v>
      </c>
      <c r="BE124" s="180">
        <f>IF(N124="základní",J124,0)</f>
        <v>0</v>
      </c>
      <c r="BF124" s="180">
        <f>IF(N124="snížená",J124,0)</f>
        <v>0</v>
      </c>
      <c r="BG124" s="180">
        <f>IF(N124="zákl. přenesená",J124,0)</f>
        <v>0</v>
      </c>
      <c r="BH124" s="180">
        <f>IF(N124="sníž. přenesená",J124,0)</f>
        <v>0</v>
      </c>
      <c r="BI124" s="180">
        <f>IF(N124="nulová",J124,0)</f>
        <v>0</v>
      </c>
      <c r="BJ124" s="18" t="s">
        <v>92</v>
      </c>
      <c r="BK124" s="180">
        <f>ROUND(I124*H124,2)</f>
        <v>0</v>
      </c>
      <c r="BL124" s="18" t="s">
        <v>905</v>
      </c>
      <c r="BM124" s="179" t="s">
        <v>2185</v>
      </c>
    </row>
    <row r="125" spans="2:63" s="12" customFormat="1" ht="22.95" customHeight="1">
      <c r="B125" s="154"/>
      <c r="D125" s="155" t="s">
        <v>75</v>
      </c>
      <c r="E125" s="165" t="s">
        <v>2186</v>
      </c>
      <c r="F125" s="165" t="s">
        <v>2187</v>
      </c>
      <c r="I125" s="157"/>
      <c r="J125" s="166">
        <f>BK125</f>
        <v>0</v>
      </c>
      <c r="L125" s="154"/>
      <c r="M125" s="159"/>
      <c r="N125" s="160"/>
      <c r="O125" s="160"/>
      <c r="P125" s="161">
        <f>P126</f>
        <v>0</v>
      </c>
      <c r="Q125" s="160"/>
      <c r="R125" s="161">
        <f>R126</f>
        <v>0</v>
      </c>
      <c r="S125" s="160"/>
      <c r="T125" s="162">
        <f>T126</f>
        <v>0</v>
      </c>
      <c r="AR125" s="155" t="s">
        <v>199</v>
      </c>
      <c r="AT125" s="163" t="s">
        <v>75</v>
      </c>
      <c r="AU125" s="163" t="s">
        <v>84</v>
      </c>
      <c r="AY125" s="155" t="s">
        <v>173</v>
      </c>
      <c r="BK125" s="164">
        <f>BK126</f>
        <v>0</v>
      </c>
    </row>
    <row r="126" spans="1:65" s="2" customFormat="1" ht="16.5" customHeight="1">
      <c r="A126" s="33"/>
      <c r="B126" s="167"/>
      <c r="C126" s="168" t="s">
        <v>92</v>
      </c>
      <c r="D126" s="168" t="s">
        <v>175</v>
      </c>
      <c r="E126" s="169" t="s">
        <v>2188</v>
      </c>
      <c r="F126" s="170" t="s">
        <v>2187</v>
      </c>
      <c r="G126" s="171" t="s">
        <v>530</v>
      </c>
      <c r="H126" s="172">
        <v>1</v>
      </c>
      <c r="I126" s="173"/>
      <c r="J126" s="174">
        <f>ROUND(I126*H126,2)</f>
        <v>0</v>
      </c>
      <c r="K126" s="170" t="s">
        <v>179</v>
      </c>
      <c r="L126" s="34"/>
      <c r="M126" s="175" t="s">
        <v>1</v>
      </c>
      <c r="N126" s="176" t="s">
        <v>42</v>
      </c>
      <c r="O126" s="59"/>
      <c r="P126" s="177">
        <f>O126*H126</f>
        <v>0</v>
      </c>
      <c r="Q126" s="177">
        <v>0</v>
      </c>
      <c r="R126" s="177">
        <f>Q126*H126</f>
        <v>0</v>
      </c>
      <c r="S126" s="177">
        <v>0</v>
      </c>
      <c r="T126" s="178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79" t="s">
        <v>905</v>
      </c>
      <c r="AT126" s="179" t="s">
        <v>175</v>
      </c>
      <c r="AU126" s="179" t="s">
        <v>92</v>
      </c>
      <c r="AY126" s="18" t="s">
        <v>173</v>
      </c>
      <c r="BE126" s="180">
        <f>IF(N126="základní",J126,0)</f>
        <v>0</v>
      </c>
      <c r="BF126" s="180">
        <f>IF(N126="snížená",J126,0)</f>
        <v>0</v>
      </c>
      <c r="BG126" s="180">
        <f>IF(N126="zákl. přenesená",J126,0)</f>
        <v>0</v>
      </c>
      <c r="BH126" s="180">
        <f>IF(N126="sníž. přenesená",J126,0)</f>
        <v>0</v>
      </c>
      <c r="BI126" s="180">
        <f>IF(N126="nulová",J126,0)</f>
        <v>0</v>
      </c>
      <c r="BJ126" s="18" t="s">
        <v>92</v>
      </c>
      <c r="BK126" s="180">
        <f>ROUND(I126*H126,2)</f>
        <v>0</v>
      </c>
      <c r="BL126" s="18" t="s">
        <v>905</v>
      </c>
      <c r="BM126" s="179" t="s">
        <v>2189</v>
      </c>
    </row>
    <row r="127" spans="2:63" s="12" customFormat="1" ht="22.95" customHeight="1">
      <c r="B127" s="154"/>
      <c r="D127" s="155" t="s">
        <v>75</v>
      </c>
      <c r="E127" s="165" t="s">
        <v>2190</v>
      </c>
      <c r="F127" s="165" t="s">
        <v>2191</v>
      </c>
      <c r="I127" s="157"/>
      <c r="J127" s="166">
        <f>BK127</f>
        <v>0</v>
      </c>
      <c r="L127" s="154"/>
      <c r="M127" s="159"/>
      <c r="N127" s="160"/>
      <c r="O127" s="160"/>
      <c r="P127" s="161">
        <f>P128</f>
        <v>0</v>
      </c>
      <c r="Q127" s="160"/>
      <c r="R127" s="161">
        <f>R128</f>
        <v>0</v>
      </c>
      <c r="S127" s="160"/>
      <c r="T127" s="162">
        <f>T128</f>
        <v>0</v>
      </c>
      <c r="AR127" s="155" t="s">
        <v>199</v>
      </c>
      <c r="AT127" s="163" t="s">
        <v>75</v>
      </c>
      <c r="AU127" s="163" t="s">
        <v>84</v>
      </c>
      <c r="AY127" s="155" t="s">
        <v>173</v>
      </c>
      <c r="BK127" s="164">
        <f>BK128</f>
        <v>0</v>
      </c>
    </row>
    <row r="128" spans="1:65" s="2" customFormat="1" ht="16.5" customHeight="1">
      <c r="A128" s="33"/>
      <c r="B128" s="167"/>
      <c r="C128" s="168" t="s">
        <v>191</v>
      </c>
      <c r="D128" s="168" t="s">
        <v>175</v>
      </c>
      <c r="E128" s="169" t="s">
        <v>2192</v>
      </c>
      <c r="F128" s="170" t="s">
        <v>2191</v>
      </c>
      <c r="G128" s="171" t="s">
        <v>530</v>
      </c>
      <c r="H128" s="172">
        <v>1</v>
      </c>
      <c r="I128" s="173"/>
      <c r="J128" s="174">
        <f>ROUND(I128*H128,2)</f>
        <v>0</v>
      </c>
      <c r="K128" s="170" t="s">
        <v>179</v>
      </c>
      <c r="L128" s="34"/>
      <c r="M128" s="175" t="s">
        <v>1</v>
      </c>
      <c r="N128" s="176" t="s">
        <v>42</v>
      </c>
      <c r="O128" s="59"/>
      <c r="P128" s="177">
        <f>O128*H128</f>
        <v>0</v>
      </c>
      <c r="Q128" s="177">
        <v>0</v>
      </c>
      <c r="R128" s="177">
        <f>Q128*H128</f>
        <v>0</v>
      </c>
      <c r="S128" s="177">
        <v>0</v>
      </c>
      <c r="T128" s="178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179" t="s">
        <v>905</v>
      </c>
      <c r="AT128" s="179" t="s">
        <v>175</v>
      </c>
      <c r="AU128" s="179" t="s">
        <v>92</v>
      </c>
      <c r="AY128" s="18" t="s">
        <v>173</v>
      </c>
      <c r="BE128" s="180">
        <f>IF(N128="základní",J128,0)</f>
        <v>0</v>
      </c>
      <c r="BF128" s="180">
        <f>IF(N128="snížená",J128,0)</f>
        <v>0</v>
      </c>
      <c r="BG128" s="180">
        <f>IF(N128="zákl. přenesená",J128,0)</f>
        <v>0</v>
      </c>
      <c r="BH128" s="180">
        <f>IF(N128="sníž. přenesená",J128,0)</f>
        <v>0</v>
      </c>
      <c r="BI128" s="180">
        <f>IF(N128="nulová",J128,0)</f>
        <v>0</v>
      </c>
      <c r="BJ128" s="18" t="s">
        <v>92</v>
      </c>
      <c r="BK128" s="180">
        <f>ROUND(I128*H128,2)</f>
        <v>0</v>
      </c>
      <c r="BL128" s="18" t="s">
        <v>905</v>
      </c>
      <c r="BM128" s="179" t="s">
        <v>2193</v>
      </c>
    </row>
    <row r="129" spans="2:63" s="12" customFormat="1" ht="22.95" customHeight="1">
      <c r="B129" s="154"/>
      <c r="D129" s="155" t="s">
        <v>75</v>
      </c>
      <c r="E129" s="165" t="s">
        <v>2194</v>
      </c>
      <c r="F129" s="165" t="s">
        <v>2195</v>
      </c>
      <c r="I129" s="157"/>
      <c r="J129" s="166">
        <f>BK129</f>
        <v>0</v>
      </c>
      <c r="L129" s="154"/>
      <c r="M129" s="159"/>
      <c r="N129" s="160"/>
      <c r="O129" s="160"/>
      <c r="P129" s="161">
        <f>SUM(P130:P134)</f>
        <v>0</v>
      </c>
      <c r="Q129" s="160"/>
      <c r="R129" s="161">
        <f>SUM(R130:R134)</f>
        <v>0</v>
      </c>
      <c r="S129" s="160"/>
      <c r="T129" s="162">
        <f>SUM(T130:T134)</f>
        <v>0</v>
      </c>
      <c r="AR129" s="155" t="s">
        <v>199</v>
      </c>
      <c r="AT129" s="163" t="s">
        <v>75</v>
      </c>
      <c r="AU129" s="163" t="s">
        <v>84</v>
      </c>
      <c r="AY129" s="155" t="s">
        <v>173</v>
      </c>
      <c r="BK129" s="164">
        <f>SUM(BK130:BK134)</f>
        <v>0</v>
      </c>
    </row>
    <row r="130" spans="1:65" s="2" customFormat="1" ht="16.5" customHeight="1">
      <c r="A130" s="33"/>
      <c r="B130" s="167"/>
      <c r="C130" s="168" t="s">
        <v>180</v>
      </c>
      <c r="D130" s="168" t="s">
        <v>175</v>
      </c>
      <c r="E130" s="169" t="s">
        <v>2196</v>
      </c>
      <c r="F130" s="170" t="s">
        <v>2197</v>
      </c>
      <c r="G130" s="171" t="s">
        <v>530</v>
      </c>
      <c r="H130" s="172">
        <v>1</v>
      </c>
      <c r="I130" s="173"/>
      <c r="J130" s="174">
        <f>ROUND(I130*H130,2)</f>
        <v>0</v>
      </c>
      <c r="K130" s="170" t="s">
        <v>179</v>
      </c>
      <c r="L130" s="34"/>
      <c r="M130" s="175" t="s">
        <v>1</v>
      </c>
      <c r="N130" s="176" t="s">
        <v>42</v>
      </c>
      <c r="O130" s="59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79" t="s">
        <v>905</v>
      </c>
      <c r="AT130" s="179" t="s">
        <v>175</v>
      </c>
      <c r="AU130" s="179" t="s">
        <v>92</v>
      </c>
      <c r="AY130" s="18" t="s">
        <v>173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8" t="s">
        <v>92</v>
      </c>
      <c r="BK130" s="180">
        <f>ROUND(I130*H130,2)</f>
        <v>0</v>
      </c>
      <c r="BL130" s="18" t="s">
        <v>905</v>
      </c>
      <c r="BM130" s="179" t="s">
        <v>2198</v>
      </c>
    </row>
    <row r="131" spans="1:65" s="2" customFormat="1" ht="16.5" customHeight="1">
      <c r="A131" s="33"/>
      <c r="B131" s="167"/>
      <c r="C131" s="168" t="s">
        <v>199</v>
      </c>
      <c r="D131" s="168" t="s">
        <v>175</v>
      </c>
      <c r="E131" s="169" t="s">
        <v>2199</v>
      </c>
      <c r="F131" s="170" t="s">
        <v>2200</v>
      </c>
      <c r="G131" s="171" t="s">
        <v>530</v>
      </c>
      <c r="H131" s="172">
        <v>1</v>
      </c>
      <c r="I131" s="173"/>
      <c r="J131" s="174">
        <f>ROUND(I131*H131,2)</f>
        <v>0</v>
      </c>
      <c r="K131" s="170" t="s">
        <v>1</v>
      </c>
      <c r="L131" s="34"/>
      <c r="M131" s="175" t="s">
        <v>1</v>
      </c>
      <c r="N131" s="176" t="s">
        <v>42</v>
      </c>
      <c r="O131" s="59"/>
      <c r="P131" s="177">
        <f>O131*H131</f>
        <v>0</v>
      </c>
      <c r="Q131" s="177">
        <v>0</v>
      </c>
      <c r="R131" s="177">
        <f>Q131*H131</f>
        <v>0</v>
      </c>
      <c r="S131" s="177">
        <v>0</v>
      </c>
      <c r="T131" s="178">
        <f>S131*H131</f>
        <v>0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R131" s="179" t="s">
        <v>905</v>
      </c>
      <c r="AT131" s="179" t="s">
        <v>175</v>
      </c>
      <c r="AU131" s="179" t="s">
        <v>92</v>
      </c>
      <c r="AY131" s="18" t="s">
        <v>173</v>
      </c>
      <c r="BE131" s="180">
        <f>IF(N131="základní",J131,0)</f>
        <v>0</v>
      </c>
      <c r="BF131" s="180">
        <f>IF(N131="snížená",J131,0)</f>
        <v>0</v>
      </c>
      <c r="BG131" s="180">
        <f>IF(N131="zákl. přenesená",J131,0)</f>
        <v>0</v>
      </c>
      <c r="BH131" s="180">
        <f>IF(N131="sníž. přenesená",J131,0)</f>
        <v>0</v>
      </c>
      <c r="BI131" s="180">
        <f>IF(N131="nulová",J131,0)</f>
        <v>0</v>
      </c>
      <c r="BJ131" s="18" t="s">
        <v>92</v>
      </c>
      <c r="BK131" s="180">
        <f>ROUND(I131*H131,2)</f>
        <v>0</v>
      </c>
      <c r="BL131" s="18" t="s">
        <v>905</v>
      </c>
      <c r="BM131" s="179" t="s">
        <v>2201</v>
      </c>
    </row>
    <row r="132" spans="1:65" s="2" customFormat="1" ht="16.5" customHeight="1">
      <c r="A132" s="33"/>
      <c r="B132" s="167"/>
      <c r="C132" s="168" t="s">
        <v>203</v>
      </c>
      <c r="D132" s="168" t="s">
        <v>175</v>
      </c>
      <c r="E132" s="169" t="s">
        <v>2202</v>
      </c>
      <c r="F132" s="170" t="s">
        <v>2203</v>
      </c>
      <c r="G132" s="171" t="s">
        <v>530</v>
      </c>
      <c r="H132" s="172">
        <v>1</v>
      </c>
      <c r="I132" s="173"/>
      <c r="J132" s="174">
        <f>ROUND(I132*H132,2)</f>
        <v>0</v>
      </c>
      <c r="K132" s="170" t="s">
        <v>1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905</v>
      </c>
      <c r="AT132" s="179" t="s">
        <v>175</v>
      </c>
      <c r="AU132" s="179" t="s">
        <v>92</v>
      </c>
      <c r="AY132" s="18" t="s">
        <v>173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92</v>
      </c>
      <c r="BK132" s="180">
        <f>ROUND(I132*H132,2)</f>
        <v>0</v>
      </c>
      <c r="BL132" s="18" t="s">
        <v>905</v>
      </c>
      <c r="BM132" s="179" t="s">
        <v>2204</v>
      </c>
    </row>
    <row r="133" spans="1:65" s="2" customFormat="1" ht="16.5" customHeight="1">
      <c r="A133" s="33"/>
      <c r="B133" s="167"/>
      <c r="C133" s="168" t="s">
        <v>209</v>
      </c>
      <c r="D133" s="168" t="s">
        <v>175</v>
      </c>
      <c r="E133" s="169" t="s">
        <v>2205</v>
      </c>
      <c r="F133" s="170" t="s">
        <v>2206</v>
      </c>
      <c r="G133" s="171" t="s">
        <v>530</v>
      </c>
      <c r="H133" s="172">
        <v>1</v>
      </c>
      <c r="I133" s="173"/>
      <c r="J133" s="174">
        <f>ROUND(I133*H133,2)</f>
        <v>0</v>
      </c>
      <c r="K133" s="170" t="s">
        <v>1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905</v>
      </c>
      <c r="AT133" s="179" t="s">
        <v>175</v>
      </c>
      <c r="AU133" s="179" t="s">
        <v>92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905</v>
      </c>
      <c r="BM133" s="179" t="s">
        <v>2207</v>
      </c>
    </row>
    <row r="134" spans="1:65" s="2" customFormat="1" ht="16.5" customHeight="1">
      <c r="A134" s="33"/>
      <c r="B134" s="167"/>
      <c r="C134" s="168" t="s">
        <v>216</v>
      </c>
      <c r="D134" s="168" t="s">
        <v>175</v>
      </c>
      <c r="E134" s="169" t="s">
        <v>2208</v>
      </c>
      <c r="F134" s="170" t="s">
        <v>2209</v>
      </c>
      <c r="G134" s="171" t="s">
        <v>530</v>
      </c>
      <c r="H134" s="172">
        <v>1</v>
      </c>
      <c r="I134" s="173"/>
      <c r="J134" s="174">
        <f>ROUND(I134*H134,2)</f>
        <v>0</v>
      </c>
      <c r="K134" s="170" t="s">
        <v>1</v>
      </c>
      <c r="L134" s="34"/>
      <c r="M134" s="224" t="s">
        <v>1</v>
      </c>
      <c r="N134" s="225" t="s">
        <v>42</v>
      </c>
      <c r="O134" s="226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905</v>
      </c>
      <c r="AT134" s="179" t="s">
        <v>175</v>
      </c>
      <c r="AU134" s="179" t="s">
        <v>92</v>
      </c>
      <c r="AY134" s="18" t="s">
        <v>173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92</v>
      </c>
      <c r="BK134" s="180">
        <f>ROUND(I134*H134,2)</f>
        <v>0</v>
      </c>
      <c r="BL134" s="18" t="s">
        <v>905</v>
      </c>
      <c r="BM134" s="179" t="s">
        <v>2210</v>
      </c>
    </row>
    <row r="135" spans="1:31" s="2" customFormat="1" ht="6.9" customHeight="1">
      <c r="A135" s="33"/>
      <c r="B135" s="48"/>
      <c r="C135" s="49"/>
      <c r="D135" s="49"/>
      <c r="E135" s="49"/>
      <c r="F135" s="49"/>
      <c r="G135" s="49"/>
      <c r="H135" s="49"/>
      <c r="I135" s="127"/>
      <c r="J135" s="49"/>
      <c r="K135" s="49"/>
      <c r="L135" s="34"/>
      <c r="M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</sheetData>
  <autoFilter ref="C120:K134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9"/>
      <c r="C3" s="20"/>
      <c r="D3" s="20"/>
      <c r="E3" s="20"/>
      <c r="F3" s="20"/>
      <c r="G3" s="20"/>
      <c r="H3" s="21"/>
    </row>
    <row r="4" spans="2:8" s="1" customFormat="1" ht="24.9" customHeight="1">
      <c r="B4" s="21"/>
      <c r="C4" s="22" t="s">
        <v>2211</v>
      </c>
      <c r="H4" s="21"/>
    </row>
    <row r="5" spans="2:8" s="1" customFormat="1" ht="12" customHeight="1">
      <c r="B5" s="21"/>
      <c r="C5" s="25" t="s">
        <v>13</v>
      </c>
      <c r="D5" s="489" t="s">
        <v>14</v>
      </c>
      <c r="E5" s="466"/>
      <c r="F5" s="466"/>
      <c r="H5" s="21"/>
    </row>
    <row r="6" spans="2:8" s="1" customFormat="1" ht="36.9" customHeight="1">
      <c r="B6" s="21"/>
      <c r="C6" s="27" t="s">
        <v>16</v>
      </c>
      <c r="D6" s="486" t="s">
        <v>17</v>
      </c>
      <c r="E6" s="466"/>
      <c r="F6" s="466"/>
      <c r="H6" s="21"/>
    </row>
    <row r="7" spans="2:8" s="1" customFormat="1" ht="24.75" customHeight="1">
      <c r="B7" s="21"/>
      <c r="C7" s="28" t="s">
        <v>22</v>
      </c>
      <c r="D7" s="56" t="str">
        <f>'Rekapitulace stavby'!AN8</f>
        <v>4. 6. 2019</v>
      </c>
      <c r="H7" s="21"/>
    </row>
    <row r="8" spans="1:8" s="2" customFormat="1" ht="10.95" customHeight="1">
      <c r="A8" s="33"/>
      <c r="B8" s="34"/>
      <c r="C8" s="33"/>
      <c r="D8" s="33"/>
      <c r="E8" s="33"/>
      <c r="F8" s="33"/>
      <c r="G8" s="33"/>
      <c r="H8" s="34"/>
    </row>
    <row r="9" spans="1:8" s="11" customFormat="1" ht="29.25" customHeight="1">
      <c r="A9" s="143"/>
      <c r="B9" s="144"/>
      <c r="C9" s="145" t="s">
        <v>57</v>
      </c>
      <c r="D9" s="146" t="s">
        <v>58</v>
      </c>
      <c r="E9" s="146" t="s">
        <v>160</v>
      </c>
      <c r="F9" s="148" t="s">
        <v>2212</v>
      </c>
      <c r="G9" s="143"/>
      <c r="H9" s="144"/>
    </row>
    <row r="10" spans="1:8" s="2" customFormat="1" ht="26.4" customHeight="1">
      <c r="A10" s="33"/>
      <c r="B10" s="34"/>
      <c r="C10" s="232" t="s">
        <v>2213</v>
      </c>
      <c r="D10" s="232" t="s">
        <v>82</v>
      </c>
      <c r="E10" s="33"/>
      <c r="F10" s="33"/>
      <c r="G10" s="33"/>
      <c r="H10" s="34"/>
    </row>
    <row r="11" spans="1:8" s="2" customFormat="1" ht="16.95" customHeight="1">
      <c r="A11" s="33"/>
      <c r="B11" s="34"/>
      <c r="C11" s="233" t="s">
        <v>115</v>
      </c>
      <c r="D11" s="234" t="s">
        <v>1</v>
      </c>
      <c r="E11" s="235" t="s">
        <v>1</v>
      </c>
      <c r="F11" s="236">
        <v>70.2</v>
      </c>
      <c r="G11" s="33"/>
      <c r="H11" s="34"/>
    </row>
    <row r="12" spans="1:8" s="2" customFormat="1" ht="16.95" customHeight="1">
      <c r="A12" s="33"/>
      <c r="B12" s="34"/>
      <c r="C12" s="237" t="s">
        <v>1</v>
      </c>
      <c r="D12" s="237" t="s">
        <v>381</v>
      </c>
      <c r="E12" s="18" t="s">
        <v>1</v>
      </c>
      <c r="F12" s="238">
        <v>0</v>
      </c>
      <c r="G12" s="33"/>
      <c r="H12" s="34"/>
    </row>
    <row r="13" spans="1:8" s="2" customFormat="1" ht="16.95" customHeight="1">
      <c r="A13" s="33"/>
      <c r="B13" s="34"/>
      <c r="C13" s="237" t="s">
        <v>115</v>
      </c>
      <c r="D13" s="237" t="s">
        <v>382</v>
      </c>
      <c r="E13" s="18" t="s">
        <v>1</v>
      </c>
      <c r="F13" s="238">
        <v>70.2</v>
      </c>
      <c r="G13" s="33"/>
      <c r="H13" s="34"/>
    </row>
    <row r="14" spans="1:8" s="2" customFormat="1" ht="16.95" customHeight="1">
      <c r="A14" s="33"/>
      <c r="B14" s="34"/>
      <c r="C14" s="239" t="s">
        <v>2214</v>
      </c>
      <c r="D14" s="33"/>
      <c r="E14" s="33"/>
      <c r="F14" s="33"/>
      <c r="G14" s="33"/>
      <c r="H14" s="34"/>
    </row>
    <row r="15" spans="1:8" s="2" customFormat="1" ht="16.95" customHeight="1">
      <c r="A15" s="33"/>
      <c r="B15" s="34"/>
      <c r="C15" s="237" t="s">
        <v>378</v>
      </c>
      <c r="D15" s="237" t="s">
        <v>379</v>
      </c>
      <c r="E15" s="18" t="s">
        <v>256</v>
      </c>
      <c r="F15" s="238">
        <v>383.3</v>
      </c>
      <c r="G15" s="33"/>
      <c r="H15" s="34"/>
    </row>
    <row r="16" spans="1:8" s="2" customFormat="1" ht="16.95" customHeight="1">
      <c r="A16" s="33"/>
      <c r="B16" s="34"/>
      <c r="C16" s="237" t="s">
        <v>399</v>
      </c>
      <c r="D16" s="237" t="s">
        <v>400</v>
      </c>
      <c r="E16" s="18" t="s">
        <v>256</v>
      </c>
      <c r="F16" s="238">
        <v>73.71</v>
      </c>
      <c r="G16" s="33"/>
      <c r="H16" s="34"/>
    </row>
    <row r="17" spans="1:8" s="2" customFormat="1" ht="16.95" customHeight="1">
      <c r="A17" s="33"/>
      <c r="B17" s="34"/>
      <c r="C17" s="233" t="s">
        <v>117</v>
      </c>
      <c r="D17" s="234" t="s">
        <v>1</v>
      </c>
      <c r="E17" s="235" t="s">
        <v>1</v>
      </c>
      <c r="F17" s="236">
        <v>65.7</v>
      </c>
      <c r="G17" s="33"/>
      <c r="H17" s="34"/>
    </row>
    <row r="18" spans="1:8" s="2" customFormat="1" ht="16.95" customHeight="1">
      <c r="A18" s="33"/>
      <c r="B18" s="34"/>
      <c r="C18" s="237" t="s">
        <v>1</v>
      </c>
      <c r="D18" s="237" t="s">
        <v>383</v>
      </c>
      <c r="E18" s="18" t="s">
        <v>1</v>
      </c>
      <c r="F18" s="238">
        <v>0</v>
      </c>
      <c r="G18" s="33"/>
      <c r="H18" s="34"/>
    </row>
    <row r="19" spans="1:8" s="2" customFormat="1" ht="16.95" customHeight="1">
      <c r="A19" s="33"/>
      <c r="B19" s="34"/>
      <c r="C19" s="237" t="s">
        <v>117</v>
      </c>
      <c r="D19" s="237" t="s">
        <v>384</v>
      </c>
      <c r="E19" s="18" t="s">
        <v>1</v>
      </c>
      <c r="F19" s="238">
        <v>65.7</v>
      </c>
      <c r="G19" s="33"/>
      <c r="H19" s="34"/>
    </row>
    <row r="20" spans="1:8" s="2" customFormat="1" ht="16.95" customHeight="1">
      <c r="A20" s="33"/>
      <c r="B20" s="34"/>
      <c r="C20" s="239" t="s">
        <v>2214</v>
      </c>
      <c r="D20" s="33"/>
      <c r="E20" s="33"/>
      <c r="F20" s="33"/>
      <c r="G20" s="33"/>
      <c r="H20" s="34"/>
    </row>
    <row r="21" spans="1:8" s="2" customFormat="1" ht="16.95" customHeight="1">
      <c r="A21" s="33"/>
      <c r="B21" s="34"/>
      <c r="C21" s="237" t="s">
        <v>378</v>
      </c>
      <c r="D21" s="237" t="s">
        <v>379</v>
      </c>
      <c r="E21" s="18" t="s">
        <v>256</v>
      </c>
      <c r="F21" s="238">
        <v>383.3</v>
      </c>
      <c r="G21" s="33"/>
      <c r="H21" s="34"/>
    </row>
    <row r="22" spans="1:8" s="2" customFormat="1" ht="16.95" customHeight="1">
      <c r="A22" s="33"/>
      <c r="B22" s="34"/>
      <c r="C22" s="237" t="s">
        <v>404</v>
      </c>
      <c r="D22" s="237" t="s">
        <v>405</v>
      </c>
      <c r="E22" s="18" t="s">
        <v>256</v>
      </c>
      <c r="F22" s="238">
        <v>68.985</v>
      </c>
      <c r="G22" s="33"/>
      <c r="H22" s="34"/>
    </row>
    <row r="23" spans="1:8" s="2" customFormat="1" ht="16.95" customHeight="1">
      <c r="A23" s="33"/>
      <c r="B23" s="34"/>
      <c r="C23" s="233" t="s">
        <v>120</v>
      </c>
      <c r="D23" s="234" t="s">
        <v>1</v>
      </c>
      <c r="E23" s="235" t="s">
        <v>1</v>
      </c>
      <c r="F23" s="236">
        <v>214.6</v>
      </c>
      <c r="G23" s="33"/>
      <c r="H23" s="34"/>
    </row>
    <row r="24" spans="1:8" s="2" customFormat="1" ht="16.95" customHeight="1">
      <c r="A24" s="33"/>
      <c r="B24" s="34"/>
      <c r="C24" s="237" t="s">
        <v>1</v>
      </c>
      <c r="D24" s="237" t="s">
        <v>385</v>
      </c>
      <c r="E24" s="18" t="s">
        <v>1</v>
      </c>
      <c r="F24" s="238">
        <v>0</v>
      </c>
      <c r="G24" s="33"/>
      <c r="H24" s="34"/>
    </row>
    <row r="25" spans="1:8" s="2" customFormat="1" ht="16.95" customHeight="1">
      <c r="A25" s="33"/>
      <c r="B25" s="34"/>
      <c r="C25" s="237" t="s">
        <v>1</v>
      </c>
      <c r="D25" s="237" t="s">
        <v>386</v>
      </c>
      <c r="E25" s="18" t="s">
        <v>1</v>
      </c>
      <c r="F25" s="238">
        <v>5.4</v>
      </c>
      <c r="G25" s="33"/>
      <c r="H25" s="34"/>
    </row>
    <row r="26" spans="1:8" s="2" customFormat="1" ht="16.95" customHeight="1">
      <c r="A26" s="33"/>
      <c r="B26" s="34"/>
      <c r="C26" s="237" t="s">
        <v>1</v>
      </c>
      <c r="D26" s="237" t="s">
        <v>387</v>
      </c>
      <c r="E26" s="18" t="s">
        <v>1</v>
      </c>
      <c r="F26" s="238">
        <v>25.5</v>
      </c>
      <c r="G26" s="33"/>
      <c r="H26" s="34"/>
    </row>
    <row r="27" spans="1:8" s="2" customFormat="1" ht="16.95" customHeight="1">
      <c r="A27" s="33"/>
      <c r="B27" s="34"/>
      <c r="C27" s="237" t="s">
        <v>1</v>
      </c>
      <c r="D27" s="237" t="s">
        <v>388</v>
      </c>
      <c r="E27" s="18" t="s">
        <v>1</v>
      </c>
      <c r="F27" s="238">
        <v>79.8</v>
      </c>
      <c r="G27" s="33"/>
      <c r="H27" s="34"/>
    </row>
    <row r="28" spans="1:8" s="2" customFormat="1" ht="16.95" customHeight="1">
      <c r="A28" s="33"/>
      <c r="B28" s="34"/>
      <c r="C28" s="237" t="s">
        <v>1</v>
      </c>
      <c r="D28" s="237" t="s">
        <v>389</v>
      </c>
      <c r="E28" s="18" t="s">
        <v>1</v>
      </c>
      <c r="F28" s="238">
        <v>5.4</v>
      </c>
      <c r="G28" s="33"/>
      <c r="H28" s="34"/>
    </row>
    <row r="29" spans="1:8" s="2" customFormat="1" ht="16.95" customHeight="1">
      <c r="A29" s="33"/>
      <c r="B29" s="34"/>
      <c r="C29" s="237" t="s">
        <v>1</v>
      </c>
      <c r="D29" s="237" t="s">
        <v>390</v>
      </c>
      <c r="E29" s="18" t="s">
        <v>1</v>
      </c>
      <c r="F29" s="238">
        <v>9.6</v>
      </c>
      <c r="G29" s="33"/>
      <c r="H29" s="34"/>
    </row>
    <row r="30" spans="1:8" s="2" customFormat="1" ht="16.95" customHeight="1">
      <c r="A30" s="33"/>
      <c r="B30" s="34"/>
      <c r="C30" s="237" t="s">
        <v>1</v>
      </c>
      <c r="D30" s="237" t="s">
        <v>391</v>
      </c>
      <c r="E30" s="18" t="s">
        <v>1</v>
      </c>
      <c r="F30" s="238">
        <v>32.4</v>
      </c>
      <c r="G30" s="33"/>
      <c r="H30" s="34"/>
    </row>
    <row r="31" spans="1:8" s="2" customFormat="1" ht="16.95" customHeight="1">
      <c r="A31" s="33"/>
      <c r="B31" s="34"/>
      <c r="C31" s="237" t="s">
        <v>1</v>
      </c>
      <c r="D31" s="237" t="s">
        <v>392</v>
      </c>
      <c r="E31" s="18" t="s">
        <v>1</v>
      </c>
      <c r="F31" s="238">
        <v>27</v>
      </c>
      <c r="G31" s="33"/>
      <c r="H31" s="34"/>
    </row>
    <row r="32" spans="1:8" s="2" customFormat="1" ht="16.95" customHeight="1">
      <c r="A32" s="33"/>
      <c r="B32" s="34"/>
      <c r="C32" s="237" t="s">
        <v>1</v>
      </c>
      <c r="D32" s="237" t="s">
        <v>393</v>
      </c>
      <c r="E32" s="18" t="s">
        <v>1</v>
      </c>
      <c r="F32" s="238">
        <v>4.8</v>
      </c>
      <c r="G32" s="33"/>
      <c r="H32" s="34"/>
    </row>
    <row r="33" spans="1:8" s="2" customFormat="1" ht="16.95" customHeight="1">
      <c r="A33" s="33"/>
      <c r="B33" s="34"/>
      <c r="C33" s="237" t="s">
        <v>1</v>
      </c>
      <c r="D33" s="237" t="s">
        <v>306</v>
      </c>
      <c r="E33" s="18" t="s">
        <v>1</v>
      </c>
      <c r="F33" s="238">
        <v>24.7</v>
      </c>
      <c r="G33" s="33"/>
      <c r="H33" s="34"/>
    </row>
    <row r="34" spans="1:8" s="2" customFormat="1" ht="16.95" customHeight="1">
      <c r="A34" s="33"/>
      <c r="B34" s="34"/>
      <c r="C34" s="237" t="s">
        <v>120</v>
      </c>
      <c r="D34" s="237" t="s">
        <v>358</v>
      </c>
      <c r="E34" s="18" t="s">
        <v>1</v>
      </c>
      <c r="F34" s="238">
        <v>214.6</v>
      </c>
      <c r="G34" s="33"/>
      <c r="H34" s="34"/>
    </row>
    <row r="35" spans="1:8" s="2" customFormat="1" ht="16.95" customHeight="1">
      <c r="A35" s="33"/>
      <c r="B35" s="34"/>
      <c r="C35" s="239" t="s">
        <v>2214</v>
      </c>
      <c r="D35" s="33"/>
      <c r="E35" s="33"/>
      <c r="F35" s="33"/>
      <c r="G35" s="33"/>
      <c r="H35" s="34"/>
    </row>
    <row r="36" spans="1:8" s="2" customFormat="1" ht="16.95" customHeight="1">
      <c r="A36" s="33"/>
      <c r="B36" s="34"/>
      <c r="C36" s="237" t="s">
        <v>378</v>
      </c>
      <c r="D36" s="237" t="s">
        <v>379</v>
      </c>
      <c r="E36" s="18" t="s">
        <v>256</v>
      </c>
      <c r="F36" s="238">
        <v>383.3</v>
      </c>
      <c r="G36" s="33"/>
      <c r="H36" s="34"/>
    </row>
    <row r="37" spans="1:8" s="2" customFormat="1" ht="16.95" customHeight="1">
      <c r="A37" s="33"/>
      <c r="B37" s="34"/>
      <c r="C37" s="237" t="s">
        <v>409</v>
      </c>
      <c r="D37" s="237" t="s">
        <v>410</v>
      </c>
      <c r="E37" s="18" t="s">
        <v>256</v>
      </c>
      <c r="F37" s="238">
        <v>225.33</v>
      </c>
      <c r="G37" s="33"/>
      <c r="H37" s="34"/>
    </row>
    <row r="38" spans="1:8" s="2" customFormat="1" ht="16.95" customHeight="1">
      <c r="A38" s="33"/>
      <c r="B38" s="34"/>
      <c r="C38" s="233" t="s">
        <v>122</v>
      </c>
      <c r="D38" s="234" t="s">
        <v>1</v>
      </c>
      <c r="E38" s="235" t="s">
        <v>1</v>
      </c>
      <c r="F38" s="236">
        <v>25.6</v>
      </c>
      <c r="G38" s="33"/>
      <c r="H38" s="34"/>
    </row>
    <row r="39" spans="1:8" s="2" customFormat="1" ht="16.95" customHeight="1">
      <c r="A39" s="33"/>
      <c r="B39" s="34"/>
      <c r="C39" s="237" t="s">
        <v>1</v>
      </c>
      <c r="D39" s="237" t="s">
        <v>394</v>
      </c>
      <c r="E39" s="18" t="s">
        <v>1</v>
      </c>
      <c r="F39" s="238">
        <v>0</v>
      </c>
      <c r="G39" s="33"/>
      <c r="H39" s="34"/>
    </row>
    <row r="40" spans="1:8" s="2" customFormat="1" ht="16.95" customHeight="1">
      <c r="A40" s="33"/>
      <c r="B40" s="34"/>
      <c r="C40" s="237" t="s">
        <v>122</v>
      </c>
      <c r="D40" s="237" t="s">
        <v>395</v>
      </c>
      <c r="E40" s="18" t="s">
        <v>1</v>
      </c>
      <c r="F40" s="238">
        <v>25.6</v>
      </c>
      <c r="G40" s="33"/>
      <c r="H40" s="34"/>
    </row>
    <row r="41" spans="1:8" s="2" customFormat="1" ht="16.95" customHeight="1">
      <c r="A41" s="33"/>
      <c r="B41" s="34"/>
      <c r="C41" s="239" t="s">
        <v>2214</v>
      </c>
      <c r="D41" s="33"/>
      <c r="E41" s="33"/>
      <c r="F41" s="33"/>
      <c r="G41" s="33"/>
      <c r="H41" s="34"/>
    </row>
    <row r="42" spans="1:8" s="2" customFormat="1" ht="16.95" customHeight="1">
      <c r="A42" s="33"/>
      <c r="B42" s="34"/>
      <c r="C42" s="237" t="s">
        <v>378</v>
      </c>
      <c r="D42" s="237" t="s">
        <v>379</v>
      </c>
      <c r="E42" s="18" t="s">
        <v>256</v>
      </c>
      <c r="F42" s="238">
        <v>383.3</v>
      </c>
      <c r="G42" s="33"/>
      <c r="H42" s="34"/>
    </row>
    <row r="43" spans="1:8" s="2" customFormat="1" ht="16.95" customHeight="1">
      <c r="A43" s="33"/>
      <c r="B43" s="34"/>
      <c r="C43" s="237" t="s">
        <v>414</v>
      </c>
      <c r="D43" s="237" t="s">
        <v>415</v>
      </c>
      <c r="E43" s="18" t="s">
        <v>256</v>
      </c>
      <c r="F43" s="238">
        <v>26.88</v>
      </c>
      <c r="G43" s="33"/>
      <c r="H43" s="34"/>
    </row>
    <row r="44" spans="1:8" s="2" customFormat="1" ht="16.95" customHeight="1">
      <c r="A44" s="33"/>
      <c r="B44" s="34"/>
      <c r="C44" s="233" t="s">
        <v>124</v>
      </c>
      <c r="D44" s="234" t="s">
        <v>1</v>
      </c>
      <c r="E44" s="235" t="s">
        <v>1</v>
      </c>
      <c r="F44" s="236">
        <v>7.2</v>
      </c>
      <c r="G44" s="33"/>
      <c r="H44" s="34"/>
    </row>
    <row r="45" spans="1:8" s="2" customFormat="1" ht="16.95" customHeight="1">
      <c r="A45" s="33"/>
      <c r="B45" s="34"/>
      <c r="C45" s="237" t="s">
        <v>1</v>
      </c>
      <c r="D45" s="237" t="s">
        <v>396</v>
      </c>
      <c r="E45" s="18" t="s">
        <v>1</v>
      </c>
      <c r="F45" s="238">
        <v>0</v>
      </c>
      <c r="G45" s="33"/>
      <c r="H45" s="34"/>
    </row>
    <row r="46" spans="1:8" s="2" customFormat="1" ht="16.95" customHeight="1">
      <c r="A46" s="33"/>
      <c r="B46" s="34"/>
      <c r="C46" s="237" t="s">
        <v>124</v>
      </c>
      <c r="D46" s="237" t="s">
        <v>397</v>
      </c>
      <c r="E46" s="18" t="s">
        <v>1</v>
      </c>
      <c r="F46" s="238">
        <v>7.2</v>
      </c>
      <c r="G46" s="33"/>
      <c r="H46" s="34"/>
    </row>
    <row r="47" spans="1:8" s="2" customFormat="1" ht="16.95" customHeight="1">
      <c r="A47" s="33"/>
      <c r="B47" s="34"/>
      <c r="C47" s="239" t="s">
        <v>2214</v>
      </c>
      <c r="D47" s="33"/>
      <c r="E47" s="33"/>
      <c r="F47" s="33"/>
      <c r="G47" s="33"/>
      <c r="H47" s="34"/>
    </row>
    <row r="48" spans="1:8" s="2" customFormat="1" ht="16.95" customHeight="1">
      <c r="A48" s="33"/>
      <c r="B48" s="34"/>
      <c r="C48" s="237" t="s">
        <v>378</v>
      </c>
      <c r="D48" s="237" t="s">
        <v>379</v>
      </c>
      <c r="E48" s="18" t="s">
        <v>256</v>
      </c>
      <c r="F48" s="238">
        <v>383.3</v>
      </c>
      <c r="G48" s="33"/>
      <c r="H48" s="34"/>
    </row>
    <row r="49" spans="1:8" s="2" customFormat="1" ht="16.95" customHeight="1">
      <c r="A49" s="33"/>
      <c r="B49" s="34"/>
      <c r="C49" s="237" t="s">
        <v>419</v>
      </c>
      <c r="D49" s="237" t="s">
        <v>420</v>
      </c>
      <c r="E49" s="18" t="s">
        <v>256</v>
      </c>
      <c r="F49" s="238">
        <v>7.56</v>
      </c>
      <c r="G49" s="33"/>
      <c r="H49" s="34"/>
    </row>
    <row r="50" spans="1:8" s="2" customFormat="1" ht="16.95" customHeight="1">
      <c r="A50" s="33"/>
      <c r="B50" s="34"/>
      <c r="C50" s="233" t="s">
        <v>126</v>
      </c>
      <c r="D50" s="234" t="s">
        <v>1</v>
      </c>
      <c r="E50" s="235" t="s">
        <v>1</v>
      </c>
      <c r="F50" s="236">
        <v>508.52</v>
      </c>
      <c r="G50" s="33"/>
      <c r="H50" s="34"/>
    </row>
    <row r="51" spans="1:8" s="2" customFormat="1" ht="16.95" customHeight="1">
      <c r="A51" s="33"/>
      <c r="B51" s="34"/>
      <c r="C51" s="237" t="s">
        <v>1</v>
      </c>
      <c r="D51" s="237" t="s">
        <v>493</v>
      </c>
      <c r="E51" s="18" t="s">
        <v>1</v>
      </c>
      <c r="F51" s="238">
        <v>356.84</v>
      </c>
      <c r="G51" s="33"/>
      <c r="H51" s="34"/>
    </row>
    <row r="52" spans="1:8" s="2" customFormat="1" ht="16.95" customHeight="1">
      <c r="A52" s="33"/>
      <c r="B52" s="34"/>
      <c r="C52" s="237" t="s">
        <v>1</v>
      </c>
      <c r="D52" s="237" t="s">
        <v>494</v>
      </c>
      <c r="E52" s="18" t="s">
        <v>1</v>
      </c>
      <c r="F52" s="238">
        <v>66</v>
      </c>
      <c r="G52" s="33"/>
      <c r="H52" s="34"/>
    </row>
    <row r="53" spans="1:8" s="2" customFormat="1" ht="16.95" customHeight="1">
      <c r="A53" s="33"/>
      <c r="B53" s="34"/>
      <c r="C53" s="237" t="s">
        <v>1</v>
      </c>
      <c r="D53" s="237" t="s">
        <v>495</v>
      </c>
      <c r="E53" s="18" t="s">
        <v>1</v>
      </c>
      <c r="F53" s="238">
        <v>85.68</v>
      </c>
      <c r="G53" s="33"/>
      <c r="H53" s="34"/>
    </row>
    <row r="54" spans="1:8" s="2" customFormat="1" ht="16.95" customHeight="1">
      <c r="A54" s="33"/>
      <c r="B54" s="34"/>
      <c r="C54" s="237" t="s">
        <v>126</v>
      </c>
      <c r="D54" s="237" t="s">
        <v>215</v>
      </c>
      <c r="E54" s="18" t="s">
        <v>1</v>
      </c>
      <c r="F54" s="238">
        <v>508.52</v>
      </c>
      <c r="G54" s="33"/>
      <c r="H54" s="34"/>
    </row>
    <row r="55" spans="1:8" s="2" customFormat="1" ht="16.95" customHeight="1">
      <c r="A55" s="33"/>
      <c r="B55" s="34"/>
      <c r="C55" s="239" t="s">
        <v>2214</v>
      </c>
      <c r="D55" s="33"/>
      <c r="E55" s="33"/>
      <c r="F55" s="33"/>
      <c r="G55" s="33"/>
      <c r="H55" s="34"/>
    </row>
    <row r="56" spans="1:8" s="2" customFormat="1" ht="20.4">
      <c r="A56" s="33"/>
      <c r="B56" s="34"/>
      <c r="C56" s="237" t="s">
        <v>490</v>
      </c>
      <c r="D56" s="237" t="s">
        <v>491</v>
      </c>
      <c r="E56" s="18" t="s">
        <v>178</v>
      </c>
      <c r="F56" s="238">
        <v>508.52</v>
      </c>
      <c r="G56" s="33"/>
      <c r="H56" s="34"/>
    </row>
    <row r="57" spans="1:8" s="2" customFormat="1" ht="20.4">
      <c r="A57" s="33"/>
      <c r="B57" s="34"/>
      <c r="C57" s="237" t="s">
        <v>497</v>
      </c>
      <c r="D57" s="237" t="s">
        <v>498</v>
      </c>
      <c r="E57" s="18" t="s">
        <v>178</v>
      </c>
      <c r="F57" s="238">
        <v>30511.2</v>
      </c>
      <c r="G57" s="33"/>
      <c r="H57" s="34"/>
    </row>
    <row r="58" spans="1:8" s="2" customFormat="1" ht="20.4">
      <c r="A58" s="33"/>
      <c r="B58" s="34"/>
      <c r="C58" s="237" t="s">
        <v>502</v>
      </c>
      <c r="D58" s="237" t="s">
        <v>503</v>
      </c>
      <c r="E58" s="18" t="s">
        <v>178</v>
      </c>
      <c r="F58" s="238">
        <v>508.52</v>
      </c>
      <c r="G58" s="33"/>
      <c r="H58" s="34"/>
    </row>
    <row r="59" spans="1:8" s="2" customFormat="1" ht="16.95" customHeight="1">
      <c r="A59" s="33"/>
      <c r="B59" s="34"/>
      <c r="C59" s="237" t="s">
        <v>506</v>
      </c>
      <c r="D59" s="237" t="s">
        <v>507</v>
      </c>
      <c r="E59" s="18" t="s">
        <v>178</v>
      </c>
      <c r="F59" s="238">
        <v>508.52</v>
      </c>
      <c r="G59" s="33"/>
      <c r="H59" s="34"/>
    </row>
    <row r="60" spans="1:8" s="2" customFormat="1" ht="16.95" customHeight="1">
      <c r="A60" s="33"/>
      <c r="B60" s="34"/>
      <c r="C60" s="237" t="s">
        <v>510</v>
      </c>
      <c r="D60" s="237" t="s">
        <v>511</v>
      </c>
      <c r="E60" s="18" t="s">
        <v>178</v>
      </c>
      <c r="F60" s="238">
        <v>30511.2</v>
      </c>
      <c r="G60" s="33"/>
      <c r="H60" s="34"/>
    </row>
    <row r="61" spans="1:8" s="2" customFormat="1" ht="16.95" customHeight="1">
      <c r="A61" s="33"/>
      <c r="B61" s="34"/>
      <c r="C61" s="237" t="s">
        <v>514</v>
      </c>
      <c r="D61" s="237" t="s">
        <v>515</v>
      </c>
      <c r="E61" s="18" t="s">
        <v>178</v>
      </c>
      <c r="F61" s="238">
        <v>508.52</v>
      </c>
      <c r="G61" s="33"/>
      <c r="H61" s="34"/>
    </row>
    <row r="62" spans="1:8" s="2" customFormat="1" ht="16.95" customHeight="1">
      <c r="A62" s="33"/>
      <c r="B62" s="34"/>
      <c r="C62" s="233" t="s">
        <v>129</v>
      </c>
      <c r="D62" s="234" t="s">
        <v>1</v>
      </c>
      <c r="E62" s="235" t="s">
        <v>1</v>
      </c>
      <c r="F62" s="236">
        <v>127.272</v>
      </c>
      <c r="G62" s="33"/>
      <c r="H62" s="34"/>
    </row>
    <row r="63" spans="1:8" s="2" customFormat="1" ht="16.95" customHeight="1">
      <c r="A63" s="33"/>
      <c r="B63" s="34"/>
      <c r="C63" s="237" t="s">
        <v>1</v>
      </c>
      <c r="D63" s="237" t="s">
        <v>189</v>
      </c>
      <c r="E63" s="18" t="s">
        <v>1</v>
      </c>
      <c r="F63" s="238">
        <v>0</v>
      </c>
      <c r="G63" s="33"/>
      <c r="H63" s="34"/>
    </row>
    <row r="64" spans="1:8" s="2" customFormat="1" ht="16.95" customHeight="1">
      <c r="A64" s="33"/>
      <c r="B64" s="34"/>
      <c r="C64" s="237" t="s">
        <v>129</v>
      </c>
      <c r="D64" s="237" t="s">
        <v>190</v>
      </c>
      <c r="E64" s="18" t="s">
        <v>1</v>
      </c>
      <c r="F64" s="238">
        <v>127.272</v>
      </c>
      <c r="G64" s="33"/>
      <c r="H64" s="34"/>
    </row>
    <row r="65" spans="1:8" s="2" customFormat="1" ht="16.95" customHeight="1">
      <c r="A65" s="33"/>
      <c r="B65" s="34"/>
      <c r="C65" s="239" t="s">
        <v>2214</v>
      </c>
      <c r="D65" s="33"/>
      <c r="E65" s="33"/>
      <c r="F65" s="33"/>
      <c r="G65" s="33"/>
      <c r="H65" s="34"/>
    </row>
    <row r="66" spans="1:8" s="2" customFormat="1" ht="16.95" customHeight="1">
      <c r="A66" s="33"/>
      <c r="B66" s="34"/>
      <c r="C66" s="237" t="s">
        <v>185</v>
      </c>
      <c r="D66" s="237" t="s">
        <v>186</v>
      </c>
      <c r="E66" s="18" t="s">
        <v>187</v>
      </c>
      <c r="F66" s="238">
        <v>127.272</v>
      </c>
      <c r="G66" s="33"/>
      <c r="H66" s="34"/>
    </row>
    <row r="67" spans="1:8" s="2" customFormat="1" ht="16.95" customHeight="1">
      <c r="A67" s="33"/>
      <c r="B67" s="34"/>
      <c r="C67" s="237" t="s">
        <v>192</v>
      </c>
      <c r="D67" s="237" t="s">
        <v>193</v>
      </c>
      <c r="E67" s="18" t="s">
        <v>187</v>
      </c>
      <c r="F67" s="238">
        <v>127.272</v>
      </c>
      <c r="G67" s="33"/>
      <c r="H67" s="34"/>
    </row>
    <row r="68" spans="1:8" s="2" customFormat="1" ht="20.4">
      <c r="A68" s="33"/>
      <c r="B68" s="34"/>
      <c r="C68" s="237" t="s">
        <v>195</v>
      </c>
      <c r="D68" s="237" t="s">
        <v>196</v>
      </c>
      <c r="E68" s="18" t="s">
        <v>187</v>
      </c>
      <c r="F68" s="238">
        <v>636.36</v>
      </c>
      <c r="G68" s="33"/>
      <c r="H68" s="34"/>
    </row>
    <row r="69" spans="1:8" s="2" customFormat="1" ht="16.95" customHeight="1">
      <c r="A69" s="33"/>
      <c r="B69" s="34"/>
      <c r="C69" s="237" t="s">
        <v>200</v>
      </c>
      <c r="D69" s="237" t="s">
        <v>201</v>
      </c>
      <c r="E69" s="18" t="s">
        <v>187</v>
      </c>
      <c r="F69" s="238">
        <v>127.272</v>
      </c>
      <c r="G69" s="33"/>
      <c r="H69" s="34"/>
    </row>
    <row r="70" spans="1:8" s="2" customFormat="1" ht="16.95" customHeight="1">
      <c r="A70" s="33"/>
      <c r="B70" s="34"/>
      <c r="C70" s="237" t="s">
        <v>204</v>
      </c>
      <c r="D70" s="237" t="s">
        <v>205</v>
      </c>
      <c r="E70" s="18" t="s">
        <v>206</v>
      </c>
      <c r="F70" s="238">
        <v>212.544</v>
      </c>
      <c r="G70" s="33"/>
      <c r="H70" s="34"/>
    </row>
    <row r="71" spans="1:8" s="2" customFormat="1" ht="16.95" customHeight="1">
      <c r="A71" s="33"/>
      <c r="B71" s="34"/>
      <c r="C71" s="237" t="s">
        <v>210</v>
      </c>
      <c r="D71" s="237" t="s">
        <v>211</v>
      </c>
      <c r="E71" s="18" t="s">
        <v>187</v>
      </c>
      <c r="F71" s="238">
        <v>91.505</v>
      </c>
      <c r="G71" s="33"/>
      <c r="H71" s="34"/>
    </row>
    <row r="72" spans="1:8" s="2" customFormat="1" ht="7.35" customHeight="1">
      <c r="A72" s="33"/>
      <c r="B72" s="48"/>
      <c r="C72" s="49"/>
      <c r="D72" s="49"/>
      <c r="E72" s="49"/>
      <c r="F72" s="49"/>
      <c r="G72" s="49"/>
      <c r="H72" s="34"/>
    </row>
    <row r="73" spans="1:8" s="2" customFormat="1" ht="12">
      <c r="A73" s="33"/>
      <c r="B73" s="33"/>
      <c r="C73" s="33"/>
      <c r="D73" s="33"/>
      <c r="E73" s="33"/>
      <c r="F73" s="33"/>
      <c r="G73" s="33"/>
      <c r="H73" s="33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85</v>
      </c>
      <c r="AZ2" s="100" t="s">
        <v>115</v>
      </c>
      <c r="BA2" s="100" t="s">
        <v>1</v>
      </c>
      <c r="BB2" s="100" t="s">
        <v>1</v>
      </c>
      <c r="BC2" s="100" t="s">
        <v>116</v>
      </c>
      <c r="BD2" s="100" t="s">
        <v>92</v>
      </c>
    </row>
    <row r="3" spans="2:5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  <c r="AZ3" s="100" t="s">
        <v>117</v>
      </c>
      <c r="BA3" s="100" t="s">
        <v>1</v>
      </c>
      <c r="BB3" s="100" t="s">
        <v>1</v>
      </c>
      <c r="BC3" s="100" t="s">
        <v>118</v>
      </c>
      <c r="BD3" s="100" t="s">
        <v>92</v>
      </c>
    </row>
    <row r="4" spans="2:5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  <c r="AZ4" s="100" t="s">
        <v>120</v>
      </c>
      <c r="BA4" s="100" t="s">
        <v>1</v>
      </c>
      <c r="BB4" s="100" t="s">
        <v>1</v>
      </c>
      <c r="BC4" s="100" t="s">
        <v>121</v>
      </c>
      <c r="BD4" s="100" t="s">
        <v>92</v>
      </c>
    </row>
    <row r="5" spans="2:56" s="1" customFormat="1" ht="6.9" customHeight="1">
      <c r="B5" s="21"/>
      <c r="I5" s="99"/>
      <c r="L5" s="21"/>
      <c r="AZ5" s="100" t="s">
        <v>122</v>
      </c>
      <c r="BA5" s="100" t="s">
        <v>1</v>
      </c>
      <c r="BB5" s="100" t="s">
        <v>1</v>
      </c>
      <c r="BC5" s="100" t="s">
        <v>123</v>
      </c>
      <c r="BD5" s="100" t="s">
        <v>92</v>
      </c>
    </row>
    <row r="6" spans="2:56" s="1" customFormat="1" ht="12" customHeight="1">
      <c r="B6" s="21"/>
      <c r="D6" s="28" t="s">
        <v>16</v>
      </c>
      <c r="I6" s="99"/>
      <c r="L6" s="21"/>
      <c r="AZ6" s="100" t="s">
        <v>124</v>
      </c>
      <c r="BA6" s="100" t="s">
        <v>1</v>
      </c>
      <c r="BB6" s="100" t="s">
        <v>1</v>
      </c>
      <c r="BC6" s="100" t="s">
        <v>125</v>
      </c>
      <c r="BD6" s="100" t="s">
        <v>92</v>
      </c>
    </row>
    <row r="7" spans="2:56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  <c r="AZ7" s="100" t="s">
        <v>126</v>
      </c>
      <c r="BA7" s="100" t="s">
        <v>1</v>
      </c>
      <c r="BB7" s="100" t="s">
        <v>1</v>
      </c>
      <c r="BC7" s="100" t="s">
        <v>127</v>
      </c>
      <c r="BD7" s="100" t="s">
        <v>92</v>
      </c>
    </row>
    <row r="8" spans="1:56" s="2" customFormat="1" ht="12" customHeight="1">
      <c r="A8" s="33"/>
      <c r="B8" s="34"/>
      <c r="C8" s="33"/>
      <c r="D8" s="28" t="s">
        <v>128</v>
      </c>
      <c r="E8" s="33"/>
      <c r="F8" s="33"/>
      <c r="G8" s="33"/>
      <c r="H8" s="33"/>
      <c r="I8" s="103"/>
      <c r="J8" s="33"/>
      <c r="K8" s="33"/>
      <c r="L8" s="4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Z8" s="100" t="s">
        <v>129</v>
      </c>
      <c r="BA8" s="100" t="s">
        <v>1</v>
      </c>
      <c r="BB8" s="100" t="s">
        <v>1</v>
      </c>
      <c r="BC8" s="100" t="s">
        <v>130</v>
      </c>
      <c r="BD8" s="100" t="s">
        <v>92</v>
      </c>
    </row>
    <row r="9" spans="1:31" s="2" customFormat="1" ht="16.5" customHeight="1">
      <c r="A9" s="33"/>
      <c r="B9" s="34"/>
      <c r="C9" s="33"/>
      <c r="D9" s="33"/>
      <c r="E9" s="479" t="s">
        <v>131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>
      <c r="A10" s="33"/>
      <c r="B10" s="34"/>
      <c r="C10" s="33"/>
      <c r="D10" s="33"/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4"/>
      <c r="C11" s="33"/>
      <c r="D11" s="28" t="s">
        <v>18</v>
      </c>
      <c r="E11" s="33"/>
      <c r="F11" s="26" t="s">
        <v>1</v>
      </c>
      <c r="G11" s="33"/>
      <c r="H11" s="33"/>
      <c r="I11" s="104" t="s">
        <v>19</v>
      </c>
      <c r="J11" s="26" t="s">
        <v>1</v>
      </c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4"/>
      <c r="C12" s="33"/>
      <c r="D12" s="28" t="s">
        <v>20</v>
      </c>
      <c r="E12" s="33"/>
      <c r="F12" s="26" t="s">
        <v>21</v>
      </c>
      <c r="G12" s="33"/>
      <c r="H12" s="33"/>
      <c r="I12" s="104" t="s">
        <v>22</v>
      </c>
      <c r="J12" s="56" t="str">
        <f>'Rekapitulace stavby'!AN8</f>
        <v>4. 6. 2019</v>
      </c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5" customHeight="1">
      <c r="A13" s="33"/>
      <c r="B13" s="34"/>
      <c r="C13" s="33"/>
      <c r="D13" s="33"/>
      <c r="E13" s="33"/>
      <c r="F13" s="33"/>
      <c r="G13" s="33"/>
      <c r="H13" s="33"/>
      <c r="I13" s="103"/>
      <c r="J13" s="33"/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24</v>
      </c>
      <c r="E14" s="33"/>
      <c r="F14" s="33"/>
      <c r="G14" s="33"/>
      <c r="H14" s="33"/>
      <c r="I14" s="104" t="s">
        <v>25</v>
      </c>
      <c r="J14" s="26" t="s">
        <v>1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4"/>
      <c r="C15" s="33"/>
      <c r="D15" s="33"/>
      <c r="E15" s="26" t="s">
        <v>26</v>
      </c>
      <c r="F15" s="33"/>
      <c r="G15" s="33"/>
      <c r="H15" s="33"/>
      <c r="I15" s="104" t="s">
        <v>27</v>
      </c>
      <c r="J15" s="26" t="s">
        <v>1</v>
      </c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4"/>
      <c r="C16" s="33"/>
      <c r="D16" s="33"/>
      <c r="E16" s="33"/>
      <c r="F16" s="33"/>
      <c r="G16" s="33"/>
      <c r="H16" s="33"/>
      <c r="I16" s="103"/>
      <c r="J16" s="33"/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4"/>
      <c r="C17" s="33"/>
      <c r="D17" s="28" t="s">
        <v>28</v>
      </c>
      <c r="E17" s="33"/>
      <c r="F17" s="33"/>
      <c r="G17" s="33"/>
      <c r="H17" s="33"/>
      <c r="I17" s="104" t="s">
        <v>25</v>
      </c>
      <c r="J17" s="29" t="str">
        <f>'Rekapitulace stavby'!AN13</f>
        <v>Vyplň údaj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4"/>
      <c r="C18" s="33"/>
      <c r="D18" s="33"/>
      <c r="E18" s="499" t="str">
        <f>'Rekapitulace stavby'!E14</f>
        <v>Vyplň údaj</v>
      </c>
      <c r="F18" s="485"/>
      <c r="G18" s="485"/>
      <c r="H18" s="485"/>
      <c r="I18" s="104" t="s">
        <v>27</v>
      </c>
      <c r="J18" s="29" t="str">
        <f>'Rekapitulace stavby'!AN14</f>
        <v>Vyplň údaj</v>
      </c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4"/>
      <c r="C19" s="33"/>
      <c r="D19" s="33"/>
      <c r="E19" s="33"/>
      <c r="F19" s="33"/>
      <c r="G19" s="33"/>
      <c r="H19" s="33"/>
      <c r="I19" s="103"/>
      <c r="J19" s="33"/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4"/>
      <c r="C20" s="33"/>
      <c r="D20" s="28" t="s">
        <v>30</v>
      </c>
      <c r="E20" s="33"/>
      <c r="F20" s="33"/>
      <c r="G20" s="33"/>
      <c r="H20" s="33"/>
      <c r="I20" s="104" t="s">
        <v>25</v>
      </c>
      <c r="J20" s="26" t="s">
        <v>1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4"/>
      <c r="C21" s="33"/>
      <c r="D21" s="33"/>
      <c r="E21" s="26" t="s">
        <v>31</v>
      </c>
      <c r="F21" s="33"/>
      <c r="G21" s="33"/>
      <c r="H21" s="33"/>
      <c r="I21" s="104" t="s">
        <v>27</v>
      </c>
      <c r="J21" s="26" t="s">
        <v>1</v>
      </c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4"/>
      <c r="C22" s="33"/>
      <c r="D22" s="33"/>
      <c r="E22" s="33"/>
      <c r="F22" s="33"/>
      <c r="G22" s="33"/>
      <c r="H22" s="33"/>
      <c r="I22" s="103"/>
      <c r="J22" s="33"/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4"/>
      <c r="C23" s="33"/>
      <c r="D23" s="28" t="s">
        <v>33</v>
      </c>
      <c r="E23" s="33"/>
      <c r="F23" s="33"/>
      <c r="G23" s="33"/>
      <c r="H23" s="33"/>
      <c r="I23" s="104" t="s">
        <v>25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4"/>
      <c r="C24" s="33"/>
      <c r="D24" s="33"/>
      <c r="E24" s="26" t="s">
        <v>34</v>
      </c>
      <c r="F24" s="33"/>
      <c r="G24" s="33"/>
      <c r="H24" s="33"/>
      <c r="I24" s="104" t="s">
        <v>27</v>
      </c>
      <c r="J24" s="26" t="s">
        <v>1</v>
      </c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4"/>
      <c r="C25" s="33"/>
      <c r="D25" s="33"/>
      <c r="E25" s="33"/>
      <c r="F25" s="33"/>
      <c r="G25" s="33"/>
      <c r="H25" s="33"/>
      <c r="I25" s="103"/>
      <c r="J25" s="33"/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4"/>
      <c r="C26" s="33"/>
      <c r="D26" s="28" t="s">
        <v>35</v>
      </c>
      <c r="E26" s="33"/>
      <c r="F26" s="33"/>
      <c r="G26" s="33"/>
      <c r="H26" s="33"/>
      <c r="I26" s="103"/>
      <c r="J26" s="33"/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05"/>
      <c r="B27" s="106"/>
      <c r="C27" s="105"/>
      <c r="D27" s="105"/>
      <c r="E27" s="489" t="s">
        <v>1</v>
      </c>
      <c r="F27" s="489"/>
      <c r="G27" s="489"/>
      <c r="H27" s="489"/>
      <c r="I27" s="107"/>
      <c r="J27" s="105"/>
      <c r="K27" s="105"/>
      <c r="L27" s="108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2" customFormat="1" ht="6.9" customHeight="1">
      <c r="A28" s="33"/>
      <c r="B28" s="34"/>
      <c r="C28" s="33"/>
      <c r="D28" s="33"/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4"/>
      <c r="C29" s="33"/>
      <c r="D29" s="67"/>
      <c r="E29" s="67"/>
      <c r="F29" s="67"/>
      <c r="G29" s="67"/>
      <c r="H29" s="67"/>
      <c r="I29" s="109"/>
      <c r="J29" s="67"/>
      <c r="K29" s="67"/>
      <c r="L29" s="4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4"/>
      <c r="C30" s="33"/>
      <c r="D30" s="110" t="s">
        <v>36</v>
      </c>
      <c r="E30" s="33"/>
      <c r="F30" s="33"/>
      <c r="G30" s="33"/>
      <c r="H30" s="33"/>
      <c r="I30" s="103"/>
      <c r="J30" s="72">
        <f>ROUND(J137,2)</f>
        <v>0</v>
      </c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4"/>
      <c r="C32" s="33"/>
      <c r="D32" s="33"/>
      <c r="E32" s="33"/>
      <c r="F32" s="37" t="s">
        <v>38</v>
      </c>
      <c r="G32" s="33"/>
      <c r="H32" s="33"/>
      <c r="I32" s="111" t="s">
        <v>37</v>
      </c>
      <c r="J32" s="37" t="s">
        <v>39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4"/>
      <c r="C33" s="33"/>
      <c r="D33" s="112" t="s">
        <v>40</v>
      </c>
      <c r="E33" s="28" t="s">
        <v>41</v>
      </c>
      <c r="F33" s="113">
        <f>ROUND((SUM(BE137:BE591)),2)</f>
        <v>0</v>
      </c>
      <c r="G33" s="33"/>
      <c r="H33" s="33"/>
      <c r="I33" s="114">
        <v>0.21</v>
      </c>
      <c r="J33" s="113">
        <f>ROUND(((SUM(BE137:BE591))*I33),2)</f>
        <v>0</v>
      </c>
      <c r="K33" s="33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28" t="s">
        <v>42</v>
      </c>
      <c r="F34" s="113">
        <f>ROUND((SUM(BF137:BF591)),2)</f>
        <v>0</v>
      </c>
      <c r="G34" s="33"/>
      <c r="H34" s="33"/>
      <c r="I34" s="114">
        <v>0.15</v>
      </c>
      <c r="J34" s="113">
        <f>ROUND(((SUM(BF137:BF591))*I34),2)</f>
        <v>0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4"/>
      <c r="C35" s="33"/>
      <c r="D35" s="33"/>
      <c r="E35" s="28" t="s">
        <v>43</v>
      </c>
      <c r="F35" s="113">
        <f>ROUND((SUM(BG137:BG591)),2)</f>
        <v>0</v>
      </c>
      <c r="G35" s="33"/>
      <c r="H35" s="33"/>
      <c r="I35" s="114">
        <v>0.21</v>
      </c>
      <c r="J35" s="113">
        <f>0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4"/>
      <c r="C36" s="33"/>
      <c r="D36" s="33"/>
      <c r="E36" s="28" t="s">
        <v>44</v>
      </c>
      <c r="F36" s="113">
        <f>ROUND((SUM(BH137:BH591)),2)</f>
        <v>0</v>
      </c>
      <c r="G36" s="33"/>
      <c r="H36" s="33"/>
      <c r="I36" s="114">
        <v>0.15</v>
      </c>
      <c r="J36" s="113">
        <f>0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45</v>
      </c>
      <c r="F37" s="113">
        <f>ROUND((SUM(BI137:BI591)),2)</f>
        <v>0</v>
      </c>
      <c r="G37" s="33"/>
      <c r="H37" s="33"/>
      <c r="I37" s="114">
        <v>0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4"/>
      <c r="C38" s="33"/>
      <c r="D38" s="33"/>
      <c r="E38" s="33"/>
      <c r="F38" s="33"/>
      <c r="G38" s="33"/>
      <c r="H38" s="33"/>
      <c r="I38" s="103"/>
      <c r="J38" s="33"/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4"/>
      <c r="C39" s="115"/>
      <c r="D39" s="116" t="s">
        <v>46</v>
      </c>
      <c r="E39" s="61"/>
      <c r="F39" s="61"/>
      <c r="G39" s="117" t="s">
        <v>47</v>
      </c>
      <c r="H39" s="118" t="s">
        <v>48</v>
      </c>
      <c r="I39" s="119"/>
      <c r="J39" s="120">
        <f>SUM(J30:J37)</f>
        <v>0</v>
      </c>
      <c r="K39" s="121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2:12" s="1" customFormat="1" ht="14.4" customHeight="1">
      <c r="B41" s="21"/>
      <c r="I41" s="99"/>
      <c r="L41" s="21"/>
    </row>
    <row r="42" spans="2:12" s="1" customFormat="1" ht="14.4" customHeight="1">
      <c r="B42" s="21"/>
      <c r="I42" s="99"/>
      <c r="L42" s="21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2" customHeight="1">
      <c r="A86" s="33"/>
      <c r="B86" s="34"/>
      <c r="C86" s="28" t="s">
        <v>128</v>
      </c>
      <c r="D86" s="33"/>
      <c r="E86" s="33"/>
      <c r="F86" s="33"/>
      <c r="G86" s="33"/>
      <c r="H86" s="33"/>
      <c r="I86" s="103"/>
      <c r="J86" s="33"/>
      <c r="K86" s="33"/>
      <c r="L86" s="4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6.5" customHeight="1">
      <c r="A87" s="33"/>
      <c r="B87" s="34"/>
      <c r="C87" s="33"/>
      <c r="D87" s="33"/>
      <c r="E87" s="479" t="str">
        <f>E9</f>
        <v>SO 02 - Zateplení vnější části a výměna vnějších výplní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" customHeight="1">
      <c r="A88" s="33"/>
      <c r="B88" s="34"/>
      <c r="C88" s="33"/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2" customHeight="1">
      <c r="A89" s="33"/>
      <c r="B89" s="34"/>
      <c r="C89" s="28" t="s">
        <v>20</v>
      </c>
      <c r="D89" s="33"/>
      <c r="E89" s="33"/>
      <c r="F89" s="26" t="str">
        <f>F12</f>
        <v>Valašské Meziříčí</v>
      </c>
      <c r="G89" s="33"/>
      <c r="H89" s="33"/>
      <c r="I89" s="104" t="s">
        <v>22</v>
      </c>
      <c r="J89" s="56" t="str">
        <f>IF(J12="","",J12)</f>
        <v>4. 6. 2019</v>
      </c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54.45" customHeight="1">
      <c r="A91" s="33"/>
      <c r="B91" s="34"/>
      <c r="C91" s="28" t="s">
        <v>24</v>
      </c>
      <c r="D91" s="33"/>
      <c r="E91" s="33"/>
      <c r="F91" s="26" t="str">
        <f>E15</f>
        <v>Město Valašské Meziříčí</v>
      </c>
      <c r="G91" s="33"/>
      <c r="H91" s="33"/>
      <c r="I91" s="104" t="s">
        <v>30</v>
      </c>
      <c r="J91" s="31" t="str">
        <f>E21</f>
        <v xml:space="preserve">S WHG s.r.o.Ořešská 873,Řeporyje,155 00 Praha 5 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15.15" customHeight="1">
      <c r="A92" s="33"/>
      <c r="B92" s="34"/>
      <c r="C92" s="28" t="s">
        <v>28</v>
      </c>
      <c r="D92" s="33"/>
      <c r="E92" s="33"/>
      <c r="F92" s="26" t="str">
        <f>IF(E18="","",E18)</f>
        <v>Vyplň údaj</v>
      </c>
      <c r="G92" s="33"/>
      <c r="H92" s="33"/>
      <c r="I92" s="104" t="s">
        <v>33</v>
      </c>
      <c r="J92" s="31" t="str">
        <f>E24</f>
        <v>Fajfrová Irena</v>
      </c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3"/>
      <c r="D93" s="33"/>
      <c r="E93" s="33"/>
      <c r="F93" s="33"/>
      <c r="G93" s="33"/>
      <c r="H93" s="33"/>
      <c r="I93" s="103"/>
      <c r="J93" s="33"/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29.25" customHeight="1">
      <c r="A94" s="33"/>
      <c r="B94" s="34"/>
      <c r="C94" s="129" t="s">
        <v>133</v>
      </c>
      <c r="D94" s="115"/>
      <c r="E94" s="115"/>
      <c r="F94" s="115"/>
      <c r="G94" s="115"/>
      <c r="H94" s="115"/>
      <c r="I94" s="130"/>
      <c r="J94" s="131" t="s">
        <v>134</v>
      </c>
      <c r="K94" s="115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5" customHeight="1">
      <c r="A96" s="33"/>
      <c r="B96" s="34"/>
      <c r="C96" s="132" t="s">
        <v>135</v>
      </c>
      <c r="D96" s="33"/>
      <c r="E96" s="33"/>
      <c r="F96" s="33"/>
      <c r="G96" s="33"/>
      <c r="H96" s="33"/>
      <c r="I96" s="103"/>
      <c r="J96" s="72">
        <f>J137</f>
        <v>0</v>
      </c>
      <c r="K96" s="33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136</v>
      </c>
    </row>
    <row r="97" spans="2:12" s="9" customFormat="1" ht="24.9" customHeight="1">
      <c r="B97" s="133"/>
      <c r="D97" s="134" t="s">
        <v>137</v>
      </c>
      <c r="E97" s="135"/>
      <c r="F97" s="135"/>
      <c r="G97" s="135"/>
      <c r="H97" s="135"/>
      <c r="I97" s="136"/>
      <c r="J97" s="137">
        <f>J138</f>
        <v>0</v>
      </c>
      <c r="L97" s="133"/>
    </row>
    <row r="98" spans="2:12" s="10" customFormat="1" ht="19.95" customHeight="1">
      <c r="B98" s="138"/>
      <c r="D98" s="139" t="s">
        <v>138</v>
      </c>
      <c r="E98" s="140"/>
      <c r="F98" s="140"/>
      <c r="G98" s="140"/>
      <c r="H98" s="140"/>
      <c r="I98" s="141"/>
      <c r="J98" s="142">
        <f>J139</f>
        <v>0</v>
      </c>
      <c r="L98" s="138"/>
    </row>
    <row r="99" spans="2:12" s="10" customFormat="1" ht="19.95" customHeight="1">
      <c r="B99" s="138"/>
      <c r="D99" s="139" t="s">
        <v>139</v>
      </c>
      <c r="E99" s="140"/>
      <c r="F99" s="140"/>
      <c r="G99" s="140"/>
      <c r="H99" s="140"/>
      <c r="I99" s="141"/>
      <c r="J99" s="142">
        <f>J165</f>
        <v>0</v>
      </c>
      <c r="L99" s="138"/>
    </row>
    <row r="100" spans="2:12" s="10" customFormat="1" ht="19.95" customHeight="1">
      <c r="B100" s="138"/>
      <c r="D100" s="139" t="s">
        <v>140</v>
      </c>
      <c r="E100" s="140"/>
      <c r="F100" s="140"/>
      <c r="G100" s="140"/>
      <c r="H100" s="140"/>
      <c r="I100" s="141"/>
      <c r="J100" s="142">
        <f>J175</f>
        <v>0</v>
      </c>
      <c r="L100" s="138"/>
    </row>
    <row r="101" spans="2:12" s="10" customFormat="1" ht="19.95" customHeight="1">
      <c r="B101" s="138"/>
      <c r="D101" s="139" t="s">
        <v>141</v>
      </c>
      <c r="E101" s="140"/>
      <c r="F101" s="140"/>
      <c r="G101" s="140"/>
      <c r="H101" s="140"/>
      <c r="I101" s="141"/>
      <c r="J101" s="142">
        <f>J177</f>
        <v>0</v>
      </c>
      <c r="L101" s="138"/>
    </row>
    <row r="102" spans="2:12" s="10" customFormat="1" ht="19.95" customHeight="1">
      <c r="B102" s="138"/>
      <c r="D102" s="139" t="s">
        <v>142</v>
      </c>
      <c r="E102" s="140"/>
      <c r="F102" s="140"/>
      <c r="G102" s="140"/>
      <c r="H102" s="140"/>
      <c r="I102" s="141"/>
      <c r="J102" s="142">
        <f>J380</f>
        <v>0</v>
      </c>
      <c r="L102" s="138"/>
    </row>
    <row r="103" spans="2:12" s="10" customFormat="1" ht="19.95" customHeight="1">
      <c r="B103" s="138"/>
      <c r="D103" s="139" t="s">
        <v>143</v>
      </c>
      <c r="E103" s="140"/>
      <c r="F103" s="140"/>
      <c r="G103" s="140"/>
      <c r="H103" s="140"/>
      <c r="I103" s="141"/>
      <c r="J103" s="142">
        <f>J420</f>
        <v>0</v>
      </c>
      <c r="L103" s="138"/>
    </row>
    <row r="104" spans="2:12" s="10" customFormat="1" ht="19.95" customHeight="1">
      <c r="B104" s="138"/>
      <c r="D104" s="139" t="s">
        <v>144</v>
      </c>
      <c r="E104" s="140"/>
      <c r="F104" s="140"/>
      <c r="G104" s="140"/>
      <c r="H104" s="140"/>
      <c r="I104" s="141"/>
      <c r="J104" s="142">
        <f>J425</f>
        <v>0</v>
      </c>
      <c r="L104" s="138"/>
    </row>
    <row r="105" spans="2:12" s="9" customFormat="1" ht="24.9" customHeight="1">
      <c r="B105" s="133"/>
      <c r="D105" s="134" t="s">
        <v>145</v>
      </c>
      <c r="E105" s="135"/>
      <c r="F105" s="135"/>
      <c r="G105" s="135"/>
      <c r="H105" s="135"/>
      <c r="I105" s="136"/>
      <c r="J105" s="137">
        <f>J427</f>
        <v>0</v>
      </c>
      <c r="L105" s="133"/>
    </row>
    <row r="106" spans="2:12" s="10" customFormat="1" ht="19.95" customHeight="1">
      <c r="B106" s="138"/>
      <c r="D106" s="139" t="s">
        <v>146</v>
      </c>
      <c r="E106" s="140"/>
      <c r="F106" s="140"/>
      <c r="G106" s="140"/>
      <c r="H106" s="140"/>
      <c r="I106" s="141"/>
      <c r="J106" s="142">
        <f>J428</f>
        <v>0</v>
      </c>
      <c r="L106" s="138"/>
    </row>
    <row r="107" spans="2:12" s="10" customFormat="1" ht="19.95" customHeight="1">
      <c r="B107" s="138"/>
      <c r="D107" s="139" t="s">
        <v>147</v>
      </c>
      <c r="E107" s="140"/>
      <c r="F107" s="140"/>
      <c r="G107" s="140"/>
      <c r="H107" s="140"/>
      <c r="I107" s="141"/>
      <c r="J107" s="142">
        <f>J442</f>
        <v>0</v>
      </c>
      <c r="L107" s="138"/>
    </row>
    <row r="108" spans="2:12" s="10" customFormat="1" ht="19.95" customHeight="1">
      <c r="B108" s="138"/>
      <c r="D108" s="139" t="s">
        <v>148</v>
      </c>
      <c r="E108" s="140"/>
      <c r="F108" s="140"/>
      <c r="G108" s="140"/>
      <c r="H108" s="140"/>
      <c r="I108" s="141"/>
      <c r="J108" s="142">
        <f>J459</f>
        <v>0</v>
      </c>
      <c r="L108" s="138"/>
    </row>
    <row r="109" spans="2:12" s="10" customFormat="1" ht="19.95" customHeight="1">
      <c r="B109" s="138"/>
      <c r="D109" s="139" t="s">
        <v>149</v>
      </c>
      <c r="E109" s="140"/>
      <c r="F109" s="140"/>
      <c r="G109" s="140"/>
      <c r="H109" s="140"/>
      <c r="I109" s="141"/>
      <c r="J109" s="142">
        <f>J462</f>
        <v>0</v>
      </c>
      <c r="L109" s="138"/>
    </row>
    <row r="110" spans="2:12" s="10" customFormat="1" ht="19.95" customHeight="1">
      <c r="B110" s="138"/>
      <c r="D110" s="139" t="s">
        <v>150</v>
      </c>
      <c r="E110" s="140"/>
      <c r="F110" s="140"/>
      <c r="G110" s="140"/>
      <c r="H110" s="140"/>
      <c r="I110" s="141"/>
      <c r="J110" s="142">
        <f>J471</f>
        <v>0</v>
      </c>
      <c r="L110" s="138"/>
    </row>
    <row r="111" spans="2:12" s="10" customFormat="1" ht="19.95" customHeight="1">
      <c r="B111" s="138"/>
      <c r="D111" s="139" t="s">
        <v>151</v>
      </c>
      <c r="E111" s="140"/>
      <c r="F111" s="140"/>
      <c r="G111" s="140"/>
      <c r="H111" s="140"/>
      <c r="I111" s="141"/>
      <c r="J111" s="142">
        <f>J506</f>
        <v>0</v>
      </c>
      <c r="L111" s="138"/>
    </row>
    <row r="112" spans="2:12" s="10" customFormat="1" ht="19.95" customHeight="1">
      <c r="B112" s="138"/>
      <c r="D112" s="139" t="s">
        <v>152</v>
      </c>
      <c r="E112" s="140"/>
      <c r="F112" s="140"/>
      <c r="G112" s="140"/>
      <c r="H112" s="140"/>
      <c r="I112" s="141"/>
      <c r="J112" s="142">
        <f>J547</f>
        <v>0</v>
      </c>
      <c r="L112" s="138"/>
    </row>
    <row r="113" spans="2:12" s="10" customFormat="1" ht="19.95" customHeight="1">
      <c r="B113" s="138"/>
      <c r="D113" s="139" t="s">
        <v>153</v>
      </c>
      <c r="E113" s="140"/>
      <c r="F113" s="140"/>
      <c r="G113" s="140"/>
      <c r="H113" s="140"/>
      <c r="I113" s="141"/>
      <c r="J113" s="142">
        <f>J557</f>
        <v>0</v>
      </c>
      <c r="L113" s="138"/>
    </row>
    <row r="114" spans="2:12" s="10" customFormat="1" ht="19.95" customHeight="1">
      <c r="B114" s="138"/>
      <c r="D114" s="139" t="s">
        <v>154</v>
      </c>
      <c r="E114" s="140"/>
      <c r="F114" s="140"/>
      <c r="G114" s="140"/>
      <c r="H114" s="140"/>
      <c r="I114" s="141"/>
      <c r="J114" s="142">
        <f>J566</f>
        <v>0</v>
      </c>
      <c r="L114" s="138"/>
    </row>
    <row r="115" spans="2:12" s="10" customFormat="1" ht="19.95" customHeight="1">
      <c r="B115" s="138"/>
      <c r="D115" s="139" t="s">
        <v>155</v>
      </c>
      <c r="E115" s="140"/>
      <c r="F115" s="140"/>
      <c r="G115" s="140"/>
      <c r="H115" s="140"/>
      <c r="I115" s="141"/>
      <c r="J115" s="142">
        <f>J568</f>
        <v>0</v>
      </c>
      <c r="L115" s="138"/>
    </row>
    <row r="116" spans="2:12" s="9" customFormat="1" ht="24.9" customHeight="1">
      <c r="B116" s="133"/>
      <c r="D116" s="134" t="s">
        <v>156</v>
      </c>
      <c r="E116" s="135"/>
      <c r="F116" s="135"/>
      <c r="G116" s="135"/>
      <c r="H116" s="135"/>
      <c r="I116" s="136"/>
      <c r="J116" s="137">
        <f>J588</f>
        <v>0</v>
      </c>
      <c r="L116" s="133"/>
    </row>
    <row r="117" spans="2:12" s="10" customFormat="1" ht="19.95" customHeight="1">
      <c r="B117" s="138"/>
      <c r="D117" s="139" t="s">
        <v>157</v>
      </c>
      <c r="E117" s="140"/>
      <c r="F117" s="140"/>
      <c r="G117" s="140"/>
      <c r="H117" s="140"/>
      <c r="I117" s="141"/>
      <c r="J117" s="142">
        <f>J589</f>
        <v>0</v>
      </c>
      <c r="L117" s="138"/>
    </row>
    <row r="118" spans="1:31" s="2" customFormat="1" ht="21.75" customHeight="1">
      <c r="A118" s="33"/>
      <c r="B118" s="34"/>
      <c r="C118" s="33"/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48"/>
      <c r="C119" s="49"/>
      <c r="D119" s="49"/>
      <c r="E119" s="49"/>
      <c r="F119" s="49"/>
      <c r="G119" s="49"/>
      <c r="H119" s="49"/>
      <c r="I119" s="127"/>
      <c r="J119" s="49"/>
      <c r="K119" s="49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3" spans="1:31" s="2" customFormat="1" ht="6.9" customHeight="1">
      <c r="A123" s="33"/>
      <c r="B123" s="50"/>
      <c r="C123" s="51"/>
      <c r="D123" s="51"/>
      <c r="E123" s="51"/>
      <c r="F123" s="51"/>
      <c r="G123" s="51"/>
      <c r="H123" s="51"/>
      <c r="I123" s="128"/>
      <c r="J123" s="51"/>
      <c r="K123" s="51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24.9" customHeight="1">
      <c r="A124" s="33"/>
      <c r="B124" s="34"/>
      <c r="C124" s="22" t="s">
        <v>158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8" t="s">
        <v>16</v>
      </c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23.25" customHeight="1">
      <c r="A127" s="33"/>
      <c r="B127" s="34"/>
      <c r="C127" s="33"/>
      <c r="D127" s="33"/>
      <c r="E127" s="497" t="str">
        <f>E7</f>
        <v>Stavební úpravy a zateplení objektu pro sociální bydlená ul.Jičínská č.p.156,Valašské Meziříčí</v>
      </c>
      <c r="F127" s="498"/>
      <c r="G127" s="498"/>
      <c r="H127" s="498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128</v>
      </c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3"/>
      <c r="D129" s="33"/>
      <c r="E129" s="479" t="str">
        <f>E9</f>
        <v>SO 02 - Zateplení vnější části a výměna vnějších výplní</v>
      </c>
      <c r="F129" s="496"/>
      <c r="G129" s="496"/>
      <c r="H129" s="496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" customHeight="1">
      <c r="A130" s="33"/>
      <c r="B130" s="34"/>
      <c r="C130" s="33"/>
      <c r="D130" s="33"/>
      <c r="E130" s="33"/>
      <c r="F130" s="33"/>
      <c r="G130" s="33"/>
      <c r="H130" s="33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20</v>
      </c>
      <c r="D131" s="33"/>
      <c r="E131" s="33"/>
      <c r="F131" s="26" t="str">
        <f>F12</f>
        <v>Valašské Meziříčí</v>
      </c>
      <c r="G131" s="33"/>
      <c r="H131" s="33"/>
      <c r="I131" s="104" t="s">
        <v>22</v>
      </c>
      <c r="J131" s="56" t="str">
        <f>IF(J12="","",J12)</f>
        <v>4. 6. 2019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" customHeight="1">
      <c r="A132" s="33"/>
      <c r="B132" s="34"/>
      <c r="C132" s="33"/>
      <c r="D132" s="33"/>
      <c r="E132" s="33"/>
      <c r="F132" s="33"/>
      <c r="G132" s="33"/>
      <c r="H132" s="33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54.45" customHeight="1">
      <c r="A133" s="33"/>
      <c r="B133" s="34"/>
      <c r="C133" s="28" t="s">
        <v>24</v>
      </c>
      <c r="D133" s="33"/>
      <c r="E133" s="33"/>
      <c r="F133" s="26" t="str">
        <f>E15</f>
        <v>Město Valašské Meziříčí</v>
      </c>
      <c r="G133" s="33"/>
      <c r="H133" s="33"/>
      <c r="I133" s="104" t="s">
        <v>30</v>
      </c>
      <c r="J133" s="31" t="str">
        <f>E21</f>
        <v xml:space="preserve">S WHG s.r.o.Ořešská 873,Řeporyje,155 00 Praha 5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15" customHeight="1">
      <c r="A134" s="33"/>
      <c r="B134" s="34"/>
      <c r="C134" s="28" t="s">
        <v>28</v>
      </c>
      <c r="D134" s="33"/>
      <c r="E134" s="33"/>
      <c r="F134" s="26" t="str">
        <f>IF(E18="","",E18)</f>
        <v>Vyplň údaj</v>
      </c>
      <c r="G134" s="33"/>
      <c r="H134" s="33"/>
      <c r="I134" s="104" t="s">
        <v>33</v>
      </c>
      <c r="J134" s="31" t="str">
        <f>E24</f>
        <v>Fajfrová Irena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10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1" customFormat="1" ht="29.25" customHeight="1">
      <c r="A136" s="143"/>
      <c r="B136" s="144"/>
      <c r="C136" s="145" t="s">
        <v>159</v>
      </c>
      <c r="D136" s="146" t="s">
        <v>61</v>
      </c>
      <c r="E136" s="146" t="s">
        <v>57</v>
      </c>
      <c r="F136" s="146" t="s">
        <v>58</v>
      </c>
      <c r="G136" s="146" t="s">
        <v>160</v>
      </c>
      <c r="H136" s="146" t="s">
        <v>161</v>
      </c>
      <c r="I136" s="147" t="s">
        <v>162</v>
      </c>
      <c r="J136" s="146" t="s">
        <v>134</v>
      </c>
      <c r="K136" s="148" t="s">
        <v>163</v>
      </c>
      <c r="L136" s="149"/>
      <c r="M136" s="63" t="s">
        <v>1</v>
      </c>
      <c r="N136" s="64" t="s">
        <v>40</v>
      </c>
      <c r="O136" s="64" t="s">
        <v>164</v>
      </c>
      <c r="P136" s="64" t="s">
        <v>165</v>
      </c>
      <c r="Q136" s="64" t="s">
        <v>166</v>
      </c>
      <c r="R136" s="64" t="s">
        <v>167</v>
      </c>
      <c r="S136" s="64" t="s">
        <v>168</v>
      </c>
      <c r="T136" s="65" t="s">
        <v>169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</row>
    <row r="137" spans="1:63" s="2" customFormat="1" ht="22.95" customHeight="1">
      <c r="A137" s="33"/>
      <c r="B137" s="34"/>
      <c r="C137" s="70" t="s">
        <v>170</v>
      </c>
      <c r="D137" s="33"/>
      <c r="E137" s="33"/>
      <c r="F137" s="33"/>
      <c r="G137" s="33"/>
      <c r="H137" s="33"/>
      <c r="I137" s="103"/>
      <c r="J137" s="150">
        <f>BK137</f>
        <v>0</v>
      </c>
      <c r="K137" s="33"/>
      <c r="L137" s="34"/>
      <c r="M137" s="66"/>
      <c r="N137" s="57"/>
      <c r="O137" s="67"/>
      <c r="P137" s="151">
        <f>P138+P427+P588</f>
        <v>0</v>
      </c>
      <c r="Q137" s="67"/>
      <c r="R137" s="151">
        <f>R138+R427+R588</f>
        <v>332.5989267</v>
      </c>
      <c r="S137" s="67"/>
      <c r="T137" s="152">
        <f>T138+T427+T588</f>
        <v>35.9438477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75</v>
      </c>
      <c r="AU137" s="18" t="s">
        <v>136</v>
      </c>
      <c r="BK137" s="153">
        <f>BK138+BK427+BK588</f>
        <v>0</v>
      </c>
    </row>
    <row r="138" spans="2:63" s="12" customFormat="1" ht="25.95" customHeight="1">
      <c r="B138" s="154"/>
      <c r="D138" s="155" t="s">
        <v>75</v>
      </c>
      <c r="E138" s="156" t="s">
        <v>171</v>
      </c>
      <c r="F138" s="156" t="s">
        <v>172</v>
      </c>
      <c r="I138" s="157"/>
      <c r="J138" s="158">
        <f>BK138</f>
        <v>0</v>
      </c>
      <c r="L138" s="154"/>
      <c r="M138" s="159"/>
      <c r="N138" s="160"/>
      <c r="O138" s="160"/>
      <c r="P138" s="161">
        <f>P139+P165+P175+P177+P380+P420+P425</f>
        <v>0</v>
      </c>
      <c r="Q138" s="160"/>
      <c r="R138" s="161">
        <f>R139+R165+R175+R177+R380+R420+R425</f>
        <v>313.09365382</v>
      </c>
      <c r="S138" s="160"/>
      <c r="T138" s="162">
        <f>T139+T165+T175+T177+T380+T420+T425</f>
        <v>28.117425</v>
      </c>
      <c r="AR138" s="155" t="s">
        <v>84</v>
      </c>
      <c r="AT138" s="163" t="s">
        <v>75</v>
      </c>
      <c r="AU138" s="163" t="s">
        <v>76</v>
      </c>
      <c r="AY138" s="155" t="s">
        <v>173</v>
      </c>
      <c r="BK138" s="164">
        <f>BK139+BK165+BK175+BK177+BK380+BK420+BK425</f>
        <v>0</v>
      </c>
    </row>
    <row r="139" spans="2:63" s="12" customFormat="1" ht="22.95" customHeight="1">
      <c r="B139" s="154"/>
      <c r="D139" s="155" t="s">
        <v>75</v>
      </c>
      <c r="E139" s="165" t="s">
        <v>84</v>
      </c>
      <c r="F139" s="165" t="s">
        <v>174</v>
      </c>
      <c r="I139" s="157"/>
      <c r="J139" s="166">
        <f>BK139</f>
        <v>0</v>
      </c>
      <c r="L139" s="154"/>
      <c r="M139" s="159"/>
      <c r="N139" s="160"/>
      <c r="O139" s="160"/>
      <c r="P139" s="161">
        <f>SUM(P140:P164)</f>
        <v>0</v>
      </c>
      <c r="Q139" s="160"/>
      <c r="R139" s="161">
        <f>SUM(R140:R164)</f>
        <v>183.013106</v>
      </c>
      <c r="S139" s="160"/>
      <c r="T139" s="162">
        <f>SUM(T140:T164)</f>
        <v>16.142775</v>
      </c>
      <c r="AR139" s="155" t="s">
        <v>84</v>
      </c>
      <c r="AT139" s="163" t="s">
        <v>75</v>
      </c>
      <c r="AU139" s="163" t="s">
        <v>84</v>
      </c>
      <c r="AY139" s="155" t="s">
        <v>173</v>
      </c>
      <c r="BK139" s="164">
        <f>SUM(BK140:BK164)</f>
        <v>0</v>
      </c>
    </row>
    <row r="140" spans="1:65" s="2" customFormat="1" ht="21.75" customHeight="1">
      <c r="A140" s="33"/>
      <c r="B140" s="167"/>
      <c r="C140" s="168" t="s">
        <v>84</v>
      </c>
      <c r="D140" s="168" t="s">
        <v>175</v>
      </c>
      <c r="E140" s="169" t="s">
        <v>176</v>
      </c>
      <c r="F140" s="170" t="s">
        <v>177</v>
      </c>
      <c r="G140" s="171" t="s">
        <v>178</v>
      </c>
      <c r="H140" s="172">
        <v>63.305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0.255</v>
      </c>
      <c r="T140" s="178">
        <f>S140*H140</f>
        <v>16.142775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92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181</v>
      </c>
    </row>
    <row r="141" spans="2:51" s="13" customFormat="1" ht="12">
      <c r="B141" s="181"/>
      <c r="D141" s="182" t="s">
        <v>182</v>
      </c>
      <c r="E141" s="183" t="s">
        <v>1</v>
      </c>
      <c r="F141" s="184" t="s">
        <v>183</v>
      </c>
      <c r="H141" s="183" t="s">
        <v>1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3" t="s">
        <v>182</v>
      </c>
      <c r="AU141" s="183" t="s">
        <v>92</v>
      </c>
      <c r="AV141" s="13" t="s">
        <v>84</v>
      </c>
      <c r="AW141" s="13" t="s">
        <v>32</v>
      </c>
      <c r="AX141" s="13" t="s">
        <v>76</v>
      </c>
      <c r="AY141" s="183" t="s">
        <v>173</v>
      </c>
    </row>
    <row r="142" spans="2:51" s="14" customFormat="1" ht="12">
      <c r="B142" s="189"/>
      <c r="D142" s="182" t="s">
        <v>182</v>
      </c>
      <c r="E142" s="190" t="s">
        <v>1</v>
      </c>
      <c r="F142" s="191" t="s">
        <v>184</v>
      </c>
      <c r="H142" s="192">
        <v>63.305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182</v>
      </c>
      <c r="AU142" s="190" t="s">
        <v>92</v>
      </c>
      <c r="AV142" s="14" t="s">
        <v>92</v>
      </c>
      <c r="AW142" s="14" t="s">
        <v>32</v>
      </c>
      <c r="AX142" s="14" t="s">
        <v>84</v>
      </c>
      <c r="AY142" s="190" t="s">
        <v>173</v>
      </c>
    </row>
    <row r="143" spans="1:65" s="2" customFormat="1" ht="16.5" customHeight="1">
      <c r="A143" s="33"/>
      <c r="B143" s="167"/>
      <c r="C143" s="168" t="s">
        <v>92</v>
      </c>
      <c r="D143" s="168" t="s">
        <v>175</v>
      </c>
      <c r="E143" s="169" t="s">
        <v>185</v>
      </c>
      <c r="F143" s="170" t="s">
        <v>186</v>
      </c>
      <c r="G143" s="171" t="s">
        <v>187</v>
      </c>
      <c r="H143" s="172">
        <v>127.272</v>
      </c>
      <c r="I143" s="173"/>
      <c r="J143" s="174">
        <f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180</v>
      </c>
      <c r="AT143" s="179" t="s">
        <v>175</v>
      </c>
      <c r="AU143" s="179" t="s">
        <v>92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92</v>
      </c>
      <c r="BK143" s="180">
        <f>ROUND(I143*H143,2)</f>
        <v>0</v>
      </c>
      <c r="BL143" s="18" t="s">
        <v>180</v>
      </c>
      <c r="BM143" s="179" t="s">
        <v>188</v>
      </c>
    </row>
    <row r="144" spans="2:51" s="13" customFormat="1" ht="12">
      <c r="B144" s="181"/>
      <c r="D144" s="182" t="s">
        <v>182</v>
      </c>
      <c r="E144" s="183" t="s">
        <v>1</v>
      </c>
      <c r="F144" s="184" t="s">
        <v>189</v>
      </c>
      <c r="H144" s="183" t="s">
        <v>1</v>
      </c>
      <c r="I144" s="185"/>
      <c r="L144" s="181"/>
      <c r="M144" s="186"/>
      <c r="N144" s="187"/>
      <c r="O144" s="187"/>
      <c r="P144" s="187"/>
      <c r="Q144" s="187"/>
      <c r="R144" s="187"/>
      <c r="S144" s="187"/>
      <c r="T144" s="188"/>
      <c r="AT144" s="183" t="s">
        <v>182</v>
      </c>
      <c r="AU144" s="183" t="s">
        <v>92</v>
      </c>
      <c r="AV144" s="13" t="s">
        <v>84</v>
      </c>
      <c r="AW144" s="13" t="s">
        <v>32</v>
      </c>
      <c r="AX144" s="13" t="s">
        <v>76</v>
      </c>
      <c r="AY144" s="183" t="s">
        <v>173</v>
      </c>
    </row>
    <row r="145" spans="2:51" s="14" customFormat="1" ht="12">
      <c r="B145" s="189"/>
      <c r="D145" s="182" t="s">
        <v>182</v>
      </c>
      <c r="E145" s="190" t="s">
        <v>129</v>
      </c>
      <c r="F145" s="191" t="s">
        <v>190</v>
      </c>
      <c r="H145" s="192">
        <v>127.272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182</v>
      </c>
      <c r="AU145" s="190" t="s">
        <v>92</v>
      </c>
      <c r="AV145" s="14" t="s">
        <v>92</v>
      </c>
      <c r="AW145" s="14" t="s">
        <v>32</v>
      </c>
      <c r="AX145" s="14" t="s">
        <v>84</v>
      </c>
      <c r="AY145" s="190" t="s">
        <v>173</v>
      </c>
    </row>
    <row r="146" spans="1:65" s="2" customFormat="1" ht="21.75" customHeight="1">
      <c r="A146" s="33"/>
      <c r="B146" s="167"/>
      <c r="C146" s="168" t="s">
        <v>191</v>
      </c>
      <c r="D146" s="168" t="s">
        <v>175</v>
      </c>
      <c r="E146" s="169" t="s">
        <v>192</v>
      </c>
      <c r="F146" s="170" t="s">
        <v>193</v>
      </c>
      <c r="G146" s="171" t="s">
        <v>187</v>
      </c>
      <c r="H146" s="172">
        <v>127.272</v>
      </c>
      <c r="I146" s="173"/>
      <c r="J146" s="174">
        <f>ROUND(I146*H146,2)</f>
        <v>0</v>
      </c>
      <c r="K146" s="170" t="s">
        <v>179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180</v>
      </c>
      <c r="AT146" s="179" t="s">
        <v>175</v>
      </c>
      <c r="AU146" s="179" t="s">
        <v>92</v>
      </c>
      <c r="AY146" s="18" t="s">
        <v>173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92</v>
      </c>
      <c r="BK146" s="180">
        <f>ROUND(I146*H146,2)</f>
        <v>0</v>
      </c>
      <c r="BL146" s="18" t="s">
        <v>180</v>
      </c>
      <c r="BM146" s="179" t="s">
        <v>194</v>
      </c>
    </row>
    <row r="147" spans="2:51" s="14" customFormat="1" ht="12">
      <c r="B147" s="189"/>
      <c r="D147" s="182" t="s">
        <v>182</v>
      </c>
      <c r="E147" s="190" t="s">
        <v>1</v>
      </c>
      <c r="F147" s="191" t="s">
        <v>129</v>
      </c>
      <c r="H147" s="192">
        <v>127.272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182</v>
      </c>
      <c r="AU147" s="190" t="s">
        <v>92</v>
      </c>
      <c r="AV147" s="14" t="s">
        <v>92</v>
      </c>
      <c r="AW147" s="14" t="s">
        <v>32</v>
      </c>
      <c r="AX147" s="14" t="s">
        <v>84</v>
      </c>
      <c r="AY147" s="190" t="s">
        <v>173</v>
      </c>
    </row>
    <row r="148" spans="1:65" s="2" customFormat="1" ht="21.75" customHeight="1">
      <c r="A148" s="33"/>
      <c r="B148" s="167"/>
      <c r="C148" s="168" t="s">
        <v>180</v>
      </c>
      <c r="D148" s="168" t="s">
        <v>175</v>
      </c>
      <c r="E148" s="169" t="s">
        <v>195</v>
      </c>
      <c r="F148" s="170" t="s">
        <v>196</v>
      </c>
      <c r="G148" s="171" t="s">
        <v>187</v>
      </c>
      <c r="H148" s="172">
        <v>636.36</v>
      </c>
      <c r="I148" s="173"/>
      <c r="J148" s="174">
        <f>ROUND(I148*H148,2)</f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180</v>
      </c>
      <c r="AT148" s="179" t="s">
        <v>175</v>
      </c>
      <c r="AU148" s="179" t="s">
        <v>92</v>
      </c>
      <c r="AY148" s="18" t="s">
        <v>173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92</v>
      </c>
      <c r="BK148" s="180">
        <f>ROUND(I148*H148,2)</f>
        <v>0</v>
      </c>
      <c r="BL148" s="18" t="s">
        <v>180</v>
      </c>
      <c r="BM148" s="179" t="s">
        <v>197</v>
      </c>
    </row>
    <row r="149" spans="2:51" s="14" customFormat="1" ht="12">
      <c r="B149" s="189"/>
      <c r="D149" s="182" t="s">
        <v>182</v>
      </c>
      <c r="E149" s="190" t="s">
        <v>1</v>
      </c>
      <c r="F149" s="191" t="s">
        <v>198</v>
      </c>
      <c r="H149" s="192">
        <v>636.36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182</v>
      </c>
      <c r="AU149" s="190" t="s">
        <v>92</v>
      </c>
      <c r="AV149" s="14" t="s">
        <v>92</v>
      </c>
      <c r="AW149" s="14" t="s">
        <v>32</v>
      </c>
      <c r="AX149" s="14" t="s">
        <v>84</v>
      </c>
      <c r="AY149" s="190" t="s">
        <v>173</v>
      </c>
    </row>
    <row r="150" spans="1:65" s="2" customFormat="1" ht="16.5" customHeight="1">
      <c r="A150" s="33"/>
      <c r="B150" s="167"/>
      <c r="C150" s="168" t="s">
        <v>199</v>
      </c>
      <c r="D150" s="168" t="s">
        <v>175</v>
      </c>
      <c r="E150" s="169" t="s">
        <v>200</v>
      </c>
      <c r="F150" s="170" t="s">
        <v>201</v>
      </c>
      <c r="G150" s="171" t="s">
        <v>187</v>
      </c>
      <c r="H150" s="172">
        <v>127.272</v>
      </c>
      <c r="I150" s="173"/>
      <c r="J150" s="174">
        <f>ROUND(I150*H150,2)</f>
        <v>0</v>
      </c>
      <c r="K150" s="170" t="s">
        <v>179</v>
      </c>
      <c r="L150" s="34"/>
      <c r="M150" s="175" t="s">
        <v>1</v>
      </c>
      <c r="N150" s="176" t="s">
        <v>42</v>
      </c>
      <c r="O150" s="59"/>
      <c r="P150" s="177">
        <f>O150*H150</f>
        <v>0</v>
      </c>
      <c r="Q150" s="177">
        <v>0</v>
      </c>
      <c r="R150" s="177">
        <f>Q150*H150</f>
        <v>0</v>
      </c>
      <c r="S150" s="177">
        <v>0</v>
      </c>
      <c r="T150" s="178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180</v>
      </c>
      <c r="AT150" s="179" t="s">
        <v>175</v>
      </c>
      <c r="AU150" s="179" t="s">
        <v>92</v>
      </c>
      <c r="AY150" s="18" t="s">
        <v>173</v>
      </c>
      <c r="BE150" s="180">
        <f>IF(N150="základní",J150,0)</f>
        <v>0</v>
      </c>
      <c r="BF150" s="180">
        <f>IF(N150="snížená",J150,0)</f>
        <v>0</v>
      </c>
      <c r="BG150" s="180">
        <f>IF(N150="zákl. přenesená",J150,0)</f>
        <v>0</v>
      </c>
      <c r="BH150" s="180">
        <f>IF(N150="sníž. přenesená",J150,0)</f>
        <v>0</v>
      </c>
      <c r="BI150" s="180">
        <f>IF(N150="nulová",J150,0)</f>
        <v>0</v>
      </c>
      <c r="BJ150" s="18" t="s">
        <v>92</v>
      </c>
      <c r="BK150" s="180">
        <f>ROUND(I150*H150,2)</f>
        <v>0</v>
      </c>
      <c r="BL150" s="18" t="s">
        <v>180</v>
      </c>
      <c r="BM150" s="179" t="s">
        <v>202</v>
      </c>
    </row>
    <row r="151" spans="2:51" s="14" customFormat="1" ht="12">
      <c r="B151" s="189"/>
      <c r="D151" s="182" t="s">
        <v>182</v>
      </c>
      <c r="E151" s="190" t="s">
        <v>1</v>
      </c>
      <c r="F151" s="191" t="s">
        <v>129</v>
      </c>
      <c r="H151" s="192">
        <v>127.272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182</v>
      </c>
      <c r="AU151" s="190" t="s">
        <v>92</v>
      </c>
      <c r="AV151" s="14" t="s">
        <v>92</v>
      </c>
      <c r="AW151" s="14" t="s">
        <v>32</v>
      </c>
      <c r="AX151" s="14" t="s">
        <v>84</v>
      </c>
      <c r="AY151" s="190" t="s">
        <v>173</v>
      </c>
    </row>
    <row r="152" spans="1:65" s="2" customFormat="1" ht="21.75" customHeight="1">
      <c r="A152" s="33"/>
      <c r="B152" s="167"/>
      <c r="C152" s="168" t="s">
        <v>203</v>
      </c>
      <c r="D152" s="168" t="s">
        <v>175</v>
      </c>
      <c r="E152" s="169" t="s">
        <v>204</v>
      </c>
      <c r="F152" s="170" t="s">
        <v>205</v>
      </c>
      <c r="G152" s="171" t="s">
        <v>206</v>
      </c>
      <c r="H152" s="172">
        <v>212.544</v>
      </c>
      <c r="I152" s="173"/>
      <c r="J152" s="174">
        <f>ROUND(I152*H152,2)</f>
        <v>0</v>
      </c>
      <c r="K152" s="170" t="s">
        <v>179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180</v>
      </c>
      <c r="AT152" s="179" t="s">
        <v>175</v>
      </c>
      <c r="AU152" s="179" t="s">
        <v>92</v>
      </c>
      <c r="AY152" s="18" t="s">
        <v>173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92</v>
      </c>
      <c r="BK152" s="180">
        <f>ROUND(I152*H152,2)</f>
        <v>0</v>
      </c>
      <c r="BL152" s="18" t="s">
        <v>180</v>
      </c>
      <c r="BM152" s="179" t="s">
        <v>207</v>
      </c>
    </row>
    <row r="153" spans="2:51" s="14" customFormat="1" ht="12">
      <c r="B153" s="189"/>
      <c r="D153" s="182" t="s">
        <v>182</v>
      </c>
      <c r="E153" s="190" t="s">
        <v>1</v>
      </c>
      <c r="F153" s="191" t="s">
        <v>208</v>
      </c>
      <c r="H153" s="192">
        <v>212.544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182</v>
      </c>
      <c r="AU153" s="190" t="s">
        <v>92</v>
      </c>
      <c r="AV153" s="14" t="s">
        <v>92</v>
      </c>
      <c r="AW153" s="14" t="s">
        <v>32</v>
      </c>
      <c r="AX153" s="14" t="s">
        <v>84</v>
      </c>
      <c r="AY153" s="190" t="s">
        <v>173</v>
      </c>
    </row>
    <row r="154" spans="1:65" s="2" customFormat="1" ht="21.75" customHeight="1">
      <c r="A154" s="33"/>
      <c r="B154" s="167"/>
      <c r="C154" s="168" t="s">
        <v>209</v>
      </c>
      <c r="D154" s="168" t="s">
        <v>175</v>
      </c>
      <c r="E154" s="169" t="s">
        <v>210</v>
      </c>
      <c r="F154" s="170" t="s">
        <v>211</v>
      </c>
      <c r="G154" s="171" t="s">
        <v>187</v>
      </c>
      <c r="H154" s="172">
        <v>91.505</v>
      </c>
      <c r="I154" s="173"/>
      <c r="J154" s="174">
        <f>ROUND(I154*H154,2)</f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180</v>
      </c>
      <c r="AT154" s="179" t="s">
        <v>175</v>
      </c>
      <c r="AU154" s="179" t="s">
        <v>92</v>
      </c>
      <c r="AY154" s="18" t="s">
        <v>173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92</v>
      </c>
      <c r="BK154" s="180">
        <f>ROUND(I154*H154,2)</f>
        <v>0</v>
      </c>
      <c r="BL154" s="18" t="s">
        <v>180</v>
      </c>
      <c r="BM154" s="179" t="s">
        <v>212</v>
      </c>
    </row>
    <row r="155" spans="2:51" s="14" customFormat="1" ht="12">
      <c r="B155" s="189"/>
      <c r="D155" s="182" t="s">
        <v>182</v>
      </c>
      <c r="E155" s="190" t="s">
        <v>1</v>
      </c>
      <c r="F155" s="191" t="s">
        <v>129</v>
      </c>
      <c r="H155" s="192">
        <v>127.272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182</v>
      </c>
      <c r="AU155" s="190" t="s">
        <v>92</v>
      </c>
      <c r="AV155" s="14" t="s">
        <v>92</v>
      </c>
      <c r="AW155" s="14" t="s">
        <v>32</v>
      </c>
      <c r="AX155" s="14" t="s">
        <v>76</v>
      </c>
      <c r="AY155" s="190" t="s">
        <v>173</v>
      </c>
    </row>
    <row r="156" spans="2:51" s="14" customFormat="1" ht="12">
      <c r="B156" s="189"/>
      <c r="D156" s="182" t="s">
        <v>182</v>
      </c>
      <c r="E156" s="190" t="s">
        <v>1</v>
      </c>
      <c r="F156" s="191" t="s">
        <v>213</v>
      </c>
      <c r="H156" s="192">
        <v>-19.941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182</v>
      </c>
      <c r="AU156" s="190" t="s">
        <v>92</v>
      </c>
      <c r="AV156" s="14" t="s">
        <v>92</v>
      </c>
      <c r="AW156" s="14" t="s">
        <v>32</v>
      </c>
      <c r="AX156" s="14" t="s">
        <v>76</v>
      </c>
      <c r="AY156" s="190" t="s">
        <v>173</v>
      </c>
    </row>
    <row r="157" spans="2:51" s="14" customFormat="1" ht="12">
      <c r="B157" s="189"/>
      <c r="D157" s="182" t="s">
        <v>182</v>
      </c>
      <c r="E157" s="190" t="s">
        <v>1</v>
      </c>
      <c r="F157" s="191" t="s">
        <v>214</v>
      </c>
      <c r="H157" s="192">
        <v>-15.826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182</v>
      </c>
      <c r="AU157" s="190" t="s">
        <v>92</v>
      </c>
      <c r="AV157" s="14" t="s">
        <v>92</v>
      </c>
      <c r="AW157" s="14" t="s">
        <v>32</v>
      </c>
      <c r="AX157" s="14" t="s">
        <v>76</v>
      </c>
      <c r="AY157" s="190" t="s">
        <v>173</v>
      </c>
    </row>
    <row r="158" spans="2:51" s="15" customFormat="1" ht="12">
      <c r="B158" s="197"/>
      <c r="D158" s="182" t="s">
        <v>182</v>
      </c>
      <c r="E158" s="198" t="s">
        <v>1</v>
      </c>
      <c r="F158" s="199" t="s">
        <v>215</v>
      </c>
      <c r="H158" s="200">
        <v>91.505</v>
      </c>
      <c r="I158" s="201"/>
      <c r="L158" s="197"/>
      <c r="M158" s="202"/>
      <c r="N158" s="203"/>
      <c r="O158" s="203"/>
      <c r="P158" s="203"/>
      <c r="Q158" s="203"/>
      <c r="R158" s="203"/>
      <c r="S158" s="203"/>
      <c r="T158" s="204"/>
      <c r="AT158" s="198" t="s">
        <v>182</v>
      </c>
      <c r="AU158" s="198" t="s">
        <v>92</v>
      </c>
      <c r="AV158" s="15" t="s">
        <v>180</v>
      </c>
      <c r="AW158" s="15" t="s">
        <v>32</v>
      </c>
      <c r="AX158" s="15" t="s">
        <v>84</v>
      </c>
      <c r="AY158" s="198" t="s">
        <v>173</v>
      </c>
    </row>
    <row r="159" spans="1:65" s="2" customFormat="1" ht="16.5" customHeight="1">
      <c r="A159" s="33"/>
      <c r="B159" s="167"/>
      <c r="C159" s="205" t="s">
        <v>216</v>
      </c>
      <c r="D159" s="205" t="s">
        <v>217</v>
      </c>
      <c r="E159" s="206" t="s">
        <v>218</v>
      </c>
      <c r="F159" s="207" t="s">
        <v>219</v>
      </c>
      <c r="G159" s="208" t="s">
        <v>206</v>
      </c>
      <c r="H159" s="209">
        <v>183.01</v>
      </c>
      <c r="I159" s="210"/>
      <c r="J159" s="211">
        <f>ROUND(I159*H159,2)</f>
        <v>0</v>
      </c>
      <c r="K159" s="207" t="s">
        <v>179</v>
      </c>
      <c r="L159" s="212"/>
      <c r="M159" s="213" t="s">
        <v>1</v>
      </c>
      <c r="N159" s="214" t="s">
        <v>42</v>
      </c>
      <c r="O159" s="59"/>
      <c r="P159" s="177">
        <f>O159*H159</f>
        <v>0</v>
      </c>
      <c r="Q159" s="177">
        <v>1</v>
      </c>
      <c r="R159" s="177">
        <f>Q159*H159</f>
        <v>183.01</v>
      </c>
      <c r="S159" s="177">
        <v>0</v>
      </c>
      <c r="T159" s="178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216</v>
      </c>
      <c r="AT159" s="179" t="s">
        <v>217</v>
      </c>
      <c r="AU159" s="179" t="s">
        <v>92</v>
      </c>
      <c r="AY159" s="18" t="s">
        <v>173</v>
      </c>
      <c r="BE159" s="180">
        <f>IF(N159="základní",J159,0)</f>
        <v>0</v>
      </c>
      <c r="BF159" s="180">
        <f>IF(N159="snížená",J159,0)</f>
        <v>0</v>
      </c>
      <c r="BG159" s="180">
        <f>IF(N159="zákl. přenesená",J159,0)</f>
        <v>0</v>
      </c>
      <c r="BH159" s="180">
        <f>IF(N159="sníž. přenesená",J159,0)</f>
        <v>0</v>
      </c>
      <c r="BI159" s="180">
        <f>IF(N159="nulová",J159,0)</f>
        <v>0</v>
      </c>
      <c r="BJ159" s="18" t="s">
        <v>92</v>
      </c>
      <c r="BK159" s="180">
        <f>ROUND(I159*H159,2)</f>
        <v>0</v>
      </c>
      <c r="BL159" s="18" t="s">
        <v>180</v>
      </c>
      <c r="BM159" s="179" t="s">
        <v>220</v>
      </c>
    </row>
    <row r="160" spans="1:65" s="2" customFormat="1" ht="21.75" customHeight="1">
      <c r="A160" s="33"/>
      <c r="B160" s="167"/>
      <c r="C160" s="168" t="s">
        <v>221</v>
      </c>
      <c r="D160" s="168" t="s">
        <v>175</v>
      </c>
      <c r="E160" s="169" t="s">
        <v>222</v>
      </c>
      <c r="F160" s="170" t="s">
        <v>223</v>
      </c>
      <c r="G160" s="171" t="s">
        <v>178</v>
      </c>
      <c r="H160" s="172">
        <v>102</v>
      </c>
      <c r="I160" s="173"/>
      <c r="J160" s="174">
        <f>ROUND(I160*H160,2)</f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180</v>
      </c>
      <c r="AT160" s="179" t="s">
        <v>175</v>
      </c>
      <c r="AU160" s="179" t="s">
        <v>92</v>
      </c>
      <c r="AY160" s="18" t="s">
        <v>173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180</v>
      </c>
      <c r="BM160" s="179" t="s">
        <v>224</v>
      </c>
    </row>
    <row r="161" spans="1:65" s="2" customFormat="1" ht="16.5" customHeight="1">
      <c r="A161" s="33"/>
      <c r="B161" s="167"/>
      <c r="C161" s="205" t="s">
        <v>225</v>
      </c>
      <c r="D161" s="205" t="s">
        <v>217</v>
      </c>
      <c r="E161" s="206" t="s">
        <v>226</v>
      </c>
      <c r="F161" s="207" t="s">
        <v>227</v>
      </c>
      <c r="G161" s="208" t="s">
        <v>228</v>
      </c>
      <c r="H161" s="209">
        <v>3.106</v>
      </c>
      <c r="I161" s="210"/>
      <c r="J161" s="211">
        <f>ROUND(I161*H161,2)</f>
        <v>0</v>
      </c>
      <c r="K161" s="207" t="s">
        <v>179</v>
      </c>
      <c r="L161" s="212"/>
      <c r="M161" s="213" t="s">
        <v>1</v>
      </c>
      <c r="N161" s="214" t="s">
        <v>42</v>
      </c>
      <c r="O161" s="59"/>
      <c r="P161" s="177">
        <f>O161*H161</f>
        <v>0</v>
      </c>
      <c r="Q161" s="177">
        <v>0.001</v>
      </c>
      <c r="R161" s="177">
        <f>Q161*H161</f>
        <v>0.003106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216</v>
      </c>
      <c r="AT161" s="179" t="s">
        <v>217</v>
      </c>
      <c r="AU161" s="179" t="s">
        <v>92</v>
      </c>
      <c r="AY161" s="18" t="s">
        <v>173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92</v>
      </c>
      <c r="BK161" s="180">
        <f>ROUND(I161*H161,2)</f>
        <v>0</v>
      </c>
      <c r="BL161" s="18" t="s">
        <v>180</v>
      </c>
      <c r="BM161" s="179" t="s">
        <v>229</v>
      </c>
    </row>
    <row r="162" spans="2:51" s="14" customFormat="1" ht="12">
      <c r="B162" s="189"/>
      <c r="D162" s="182" t="s">
        <v>182</v>
      </c>
      <c r="E162" s="190" t="s">
        <v>1</v>
      </c>
      <c r="F162" s="191" t="s">
        <v>230</v>
      </c>
      <c r="H162" s="192">
        <v>3.106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182</v>
      </c>
      <c r="AU162" s="190" t="s">
        <v>92</v>
      </c>
      <c r="AV162" s="14" t="s">
        <v>92</v>
      </c>
      <c r="AW162" s="14" t="s">
        <v>32</v>
      </c>
      <c r="AX162" s="14" t="s">
        <v>84</v>
      </c>
      <c r="AY162" s="190" t="s">
        <v>173</v>
      </c>
    </row>
    <row r="163" spans="1:65" s="2" customFormat="1" ht="16.5" customHeight="1">
      <c r="A163" s="33"/>
      <c r="B163" s="167"/>
      <c r="C163" s="168" t="s">
        <v>231</v>
      </c>
      <c r="D163" s="168" t="s">
        <v>175</v>
      </c>
      <c r="E163" s="169" t="s">
        <v>232</v>
      </c>
      <c r="F163" s="170" t="s">
        <v>233</v>
      </c>
      <c r="G163" s="171" t="s">
        <v>178</v>
      </c>
      <c r="H163" s="172">
        <v>102</v>
      </c>
      <c r="I163" s="173"/>
      <c r="J163" s="174">
        <f>ROUND(I163*H163,2)</f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</v>
      </c>
      <c r="R163" s="177">
        <f>Q163*H163</f>
        <v>0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180</v>
      </c>
      <c r="AT163" s="179" t="s">
        <v>175</v>
      </c>
      <c r="AU163" s="179" t="s">
        <v>92</v>
      </c>
      <c r="AY163" s="18" t="s">
        <v>173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92</v>
      </c>
      <c r="BK163" s="180">
        <f>ROUND(I163*H163,2)</f>
        <v>0</v>
      </c>
      <c r="BL163" s="18" t="s">
        <v>180</v>
      </c>
      <c r="BM163" s="179" t="s">
        <v>234</v>
      </c>
    </row>
    <row r="164" spans="1:65" s="2" customFormat="1" ht="16.5" customHeight="1">
      <c r="A164" s="33"/>
      <c r="B164" s="167"/>
      <c r="C164" s="168" t="s">
        <v>235</v>
      </c>
      <c r="D164" s="168" t="s">
        <v>175</v>
      </c>
      <c r="E164" s="169" t="s">
        <v>236</v>
      </c>
      <c r="F164" s="170" t="s">
        <v>237</v>
      </c>
      <c r="G164" s="171" t="s">
        <v>178</v>
      </c>
      <c r="H164" s="172">
        <v>102</v>
      </c>
      <c r="I164" s="173"/>
      <c r="J164" s="174">
        <f>ROUND(I164*H164,2)</f>
        <v>0</v>
      </c>
      <c r="K164" s="170" t="s">
        <v>179</v>
      </c>
      <c r="L164" s="34"/>
      <c r="M164" s="175" t="s">
        <v>1</v>
      </c>
      <c r="N164" s="176" t="s">
        <v>42</v>
      </c>
      <c r="O164" s="59"/>
      <c r="P164" s="177">
        <f>O164*H164</f>
        <v>0</v>
      </c>
      <c r="Q164" s="177">
        <v>0</v>
      </c>
      <c r="R164" s="177">
        <f>Q164*H164</f>
        <v>0</v>
      </c>
      <c r="S164" s="177">
        <v>0</v>
      </c>
      <c r="T164" s="178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180</v>
      </c>
      <c r="AT164" s="179" t="s">
        <v>175</v>
      </c>
      <c r="AU164" s="179" t="s">
        <v>92</v>
      </c>
      <c r="AY164" s="18" t="s">
        <v>173</v>
      </c>
      <c r="BE164" s="180">
        <f>IF(N164="základní",J164,0)</f>
        <v>0</v>
      </c>
      <c r="BF164" s="180">
        <f>IF(N164="snížená",J164,0)</f>
        <v>0</v>
      </c>
      <c r="BG164" s="180">
        <f>IF(N164="zákl. přenesená",J164,0)</f>
        <v>0</v>
      </c>
      <c r="BH164" s="180">
        <f>IF(N164="sníž. přenesená",J164,0)</f>
        <v>0</v>
      </c>
      <c r="BI164" s="180">
        <f>IF(N164="nulová",J164,0)</f>
        <v>0</v>
      </c>
      <c r="BJ164" s="18" t="s">
        <v>92</v>
      </c>
      <c r="BK164" s="180">
        <f>ROUND(I164*H164,2)</f>
        <v>0</v>
      </c>
      <c r="BL164" s="18" t="s">
        <v>180</v>
      </c>
      <c r="BM164" s="179" t="s">
        <v>238</v>
      </c>
    </row>
    <row r="165" spans="2:63" s="12" customFormat="1" ht="22.95" customHeight="1">
      <c r="B165" s="154"/>
      <c r="D165" s="155" t="s">
        <v>75</v>
      </c>
      <c r="E165" s="165" t="s">
        <v>92</v>
      </c>
      <c r="F165" s="165" t="s">
        <v>239</v>
      </c>
      <c r="I165" s="157"/>
      <c r="J165" s="166">
        <f>BK165</f>
        <v>0</v>
      </c>
      <c r="L165" s="154"/>
      <c r="M165" s="159"/>
      <c r="N165" s="160"/>
      <c r="O165" s="160"/>
      <c r="P165" s="161">
        <f>SUM(P166:P174)</f>
        <v>0</v>
      </c>
      <c r="Q165" s="160"/>
      <c r="R165" s="161">
        <f>SUM(R166:R174)</f>
        <v>39.55402750000001</v>
      </c>
      <c r="S165" s="160"/>
      <c r="T165" s="162">
        <f>SUM(T166:T174)</f>
        <v>0</v>
      </c>
      <c r="AR165" s="155" t="s">
        <v>84</v>
      </c>
      <c r="AT165" s="163" t="s">
        <v>75</v>
      </c>
      <c r="AU165" s="163" t="s">
        <v>84</v>
      </c>
      <c r="AY165" s="155" t="s">
        <v>173</v>
      </c>
      <c r="BK165" s="164">
        <f>SUM(BK166:BK174)</f>
        <v>0</v>
      </c>
    </row>
    <row r="166" spans="1:65" s="2" customFormat="1" ht="21.75" customHeight="1">
      <c r="A166" s="33"/>
      <c r="B166" s="167"/>
      <c r="C166" s="168" t="s">
        <v>240</v>
      </c>
      <c r="D166" s="168" t="s">
        <v>175</v>
      </c>
      <c r="E166" s="169" t="s">
        <v>241</v>
      </c>
      <c r="F166" s="170" t="s">
        <v>242</v>
      </c>
      <c r="G166" s="171" t="s">
        <v>187</v>
      </c>
      <c r="H166" s="172">
        <v>20.475</v>
      </c>
      <c r="I166" s="173"/>
      <c r="J166" s="174">
        <f>ROUND(I166*H166,2)</f>
        <v>0</v>
      </c>
      <c r="K166" s="170" t="s">
        <v>179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1.9205</v>
      </c>
      <c r="R166" s="177">
        <f>Q166*H166</f>
        <v>39.32223750000001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180</v>
      </c>
      <c r="AT166" s="179" t="s">
        <v>175</v>
      </c>
      <c r="AU166" s="179" t="s">
        <v>92</v>
      </c>
      <c r="AY166" s="18" t="s">
        <v>173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92</v>
      </c>
      <c r="BK166" s="180">
        <f>ROUND(I166*H166,2)</f>
        <v>0</v>
      </c>
      <c r="BL166" s="18" t="s">
        <v>180</v>
      </c>
      <c r="BM166" s="179" t="s">
        <v>243</v>
      </c>
    </row>
    <row r="167" spans="2:51" s="14" customFormat="1" ht="12">
      <c r="B167" s="189"/>
      <c r="D167" s="182" t="s">
        <v>182</v>
      </c>
      <c r="E167" s="190" t="s">
        <v>1</v>
      </c>
      <c r="F167" s="191" t="s">
        <v>244</v>
      </c>
      <c r="H167" s="192">
        <v>20.475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182</v>
      </c>
      <c r="AU167" s="190" t="s">
        <v>92</v>
      </c>
      <c r="AV167" s="14" t="s">
        <v>92</v>
      </c>
      <c r="AW167" s="14" t="s">
        <v>32</v>
      </c>
      <c r="AX167" s="14" t="s">
        <v>84</v>
      </c>
      <c r="AY167" s="190" t="s">
        <v>173</v>
      </c>
    </row>
    <row r="168" spans="1:65" s="2" customFormat="1" ht="21.75" customHeight="1">
      <c r="A168" s="33"/>
      <c r="B168" s="167"/>
      <c r="C168" s="168" t="s">
        <v>245</v>
      </c>
      <c r="D168" s="168" t="s">
        <v>175</v>
      </c>
      <c r="E168" s="169" t="s">
        <v>246</v>
      </c>
      <c r="F168" s="170" t="s">
        <v>247</v>
      </c>
      <c r="G168" s="171" t="s">
        <v>178</v>
      </c>
      <c r="H168" s="172">
        <v>247</v>
      </c>
      <c r="I168" s="173"/>
      <c r="J168" s="174">
        <f>ROUND(I168*H168,2)</f>
        <v>0</v>
      </c>
      <c r="K168" s="170" t="s">
        <v>179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0.00017</v>
      </c>
      <c r="R168" s="177">
        <f>Q168*H168</f>
        <v>0.04199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180</v>
      </c>
      <c r="AT168" s="179" t="s">
        <v>175</v>
      </c>
      <c r="AU168" s="179" t="s">
        <v>92</v>
      </c>
      <c r="AY168" s="18" t="s">
        <v>173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92</v>
      </c>
      <c r="BK168" s="180">
        <f>ROUND(I168*H168,2)</f>
        <v>0</v>
      </c>
      <c r="BL168" s="18" t="s">
        <v>180</v>
      </c>
      <c r="BM168" s="179" t="s">
        <v>248</v>
      </c>
    </row>
    <row r="169" spans="2:51" s="14" customFormat="1" ht="12">
      <c r="B169" s="189"/>
      <c r="D169" s="182" t="s">
        <v>182</v>
      </c>
      <c r="E169" s="190" t="s">
        <v>1</v>
      </c>
      <c r="F169" s="191" t="s">
        <v>249</v>
      </c>
      <c r="H169" s="192">
        <v>247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182</v>
      </c>
      <c r="AU169" s="190" t="s">
        <v>92</v>
      </c>
      <c r="AV169" s="14" t="s">
        <v>92</v>
      </c>
      <c r="AW169" s="14" t="s">
        <v>32</v>
      </c>
      <c r="AX169" s="14" t="s">
        <v>84</v>
      </c>
      <c r="AY169" s="190" t="s">
        <v>173</v>
      </c>
    </row>
    <row r="170" spans="1:65" s="2" customFormat="1" ht="21.75" customHeight="1">
      <c r="A170" s="33"/>
      <c r="B170" s="167"/>
      <c r="C170" s="205" t="s">
        <v>8</v>
      </c>
      <c r="D170" s="205" t="s">
        <v>217</v>
      </c>
      <c r="E170" s="206" t="s">
        <v>250</v>
      </c>
      <c r="F170" s="207" t="s">
        <v>251</v>
      </c>
      <c r="G170" s="208" t="s">
        <v>178</v>
      </c>
      <c r="H170" s="209">
        <v>247</v>
      </c>
      <c r="I170" s="210"/>
      <c r="J170" s="211">
        <f>ROUND(I170*H170,2)</f>
        <v>0</v>
      </c>
      <c r="K170" s="207" t="s">
        <v>179</v>
      </c>
      <c r="L170" s="212"/>
      <c r="M170" s="213" t="s">
        <v>1</v>
      </c>
      <c r="N170" s="214" t="s">
        <v>42</v>
      </c>
      <c r="O170" s="59"/>
      <c r="P170" s="177">
        <f>O170*H170</f>
        <v>0</v>
      </c>
      <c r="Q170" s="177">
        <v>0.0003</v>
      </c>
      <c r="R170" s="177">
        <f>Q170*H170</f>
        <v>0.0741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216</v>
      </c>
      <c r="AT170" s="179" t="s">
        <v>217</v>
      </c>
      <c r="AU170" s="179" t="s">
        <v>92</v>
      </c>
      <c r="AY170" s="18" t="s">
        <v>173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92</v>
      </c>
      <c r="BK170" s="180">
        <f>ROUND(I170*H170,2)</f>
        <v>0</v>
      </c>
      <c r="BL170" s="18" t="s">
        <v>180</v>
      </c>
      <c r="BM170" s="179" t="s">
        <v>252</v>
      </c>
    </row>
    <row r="171" spans="1:65" s="2" customFormat="1" ht="21.75" customHeight="1">
      <c r="A171" s="33"/>
      <c r="B171" s="167"/>
      <c r="C171" s="168" t="s">
        <v>253</v>
      </c>
      <c r="D171" s="168" t="s">
        <v>175</v>
      </c>
      <c r="E171" s="169" t="s">
        <v>254</v>
      </c>
      <c r="F171" s="170" t="s">
        <v>255</v>
      </c>
      <c r="G171" s="171" t="s">
        <v>256</v>
      </c>
      <c r="H171" s="172">
        <v>130</v>
      </c>
      <c r="I171" s="173"/>
      <c r="J171" s="174">
        <f>ROUND(I171*H171,2)</f>
        <v>0</v>
      </c>
      <c r="K171" s="170" t="s">
        <v>179</v>
      </c>
      <c r="L171" s="34"/>
      <c r="M171" s="175" t="s">
        <v>1</v>
      </c>
      <c r="N171" s="176" t="s">
        <v>42</v>
      </c>
      <c r="O171" s="59"/>
      <c r="P171" s="177">
        <f>O171*H171</f>
        <v>0</v>
      </c>
      <c r="Q171" s="177">
        <v>0.00073</v>
      </c>
      <c r="R171" s="177">
        <f>Q171*H171</f>
        <v>0.0949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180</v>
      </c>
      <c r="AT171" s="179" t="s">
        <v>175</v>
      </c>
      <c r="AU171" s="179" t="s">
        <v>92</v>
      </c>
      <c r="AY171" s="18" t="s">
        <v>173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92</v>
      </c>
      <c r="BK171" s="180">
        <f>ROUND(I171*H171,2)</f>
        <v>0</v>
      </c>
      <c r="BL171" s="18" t="s">
        <v>180</v>
      </c>
      <c r="BM171" s="179" t="s">
        <v>257</v>
      </c>
    </row>
    <row r="172" spans="2:51" s="14" customFormat="1" ht="12">
      <c r="B172" s="189"/>
      <c r="D172" s="182" t="s">
        <v>182</v>
      </c>
      <c r="E172" s="190" t="s">
        <v>1</v>
      </c>
      <c r="F172" s="191" t="s">
        <v>258</v>
      </c>
      <c r="H172" s="192">
        <v>126.62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182</v>
      </c>
      <c r="AU172" s="190" t="s">
        <v>92</v>
      </c>
      <c r="AV172" s="14" t="s">
        <v>92</v>
      </c>
      <c r="AW172" s="14" t="s">
        <v>32</v>
      </c>
      <c r="AX172" s="14" t="s">
        <v>76</v>
      </c>
      <c r="AY172" s="190" t="s">
        <v>173</v>
      </c>
    </row>
    <row r="173" spans="2:51" s="14" customFormat="1" ht="12">
      <c r="B173" s="189"/>
      <c r="D173" s="182" t="s">
        <v>182</v>
      </c>
      <c r="E173" s="190" t="s">
        <v>1</v>
      </c>
      <c r="F173" s="191" t="s">
        <v>259</v>
      </c>
      <c r="H173" s="192">
        <v>130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182</v>
      </c>
      <c r="AU173" s="190" t="s">
        <v>92</v>
      </c>
      <c r="AV173" s="14" t="s">
        <v>92</v>
      </c>
      <c r="AW173" s="14" t="s">
        <v>32</v>
      </c>
      <c r="AX173" s="14" t="s">
        <v>84</v>
      </c>
      <c r="AY173" s="190" t="s">
        <v>173</v>
      </c>
    </row>
    <row r="174" spans="1:65" s="2" customFormat="1" ht="16.5" customHeight="1">
      <c r="A174" s="33"/>
      <c r="B174" s="167"/>
      <c r="C174" s="168" t="s">
        <v>260</v>
      </c>
      <c r="D174" s="168" t="s">
        <v>175</v>
      </c>
      <c r="E174" s="169" t="s">
        <v>261</v>
      </c>
      <c r="F174" s="170" t="s">
        <v>262</v>
      </c>
      <c r="G174" s="171" t="s">
        <v>256</v>
      </c>
      <c r="H174" s="172">
        <v>130</v>
      </c>
      <c r="I174" s="173"/>
      <c r="J174" s="174">
        <f>ROUND(I174*H174,2)</f>
        <v>0</v>
      </c>
      <c r="K174" s="170" t="s">
        <v>179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0.00016</v>
      </c>
      <c r="R174" s="177">
        <f>Q174*H174</f>
        <v>0.020800000000000003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180</v>
      </c>
      <c r="AT174" s="179" t="s">
        <v>175</v>
      </c>
      <c r="AU174" s="179" t="s">
        <v>92</v>
      </c>
      <c r="AY174" s="18" t="s">
        <v>173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92</v>
      </c>
      <c r="BK174" s="180">
        <f>ROUND(I174*H174,2)</f>
        <v>0</v>
      </c>
      <c r="BL174" s="18" t="s">
        <v>180</v>
      </c>
      <c r="BM174" s="179" t="s">
        <v>263</v>
      </c>
    </row>
    <row r="175" spans="2:63" s="12" customFormat="1" ht="22.95" customHeight="1">
      <c r="B175" s="154"/>
      <c r="D175" s="155" t="s">
        <v>75</v>
      </c>
      <c r="E175" s="165" t="s">
        <v>199</v>
      </c>
      <c r="F175" s="165" t="s">
        <v>264</v>
      </c>
      <c r="I175" s="157"/>
      <c r="J175" s="166">
        <f>BK175</f>
        <v>0</v>
      </c>
      <c r="L175" s="154"/>
      <c r="M175" s="159"/>
      <c r="N175" s="160"/>
      <c r="O175" s="160"/>
      <c r="P175" s="161">
        <f>P176</f>
        <v>0</v>
      </c>
      <c r="Q175" s="160"/>
      <c r="R175" s="161">
        <f>R176</f>
        <v>10.5714</v>
      </c>
      <c r="S175" s="160"/>
      <c r="T175" s="162">
        <f>T176</f>
        <v>0</v>
      </c>
      <c r="AR175" s="155" t="s">
        <v>84</v>
      </c>
      <c r="AT175" s="163" t="s">
        <v>75</v>
      </c>
      <c r="AU175" s="163" t="s">
        <v>84</v>
      </c>
      <c r="AY175" s="155" t="s">
        <v>173</v>
      </c>
      <c r="BK175" s="164">
        <f>BK176</f>
        <v>0</v>
      </c>
    </row>
    <row r="176" spans="1:65" s="2" customFormat="1" ht="21.75" customHeight="1">
      <c r="A176" s="33"/>
      <c r="B176" s="167"/>
      <c r="C176" s="168" t="s">
        <v>265</v>
      </c>
      <c r="D176" s="168" t="s">
        <v>175</v>
      </c>
      <c r="E176" s="169" t="s">
        <v>266</v>
      </c>
      <c r="F176" s="170" t="s">
        <v>267</v>
      </c>
      <c r="G176" s="171" t="s">
        <v>178</v>
      </c>
      <c r="H176" s="172">
        <v>83.9</v>
      </c>
      <c r="I176" s="173"/>
      <c r="J176" s="174">
        <f>ROUND(I176*H176,2)</f>
        <v>0</v>
      </c>
      <c r="K176" s="170" t="s">
        <v>179</v>
      </c>
      <c r="L176" s="34"/>
      <c r="M176" s="175" t="s">
        <v>1</v>
      </c>
      <c r="N176" s="176" t="s">
        <v>42</v>
      </c>
      <c r="O176" s="59"/>
      <c r="P176" s="177">
        <f>O176*H176</f>
        <v>0</v>
      </c>
      <c r="Q176" s="177">
        <v>0.126</v>
      </c>
      <c r="R176" s="177">
        <f>Q176*H176</f>
        <v>10.5714</v>
      </c>
      <c r="S176" s="177">
        <v>0</v>
      </c>
      <c r="T176" s="17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180</v>
      </c>
      <c r="AT176" s="179" t="s">
        <v>175</v>
      </c>
      <c r="AU176" s="179" t="s">
        <v>92</v>
      </c>
      <c r="AY176" s="18" t="s">
        <v>173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92</v>
      </c>
      <c r="BK176" s="180">
        <f>ROUND(I176*H176,2)</f>
        <v>0</v>
      </c>
      <c r="BL176" s="18" t="s">
        <v>180</v>
      </c>
      <c r="BM176" s="179" t="s">
        <v>268</v>
      </c>
    </row>
    <row r="177" spans="2:63" s="12" customFormat="1" ht="22.95" customHeight="1">
      <c r="B177" s="154"/>
      <c r="D177" s="155" t="s">
        <v>75</v>
      </c>
      <c r="E177" s="165" t="s">
        <v>203</v>
      </c>
      <c r="F177" s="165" t="s">
        <v>269</v>
      </c>
      <c r="I177" s="157"/>
      <c r="J177" s="166">
        <f>BK177</f>
        <v>0</v>
      </c>
      <c r="L177" s="154"/>
      <c r="M177" s="159"/>
      <c r="N177" s="160"/>
      <c r="O177" s="160"/>
      <c r="P177" s="161">
        <f>SUM(P178:P379)</f>
        <v>0</v>
      </c>
      <c r="Q177" s="160"/>
      <c r="R177" s="161">
        <f>SUM(R178:R379)</f>
        <v>79.69007232</v>
      </c>
      <c r="S177" s="160"/>
      <c r="T177" s="162">
        <f>SUM(T178:T379)</f>
        <v>0</v>
      </c>
      <c r="AR177" s="155" t="s">
        <v>84</v>
      </c>
      <c r="AT177" s="163" t="s">
        <v>75</v>
      </c>
      <c r="AU177" s="163" t="s">
        <v>84</v>
      </c>
      <c r="AY177" s="155" t="s">
        <v>173</v>
      </c>
      <c r="BK177" s="164">
        <f>SUM(BK178:BK379)</f>
        <v>0</v>
      </c>
    </row>
    <row r="178" spans="1:65" s="2" customFormat="1" ht="21.75" customHeight="1">
      <c r="A178" s="33"/>
      <c r="B178" s="167"/>
      <c r="C178" s="168" t="s">
        <v>270</v>
      </c>
      <c r="D178" s="168" t="s">
        <v>175</v>
      </c>
      <c r="E178" s="169" t="s">
        <v>271</v>
      </c>
      <c r="F178" s="170" t="s">
        <v>272</v>
      </c>
      <c r="G178" s="171" t="s">
        <v>178</v>
      </c>
      <c r="H178" s="172">
        <v>140.534</v>
      </c>
      <c r="I178" s="173"/>
      <c r="J178" s="174">
        <f>ROUND(I178*H178,2)</f>
        <v>0</v>
      </c>
      <c r="K178" s="170" t="s">
        <v>179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0.03358</v>
      </c>
      <c r="R178" s="177">
        <f>Q178*H178</f>
        <v>4.719131719999999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180</v>
      </c>
      <c r="AT178" s="179" t="s">
        <v>175</v>
      </c>
      <c r="AU178" s="179" t="s">
        <v>92</v>
      </c>
      <c r="AY178" s="18" t="s">
        <v>173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92</v>
      </c>
      <c r="BK178" s="180">
        <f>ROUND(I178*H178,2)</f>
        <v>0</v>
      </c>
      <c r="BL178" s="18" t="s">
        <v>180</v>
      </c>
      <c r="BM178" s="179" t="s">
        <v>273</v>
      </c>
    </row>
    <row r="179" spans="2:51" s="14" customFormat="1" ht="12">
      <c r="B179" s="189"/>
      <c r="D179" s="182" t="s">
        <v>182</v>
      </c>
      <c r="E179" s="190" t="s">
        <v>1</v>
      </c>
      <c r="F179" s="191" t="s">
        <v>274</v>
      </c>
      <c r="H179" s="192">
        <v>10.8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182</v>
      </c>
      <c r="AU179" s="190" t="s">
        <v>92</v>
      </c>
      <c r="AV179" s="14" t="s">
        <v>92</v>
      </c>
      <c r="AW179" s="14" t="s">
        <v>32</v>
      </c>
      <c r="AX179" s="14" t="s">
        <v>76</v>
      </c>
      <c r="AY179" s="190" t="s">
        <v>173</v>
      </c>
    </row>
    <row r="180" spans="2:51" s="14" customFormat="1" ht="12">
      <c r="B180" s="189"/>
      <c r="D180" s="182" t="s">
        <v>182</v>
      </c>
      <c r="E180" s="190" t="s">
        <v>1</v>
      </c>
      <c r="F180" s="191" t="s">
        <v>275</v>
      </c>
      <c r="H180" s="192">
        <v>3.9</v>
      </c>
      <c r="I180" s="193"/>
      <c r="L180" s="189"/>
      <c r="M180" s="194"/>
      <c r="N180" s="195"/>
      <c r="O180" s="195"/>
      <c r="P180" s="195"/>
      <c r="Q180" s="195"/>
      <c r="R180" s="195"/>
      <c r="S180" s="195"/>
      <c r="T180" s="196"/>
      <c r="AT180" s="190" t="s">
        <v>182</v>
      </c>
      <c r="AU180" s="190" t="s">
        <v>92</v>
      </c>
      <c r="AV180" s="14" t="s">
        <v>92</v>
      </c>
      <c r="AW180" s="14" t="s">
        <v>32</v>
      </c>
      <c r="AX180" s="14" t="s">
        <v>76</v>
      </c>
      <c r="AY180" s="190" t="s">
        <v>173</v>
      </c>
    </row>
    <row r="181" spans="2:51" s="14" customFormat="1" ht="12">
      <c r="B181" s="189"/>
      <c r="D181" s="182" t="s">
        <v>182</v>
      </c>
      <c r="E181" s="190" t="s">
        <v>1</v>
      </c>
      <c r="F181" s="191" t="s">
        <v>276</v>
      </c>
      <c r="H181" s="192">
        <v>9.9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182</v>
      </c>
      <c r="AU181" s="190" t="s">
        <v>92</v>
      </c>
      <c r="AV181" s="14" t="s">
        <v>92</v>
      </c>
      <c r="AW181" s="14" t="s">
        <v>32</v>
      </c>
      <c r="AX181" s="14" t="s">
        <v>76</v>
      </c>
      <c r="AY181" s="190" t="s">
        <v>173</v>
      </c>
    </row>
    <row r="182" spans="2:51" s="14" customFormat="1" ht="12">
      <c r="B182" s="189"/>
      <c r="D182" s="182" t="s">
        <v>182</v>
      </c>
      <c r="E182" s="190" t="s">
        <v>1</v>
      </c>
      <c r="F182" s="191" t="s">
        <v>277</v>
      </c>
      <c r="H182" s="192">
        <v>2.47</v>
      </c>
      <c r="I182" s="193"/>
      <c r="L182" s="189"/>
      <c r="M182" s="194"/>
      <c r="N182" s="195"/>
      <c r="O182" s="195"/>
      <c r="P182" s="195"/>
      <c r="Q182" s="195"/>
      <c r="R182" s="195"/>
      <c r="S182" s="195"/>
      <c r="T182" s="196"/>
      <c r="AT182" s="190" t="s">
        <v>182</v>
      </c>
      <c r="AU182" s="190" t="s">
        <v>92</v>
      </c>
      <c r="AV182" s="14" t="s">
        <v>92</v>
      </c>
      <c r="AW182" s="14" t="s">
        <v>32</v>
      </c>
      <c r="AX182" s="14" t="s">
        <v>76</v>
      </c>
      <c r="AY182" s="190" t="s">
        <v>173</v>
      </c>
    </row>
    <row r="183" spans="2:51" s="14" customFormat="1" ht="12">
      <c r="B183" s="189"/>
      <c r="D183" s="182" t="s">
        <v>182</v>
      </c>
      <c r="E183" s="190" t="s">
        <v>1</v>
      </c>
      <c r="F183" s="191" t="s">
        <v>278</v>
      </c>
      <c r="H183" s="192">
        <v>2.4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182</v>
      </c>
      <c r="AU183" s="190" t="s">
        <v>92</v>
      </c>
      <c r="AV183" s="14" t="s">
        <v>92</v>
      </c>
      <c r="AW183" s="14" t="s">
        <v>32</v>
      </c>
      <c r="AX183" s="14" t="s">
        <v>76</v>
      </c>
      <c r="AY183" s="190" t="s">
        <v>173</v>
      </c>
    </row>
    <row r="184" spans="2:51" s="14" customFormat="1" ht="12">
      <c r="B184" s="189"/>
      <c r="D184" s="182" t="s">
        <v>182</v>
      </c>
      <c r="E184" s="190" t="s">
        <v>1</v>
      </c>
      <c r="F184" s="191" t="s">
        <v>279</v>
      </c>
      <c r="H184" s="192">
        <v>17.28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182</v>
      </c>
      <c r="AU184" s="190" t="s">
        <v>92</v>
      </c>
      <c r="AV184" s="14" t="s">
        <v>92</v>
      </c>
      <c r="AW184" s="14" t="s">
        <v>32</v>
      </c>
      <c r="AX184" s="14" t="s">
        <v>76</v>
      </c>
      <c r="AY184" s="190" t="s">
        <v>173</v>
      </c>
    </row>
    <row r="185" spans="2:51" s="14" customFormat="1" ht="12">
      <c r="B185" s="189"/>
      <c r="D185" s="182" t="s">
        <v>182</v>
      </c>
      <c r="E185" s="190" t="s">
        <v>1</v>
      </c>
      <c r="F185" s="191" t="s">
        <v>280</v>
      </c>
      <c r="H185" s="192">
        <v>11.52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182</v>
      </c>
      <c r="AU185" s="190" t="s">
        <v>92</v>
      </c>
      <c r="AV185" s="14" t="s">
        <v>92</v>
      </c>
      <c r="AW185" s="14" t="s">
        <v>32</v>
      </c>
      <c r="AX185" s="14" t="s">
        <v>76</v>
      </c>
      <c r="AY185" s="190" t="s">
        <v>173</v>
      </c>
    </row>
    <row r="186" spans="2:51" s="14" customFormat="1" ht="12">
      <c r="B186" s="189"/>
      <c r="D186" s="182" t="s">
        <v>182</v>
      </c>
      <c r="E186" s="190" t="s">
        <v>1</v>
      </c>
      <c r="F186" s="191" t="s">
        <v>281</v>
      </c>
      <c r="H186" s="192">
        <v>7.904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182</v>
      </c>
      <c r="AU186" s="190" t="s">
        <v>92</v>
      </c>
      <c r="AV186" s="14" t="s">
        <v>92</v>
      </c>
      <c r="AW186" s="14" t="s">
        <v>32</v>
      </c>
      <c r="AX186" s="14" t="s">
        <v>76</v>
      </c>
      <c r="AY186" s="190" t="s">
        <v>173</v>
      </c>
    </row>
    <row r="187" spans="2:51" s="14" customFormat="1" ht="12">
      <c r="B187" s="189"/>
      <c r="D187" s="182" t="s">
        <v>182</v>
      </c>
      <c r="E187" s="190" t="s">
        <v>1</v>
      </c>
      <c r="F187" s="191" t="s">
        <v>282</v>
      </c>
      <c r="H187" s="192">
        <v>9.6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182</v>
      </c>
      <c r="AU187" s="190" t="s">
        <v>92</v>
      </c>
      <c r="AV187" s="14" t="s">
        <v>92</v>
      </c>
      <c r="AW187" s="14" t="s">
        <v>32</v>
      </c>
      <c r="AX187" s="14" t="s">
        <v>76</v>
      </c>
      <c r="AY187" s="190" t="s">
        <v>173</v>
      </c>
    </row>
    <row r="188" spans="2:51" s="14" customFormat="1" ht="12">
      <c r="B188" s="189"/>
      <c r="D188" s="182" t="s">
        <v>182</v>
      </c>
      <c r="E188" s="190" t="s">
        <v>1</v>
      </c>
      <c r="F188" s="191" t="s">
        <v>283</v>
      </c>
      <c r="H188" s="192">
        <v>7.68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182</v>
      </c>
      <c r="AU188" s="190" t="s">
        <v>92</v>
      </c>
      <c r="AV188" s="14" t="s">
        <v>92</v>
      </c>
      <c r="AW188" s="14" t="s">
        <v>32</v>
      </c>
      <c r="AX188" s="14" t="s">
        <v>76</v>
      </c>
      <c r="AY188" s="190" t="s">
        <v>173</v>
      </c>
    </row>
    <row r="189" spans="2:51" s="14" customFormat="1" ht="12">
      <c r="B189" s="189"/>
      <c r="D189" s="182" t="s">
        <v>182</v>
      </c>
      <c r="E189" s="190" t="s">
        <v>1</v>
      </c>
      <c r="F189" s="191" t="s">
        <v>284</v>
      </c>
      <c r="H189" s="192">
        <v>15.84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182</v>
      </c>
      <c r="AU189" s="190" t="s">
        <v>92</v>
      </c>
      <c r="AV189" s="14" t="s">
        <v>92</v>
      </c>
      <c r="AW189" s="14" t="s">
        <v>32</v>
      </c>
      <c r="AX189" s="14" t="s">
        <v>76</v>
      </c>
      <c r="AY189" s="190" t="s">
        <v>173</v>
      </c>
    </row>
    <row r="190" spans="2:51" s="14" customFormat="1" ht="12">
      <c r="B190" s="189"/>
      <c r="D190" s="182" t="s">
        <v>182</v>
      </c>
      <c r="E190" s="190" t="s">
        <v>1</v>
      </c>
      <c r="F190" s="191" t="s">
        <v>285</v>
      </c>
      <c r="H190" s="192">
        <v>4.8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182</v>
      </c>
      <c r="AU190" s="190" t="s">
        <v>92</v>
      </c>
      <c r="AV190" s="14" t="s">
        <v>92</v>
      </c>
      <c r="AW190" s="14" t="s">
        <v>32</v>
      </c>
      <c r="AX190" s="14" t="s">
        <v>76</v>
      </c>
      <c r="AY190" s="190" t="s">
        <v>173</v>
      </c>
    </row>
    <row r="191" spans="2:51" s="14" customFormat="1" ht="12">
      <c r="B191" s="189"/>
      <c r="D191" s="182" t="s">
        <v>182</v>
      </c>
      <c r="E191" s="190" t="s">
        <v>1</v>
      </c>
      <c r="F191" s="191" t="s">
        <v>286</v>
      </c>
      <c r="H191" s="192">
        <v>7.2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182</v>
      </c>
      <c r="AU191" s="190" t="s">
        <v>92</v>
      </c>
      <c r="AV191" s="14" t="s">
        <v>92</v>
      </c>
      <c r="AW191" s="14" t="s">
        <v>32</v>
      </c>
      <c r="AX191" s="14" t="s">
        <v>76</v>
      </c>
      <c r="AY191" s="190" t="s">
        <v>173</v>
      </c>
    </row>
    <row r="192" spans="2:51" s="14" customFormat="1" ht="12">
      <c r="B192" s="189"/>
      <c r="D192" s="182" t="s">
        <v>182</v>
      </c>
      <c r="E192" s="190" t="s">
        <v>1</v>
      </c>
      <c r="F192" s="191" t="s">
        <v>287</v>
      </c>
      <c r="H192" s="192">
        <v>24.3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182</v>
      </c>
      <c r="AU192" s="190" t="s">
        <v>92</v>
      </c>
      <c r="AV192" s="14" t="s">
        <v>92</v>
      </c>
      <c r="AW192" s="14" t="s">
        <v>32</v>
      </c>
      <c r="AX192" s="14" t="s">
        <v>76</v>
      </c>
      <c r="AY192" s="190" t="s">
        <v>173</v>
      </c>
    </row>
    <row r="193" spans="2:51" s="14" customFormat="1" ht="12">
      <c r="B193" s="189"/>
      <c r="D193" s="182" t="s">
        <v>182</v>
      </c>
      <c r="E193" s="190" t="s">
        <v>1</v>
      </c>
      <c r="F193" s="191" t="s">
        <v>288</v>
      </c>
      <c r="H193" s="192">
        <v>4.94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182</v>
      </c>
      <c r="AU193" s="190" t="s">
        <v>92</v>
      </c>
      <c r="AV193" s="14" t="s">
        <v>92</v>
      </c>
      <c r="AW193" s="14" t="s">
        <v>32</v>
      </c>
      <c r="AX193" s="14" t="s">
        <v>76</v>
      </c>
      <c r="AY193" s="190" t="s">
        <v>173</v>
      </c>
    </row>
    <row r="194" spans="2:51" s="15" customFormat="1" ht="12">
      <c r="B194" s="197"/>
      <c r="D194" s="182" t="s">
        <v>182</v>
      </c>
      <c r="E194" s="198" t="s">
        <v>1</v>
      </c>
      <c r="F194" s="199" t="s">
        <v>215</v>
      </c>
      <c r="H194" s="200">
        <v>140.534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182</v>
      </c>
      <c r="AU194" s="198" t="s">
        <v>92</v>
      </c>
      <c r="AV194" s="15" t="s">
        <v>180</v>
      </c>
      <c r="AW194" s="15" t="s">
        <v>32</v>
      </c>
      <c r="AX194" s="15" t="s">
        <v>84</v>
      </c>
      <c r="AY194" s="198" t="s">
        <v>173</v>
      </c>
    </row>
    <row r="195" spans="1:65" s="2" customFormat="1" ht="16.5" customHeight="1">
      <c r="A195" s="33"/>
      <c r="B195" s="167"/>
      <c r="C195" s="168" t="s">
        <v>289</v>
      </c>
      <c r="D195" s="168" t="s">
        <v>175</v>
      </c>
      <c r="E195" s="169" t="s">
        <v>290</v>
      </c>
      <c r="F195" s="170" t="s">
        <v>291</v>
      </c>
      <c r="G195" s="171" t="s">
        <v>178</v>
      </c>
      <c r="H195" s="172">
        <v>159</v>
      </c>
      <c r="I195" s="173"/>
      <c r="J195" s="174">
        <f>ROUND(I195*H195,2)</f>
        <v>0</v>
      </c>
      <c r="K195" s="170" t="s">
        <v>179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180</v>
      </c>
      <c r="AT195" s="179" t="s">
        <v>175</v>
      </c>
      <c r="AU195" s="179" t="s">
        <v>92</v>
      </c>
      <c r="AY195" s="18" t="s">
        <v>173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92</v>
      </c>
      <c r="BK195" s="180">
        <f>ROUND(I195*H195,2)</f>
        <v>0</v>
      </c>
      <c r="BL195" s="18" t="s">
        <v>180</v>
      </c>
      <c r="BM195" s="179" t="s">
        <v>292</v>
      </c>
    </row>
    <row r="196" spans="2:51" s="14" customFormat="1" ht="12">
      <c r="B196" s="189"/>
      <c r="D196" s="182" t="s">
        <v>182</v>
      </c>
      <c r="E196" s="190" t="s">
        <v>1</v>
      </c>
      <c r="F196" s="191" t="s">
        <v>293</v>
      </c>
      <c r="H196" s="192">
        <v>159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182</v>
      </c>
      <c r="AU196" s="190" t="s">
        <v>92</v>
      </c>
      <c r="AV196" s="14" t="s">
        <v>92</v>
      </c>
      <c r="AW196" s="14" t="s">
        <v>32</v>
      </c>
      <c r="AX196" s="14" t="s">
        <v>84</v>
      </c>
      <c r="AY196" s="190" t="s">
        <v>173</v>
      </c>
    </row>
    <row r="197" spans="1:65" s="2" customFormat="1" ht="21.75" customHeight="1">
      <c r="A197" s="33"/>
      <c r="B197" s="167"/>
      <c r="C197" s="168" t="s">
        <v>7</v>
      </c>
      <c r="D197" s="168" t="s">
        <v>175</v>
      </c>
      <c r="E197" s="169" t="s">
        <v>294</v>
      </c>
      <c r="F197" s="170" t="s">
        <v>295</v>
      </c>
      <c r="G197" s="171" t="s">
        <v>256</v>
      </c>
      <c r="H197" s="172">
        <v>280.3</v>
      </c>
      <c r="I197" s="173"/>
      <c r="J197" s="174">
        <f>ROUND(I197*H197,2)</f>
        <v>0</v>
      </c>
      <c r="K197" s="170" t="s">
        <v>179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0.0015</v>
      </c>
      <c r="R197" s="177">
        <f>Q197*H197</f>
        <v>0.42045000000000005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180</v>
      </c>
      <c r="AT197" s="179" t="s">
        <v>175</v>
      </c>
      <c r="AU197" s="179" t="s">
        <v>92</v>
      </c>
      <c r="AY197" s="18" t="s">
        <v>173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92</v>
      </c>
      <c r="BK197" s="180">
        <f>ROUND(I197*H197,2)</f>
        <v>0</v>
      </c>
      <c r="BL197" s="18" t="s">
        <v>180</v>
      </c>
      <c r="BM197" s="179" t="s">
        <v>296</v>
      </c>
    </row>
    <row r="198" spans="2:51" s="13" customFormat="1" ht="12">
      <c r="B198" s="181"/>
      <c r="D198" s="182" t="s">
        <v>182</v>
      </c>
      <c r="E198" s="183" t="s">
        <v>1</v>
      </c>
      <c r="F198" s="184" t="s">
        <v>297</v>
      </c>
      <c r="H198" s="183" t="s">
        <v>1</v>
      </c>
      <c r="I198" s="185"/>
      <c r="L198" s="181"/>
      <c r="M198" s="186"/>
      <c r="N198" s="187"/>
      <c r="O198" s="187"/>
      <c r="P198" s="187"/>
      <c r="Q198" s="187"/>
      <c r="R198" s="187"/>
      <c r="S198" s="187"/>
      <c r="T198" s="188"/>
      <c r="AT198" s="183" t="s">
        <v>182</v>
      </c>
      <c r="AU198" s="183" t="s">
        <v>92</v>
      </c>
      <c r="AV198" s="13" t="s">
        <v>84</v>
      </c>
      <c r="AW198" s="13" t="s">
        <v>32</v>
      </c>
      <c r="AX198" s="13" t="s">
        <v>76</v>
      </c>
      <c r="AY198" s="183" t="s">
        <v>173</v>
      </c>
    </row>
    <row r="199" spans="2:51" s="14" customFormat="1" ht="12">
      <c r="B199" s="189"/>
      <c r="D199" s="182" t="s">
        <v>182</v>
      </c>
      <c r="E199" s="190" t="s">
        <v>1</v>
      </c>
      <c r="F199" s="191" t="s">
        <v>298</v>
      </c>
      <c r="H199" s="192">
        <v>7.8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182</v>
      </c>
      <c r="AU199" s="190" t="s">
        <v>92</v>
      </c>
      <c r="AV199" s="14" t="s">
        <v>92</v>
      </c>
      <c r="AW199" s="14" t="s">
        <v>32</v>
      </c>
      <c r="AX199" s="14" t="s">
        <v>76</v>
      </c>
      <c r="AY199" s="190" t="s">
        <v>173</v>
      </c>
    </row>
    <row r="200" spans="2:51" s="14" customFormat="1" ht="12">
      <c r="B200" s="189"/>
      <c r="D200" s="182" t="s">
        <v>182</v>
      </c>
      <c r="E200" s="190" t="s">
        <v>1</v>
      </c>
      <c r="F200" s="191" t="s">
        <v>299</v>
      </c>
      <c r="H200" s="192">
        <v>36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182</v>
      </c>
      <c r="AU200" s="190" t="s">
        <v>92</v>
      </c>
      <c r="AV200" s="14" t="s">
        <v>92</v>
      </c>
      <c r="AW200" s="14" t="s">
        <v>32</v>
      </c>
      <c r="AX200" s="14" t="s">
        <v>76</v>
      </c>
      <c r="AY200" s="190" t="s">
        <v>173</v>
      </c>
    </row>
    <row r="201" spans="2:51" s="14" customFormat="1" ht="12">
      <c r="B201" s="189"/>
      <c r="D201" s="182" t="s">
        <v>182</v>
      </c>
      <c r="E201" s="190" t="s">
        <v>1</v>
      </c>
      <c r="F201" s="191" t="s">
        <v>300</v>
      </c>
      <c r="H201" s="192">
        <v>102.6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182</v>
      </c>
      <c r="AU201" s="190" t="s">
        <v>92</v>
      </c>
      <c r="AV201" s="14" t="s">
        <v>92</v>
      </c>
      <c r="AW201" s="14" t="s">
        <v>32</v>
      </c>
      <c r="AX201" s="14" t="s">
        <v>76</v>
      </c>
      <c r="AY201" s="190" t="s">
        <v>173</v>
      </c>
    </row>
    <row r="202" spans="2:51" s="14" customFormat="1" ht="12">
      <c r="B202" s="189"/>
      <c r="D202" s="182" t="s">
        <v>182</v>
      </c>
      <c r="E202" s="190" t="s">
        <v>1</v>
      </c>
      <c r="F202" s="191" t="s">
        <v>301</v>
      </c>
      <c r="H202" s="192">
        <v>7.2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182</v>
      </c>
      <c r="AU202" s="190" t="s">
        <v>92</v>
      </c>
      <c r="AV202" s="14" t="s">
        <v>92</v>
      </c>
      <c r="AW202" s="14" t="s">
        <v>32</v>
      </c>
      <c r="AX202" s="14" t="s">
        <v>76</v>
      </c>
      <c r="AY202" s="190" t="s">
        <v>173</v>
      </c>
    </row>
    <row r="203" spans="2:51" s="14" customFormat="1" ht="12">
      <c r="B203" s="189"/>
      <c r="D203" s="182" t="s">
        <v>182</v>
      </c>
      <c r="E203" s="190" t="s">
        <v>1</v>
      </c>
      <c r="F203" s="191" t="s">
        <v>302</v>
      </c>
      <c r="H203" s="192">
        <v>12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182</v>
      </c>
      <c r="AU203" s="190" t="s">
        <v>92</v>
      </c>
      <c r="AV203" s="14" t="s">
        <v>92</v>
      </c>
      <c r="AW203" s="14" t="s">
        <v>32</v>
      </c>
      <c r="AX203" s="14" t="s">
        <v>76</v>
      </c>
      <c r="AY203" s="190" t="s">
        <v>173</v>
      </c>
    </row>
    <row r="204" spans="2:51" s="14" customFormat="1" ht="12">
      <c r="B204" s="189"/>
      <c r="D204" s="182" t="s">
        <v>182</v>
      </c>
      <c r="E204" s="190" t="s">
        <v>1</v>
      </c>
      <c r="F204" s="191" t="s">
        <v>303</v>
      </c>
      <c r="H204" s="192">
        <v>43.2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182</v>
      </c>
      <c r="AU204" s="190" t="s">
        <v>92</v>
      </c>
      <c r="AV204" s="14" t="s">
        <v>92</v>
      </c>
      <c r="AW204" s="14" t="s">
        <v>32</v>
      </c>
      <c r="AX204" s="14" t="s">
        <v>76</v>
      </c>
      <c r="AY204" s="190" t="s">
        <v>173</v>
      </c>
    </row>
    <row r="205" spans="2:51" s="14" customFormat="1" ht="12">
      <c r="B205" s="189"/>
      <c r="D205" s="182" t="s">
        <v>182</v>
      </c>
      <c r="E205" s="190" t="s">
        <v>1</v>
      </c>
      <c r="F205" s="191" t="s">
        <v>304</v>
      </c>
      <c r="H205" s="192">
        <v>39.6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182</v>
      </c>
      <c r="AU205" s="190" t="s">
        <v>92</v>
      </c>
      <c r="AV205" s="14" t="s">
        <v>92</v>
      </c>
      <c r="AW205" s="14" t="s">
        <v>32</v>
      </c>
      <c r="AX205" s="14" t="s">
        <v>76</v>
      </c>
      <c r="AY205" s="190" t="s">
        <v>173</v>
      </c>
    </row>
    <row r="206" spans="2:51" s="14" customFormat="1" ht="12">
      <c r="B206" s="189"/>
      <c r="D206" s="182" t="s">
        <v>182</v>
      </c>
      <c r="E206" s="190" t="s">
        <v>1</v>
      </c>
      <c r="F206" s="191" t="s">
        <v>305</v>
      </c>
      <c r="H206" s="192">
        <v>7.2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182</v>
      </c>
      <c r="AU206" s="190" t="s">
        <v>92</v>
      </c>
      <c r="AV206" s="14" t="s">
        <v>92</v>
      </c>
      <c r="AW206" s="14" t="s">
        <v>32</v>
      </c>
      <c r="AX206" s="14" t="s">
        <v>76</v>
      </c>
      <c r="AY206" s="190" t="s">
        <v>173</v>
      </c>
    </row>
    <row r="207" spans="2:51" s="14" customFormat="1" ht="12">
      <c r="B207" s="189"/>
      <c r="D207" s="182" t="s">
        <v>182</v>
      </c>
      <c r="E207" s="190" t="s">
        <v>1</v>
      </c>
      <c r="F207" s="191" t="s">
        <v>306</v>
      </c>
      <c r="H207" s="192">
        <v>24.7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182</v>
      </c>
      <c r="AU207" s="190" t="s">
        <v>92</v>
      </c>
      <c r="AV207" s="14" t="s">
        <v>92</v>
      </c>
      <c r="AW207" s="14" t="s">
        <v>32</v>
      </c>
      <c r="AX207" s="14" t="s">
        <v>76</v>
      </c>
      <c r="AY207" s="190" t="s">
        <v>173</v>
      </c>
    </row>
    <row r="208" spans="2:51" s="15" customFormat="1" ht="12">
      <c r="B208" s="197"/>
      <c r="D208" s="182" t="s">
        <v>182</v>
      </c>
      <c r="E208" s="198" t="s">
        <v>1</v>
      </c>
      <c r="F208" s="199" t="s">
        <v>215</v>
      </c>
      <c r="H208" s="200">
        <v>280.3</v>
      </c>
      <c r="I208" s="201"/>
      <c r="L208" s="197"/>
      <c r="M208" s="202"/>
      <c r="N208" s="203"/>
      <c r="O208" s="203"/>
      <c r="P208" s="203"/>
      <c r="Q208" s="203"/>
      <c r="R208" s="203"/>
      <c r="S208" s="203"/>
      <c r="T208" s="204"/>
      <c r="AT208" s="198" t="s">
        <v>182</v>
      </c>
      <c r="AU208" s="198" t="s">
        <v>92</v>
      </c>
      <c r="AV208" s="15" t="s">
        <v>180</v>
      </c>
      <c r="AW208" s="15" t="s">
        <v>32</v>
      </c>
      <c r="AX208" s="15" t="s">
        <v>84</v>
      </c>
      <c r="AY208" s="198" t="s">
        <v>173</v>
      </c>
    </row>
    <row r="209" spans="1:65" s="2" customFormat="1" ht="21.75" customHeight="1">
      <c r="A209" s="33"/>
      <c r="B209" s="167"/>
      <c r="C209" s="168" t="s">
        <v>307</v>
      </c>
      <c r="D209" s="168" t="s">
        <v>175</v>
      </c>
      <c r="E209" s="169" t="s">
        <v>308</v>
      </c>
      <c r="F209" s="170" t="s">
        <v>309</v>
      </c>
      <c r="G209" s="171" t="s">
        <v>178</v>
      </c>
      <c r="H209" s="172">
        <v>71.71</v>
      </c>
      <c r="I209" s="173"/>
      <c r="J209" s="174">
        <f>ROUND(I209*H209,2)</f>
        <v>0</v>
      </c>
      <c r="K209" s="170" t="s">
        <v>179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0.0085</v>
      </c>
      <c r="R209" s="177">
        <f>Q209*H209</f>
        <v>0.6095349999999999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180</v>
      </c>
      <c r="AT209" s="179" t="s">
        <v>175</v>
      </c>
      <c r="AU209" s="179" t="s">
        <v>92</v>
      </c>
      <c r="AY209" s="18" t="s">
        <v>173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92</v>
      </c>
      <c r="BK209" s="180">
        <f>ROUND(I209*H209,2)</f>
        <v>0</v>
      </c>
      <c r="BL209" s="18" t="s">
        <v>180</v>
      </c>
      <c r="BM209" s="179" t="s">
        <v>310</v>
      </c>
    </row>
    <row r="210" spans="2:51" s="13" customFormat="1" ht="12">
      <c r="B210" s="181"/>
      <c r="D210" s="182" t="s">
        <v>182</v>
      </c>
      <c r="E210" s="183" t="s">
        <v>1</v>
      </c>
      <c r="F210" s="184" t="s">
        <v>311</v>
      </c>
      <c r="H210" s="183" t="s">
        <v>1</v>
      </c>
      <c r="I210" s="185"/>
      <c r="L210" s="181"/>
      <c r="M210" s="186"/>
      <c r="N210" s="187"/>
      <c r="O210" s="187"/>
      <c r="P210" s="187"/>
      <c r="Q210" s="187"/>
      <c r="R210" s="187"/>
      <c r="S210" s="187"/>
      <c r="T210" s="188"/>
      <c r="AT210" s="183" t="s">
        <v>182</v>
      </c>
      <c r="AU210" s="183" t="s">
        <v>92</v>
      </c>
      <c r="AV210" s="13" t="s">
        <v>84</v>
      </c>
      <c r="AW210" s="13" t="s">
        <v>32</v>
      </c>
      <c r="AX210" s="13" t="s">
        <v>76</v>
      </c>
      <c r="AY210" s="183" t="s">
        <v>173</v>
      </c>
    </row>
    <row r="211" spans="2:51" s="14" customFormat="1" ht="12">
      <c r="B211" s="189"/>
      <c r="D211" s="182" t="s">
        <v>182</v>
      </c>
      <c r="E211" s="190" t="s">
        <v>1</v>
      </c>
      <c r="F211" s="191" t="s">
        <v>312</v>
      </c>
      <c r="H211" s="192">
        <v>26.81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182</v>
      </c>
      <c r="AU211" s="190" t="s">
        <v>92</v>
      </c>
      <c r="AV211" s="14" t="s">
        <v>92</v>
      </c>
      <c r="AW211" s="14" t="s">
        <v>32</v>
      </c>
      <c r="AX211" s="14" t="s">
        <v>76</v>
      </c>
      <c r="AY211" s="190" t="s">
        <v>173</v>
      </c>
    </row>
    <row r="212" spans="2:51" s="14" customFormat="1" ht="12">
      <c r="B212" s="189"/>
      <c r="D212" s="182" t="s">
        <v>182</v>
      </c>
      <c r="E212" s="190" t="s">
        <v>1</v>
      </c>
      <c r="F212" s="191" t="s">
        <v>313</v>
      </c>
      <c r="H212" s="192">
        <v>26.94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182</v>
      </c>
      <c r="AU212" s="190" t="s">
        <v>92</v>
      </c>
      <c r="AV212" s="14" t="s">
        <v>92</v>
      </c>
      <c r="AW212" s="14" t="s">
        <v>32</v>
      </c>
      <c r="AX212" s="14" t="s">
        <v>76</v>
      </c>
      <c r="AY212" s="190" t="s">
        <v>173</v>
      </c>
    </row>
    <row r="213" spans="2:51" s="14" customFormat="1" ht="12">
      <c r="B213" s="189"/>
      <c r="D213" s="182" t="s">
        <v>182</v>
      </c>
      <c r="E213" s="190" t="s">
        <v>1</v>
      </c>
      <c r="F213" s="191" t="s">
        <v>314</v>
      </c>
      <c r="H213" s="192">
        <v>17.96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182</v>
      </c>
      <c r="AU213" s="190" t="s">
        <v>92</v>
      </c>
      <c r="AV213" s="14" t="s">
        <v>92</v>
      </c>
      <c r="AW213" s="14" t="s">
        <v>32</v>
      </c>
      <c r="AX213" s="14" t="s">
        <v>76</v>
      </c>
      <c r="AY213" s="190" t="s">
        <v>173</v>
      </c>
    </row>
    <row r="214" spans="2:51" s="15" customFormat="1" ht="12">
      <c r="B214" s="197"/>
      <c r="D214" s="182" t="s">
        <v>182</v>
      </c>
      <c r="E214" s="198" t="s">
        <v>1</v>
      </c>
      <c r="F214" s="199" t="s">
        <v>215</v>
      </c>
      <c r="H214" s="200">
        <v>71.71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182</v>
      </c>
      <c r="AU214" s="198" t="s">
        <v>92</v>
      </c>
      <c r="AV214" s="15" t="s">
        <v>180</v>
      </c>
      <c r="AW214" s="15" t="s">
        <v>32</v>
      </c>
      <c r="AX214" s="15" t="s">
        <v>84</v>
      </c>
      <c r="AY214" s="198" t="s">
        <v>173</v>
      </c>
    </row>
    <row r="215" spans="1:65" s="2" customFormat="1" ht="21.75" customHeight="1">
      <c r="A215" s="33"/>
      <c r="B215" s="167"/>
      <c r="C215" s="205" t="s">
        <v>315</v>
      </c>
      <c r="D215" s="205" t="s">
        <v>217</v>
      </c>
      <c r="E215" s="206" t="s">
        <v>316</v>
      </c>
      <c r="F215" s="207" t="s">
        <v>317</v>
      </c>
      <c r="G215" s="208" t="s">
        <v>187</v>
      </c>
      <c r="H215" s="209">
        <v>12.047</v>
      </c>
      <c r="I215" s="210"/>
      <c r="J215" s="211">
        <f>ROUND(I215*H215,2)</f>
        <v>0</v>
      </c>
      <c r="K215" s="207" t="s">
        <v>179</v>
      </c>
      <c r="L215" s="212"/>
      <c r="M215" s="213" t="s">
        <v>1</v>
      </c>
      <c r="N215" s="214" t="s">
        <v>42</v>
      </c>
      <c r="O215" s="59"/>
      <c r="P215" s="177">
        <f>O215*H215</f>
        <v>0</v>
      </c>
      <c r="Q215" s="177">
        <v>0.032</v>
      </c>
      <c r="R215" s="177">
        <f>Q215*H215</f>
        <v>0.385504</v>
      </c>
      <c r="S215" s="177">
        <v>0</v>
      </c>
      <c r="T215" s="178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216</v>
      </c>
      <c r="AT215" s="179" t="s">
        <v>217</v>
      </c>
      <c r="AU215" s="179" t="s">
        <v>92</v>
      </c>
      <c r="AY215" s="18" t="s">
        <v>173</v>
      </c>
      <c r="BE215" s="180">
        <f>IF(N215="základní",J215,0)</f>
        <v>0</v>
      </c>
      <c r="BF215" s="180">
        <f>IF(N215="snížená",J215,0)</f>
        <v>0</v>
      </c>
      <c r="BG215" s="180">
        <f>IF(N215="zákl. přenesená",J215,0)</f>
        <v>0</v>
      </c>
      <c r="BH215" s="180">
        <f>IF(N215="sníž. přenesená",J215,0)</f>
        <v>0</v>
      </c>
      <c r="BI215" s="180">
        <f>IF(N215="nulová",J215,0)</f>
        <v>0</v>
      </c>
      <c r="BJ215" s="18" t="s">
        <v>92</v>
      </c>
      <c r="BK215" s="180">
        <f>ROUND(I215*H215,2)</f>
        <v>0</v>
      </c>
      <c r="BL215" s="18" t="s">
        <v>180</v>
      </c>
      <c r="BM215" s="179" t="s">
        <v>318</v>
      </c>
    </row>
    <row r="216" spans="2:51" s="14" customFormat="1" ht="12">
      <c r="B216" s="189"/>
      <c r="D216" s="182" t="s">
        <v>182</v>
      </c>
      <c r="E216" s="190" t="s">
        <v>1</v>
      </c>
      <c r="F216" s="191" t="s">
        <v>319</v>
      </c>
      <c r="H216" s="192">
        <v>12.047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182</v>
      </c>
      <c r="AU216" s="190" t="s">
        <v>92</v>
      </c>
      <c r="AV216" s="14" t="s">
        <v>92</v>
      </c>
      <c r="AW216" s="14" t="s">
        <v>32</v>
      </c>
      <c r="AX216" s="14" t="s">
        <v>84</v>
      </c>
      <c r="AY216" s="190" t="s">
        <v>173</v>
      </c>
    </row>
    <row r="217" spans="1:65" s="2" customFormat="1" ht="21.75" customHeight="1">
      <c r="A217" s="33"/>
      <c r="B217" s="167"/>
      <c r="C217" s="168" t="s">
        <v>320</v>
      </c>
      <c r="D217" s="168" t="s">
        <v>175</v>
      </c>
      <c r="E217" s="169" t="s">
        <v>308</v>
      </c>
      <c r="F217" s="170" t="s">
        <v>309</v>
      </c>
      <c r="G217" s="171" t="s">
        <v>178</v>
      </c>
      <c r="H217" s="172">
        <v>455</v>
      </c>
      <c r="I217" s="173"/>
      <c r="J217" s="174">
        <f>ROUND(I217*H217,2)</f>
        <v>0</v>
      </c>
      <c r="K217" s="170" t="s">
        <v>179</v>
      </c>
      <c r="L217" s="34"/>
      <c r="M217" s="175" t="s">
        <v>1</v>
      </c>
      <c r="N217" s="176" t="s">
        <v>42</v>
      </c>
      <c r="O217" s="59"/>
      <c r="P217" s="177">
        <f>O217*H217</f>
        <v>0</v>
      </c>
      <c r="Q217" s="177">
        <v>0.0085</v>
      </c>
      <c r="R217" s="177">
        <f>Q217*H217</f>
        <v>3.8675</v>
      </c>
      <c r="S217" s="177">
        <v>0</v>
      </c>
      <c r="T217" s="178">
        <f>S217*H217</f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180</v>
      </c>
      <c r="AT217" s="179" t="s">
        <v>175</v>
      </c>
      <c r="AU217" s="179" t="s">
        <v>92</v>
      </c>
      <c r="AY217" s="18" t="s">
        <v>173</v>
      </c>
      <c r="BE217" s="180">
        <f>IF(N217="základní",J217,0)</f>
        <v>0</v>
      </c>
      <c r="BF217" s="180">
        <f>IF(N217="snížená",J217,0)</f>
        <v>0</v>
      </c>
      <c r="BG217" s="180">
        <f>IF(N217="zákl. přenesená",J217,0)</f>
        <v>0</v>
      </c>
      <c r="BH217" s="180">
        <f>IF(N217="sníž. přenesená",J217,0)</f>
        <v>0</v>
      </c>
      <c r="BI217" s="180">
        <f>IF(N217="nulová",J217,0)</f>
        <v>0</v>
      </c>
      <c r="BJ217" s="18" t="s">
        <v>92</v>
      </c>
      <c r="BK217" s="180">
        <f>ROUND(I217*H217,2)</f>
        <v>0</v>
      </c>
      <c r="BL217" s="18" t="s">
        <v>180</v>
      </c>
      <c r="BM217" s="179" t="s">
        <v>321</v>
      </c>
    </row>
    <row r="218" spans="2:51" s="13" customFormat="1" ht="12">
      <c r="B218" s="181"/>
      <c r="D218" s="182" t="s">
        <v>182</v>
      </c>
      <c r="E218" s="183" t="s">
        <v>1</v>
      </c>
      <c r="F218" s="184" t="s">
        <v>322</v>
      </c>
      <c r="H218" s="183" t="s">
        <v>1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3" t="s">
        <v>182</v>
      </c>
      <c r="AU218" s="183" t="s">
        <v>92</v>
      </c>
      <c r="AV218" s="13" t="s">
        <v>84</v>
      </c>
      <c r="AW218" s="13" t="s">
        <v>32</v>
      </c>
      <c r="AX218" s="13" t="s">
        <v>76</v>
      </c>
      <c r="AY218" s="183" t="s">
        <v>173</v>
      </c>
    </row>
    <row r="219" spans="2:51" s="13" customFormat="1" ht="12">
      <c r="B219" s="181"/>
      <c r="D219" s="182" t="s">
        <v>182</v>
      </c>
      <c r="E219" s="183" t="s">
        <v>1</v>
      </c>
      <c r="F219" s="184" t="s">
        <v>323</v>
      </c>
      <c r="H219" s="183" t="s">
        <v>1</v>
      </c>
      <c r="I219" s="185"/>
      <c r="L219" s="181"/>
      <c r="M219" s="186"/>
      <c r="N219" s="187"/>
      <c r="O219" s="187"/>
      <c r="P219" s="187"/>
      <c r="Q219" s="187"/>
      <c r="R219" s="187"/>
      <c r="S219" s="187"/>
      <c r="T219" s="188"/>
      <c r="AT219" s="183" t="s">
        <v>182</v>
      </c>
      <c r="AU219" s="183" t="s">
        <v>92</v>
      </c>
      <c r="AV219" s="13" t="s">
        <v>84</v>
      </c>
      <c r="AW219" s="13" t="s">
        <v>32</v>
      </c>
      <c r="AX219" s="13" t="s">
        <v>76</v>
      </c>
      <c r="AY219" s="183" t="s">
        <v>173</v>
      </c>
    </row>
    <row r="220" spans="2:51" s="14" customFormat="1" ht="12">
      <c r="B220" s="189"/>
      <c r="D220" s="182" t="s">
        <v>182</v>
      </c>
      <c r="E220" s="190" t="s">
        <v>1</v>
      </c>
      <c r="F220" s="191" t="s">
        <v>324</v>
      </c>
      <c r="H220" s="192">
        <v>221.9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182</v>
      </c>
      <c r="AU220" s="190" t="s">
        <v>92</v>
      </c>
      <c r="AV220" s="14" t="s">
        <v>92</v>
      </c>
      <c r="AW220" s="14" t="s">
        <v>32</v>
      </c>
      <c r="AX220" s="14" t="s">
        <v>76</v>
      </c>
      <c r="AY220" s="190" t="s">
        <v>173</v>
      </c>
    </row>
    <row r="221" spans="2:51" s="14" customFormat="1" ht="12">
      <c r="B221" s="189"/>
      <c r="D221" s="182" t="s">
        <v>182</v>
      </c>
      <c r="E221" s="190" t="s">
        <v>1</v>
      </c>
      <c r="F221" s="191" t="s">
        <v>325</v>
      </c>
      <c r="H221" s="192">
        <v>46.2</v>
      </c>
      <c r="I221" s="193"/>
      <c r="L221" s="189"/>
      <c r="M221" s="194"/>
      <c r="N221" s="195"/>
      <c r="O221" s="195"/>
      <c r="P221" s="195"/>
      <c r="Q221" s="195"/>
      <c r="R221" s="195"/>
      <c r="S221" s="195"/>
      <c r="T221" s="196"/>
      <c r="AT221" s="190" t="s">
        <v>182</v>
      </c>
      <c r="AU221" s="190" t="s">
        <v>92</v>
      </c>
      <c r="AV221" s="14" t="s">
        <v>92</v>
      </c>
      <c r="AW221" s="14" t="s">
        <v>32</v>
      </c>
      <c r="AX221" s="14" t="s">
        <v>76</v>
      </c>
      <c r="AY221" s="190" t="s">
        <v>173</v>
      </c>
    </row>
    <row r="222" spans="2:51" s="14" customFormat="1" ht="12">
      <c r="B222" s="189"/>
      <c r="D222" s="182" t="s">
        <v>182</v>
      </c>
      <c r="E222" s="190" t="s">
        <v>1</v>
      </c>
      <c r="F222" s="191" t="s">
        <v>326</v>
      </c>
      <c r="H222" s="192">
        <v>4.5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182</v>
      </c>
      <c r="AU222" s="190" t="s">
        <v>92</v>
      </c>
      <c r="AV222" s="14" t="s">
        <v>92</v>
      </c>
      <c r="AW222" s="14" t="s">
        <v>32</v>
      </c>
      <c r="AX222" s="14" t="s">
        <v>76</v>
      </c>
      <c r="AY222" s="190" t="s">
        <v>173</v>
      </c>
    </row>
    <row r="223" spans="2:51" s="13" customFormat="1" ht="12">
      <c r="B223" s="181"/>
      <c r="D223" s="182" t="s">
        <v>182</v>
      </c>
      <c r="E223" s="183" t="s">
        <v>1</v>
      </c>
      <c r="F223" s="184" t="s">
        <v>327</v>
      </c>
      <c r="H223" s="183" t="s">
        <v>1</v>
      </c>
      <c r="I223" s="185"/>
      <c r="L223" s="181"/>
      <c r="M223" s="186"/>
      <c r="N223" s="187"/>
      <c r="O223" s="187"/>
      <c r="P223" s="187"/>
      <c r="Q223" s="187"/>
      <c r="R223" s="187"/>
      <c r="S223" s="187"/>
      <c r="T223" s="188"/>
      <c r="AT223" s="183" t="s">
        <v>182</v>
      </c>
      <c r="AU223" s="183" t="s">
        <v>92</v>
      </c>
      <c r="AV223" s="13" t="s">
        <v>84</v>
      </c>
      <c r="AW223" s="13" t="s">
        <v>32</v>
      </c>
      <c r="AX223" s="13" t="s">
        <v>76</v>
      </c>
      <c r="AY223" s="183" t="s">
        <v>173</v>
      </c>
    </row>
    <row r="224" spans="2:51" s="14" customFormat="1" ht="12">
      <c r="B224" s="189"/>
      <c r="D224" s="182" t="s">
        <v>182</v>
      </c>
      <c r="E224" s="190" t="s">
        <v>1</v>
      </c>
      <c r="F224" s="191" t="s">
        <v>328</v>
      </c>
      <c r="H224" s="192">
        <v>110.49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182</v>
      </c>
      <c r="AU224" s="190" t="s">
        <v>92</v>
      </c>
      <c r="AV224" s="14" t="s">
        <v>92</v>
      </c>
      <c r="AW224" s="14" t="s">
        <v>32</v>
      </c>
      <c r="AX224" s="14" t="s">
        <v>76</v>
      </c>
      <c r="AY224" s="190" t="s">
        <v>173</v>
      </c>
    </row>
    <row r="225" spans="2:51" s="14" customFormat="1" ht="12">
      <c r="B225" s="189"/>
      <c r="D225" s="182" t="s">
        <v>182</v>
      </c>
      <c r="E225" s="190" t="s">
        <v>1</v>
      </c>
      <c r="F225" s="191" t="s">
        <v>329</v>
      </c>
      <c r="H225" s="192">
        <v>15.392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182</v>
      </c>
      <c r="AU225" s="190" t="s">
        <v>92</v>
      </c>
      <c r="AV225" s="14" t="s">
        <v>92</v>
      </c>
      <c r="AW225" s="14" t="s">
        <v>32</v>
      </c>
      <c r="AX225" s="14" t="s">
        <v>76</v>
      </c>
      <c r="AY225" s="190" t="s">
        <v>173</v>
      </c>
    </row>
    <row r="226" spans="2:51" s="14" customFormat="1" ht="12">
      <c r="B226" s="189"/>
      <c r="D226" s="182" t="s">
        <v>182</v>
      </c>
      <c r="E226" s="190" t="s">
        <v>1</v>
      </c>
      <c r="F226" s="191" t="s">
        <v>330</v>
      </c>
      <c r="H226" s="192">
        <v>10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182</v>
      </c>
      <c r="AU226" s="190" t="s">
        <v>92</v>
      </c>
      <c r="AV226" s="14" t="s">
        <v>92</v>
      </c>
      <c r="AW226" s="14" t="s">
        <v>32</v>
      </c>
      <c r="AX226" s="14" t="s">
        <v>76</v>
      </c>
      <c r="AY226" s="190" t="s">
        <v>173</v>
      </c>
    </row>
    <row r="227" spans="2:51" s="14" customFormat="1" ht="12">
      <c r="B227" s="189"/>
      <c r="D227" s="182" t="s">
        <v>182</v>
      </c>
      <c r="E227" s="190" t="s">
        <v>1</v>
      </c>
      <c r="F227" s="191" t="s">
        <v>331</v>
      </c>
      <c r="H227" s="192">
        <v>2.886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182</v>
      </c>
      <c r="AU227" s="190" t="s">
        <v>92</v>
      </c>
      <c r="AV227" s="14" t="s">
        <v>92</v>
      </c>
      <c r="AW227" s="14" t="s">
        <v>32</v>
      </c>
      <c r="AX227" s="14" t="s">
        <v>76</v>
      </c>
      <c r="AY227" s="190" t="s">
        <v>173</v>
      </c>
    </row>
    <row r="228" spans="2:51" s="13" customFormat="1" ht="12">
      <c r="B228" s="181"/>
      <c r="D228" s="182" t="s">
        <v>182</v>
      </c>
      <c r="E228" s="183" t="s">
        <v>1</v>
      </c>
      <c r="F228" s="184" t="s">
        <v>332</v>
      </c>
      <c r="H228" s="183" t="s">
        <v>1</v>
      </c>
      <c r="I228" s="185"/>
      <c r="L228" s="181"/>
      <c r="M228" s="186"/>
      <c r="N228" s="187"/>
      <c r="O228" s="187"/>
      <c r="P228" s="187"/>
      <c r="Q228" s="187"/>
      <c r="R228" s="187"/>
      <c r="S228" s="187"/>
      <c r="T228" s="188"/>
      <c r="AT228" s="183" t="s">
        <v>182</v>
      </c>
      <c r="AU228" s="183" t="s">
        <v>92</v>
      </c>
      <c r="AV228" s="13" t="s">
        <v>84</v>
      </c>
      <c r="AW228" s="13" t="s">
        <v>32</v>
      </c>
      <c r="AX228" s="13" t="s">
        <v>76</v>
      </c>
      <c r="AY228" s="183" t="s">
        <v>173</v>
      </c>
    </row>
    <row r="229" spans="2:51" s="14" customFormat="1" ht="12">
      <c r="B229" s="189"/>
      <c r="D229" s="182" t="s">
        <v>182</v>
      </c>
      <c r="E229" s="190" t="s">
        <v>1</v>
      </c>
      <c r="F229" s="191" t="s">
        <v>333</v>
      </c>
      <c r="H229" s="192">
        <v>86.436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182</v>
      </c>
      <c r="AU229" s="190" t="s">
        <v>92</v>
      </c>
      <c r="AV229" s="14" t="s">
        <v>92</v>
      </c>
      <c r="AW229" s="14" t="s">
        <v>32</v>
      </c>
      <c r="AX229" s="14" t="s">
        <v>76</v>
      </c>
      <c r="AY229" s="190" t="s">
        <v>173</v>
      </c>
    </row>
    <row r="230" spans="2:51" s="14" customFormat="1" ht="12">
      <c r="B230" s="189"/>
      <c r="D230" s="182" t="s">
        <v>182</v>
      </c>
      <c r="E230" s="190" t="s">
        <v>1</v>
      </c>
      <c r="F230" s="191" t="s">
        <v>334</v>
      </c>
      <c r="H230" s="192">
        <v>44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182</v>
      </c>
      <c r="AU230" s="190" t="s">
        <v>92</v>
      </c>
      <c r="AV230" s="14" t="s">
        <v>92</v>
      </c>
      <c r="AW230" s="14" t="s">
        <v>32</v>
      </c>
      <c r="AX230" s="14" t="s">
        <v>76</v>
      </c>
      <c r="AY230" s="190" t="s">
        <v>173</v>
      </c>
    </row>
    <row r="231" spans="2:51" s="14" customFormat="1" ht="12">
      <c r="B231" s="189"/>
      <c r="D231" s="182" t="s">
        <v>182</v>
      </c>
      <c r="E231" s="190" t="s">
        <v>1</v>
      </c>
      <c r="F231" s="191" t="s">
        <v>330</v>
      </c>
      <c r="H231" s="192">
        <v>10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182</v>
      </c>
      <c r="AU231" s="190" t="s">
        <v>92</v>
      </c>
      <c r="AV231" s="14" t="s">
        <v>92</v>
      </c>
      <c r="AW231" s="14" t="s">
        <v>32</v>
      </c>
      <c r="AX231" s="14" t="s">
        <v>76</v>
      </c>
      <c r="AY231" s="190" t="s">
        <v>173</v>
      </c>
    </row>
    <row r="232" spans="2:51" s="14" customFormat="1" ht="12">
      <c r="B232" s="189"/>
      <c r="D232" s="182" t="s">
        <v>182</v>
      </c>
      <c r="E232" s="190" t="s">
        <v>1</v>
      </c>
      <c r="F232" s="191" t="s">
        <v>335</v>
      </c>
      <c r="H232" s="192">
        <v>-3.6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182</v>
      </c>
      <c r="AU232" s="190" t="s">
        <v>92</v>
      </c>
      <c r="AV232" s="14" t="s">
        <v>92</v>
      </c>
      <c r="AW232" s="14" t="s">
        <v>32</v>
      </c>
      <c r="AX232" s="14" t="s">
        <v>76</v>
      </c>
      <c r="AY232" s="190" t="s">
        <v>173</v>
      </c>
    </row>
    <row r="233" spans="2:51" s="14" customFormat="1" ht="12">
      <c r="B233" s="189"/>
      <c r="D233" s="182" t="s">
        <v>182</v>
      </c>
      <c r="E233" s="190" t="s">
        <v>1</v>
      </c>
      <c r="F233" s="191" t="s">
        <v>336</v>
      </c>
      <c r="H233" s="192">
        <v>-15.75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182</v>
      </c>
      <c r="AU233" s="190" t="s">
        <v>92</v>
      </c>
      <c r="AV233" s="14" t="s">
        <v>92</v>
      </c>
      <c r="AW233" s="14" t="s">
        <v>32</v>
      </c>
      <c r="AX233" s="14" t="s">
        <v>76</v>
      </c>
      <c r="AY233" s="190" t="s">
        <v>173</v>
      </c>
    </row>
    <row r="234" spans="2:51" s="14" customFormat="1" ht="12">
      <c r="B234" s="189"/>
      <c r="D234" s="182" t="s">
        <v>182</v>
      </c>
      <c r="E234" s="190" t="s">
        <v>1</v>
      </c>
      <c r="F234" s="191" t="s">
        <v>337</v>
      </c>
      <c r="H234" s="192">
        <v>-34.2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182</v>
      </c>
      <c r="AU234" s="190" t="s">
        <v>92</v>
      </c>
      <c r="AV234" s="14" t="s">
        <v>92</v>
      </c>
      <c r="AW234" s="14" t="s">
        <v>32</v>
      </c>
      <c r="AX234" s="14" t="s">
        <v>76</v>
      </c>
      <c r="AY234" s="190" t="s">
        <v>173</v>
      </c>
    </row>
    <row r="235" spans="2:51" s="14" customFormat="1" ht="12">
      <c r="B235" s="189"/>
      <c r="D235" s="182" t="s">
        <v>182</v>
      </c>
      <c r="E235" s="190" t="s">
        <v>1</v>
      </c>
      <c r="F235" s="191" t="s">
        <v>338</v>
      </c>
      <c r="H235" s="192">
        <v>-1.08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182</v>
      </c>
      <c r="AU235" s="190" t="s">
        <v>92</v>
      </c>
      <c r="AV235" s="14" t="s">
        <v>92</v>
      </c>
      <c r="AW235" s="14" t="s">
        <v>32</v>
      </c>
      <c r="AX235" s="14" t="s">
        <v>76</v>
      </c>
      <c r="AY235" s="190" t="s">
        <v>173</v>
      </c>
    </row>
    <row r="236" spans="2:51" s="14" customFormat="1" ht="12">
      <c r="B236" s="189"/>
      <c r="D236" s="182" t="s">
        <v>182</v>
      </c>
      <c r="E236" s="190" t="s">
        <v>1</v>
      </c>
      <c r="F236" s="191" t="s">
        <v>339</v>
      </c>
      <c r="H236" s="192">
        <v>-2.16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182</v>
      </c>
      <c r="AU236" s="190" t="s">
        <v>92</v>
      </c>
      <c r="AV236" s="14" t="s">
        <v>92</v>
      </c>
      <c r="AW236" s="14" t="s">
        <v>32</v>
      </c>
      <c r="AX236" s="14" t="s">
        <v>76</v>
      </c>
      <c r="AY236" s="190" t="s">
        <v>173</v>
      </c>
    </row>
    <row r="237" spans="2:51" s="14" customFormat="1" ht="12">
      <c r="B237" s="189"/>
      <c r="D237" s="182" t="s">
        <v>182</v>
      </c>
      <c r="E237" s="190" t="s">
        <v>1</v>
      </c>
      <c r="F237" s="191" t="s">
        <v>340</v>
      </c>
      <c r="H237" s="192">
        <v>-12.96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182</v>
      </c>
      <c r="AU237" s="190" t="s">
        <v>92</v>
      </c>
      <c r="AV237" s="14" t="s">
        <v>92</v>
      </c>
      <c r="AW237" s="14" t="s">
        <v>32</v>
      </c>
      <c r="AX237" s="14" t="s">
        <v>76</v>
      </c>
      <c r="AY237" s="190" t="s">
        <v>173</v>
      </c>
    </row>
    <row r="238" spans="2:51" s="14" customFormat="1" ht="12">
      <c r="B238" s="189"/>
      <c r="D238" s="182" t="s">
        <v>182</v>
      </c>
      <c r="E238" s="190" t="s">
        <v>1</v>
      </c>
      <c r="F238" s="191" t="s">
        <v>341</v>
      </c>
      <c r="H238" s="192">
        <v>-15.12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182</v>
      </c>
      <c r="AU238" s="190" t="s">
        <v>92</v>
      </c>
      <c r="AV238" s="14" t="s">
        <v>92</v>
      </c>
      <c r="AW238" s="14" t="s">
        <v>32</v>
      </c>
      <c r="AX238" s="14" t="s">
        <v>76</v>
      </c>
      <c r="AY238" s="190" t="s">
        <v>173</v>
      </c>
    </row>
    <row r="239" spans="2:51" s="14" customFormat="1" ht="12">
      <c r="B239" s="189"/>
      <c r="D239" s="182" t="s">
        <v>182</v>
      </c>
      <c r="E239" s="190" t="s">
        <v>1</v>
      </c>
      <c r="F239" s="191" t="s">
        <v>342</v>
      </c>
      <c r="H239" s="192">
        <v>-2.88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182</v>
      </c>
      <c r="AU239" s="190" t="s">
        <v>92</v>
      </c>
      <c r="AV239" s="14" t="s">
        <v>92</v>
      </c>
      <c r="AW239" s="14" t="s">
        <v>32</v>
      </c>
      <c r="AX239" s="14" t="s">
        <v>76</v>
      </c>
      <c r="AY239" s="190" t="s">
        <v>173</v>
      </c>
    </row>
    <row r="240" spans="2:51" s="14" customFormat="1" ht="12">
      <c r="B240" s="189"/>
      <c r="D240" s="182" t="s">
        <v>182</v>
      </c>
      <c r="E240" s="190" t="s">
        <v>1</v>
      </c>
      <c r="F240" s="191" t="s">
        <v>343</v>
      </c>
      <c r="H240" s="192">
        <v>-9.09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182</v>
      </c>
      <c r="AU240" s="190" t="s">
        <v>92</v>
      </c>
      <c r="AV240" s="14" t="s">
        <v>92</v>
      </c>
      <c r="AW240" s="14" t="s">
        <v>32</v>
      </c>
      <c r="AX240" s="14" t="s">
        <v>76</v>
      </c>
      <c r="AY240" s="190" t="s">
        <v>173</v>
      </c>
    </row>
    <row r="241" spans="2:51" s="15" customFormat="1" ht="12">
      <c r="B241" s="197"/>
      <c r="D241" s="182" t="s">
        <v>182</v>
      </c>
      <c r="E241" s="198" t="s">
        <v>1</v>
      </c>
      <c r="F241" s="199" t="s">
        <v>215</v>
      </c>
      <c r="H241" s="200">
        <v>454.964</v>
      </c>
      <c r="I241" s="201"/>
      <c r="L241" s="197"/>
      <c r="M241" s="202"/>
      <c r="N241" s="203"/>
      <c r="O241" s="203"/>
      <c r="P241" s="203"/>
      <c r="Q241" s="203"/>
      <c r="R241" s="203"/>
      <c r="S241" s="203"/>
      <c r="T241" s="204"/>
      <c r="AT241" s="198" t="s">
        <v>182</v>
      </c>
      <c r="AU241" s="198" t="s">
        <v>92</v>
      </c>
      <c r="AV241" s="15" t="s">
        <v>180</v>
      </c>
      <c r="AW241" s="15" t="s">
        <v>32</v>
      </c>
      <c r="AX241" s="15" t="s">
        <v>76</v>
      </c>
      <c r="AY241" s="198" t="s">
        <v>173</v>
      </c>
    </row>
    <row r="242" spans="2:51" s="14" customFormat="1" ht="12">
      <c r="B242" s="189"/>
      <c r="D242" s="182" t="s">
        <v>182</v>
      </c>
      <c r="E242" s="190" t="s">
        <v>1</v>
      </c>
      <c r="F242" s="191" t="s">
        <v>344</v>
      </c>
      <c r="H242" s="192">
        <v>455</v>
      </c>
      <c r="I242" s="193"/>
      <c r="L242" s="189"/>
      <c r="M242" s="194"/>
      <c r="N242" s="195"/>
      <c r="O242" s="195"/>
      <c r="P242" s="195"/>
      <c r="Q242" s="195"/>
      <c r="R242" s="195"/>
      <c r="S242" s="195"/>
      <c r="T242" s="196"/>
      <c r="AT242" s="190" t="s">
        <v>182</v>
      </c>
      <c r="AU242" s="190" t="s">
        <v>92</v>
      </c>
      <c r="AV242" s="14" t="s">
        <v>92</v>
      </c>
      <c r="AW242" s="14" t="s">
        <v>32</v>
      </c>
      <c r="AX242" s="14" t="s">
        <v>84</v>
      </c>
      <c r="AY242" s="190" t="s">
        <v>173</v>
      </c>
    </row>
    <row r="243" spans="1:65" s="2" customFormat="1" ht="16.5" customHeight="1">
      <c r="A243" s="33"/>
      <c r="B243" s="167"/>
      <c r="C243" s="205" t="s">
        <v>345</v>
      </c>
      <c r="D243" s="205" t="s">
        <v>217</v>
      </c>
      <c r="E243" s="206" t="s">
        <v>346</v>
      </c>
      <c r="F243" s="207" t="s">
        <v>347</v>
      </c>
      <c r="G243" s="208" t="s">
        <v>178</v>
      </c>
      <c r="H243" s="209">
        <v>477.75</v>
      </c>
      <c r="I243" s="210"/>
      <c r="J243" s="211">
        <f>ROUND(I243*H243,2)</f>
        <v>0</v>
      </c>
      <c r="K243" s="207" t="s">
        <v>179</v>
      </c>
      <c r="L243" s="212"/>
      <c r="M243" s="213" t="s">
        <v>1</v>
      </c>
      <c r="N243" s="214" t="s">
        <v>42</v>
      </c>
      <c r="O243" s="59"/>
      <c r="P243" s="177">
        <f>O243*H243</f>
        <v>0</v>
      </c>
      <c r="Q243" s="177">
        <v>0.00272</v>
      </c>
      <c r="R243" s="177">
        <f>Q243*H243</f>
        <v>1.2994800000000002</v>
      </c>
      <c r="S243" s="177">
        <v>0</v>
      </c>
      <c r="T243" s="178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216</v>
      </c>
      <c r="AT243" s="179" t="s">
        <v>217</v>
      </c>
      <c r="AU243" s="179" t="s">
        <v>92</v>
      </c>
      <c r="AY243" s="18" t="s">
        <v>173</v>
      </c>
      <c r="BE243" s="180">
        <f>IF(N243="základní",J243,0)</f>
        <v>0</v>
      </c>
      <c r="BF243" s="180">
        <f>IF(N243="snížená",J243,0)</f>
        <v>0</v>
      </c>
      <c r="BG243" s="180">
        <f>IF(N243="zákl. přenesená",J243,0)</f>
        <v>0</v>
      </c>
      <c r="BH243" s="180">
        <f>IF(N243="sníž. přenesená",J243,0)</f>
        <v>0</v>
      </c>
      <c r="BI243" s="180">
        <f>IF(N243="nulová",J243,0)</f>
        <v>0</v>
      </c>
      <c r="BJ243" s="18" t="s">
        <v>92</v>
      </c>
      <c r="BK243" s="180">
        <f>ROUND(I243*H243,2)</f>
        <v>0</v>
      </c>
      <c r="BL243" s="18" t="s">
        <v>180</v>
      </c>
      <c r="BM243" s="179" t="s">
        <v>348</v>
      </c>
    </row>
    <row r="244" spans="1:65" s="2" customFormat="1" ht="21.75" customHeight="1">
      <c r="A244" s="33"/>
      <c r="B244" s="167"/>
      <c r="C244" s="168" t="s">
        <v>349</v>
      </c>
      <c r="D244" s="168" t="s">
        <v>175</v>
      </c>
      <c r="E244" s="169" t="s">
        <v>350</v>
      </c>
      <c r="F244" s="170" t="s">
        <v>351</v>
      </c>
      <c r="G244" s="171" t="s">
        <v>256</v>
      </c>
      <c r="H244" s="172">
        <v>280.3</v>
      </c>
      <c r="I244" s="173"/>
      <c r="J244" s="174">
        <f>ROUND(I244*H244,2)</f>
        <v>0</v>
      </c>
      <c r="K244" s="170" t="s">
        <v>179</v>
      </c>
      <c r="L244" s="34"/>
      <c r="M244" s="175" t="s">
        <v>1</v>
      </c>
      <c r="N244" s="176" t="s">
        <v>42</v>
      </c>
      <c r="O244" s="59"/>
      <c r="P244" s="177">
        <f>O244*H244</f>
        <v>0</v>
      </c>
      <c r="Q244" s="177">
        <v>0.00339</v>
      </c>
      <c r="R244" s="177">
        <f>Q244*H244</f>
        <v>0.950217</v>
      </c>
      <c r="S244" s="177">
        <v>0</v>
      </c>
      <c r="T244" s="178">
        <f>S244*H244</f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180</v>
      </c>
      <c r="AT244" s="179" t="s">
        <v>175</v>
      </c>
      <c r="AU244" s="179" t="s">
        <v>92</v>
      </c>
      <c r="AY244" s="18" t="s">
        <v>173</v>
      </c>
      <c r="BE244" s="180">
        <f>IF(N244="základní",J244,0)</f>
        <v>0</v>
      </c>
      <c r="BF244" s="180">
        <f>IF(N244="snížená",J244,0)</f>
        <v>0</v>
      </c>
      <c r="BG244" s="180">
        <f>IF(N244="zákl. přenesená",J244,0)</f>
        <v>0</v>
      </c>
      <c r="BH244" s="180">
        <f>IF(N244="sníž. přenesená",J244,0)</f>
        <v>0</v>
      </c>
      <c r="BI244" s="180">
        <f>IF(N244="nulová",J244,0)</f>
        <v>0</v>
      </c>
      <c r="BJ244" s="18" t="s">
        <v>92</v>
      </c>
      <c r="BK244" s="180">
        <f>ROUND(I244*H244,2)</f>
        <v>0</v>
      </c>
      <c r="BL244" s="18" t="s">
        <v>180</v>
      </c>
      <c r="BM244" s="179" t="s">
        <v>352</v>
      </c>
    </row>
    <row r="245" spans="2:51" s="13" customFormat="1" ht="12">
      <c r="B245" s="181"/>
      <c r="D245" s="182" t="s">
        <v>182</v>
      </c>
      <c r="E245" s="183" t="s">
        <v>1</v>
      </c>
      <c r="F245" s="184" t="s">
        <v>297</v>
      </c>
      <c r="H245" s="183" t="s">
        <v>1</v>
      </c>
      <c r="I245" s="185"/>
      <c r="L245" s="181"/>
      <c r="M245" s="186"/>
      <c r="N245" s="187"/>
      <c r="O245" s="187"/>
      <c r="P245" s="187"/>
      <c r="Q245" s="187"/>
      <c r="R245" s="187"/>
      <c r="S245" s="187"/>
      <c r="T245" s="188"/>
      <c r="AT245" s="183" t="s">
        <v>182</v>
      </c>
      <c r="AU245" s="183" t="s">
        <v>92</v>
      </c>
      <c r="AV245" s="13" t="s">
        <v>84</v>
      </c>
      <c r="AW245" s="13" t="s">
        <v>32</v>
      </c>
      <c r="AX245" s="13" t="s">
        <v>76</v>
      </c>
      <c r="AY245" s="183" t="s">
        <v>173</v>
      </c>
    </row>
    <row r="246" spans="2:51" s="14" customFormat="1" ht="12">
      <c r="B246" s="189"/>
      <c r="D246" s="182" t="s">
        <v>182</v>
      </c>
      <c r="E246" s="190" t="s">
        <v>1</v>
      </c>
      <c r="F246" s="191" t="s">
        <v>298</v>
      </c>
      <c r="H246" s="192">
        <v>7.8</v>
      </c>
      <c r="I246" s="193"/>
      <c r="L246" s="189"/>
      <c r="M246" s="194"/>
      <c r="N246" s="195"/>
      <c r="O246" s="195"/>
      <c r="P246" s="195"/>
      <c r="Q246" s="195"/>
      <c r="R246" s="195"/>
      <c r="S246" s="195"/>
      <c r="T246" s="196"/>
      <c r="AT246" s="190" t="s">
        <v>182</v>
      </c>
      <c r="AU246" s="190" t="s">
        <v>92</v>
      </c>
      <c r="AV246" s="14" t="s">
        <v>92</v>
      </c>
      <c r="AW246" s="14" t="s">
        <v>32</v>
      </c>
      <c r="AX246" s="14" t="s">
        <v>76</v>
      </c>
      <c r="AY246" s="190" t="s">
        <v>173</v>
      </c>
    </row>
    <row r="247" spans="2:51" s="14" customFormat="1" ht="12">
      <c r="B247" s="189"/>
      <c r="D247" s="182" t="s">
        <v>182</v>
      </c>
      <c r="E247" s="190" t="s">
        <v>1</v>
      </c>
      <c r="F247" s="191" t="s">
        <v>299</v>
      </c>
      <c r="H247" s="192">
        <v>36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182</v>
      </c>
      <c r="AU247" s="190" t="s">
        <v>92</v>
      </c>
      <c r="AV247" s="14" t="s">
        <v>92</v>
      </c>
      <c r="AW247" s="14" t="s">
        <v>32</v>
      </c>
      <c r="AX247" s="14" t="s">
        <v>76</v>
      </c>
      <c r="AY247" s="190" t="s">
        <v>173</v>
      </c>
    </row>
    <row r="248" spans="2:51" s="14" customFormat="1" ht="12">
      <c r="B248" s="189"/>
      <c r="D248" s="182" t="s">
        <v>182</v>
      </c>
      <c r="E248" s="190" t="s">
        <v>1</v>
      </c>
      <c r="F248" s="191" t="s">
        <v>300</v>
      </c>
      <c r="H248" s="192">
        <v>102.6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182</v>
      </c>
      <c r="AU248" s="190" t="s">
        <v>92</v>
      </c>
      <c r="AV248" s="14" t="s">
        <v>92</v>
      </c>
      <c r="AW248" s="14" t="s">
        <v>32</v>
      </c>
      <c r="AX248" s="14" t="s">
        <v>76</v>
      </c>
      <c r="AY248" s="190" t="s">
        <v>173</v>
      </c>
    </row>
    <row r="249" spans="2:51" s="14" customFormat="1" ht="12">
      <c r="B249" s="189"/>
      <c r="D249" s="182" t="s">
        <v>182</v>
      </c>
      <c r="E249" s="190" t="s">
        <v>1</v>
      </c>
      <c r="F249" s="191" t="s">
        <v>301</v>
      </c>
      <c r="H249" s="192">
        <v>7.2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182</v>
      </c>
      <c r="AU249" s="190" t="s">
        <v>92</v>
      </c>
      <c r="AV249" s="14" t="s">
        <v>92</v>
      </c>
      <c r="AW249" s="14" t="s">
        <v>32</v>
      </c>
      <c r="AX249" s="14" t="s">
        <v>76</v>
      </c>
      <c r="AY249" s="190" t="s">
        <v>173</v>
      </c>
    </row>
    <row r="250" spans="2:51" s="14" customFormat="1" ht="12">
      <c r="B250" s="189"/>
      <c r="D250" s="182" t="s">
        <v>182</v>
      </c>
      <c r="E250" s="190" t="s">
        <v>1</v>
      </c>
      <c r="F250" s="191" t="s">
        <v>302</v>
      </c>
      <c r="H250" s="192">
        <v>12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182</v>
      </c>
      <c r="AU250" s="190" t="s">
        <v>92</v>
      </c>
      <c r="AV250" s="14" t="s">
        <v>92</v>
      </c>
      <c r="AW250" s="14" t="s">
        <v>32</v>
      </c>
      <c r="AX250" s="14" t="s">
        <v>76</v>
      </c>
      <c r="AY250" s="190" t="s">
        <v>173</v>
      </c>
    </row>
    <row r="251" spans="2:51" s="14" customFormat="1" ht="12">
      <c r="B251" s="189"/>
      <c r="D251" s="182" t="s">
        <v>182</v>
      </c>
      <c r="E251" s="190" t="s">
        <v>1</v>
      </c>
      <c r="F251" s="191" t="s">
        <v>303</v>
      </c>
      <c r="H251" s="192">
        <v>43.2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182</v>
      </c>
      <c r="AU251" s="190" t="s">
        <v>92</v>
      </c>
      <c r="AV251" s="14" t="s">
        <v>92</v>
      </c>
      <c r="AW251" s="14" t="s">
        <v>32</v>
      </c>
      <c r="AX251" s="14" t="s">
        <v>76</v>
      </c>
      <c r="AY251" s="190" t="s">
        <v>173</v>
      </c>
    </row>
    <row r="252" spans="2:51" s="14" customFormat="1" ht="12">
      <c r="B252" s="189"/>
      <c r="D252" s="182" t="s">
        <v>182</v>
      </c>
      <c r="E252" s="190" t="s">
        <v>1</v>
      </c>
      <c r="F252" s="191" t="s">
        <v>304</v>
      </c>
      <c r="H252" s="192">
        <v>39.6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182</v>
      </c>
      <c r="AU252" s="190" t="s">
        <v>92</v>
      </c>
      <c r="AV252" s="14" t="s">
        <v>92</v>
      </c>
      <c r="AW252" s="14" t="s">
        <v>32</v>
      </c>
      <c r="AX252" s="14" t="s">
        <v>76</v>
      </c>
      <c r="AY252" s="190" t="s">
        <v>173</v>
      </c>
    </row>
    <row r="253" spans="2:51" s="14" customFormat="1" ht="12">
      <c r="B253" s="189"/>
      <c r="D253" s="182" t="s">
        <v>182</v>
      </c>
      <c r="E253" s="190" t="s">
        <v>1</v>
      </c>
      <c r="F253" s="191" t="s">
        <v>305</v>
      </c>
      <c r="H253" s="192">
        <v>7.2</v>
      </c>
      <c r="I253" s="193"/>
      <c r="L253" s="189"/>
      <c r="M253" s="194"/>
      <c r="N253" s="195"/>
      <c r="O253" s="195"/>
      <c r="P253" s="195"/>
      <c r="Q253" s="195"/>
      <c r="R253" s="195"/>
      <c r="S253" s="195"/>
      <c r="T253" s="196"/>
      <c r="AT253" s="190" t="s">
        <v>182</v>
      </c>
      <c r="AU253" s="190" t="s">
        <v>92</v>
      </c>
      <c r="AV253" s="14" t="s">
        <v>92</v>
      </c>
      <c r="AW253" s="14" t="s">
        <v>32</v>
      </c>
      <c r="AX253" s="14" t="s">
        <v>76</v>
      </c>
      <c r="AY253" s="190" t="s">
        <v>173</v>
      </c>
    </row>
    <row r="254" spans="2:51" s="14" customFormat="1" ht="12">
      <c r="B254" s="189"/>
      <c r="D254" s="182" t="s">
        <v>182</v>
      </c>
      <c r="E254" s="190" t="s">
        <v>1</v>
      </c>
      <c r="F254" s="191" t="s">
        <v>306</v>
      </c>
      <c r="H254" s="192">
        <v>24.7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182</v>
      </c>
      <c r="AU254" s="190" t="s">
        <v>92</v>
      </c>
      <c r="AV254" s="14" t="s">
        <v>92</v>
      </c>
      <c r="AW254" s="14" t="s">
        <v>32</v>
      </c>
      <c r="AX254" s="14" t="s">
        <v>76</v>
      </c>
      <c r="AY254" s="190" t="s">
        <v>173</v>
      </c>
    </row>
    <row r="255" spans="2:51" s="15" customFormat="1" ht="12">
      <c r="B255" s="197"/>
      <c r="D255" s="182" t="s">
        <v>182</v>
      </c>
      <c r="E255" s="198" t="s">
        <v>1</v>
      </c>
      <c r="F255" s="199" t="s">
        <v>215</v>
      </c>
      <c r="H255" s="200">
        <v>280.3</v>
      </c>
      <c r="I255" s="201"/>
      <c r="L255" s="197"/>
      <c r="M255" s="202"/>
      <c r="N255" s="203"/>
      <c r="O255" s="203"/>
      <c r="P255" s="203"/>
      <c r="Q255" s="203"/>
      <c r="R255" s="203"/>
      <c r="S255" s="203"/>
      <c r="T255" s="204"/>
      <c r="AT255" s="198" t="s">
        <v>182</v>
      </c>
      <c r="AU255" s="198" t="s">
        <v>92</v>
      </c>
      <c r="AV255" s="15" t="s">
        <v>180</v>
      </c>
      <c r="AW255" s="15" t="s">
        <v>32</v>
      </c>
      <c r="AX255" s="15" t="s">
        <v>84</v>
      </c>
      <c r="AY255" s="198" t="s">
        <v>173</v>
      </c>
    </row>
    <row r="256" spans="1:65" s="2" customFormat="1" ht="16.5" customHeight="1">
      <c r="A256" s="33"/>
      <c r="B256" s="167"/>
      <c r="C256" s="205" t="s">
        <v>353</v>
      </c>
      <c r="D256" s="205" t="s">
        <v>217</v>
      </c>
      <c r="E256" s="206" t="s">
        <v>354</v>
      </c>
      <c r="F256" s="207" t="s">
        <v>355</v>
      </c>
      <c r="G256" s="208" t="s">
        <v>178</v>
      </c>
      <c r="H256" s="209">
        <v>177.075</v>
      </c>
      <c r="I256" s="210"/>
      <c r="J256" s="211">
        <f>ROUND(I256*H256,2)</f>
        <v>0</v>
      </c>
      <c r="K256" s="207" t="s">
        <v>179</v>
      </c>
      <c r="L256" s="212"/>
      <c r="M256" s="213" t="s">
        <v>1</v>
      </c>
      <c r="N256" s="214" t="s">
        <v>42</v>
      </c>
      <c r="O256" s="59"/>
      <c r="P256" s="177">
        <f>O256*H256</f>
        <v>0</v>
      </c>
      <c r="Q256" s="177">
        <v>0.00069</v>
      </c>
      <c r="R256" s="177">
        <f>Q256*H256</f>
        <v>0.12218174999999999</v>
      </c>
      <c r="S256" s="177">
        <v>0</v>
      </c>
      <c r="T256" s="178">
        <f>S256*H256</f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216</v>
      </c>
      <c r="AT256" s="179" t="s">
        <v>217</v>
      </c>
      <c r="AU256" s="179" t="s">
        <v>92</v>
      </c>
      <c r="AY256" s="18" t="s">
        <v>173</v>
      </c>
      <c r="BE256" s="180">
        <f>IF(N256="základní",J256,0)</f>
        <v>0</v>
      </c>
      <c r="BF256" s="180">
        <f>IF(N256="snížená",J256,0)</f>
        <v>0</v>
      </c>
      <c r="BG256" s="180">
        <f>IF(N256="zákl. přenesená",J256,0)</f>
        <v>0</v>
      </c>
      <c r="BH256" s="180">
        <f>IF(N256="sníž. přenesená",J256,0)</f>
        <v>0</v>
      </c>
      <c r="BI256" s="180">
        <f>IF(N256="nulová",J256,0)</f>
        <v>0</v>
      </c>
      <c r="BJ256" s="18" t="s">
        <v>92</v>
      </c>
      <c r="BK256" s="180">
        <f>ROUND(I256*H256,2)</f>
        <v>0</v>
      </c>
      <c r="BL256" s="18" t="s">
        <v>180</v>
      </c>
      <c r="BM256" s="179" t="s">
        <v>356</v>
      </c>
    </row>
    <row r="257" spans="2:51" s="13" customFormat="1" ht="12">
      <c r="B257" s="181"/>
      <c r="D257" s="182" t="s">
        <v>182</v>
      </c>
      <c r="E257" s="183" t="s">
        <v>1</v>
      </c>
      <c r="F257" s="184" t="s">
        <v>297</v>
      </c>
      <c r="H257" s="183" t="s">
        <v>1</v>
      </c>
      <c r="I257" s="185"/>
      <c r="L257" s="181"/>
      <c r="M257" s="186"/>
      <c r="N257" s="187"/>
      <c r="O257" s="187"/>
      <c r="P257" s="187"/>
      <c r="Q257" s="187"/>
      <c r="R257" s="187"/>
      <c r="S257" s="187"/>
      <c r="T257" s="188"/>
      <c r="AT257" s="183" t="s">
        <v>182</v>
      </c>
      <c r="AU257" s="183" t="s">
        <v>92</v>
      </c>
      <c r="AV257" s="13" t="s">
        <v>84</v>
      </c>
      <c r="AW257" s="13" t="s">
        <v>32</v>
      </c>
      <c r="AX257" s="13" t="s">
        <v>76</v>
      </c>
      <c r="AY257" s="183" t="s">
        <v>173</v>
      </c>
    </row>
    <row r="258" spans="2:51" s="14" customFormat="1" ht="12">
      <c r="B258" s="189"/>
      <c r="D258" s="182" t="s">
        <v>182</v>
      </c>
      <c r="E258" s="190" t="s">
        <v>1</v>
      </c>
      <c r="F258" s="191" t="s">
        <v>298</v>
      </c>
      <c r="H258" s="192">
        <v>7.8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182</v>
      </c>
      <c r="AU258" s="190" t="s">
        <v>92</v>
      </c>
      <c r="AV258" s="14" t="s">
        <v>92</v>
      </c>
      <c r="AW258" s="14" t="s">
        <v>32</v>
      </c>
      <c r="AX258" s="14" t="s">
        <v>76</v>
      </c>
      <c r="AY258" s="190" t="s">
        <v>173</v>
      </c>
    </row>
    <row r="259" spans="2:51" s="14" customFormat="1" ht="12">
      <c r="B259" s="189"/>
      <c r="D259" s="182" t="s">
        <v>182</v>
      </c>
      <c r="E259" s="190" t="s">
        <v>1</v>
      </c>
      <c r="F259" s="191" t="s">
        <v>299</v>
      </c>
      <c r="H259" s="192">
        <v>36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182</v>
      </c>
      <c r="AU259" s="190" t="s">
        <v>92</v>
      </c>
      <c r="AV259" s="14" t="s">
        <v>92</v>
      </c>
      <c r="AW259" s="14" t="s">
        <v>32</v>
      </c>
      <c r="AX259" s="14" t="s">
        <v>76</v>
      </c>
      <c r="AY259" s="190" t="s">
        <v>173</v>
      </c>
    </row>
    <row r="260" spans="2:51" s="14" customFormat="1" ht="12">
      <c r="B260" s="189"/>
      <c r="D260" s="182" t="s">
        <v>182</v>
      </c>
      <c r="E260" s="190" t="s">
        <v>1</v>
      </c>
      <c r="F260" s="191" t="s">
        <v>300</v>
      </c>
      <c r="H260" s="192">
        <v>102.6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182</v>
      </c>
      <c r="AU260" s="190" t="s">
        <v>92</v>
      </c>
      <c r="AV260" s="14" t="s">
        <v>92</v>
      </c>
      <c r="AW260" s="14" t="s">
        <v>32</v>
      </c>
      <c r="AX260" s="14" t="s">
        <v>76</v>
      </c>
      <c r="AY260" s="190" t="s">
        <v>173</v>
      </c>
    </row>
    <row r="261" spans="2:51" s="14" customFormat="1" ht="12">
      <c r="B261" s="189"/>
      <c r="D261" s="182" t="s">
        <v>182</v>
      </c>
      <c r="E261" s="190" t="s">
        <v>1</v>
      </c>
      <c r="F261" s="191" t="s">
        <v>301</v>
      </c>
      <c r="H261" s="192">
        <v>7.2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182</v>
      </c>
      <c r="AU261" s="190" t="s">
        <v>92</v>
      </c>
      <c r="AV261" s="14" t="s">
        <v>92</v>
      </c>
      <c r="AW261" s="14" t="s">
        <v>32</v>
      </c>
      <c r="AX261" s="14" t="s">
        <v>76</v>
      </c>
      <c r="AY261" s="190" t="s">
        <v>173</v>
      </c>
    </row>
    <row r="262" spans="2:51" s="14" customFormat="1" ht="12">
      <c r="B262" s="189"/>
      <c r="D262" s="182" t="s">
        <v>182</v>
      </c>
      <c r="E262" s="190" t="s">
        <v>1</v>
      </c>
      <c r="F262" s="191" t="s">
        <v>302</v>
      </c>
      <c r="H262" s="192">
        <v>12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182</v>
      </c>
      <c r="AU262" s="190" t="s">
        <v>92</v>
      </c>
      <c r="AV262" s="14" t="s">
        <v>92</v>
      </c>
      <c r="AW262" s="14" t="s">
        <v>32</v>
      </c>
      <c r="AX262" s="14" t="s">
        <v>76</v>
      </c>
      <c r="AY262" s="190" t="s">
        <v>173</v>
      </c>
    </row>
    <row r="263" spans="2:51" s="14" customFormat="1" ht="12">
      <c r="B263" s="189"/>
      <c r="D263" s="182" t="s">
        <v>182</v>
      </c>
      <c r="E263" s="190" t="s">
        <v>1</v>
      </c>
      <c r="F263" s="191" t="s">
        <v>303</v>
      </c>
      <c r="H263" s="192">
        <v>43.2</v>
      </c>
      <c r="I263" s="193"/>
      <c r="L263" s="189"/>
      <c r="M263" s="194"/>
      <c r="N263" s="195"/>
      <c r="O263" s="195"/>
      <c r="P263" s="195"/>
      <c r="Q263" s="195"/>
      <c r="R263" s="195"/>
      <c r="S263" s="195"/>
      <c r="T263" s="196"/>
      <c r="AT263" s="190" t="s">
        <v>182</v>
      </c>
      <c r="AU263" s="190" t="s">
        <v>92</v>
      </c>
      <c r="AV263" s="14" t="s">
        <v>92</v>
      </c>
      <c r="AW263" s="14" t="s">
        <v>32</v>
      </c>
      <c r="AX263" s="14" t="s">
        <v>76</v>
      </c>
      <c r="AY263" s="190" t="s">
        <v>173</v>
      </c>
    </row>
    <row r="264" spans="2:51" s="14" customFormat="1" ht="12">
      <c r="B264" s="189"/>
      <c r="D264" s="182" t="s">
        <v>182</v>
      </c>
      <c r="E264" s="190" t="s">
        <v>1</v>
      </c>
      <c r="F264" s="191" t="s">
        <v>304</v>
      </c>
      <c r="H264" s="192">
        <v>39.6</v>
      </c>
      <c r="I264" s="193"/>
      <c r="L264" s="189"/>
      <c r="M264" s="194"/>
      <c r="N264" s="195"/>
      <c r="O264" s="195"/>
      <c r="P264" s="195"/>
      <c r="Q264" s="195"/>
      <c r="R264" s="195"/>
      <c r="S264" s="195"/>
      <c r="T264" s="196"/>
      <c r="AT264" s="190" t="s">
        <v>182</v>
      </c>
      <c r="AU264" s="190" t="s">
        <v>92</v>
      </c>
      <c r="AV264" s="14" t="s">
        <v>92</v>
      </c>
      <c r="AW264" s="14" t="s">
        <v>32</v>
      </c>
      <c r="AX264" s="14" t="s">
        <v>76</v>
      </c>
      <c r="AY264" s="190" t="s">
        <v>173</v>
      </c>
    </row>
    <row r="265" spans="2:51" s="14" customFormat="1" ht="12">
      <c r="B265" s="189"/>
      <c r="D265" s="182" t="s">
        <v>182</v>
      </c>
      <c r="E265" s="190" t="s">
        <v>1</v>
      </c>
      <c r="F265" s="191" t="s">
        <v>305</v>
      </c>
      <c r="H265" s="192">
        <v>7.2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182</v>
      </c>
      <c r="AU265" s="190" t="s">
        <v>92</v>
      </c>
      <c r="AV265" s="14" t="s">
        <v>92</v>
      </c>
      <c r="AW265" s="14" t="s">
        <v>32</v>
      </c>
      <c r="AX265" s="14" t="s">
        <v>76</v>
      </c>
      <c r="AY265" s="190" t="s">
        <v>173</v>
      </c>
    </row>
    <row r="266" spans="2:51" s="14" customFormat="1" ht="12">
      <c r="B266" s="189"/>
      <c r="D266" s="182" t="s">
        <v>182</v>
      </c>
      <c r="E266" s="190" t="s">
        <v>1</v>
      </c>
      <c r="F266" s="191" t="s">
        <v>357</v>
      </c>
      <c r="H266" s="192">
        <v>19.7</v>
      </c>
      <c r="I266" s="193"/>
      <c r="L266" s="189"/>
      <c r="M266" s="194"/>
      <c r="N266" s="195"/>
      <c r="O266" s="195"/>
      <c r="P266" s="195"/>
      <c r="Q266" s="195"/>
      <c r="R266" s="195"/>
      <c r="S266" s="195"/>
      <c r="T266" s="196"/>
      <c r="AT266" s="190" t="s">
        <v>182</v>
      </c>
      <c r="AU266" s="190" t="s">
        <v>92</v>
      </c>
      <c r="AV266" s="14" t="s">
        <v>92</v>
      </c>
      <c r="AW266" s="14" t="s">
        <v>32</v>
      </c>
      <c r="AX266" s="14" t="s">
        <v>76</v>
      </c>
      <c r="AY266" s="190" t="s">
        <v>173</v>
      </c>
    </row>
    <row r="267" spans="2:51" s="16" customFormat="1" ht="12">
      <c r="B267" s="215"/>
      <c r="D267" s="182" t="s">
        <v>182</v>
      </c>
      <c r="E267" s="216" t="s">
        <v>1</v>
      </c>
      <c r="F267" s="217" t="s">
        <v>358</v>
      </c>
      <c r="H267" s="218">
        <v>275.29999999999995</v>
      </c>
      <c r="I267" s="219"/>
      <c r="L267" s="215"/>
      <c r="M267" s="220"/>
      <c r="N267" s="221"/>
      <c r="O267" s="221"/>
      <c r="P267" s="221"/>
      <c r="Q267" s="221"/>
      <c r="R267" s="221"/>
      <c r="S267" s="221"/>
      <c r="T267" s="222"/>
      <c r="AT267" s="216" t="s">
        <v>182</v>
      </c>
      <c r="AU267" s="216" t="s">
        <v>92</v>
      </c>
      <c r="AV267" s="16" t="s">
        <v>191</v>
      </c>
      <c r="AW267" s="16" t="s">
        <v>32</v>
      </c>
      <c r="AX267" s="16" t="s">
        <v>76</v>
      </c>
      <c r="AY267" s="216" t="s">
        <v>173</v>
      </c>
    </row>
    <row r="268" spans="2:51" s="14" customFormat="1" ht="12">
      <c r="B268" s="189"/>
      <c r="D268" s="182" t="s">
        <v>182</v>
      </c>
      <c r="E268" s="190" t="s">
        <v>1</v>
      </c>
      <c r="F268" s="191" t="s">
        <v>359</v>
      </c>
      <c r="H268" s="192">
        <v>115.075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182</v>
      </c>
      <c r="AU268" s="190" t="s">
        <v>92</v>
      </c>
      <c r="AV268" s="14" t="s">
        <v>92</v>
      </c>
      <c r="AW268" s="14" t="s">
        <v>32</v>
      </c>
      <c r="AX268" s="14" t="s">
        <v>76</v>
      </c>
      <c r="AY268" s="190" t="s">
        <v>173</v>
      </c>
    </row>
    <row r="269" spans="2:51" s="14" customFormat="1" ht="12">
      <c r="B269" s="189"/>
      <c r="D269" s="182" t="s">
        <v>182</v>
      </c>
      <c r="E269" s="190" t="s">
        <v>1</v>
      </c>
      <c r="F269" s="191" t="s">
        <v>360</v>
      </c>
      <c r="H269" s="192">
        <v>62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182</v>
      </c>
      <c r="AU269" s="190" t="s">
        <v>92</v>
      </c>
      <c r="AV269" s="14" t="s">
        <v>92</v>
      </c>
      <c r="AW269" s="14" t="s">
        <v>32</v>
      </c>
      <c r="AX269" s="14" t="s">
        <v>76</v>
      </c>
      <c r="AY269" s="190" t="s">
        <v>173</v>
      </c>
    </row>
    <row r="270" spans="2:51" s="16" customFormat="1" ht="12">
      <c r="B270" s="215"/>
      <c r="D270" s="182" t="s">
        <v>182</v>
      </c>
      <c r="E270" s="216" t="s">
        <v>1</v>
      </c>
      <c r="F270" s="217" t="s">
        <v>358</v>
      </c>
      <c r="H270" s="218">
        <v>177.075</v>
      </c>
      <c r="I270" s="219"/>
      <c r="L270" s="215"/>
      <c r="M270" s="220"/>
      <c r="N270" s="221"/>
      <c r="O270" s="221"/>
      <c r="P270" s="221"/>
      <c r="Q270" s="221"/>
      <c r="R270" s="221"/>
      <c r="S270" s="221"/>
      <c r="T270" s="222"/>
      <c r="AT270" s="216" t="s">
        <v>182</v>
      </c>
      <c r="AU270" s="216" t="s">
        <v>92</v>
      </c>
      <c r="AV270" s="16" t="s">
        <v>191</v>
      </c>
      <c r="AW270" s="16" t="s">
        <v>32</v>
      </c>
      <c r="AX270" s="16" t="s">
        <v>84</v>
      </c>
      <c r="AY270" s="216" t="s">
        <v>173</v>
      </c>
    </row>
    <row r="271" spans="1:65" s="2" customFormat="1" ht="16.5" customHeight="1">
      <c r="A271" s="33"/>
      <c r="B271" s="167"/>
      <c r="C271" s="205" t="s">
        <v>361</v>
      </c>
      <c r="D271" s="205" t="s">
        <v>217</v>
      </c>
      <c r="E271" s="206" t="s">
        <v>362</v>
      </c>
      <c r="F271" s="207" t="s">
        <v>363</v>
      </c>
      <c r="G271" s="208" t="s">
        <v>178</v>
      </c>
      <c r="H271" s="209">
        <v>2.09</v>
      </c>
      <c r="I271" s="210"/>
      <c r="J271" s="211">
        <f>ROUND(I271*H271,2)</f>
        <v>0</v>
      </c>
      <c r="K271" s="207" t="s">
        <v>179</v>
      </c>
      <c r="L271" s="212"/>
      <c r="M271" s="213" t="s">
        <v>1</v>
      </c>
      <c r="N271" s="214" t="s">
        <v>42</v>
      </c>
      <c r="O271" s="59"/>
      <c r="P271" s="177">
        <f>O271*H271</f>
        <v>0</v>
      </c>
      <c r="Q271" s="177">
        <v>0.0009</v>
      </c>
      <c r="R271" s="177">
        <f>Q271*H271</f>
        <v>0.0018809999999999999</v>
      </c>
      <c r="S271" s="177">
        <v>0</v>
      </c>
      <c r="T271" s="178">
        <f>S271*H271</f>
        <v>0</v>
      </c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R271" s="179" t="s">
        <v>216</v>
      </c>
      <c r="AT271" s="179" t="s">
        <v>217</v>
      </c>
      <c r="AU271" s="179" t="s">
        <v>92</v>
      </c>
      <c r="AY271" s="18" t="s">
        <v>173</v>
      </c>
      <c r="BE271" s="180">
        <f>IF(N271="základní",J271,0)</f>
        <v>0</v>
      </c>
      <c r="BF271" s="180">
        <f>IF(N271="snížená",J271,0)</f>
        <v>0</v>
      </c>
      <c r="BG271" s="180">
        <f>IF(N271="zákl. přenesená",J271,0)</f>
        <v>0</v>
      </c>
      <c r="BH271" s="180">
        <f>IF(N271="sníž. přenesená",J271,0)</f>
        <v>0</v>
      </c>
      <c r="BI271" s="180">
        <f>IF(N271="nulová",J271,0)</f>
        <v>0</v>
      </c>
      <c r="BJ271" s="18" t="s">
        <v>92</v>
      </c>
      <c r="BK271" s="180">
        <f>ROUND(I271*H271,2)</f>
        <v>0</v>
      </c>
      <c r="BL271" s="18" t="s">
        <v>180</v>
      </c>
      <c r="BM271" s="179" t="s">
        <v>364</v>
      </c>
    </row>
    <row r="272" spans="2:51" s="14" customFormat="1" ht="12">
      <c r="B272" s="189"/>
      <c r="D272" s="182" t="s">
        <v>182</v>
      </c>
      <c r="E272" s="190" t="s">
        <v>1</v>
      </c>
      <c r="F272" s="191" t="s">
        <v>365</v>
      </c>
      <c r="H272" s="192">
        <v>2.09</v>
      </c>
      <c r="I272" s="193"/>
      <c r="L272" s="189"/>
      <c r="M272" s="194"/>
      <c r="N272" s="195"/>
      <c r="O272" s="195"/>
      <c r="P272" s="195"/>
      <c r="Q272" s="195"/>
      <c r="R272" s="195"/>
      <c r="S272" s="195"/>
      <c r="T272" s="196"/>
      <c r="AT272" s="190" t="s">
        <v>182</v>
      </c>
      <c r="AU272" s="190" t="s">
        <v>92</v>
      </c>
      <c r="AV272" s="14" t="s">
        <v>92</v>
      </c>
      <c r="AW272" s="14" t="s">
        <v>32</v>
      </c>
      <c r="AX272" s="14" t="s">
        <v>84</v>
      </c>
      <c r="AY272" s="190" t="s">
        <v>173</v>
      </c>
    </row>
    <row r="273" spans="1:65" s="2" customFormat="1" ht="16.5" customHeight="1">
      <c r="A273" s="33"/>
      <c r="B273" s="167"/>
      <c r="C273" s="168" t="s">
        <v>366</v>
      </c>
      <c r="D273" s="168" t="s">
        <v>175</v>
      </c>
      <c r="E273" s="169" t="s">
        <v>367</v>
      </c>
      <c r="F273" s="170" t="s">
        <v>368</v>
      </c>
      <c r="G273" s="171" t="s">
        <v>256</v>
      </c>
      <c r="H273" s="172">
        <v>250</v>
      </c>
      <c r="I273" s="173"/>
      <c r="J273" s="174">
        <f>ROUND(I273*H273,2)</f>
        <v>0</v>
      </c>
      <c r="K273" s="170" t="s">
        <v>179</v>
      </c>
      <c r="L273" s="34"/>
      <c r="M273" s="175" t="s">
        <v>1</v>
      </c>
      <c r="N273" s="176" t="s">
        <v>42</v>
      </c>
      <c r="O273" s="59"/>
      <c r="P273" s="177">
        <f>O273*H273</f>
        <v>0</v>
      </c>
      <c r="Q273" s="177">
        <v>6E-05</v>
      </c>
      <c r="R273" s="177">
        <f>Q273*H273</f>
        <v>0.015000000000000001</v>
      </c>
      <c r="S273" s="177">
        <v>0</v>
      </c>
      <c r="T273" s="178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179" t="s">
        <v>180</v>
      </c>
      <c r="AT273" s="179" t="s">
        <v>175</v>
      </c>
      <c r="AU273" s="179" t="s">
        <v>92</v>
      </c>
      <c r="AY273" s="18" t="s">
        <v>173</v>
      </c>
      <c r="BE273" s="180">
        <f>IF(N273="základní",J273,0)</f>
        <v>0</v>
      </c>
      <c r="BF273" s="180">
        <f>IF(N273="snížená",J273,0)</f>
        <v>0</v>
      </c>
      <c r="BG273" s="180">
        <f>IF(N273="zákl. přenesená",J273,0)</f>
        <v>0</v>
      </c>
      <c r="BH273" s="180">
        <f>IF(N273="sníž. přenesená",J273,0)</f>
        <v>0</v>
      </c>
      <c r="BI273" s="180">
        <f>IF(N273="nulová",J273,0)</f>
        <v>0</v>
      </c>
      <c r="BJ273" s="18" t="s">
        <v>92</v>
      </c>
      <c r="BK273" s="180">
        <f>ROUND(I273*H273,2)</f>
        <v>0</v>
      </c>
      <c r="BL273" s="18" t="s">
        <v>180</v>
      </c>
      <c r="BM273" s="179" t="s">
        <v>369</v>
      </c>
    </row>
    <row r="274" spans="2:51" s="14" customFormat="1" ht="12">
      <c r="B274" s="189"/>
      <c r="D274" s="182" t="s">
        <v>182</v>
      </c>
      <c r="E274" s="190" t="s">
        <v>1</v>
      </c>
      <c r="F274" s="191" t="s">
        <v>370</v>
      </c>
      <c r="H274" s="192">
        <v>125.46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182</v>
      </c>
      <c r="AU274" s="190" t="s">
        <v>92</v>
      </c>
      <c r="AV274" s="14" t="s">
        <v>92</v>
      </c>
      <c r="AW274" s="14" t="s">
        <v>32</v>
      </c>
      <c r="AX274" s="14" t="s">
        <v>76</v>
      </c>
      <c r="AY274" s="190" t="s">
        <v>173</v>
      </c>
    </row>
    <row r="275" spans="2:51" s="14" customFormat="1" ht="12">
      <c r="B275" s="189"/>
      <c r="D275" s="182" t="s">
        <v>182</v>
      </c>
      <c r="E275" s="190" t="s">
        <v>1</v>
      </c>
      <c r="F275" s="191" t="s">
        <v>371</v>
      </c>
      <c r="H275" s="192">
        <v>250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182</v>
      </c>
      <c r="AU275" s="190" t="s">
        <v>92</v>
      </c>
      <c r="AV275" s="14" t="s">
        <v>92</v>
      </c>
      <c r="AW275" s="14" t="s">
        <v>32</v>
      </c>
      <c r="AX275" s="14" t="s">
        <v>84</v>
      </c>
      <c r="AY275" s="190" t="s">
        <v>173</v>
      </c>
    </row>
    <row r="276" spans="1:65" s="2" customFormat="1" ht="21.75" customHeight="1">
      <c r="A276" s="33"/>
      <c r="B276" s="167"/>
      <c r="C276" s="205" t="s">
        <v>372</v>
      </c>
      <c r="D276" s="205" t="s">
        <v>217</v>
      </c>
      <c r="E276" s="206" t="s">
        <v>373</v>
      </c>
      <c r="F276" s="207" t="s">
        <v>374</v>
      </c>
      <c r="G276" s="208" t="s">
        <v>256</v>
      </c>
      <c r="H276" s="209">
        <v>262.5</v>
      </c>
      <c r="I276" s="210"/>
      <c r="J276" s="211">
        <f>ROUND(I276*H276,2)</f>
        <v>0</v>
      </c>
      <c r="K276" s="207" t="s">
        <v>179</v>
      </c>
      <c r="L276" s="212"/>
      <c r="M276" s="213" t="s">
        <v>1</v>
      </c>
      <c r="N276" s="214" t="s">
        <v>42</v>
      </c>
      <c r="O276" s="59"/>
      <c r="P276" s="177">
        <f>O276*H276</f>
        <v>0</v>
      </c>
      <c r="Q276" s="177">
        <v>0.00056</v>
      </c>
      <c r="R276" s="177">
        <f>Q276*H276</f>
        <v>0.147</v>
      </c>
      <c r="S276" s="177">
        <v>0</v>
      </c>
      <c r="T276" s="178">
        <f>S276*H276</f>
        <v>0</v>
      </c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R276" s="179" t="s">
        <v>216</v>
      </c>
      <c r="AT276" s="179" t="s">
        <v>217</v>
      </c>
      <c r="AU276" s="179" t="s">
        <v>92</v>
      </c>
      <c r="AY276" s="18" t="s">
        <v>173</v>
      </c>
      <c r="BE276" s="180">
        <f>IF(N276="základní",J276,0)</f>
        <v>0</v>
      </c>
      <c r="BF276" s="180">
        <f>IF(N276="snížená",J276,0)</f>
        <v>0</v>
      </c>
      <c r="BG276" s="180">
        <f>IF(N276="zákl. přenesená",J276,0)</f>
        <v>0</v>
      </c>
      <c r="BH276" s="180">
        <f>IF(N276="sníž. přenesená",J276,0)</f>
        <v>0</v>
      </c>
      <c r="BI276" s="180">
        <f>IF(N276="nulová",J276,0)</f>
        <v>0</v>
      </c>
      <c r="BJ276" s="18" t="s">
        <v>92</v>
      </c>
      <c r="BK276" s="180">
        <f>ROUND(I276*H276,2)</f>
        <v>0</v>
      </c>
      <c r="BL276" s="18" t="s">
        <v>180</v>
      </c>
      <c r="BM276" s="179" t="s">
        <v>375</v>
      </c>
    </row>
    <row r="277" spans="2:51" s="14" customFormat="1" ht="12">
      <c r="B277" s="189"/>
      <c r="D277" s="182" t="s">
        <v>182</v>
      </c>
      <c r="F277" s="191" t="s">
        <v>376</v>
      </c>
      <c r="H277" s="192">
        <v>262.5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182</v>
      </c>
      <c r="AU277" s="190" t="s">
        <v>92</v>
      </c>
      <c r="AV277" s="14" t="s">
        <v>92</v>
      </c>
      <c r="AW277" s="14" t="s">
        <v>3</v>
      </c>
      <c r="AX277" s="14" t="s">
        <v>84</v>
      </c>
      <c r="AY277" s="190" t="s">
        <v>173</v>
      </c>
    </row>
    <row r="278" spans="1:65" s="2" customFormat="1" ht="16.5" customHeight="1">
      <c r="A278" s="33"/>
      <c r="B278" s="167"/>
      <c r="C278" s="168" t="s">
        <v>377</v>
      </c>
      <c r="D278" s="168" t="s">
        <v>175</v>
      </c>
      <c r="E278" s="169" t="s">
        <v>378</v>
      </c>
      <c r="F278" s="170" t="s">
        <v>379</v>
      </c>
      <c r="G278" s="171" t="s">
        <v>256</v>
      </c>
      <c r="H278" s="172">
        <v>383.3</v>
      </c>
      <c r="I278" s="173"/>
      <c r="J278" s="174">
        <f>ROUND(I278*H278,2)</f>
        <v>0</v>
      </c>
      <c r="K278" s="170" t="s">
        <v>179</v>
      </c>
      <c r="L278" s="34"/>
      <c r="M278" s="175" t="s">
        <v>1</v>
      </c>
      <c r="N278" s="176" t="s">
        <v>42</v>
      </c>
      <c r="O278" s="59"/>
      <c r="P278" s="177">
        <f>O278*H278</f>
        <v>0</v>
      </c>
      <c r="Q278" s="177">
        <v>0.00025</v>
      </c>
      <c r="R278" s="177">
        <f>Q278*H278</f>
        <v>0.09582500000000001</v>
      </c>
      <c r="S278" s="177">
        <v>0</v>
      </c>
      <c r="T278" s="178">
        <f>S278*H278</f>
        <v>0</v>
      </c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R278" s="179" t="s">
        <v>180</v>
      </c>
      <c r="AT278" s="179" t="s">
        <v>175</v>
      </c>
      <c r="AU278" s="179" t="s">
        <v>92</v>
      </c>
      <c r="AY278" s="18" t="s">
        <v>173</v>
      </c>
      <c r="BE278" s="180">
        <f>IF(N278="základní",J278,0)</f>
        <v>0</v>
      </c>
      <c r="BF278" s="180">
        <f>IF(N278="snížená",J278,0)</f>
        <v>0</v>
      </c>
      <c r="BG278" s="180">
        <f>IF(N278="zákl. přenesená",J278,0)</f>
        <v>0</v>
      </c>
      <c r="BH278" s="180">
        <f>IF(N278="sníž. přenesená",J278,0)</f>
        <v>0</v>
      </c>
      <c r="BI278" s="180">
        <f>IF(N278="nulová",J278,0)</f>
        <v>0</v>
      </c>
      <c r="BJ278" s="18" t="s">
        <v>92</v>
      </c>
      <c r="BK278" s="180">
        <f>ROUND(I278*H278,2)</f>
        <v>0</v>
      </c>
      <c r="BL278" s="18" t="s">
        <v>180</v>
      </c>
      <c r="BM278" s="179" t="s">
        <v>380</v>
      </c>
    </row>
    <row r="279" spans="2:51" s="13" customFormat="1" ht="12">
      <c r="B279" s="181"/>
      <c r="D279" s="182" t="s">
        <v>182</v>
      </c>
      <c r="E279" s="183" t="s">
        <v>1</v>
      </c>
      <c r="F279" s="184" t="s">
        <v>381</v>
      </c>
      <c r="H279" s="183" t="s">
        <v>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3" t="s">
        <v>182</v>
      </c>
      <c r="AU279" s="183" t="s">
        <v>92</v>
      </c>
      <c r="AV279" s="13" t="s">
        <v>84</v>
      </c>
      <c r="AW279" s="13" t="s">
        <v>32</v>
      </c>
      <c r="AX279" s="13" t="s">
        <v>76</v>
      </c>
      <c r="AY279" s="183" t="s">
        <v>173</v>
      </c>
    </row>
    <row r="280" spans="2:51" s="14" customFormat="1" ht="12">
      <c r="B280" s="189"/>
      <c r="D280" s="182" t="s">
        <v>182</v>
      </c>
      <c r="E280" s="190" t="s">
        <v>115</v>
      </c>
      <c r="F280" s="191" t="s">
        <v>382</v>
      </c>
      <c r="H280" s="192">
        <v>70.2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182</v>
      </c>
      <c r="AU280" s="190" t="s">
        <v>92</v>
      </c>
      <c r="AV280" s="14" t="s">
        <v>92</v>
      </c>
      <c r="AW280" s="14" t="s">
        <v>32</v>
      </c>
      <c r="AX280" s="14" t="s">
        <v>76</v>
      </c>
      <c r="AY280" s="190" t="s">
        <v>173</v>
      </c>
    </row>
    <row r="281" spans="2:51" s="13" customFormat="1" ht="12">
      <c r="B281" s="181"/>
      <c r="D281" s="182" t="s">
        <v>182</v>
      </c>
      <c r="E281" s="183" t="s">
        <v>1</v>
      </c>
      <c r="F281" s="184" t="s">
        <v>383</v>
      </c>
      <c r="H281" s="183" t="s">
        <v>1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3" t="s">
        <v>182</v>
      </c>
      <c r="AU281" s="183" t="s">
        <v>92</v>
      </c>
      <c r="AV281" s="13" t="s">
        <v>84</v>
      </c>
      <c r="AW281" s="13" t="s">
        <v>32</v>
      </c>
      <c r="AX281" s="13" t="s">
        <v>76</v>
      </c>
      <c r="AY281" s="183" t="s">
        <v>173</v>
      </c>
    </row>
    <row r="282" spans="2:51" s="14" customFormat="1" ht="12">
      <c r="B282" s="189"/>
      <c r="D282" s="182" t="s">
        <v>182</v>
      </c>
      <c r="E282" s="190" t="s">
        <v>117</v>
      </c>
      <c r="F282" s="191" t="s">
        <v>384</v>
      </c>
      <c r="H282" s="192">
        <v>65.7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182</v>
      </c>
      <c r="AU282" s="190" t="s">
        <v>92</v>
      </c>
      <c r="AV282" s="14" t="s">
        <v>92</v>
      </c>
      <c r="AW282" s="14" t="s">
        <v>32</v>
      </c>
      <c r="AX282" s="14" t="s">
        <v>76</v>
      </c>
      <c r="AY282" s="190" t="s">
        <v>173</v>
      </c>
    </row>
    <row r="283" spans="2:51" s="16" customFormat="1" ht="12">
      <c r="B283" s="215"/>
      <c r="D283" s="182" t="s">
        <v>182</v>
      </c>
      <c r="E283" s="216" t="s">
        <v>1</v>
      </c>
      <c r="F283" s="217" t="s">
        <v>358</v>
      </c>
      <c r="H283" s="218">
        <v>135.9</v>
      </c>
      <c r="I283" s="219"/>
      <c r="L283" s="215"/>
      <c r="M283" s="220"/>
      <c r="N283" s="221"/>
      <c r="O283" s="221"/>
      <c r="P283" s="221"/>
      <c r="Q283" s="221"/>
      <c r="R283" s="221"/>
      <c r="S283" s="221"/>
      <c r="T283" s="222"/>
      <c r="AT283" s="216" t="s">
        <v>182</v>
      </c>
      <c r="AU283" s="216" t="s">
        <v>92</v>
      </c>
      <c r="AV283" s="16" t="s">
        <v>191</v>
      </c>
      <c r="AW283" s="16" t="s">
        <v>32</v>
      </c>
      <c r="AX283" s="16" t="s">
        <v>76</v>
      </c>
      <c r="AY283" s="216" t="s">
        <v>173</v>
      </c>
    </row>
    <row r="284" spans="2:51" s="13" customFormat="1" ht="12">
      <c r="B284" s="181"/>
      <c r="D284" s="182" t="s">
        <v>182</v>
      </c>
      <c r="E284" s="183" t="s">
        <v>1</v>
      </c>
      <c r="F284" s="184" t="s">
        <v>385</v>
      </c>
      <c r="H284" s="183" t="s">
        <v>1</v>
      </c>
      <c r="I284" s="185"/>
      <c r="L284" s="181"/>
      <c r="M284" s="186"/>
      <c r="N284" s="187"/>
      <c r="O284" s="187"/>
      <c r="P284" s="187"/>
      <c r="Q284" s="187"/>
      <c r="R284" s="187"/>
      <c r="S284" s="187"/>
      <c r="T284" s="188"/>
      <c r="AT284" s="183" t="s">
        <v>182</v>
      </c>
      <c r="AU284" s="183" t="s">
        <v>92</v>
      </c>
      <c r="AV284" s="13" t="s">
        <v>84</v>
      </c>
      <c r="AW284" s="13" t="s">
        <v>32</v>
      </c>
      <c r="AX284" s="13" t="s">
        <v>76</v>
      </c>
      <c r="AY284" s="183" t="s">
        <v>173</v>
      </c>
    </row>
    <row r="285" spans="2:51" s="14" customFormat="1" ht="12">
      <c r="B285" s="189"/>
      <c r="D285" s="182" t="s">
        <v>182</v>
      </c>
      <c r="E285" s="190" t="s">
        <v>1</v>
      </c>
      <c r="F285" s="191" t="s">
        <v>386</v>
      </c>
      <c r="H285" s="192">
        <v>5.4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182</v>
      </c>
      <c r="AU285" s="190" t="s">
        <v>92</v>
      </c>
      <c r="AV285" s="14" t="s">
        <v>92</v>
      </c>
      <c r="AW285" s="14" t="s">
        <v>32</v>
      </c>
      <c r="AX285" s="14" t="s">
        <v>76</v>
      </c>
      <c r="AY285" s="190" t="s">
        <v>173</v>
      </c>
    </row>
    <row r="286" spans="2:51" s="14" customFormat="1" ht="12">
      <c r="B286" s="189"/>
      <c r="D286" s="182" t="s">
        <v>182</v>
      </c>
      <c r="E286" s="190" t="s">
        <v>1</v>
      </c>
      <c r="F286" s="191" t="s">
        <v>387</v>
      </c>
      <c r="H286" s="192">
        <v>25.5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182</v>
      </c>
      <c r="AU286" s="190" t="s">
        <v>92</v>
      </c>
      <c r="AV286" s="14" t="s">
        <v>92</v>
      </c>
      <c r="AW286" s="14" t="s">
        <v>32</v>
      </c>
      <c r="AX286" s="14" t="s">
        <v>76</v>
      </c>
      <c r="AY286" s="190" t="s">
        <v>173</v>
      </c>
    </row>
    <row r="287" spans="2:51" s="14" customFormat="1" ht="12">
      <c r="B287" s="189"/>
      <c r="D287" s="182" t="s">
        <v>182</v>
      </c>
      <c r="E287" s="190" t="s">
        <v>1</v>
      </c>
      <c r="F287" s="191" t="s">
        <v>388</v>
      </c>
      <c r="H287" s="192">
        <v>79.8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182</v>
      </c>
      <c r="AU287" s="190" t="s">
        <v>92</v>
      </c>
      <c r="AV287" s="14" t="s">
        <v>92</v>
      </c>
      <c r="AW287" s="14" t="s">
        <v>32</v>
      </c>
      <c r="AX287" s="14" t="s">
        <v>76</v>
      </c>
      <c r="AY287" s="190" t="s">
        <v>173</v>
      </c>
    </row>
    <row r="288" spans="2:51" s="14" customFormat="1" ht="12">
      <c r="B288" s="189"/>
      <c r="D288" s="182" t="s">
        <v>182</v>
      </c>
      <c r="E288" s="190" t="s">
        <v>1</v>
      </c>
      <c r="F288" s="191" t="s">
        <v>389</v>
      </c>
      <c r="H288" s="192">
        <v>5.4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182</v>
      </c>
      <c r="AU288" s="190" t="s">
        <v>92</v>
      </c>
      <c r="AV288" s="14" t="s">
        <v>92</v>
      </c>
      <c r="AW288" s="14" t="s">
        <v>32</v>
      </c>
      <c r="AX288" s="14" t="s">
        <v>76</v>
      </c>
      <c r="AY288" s="190" t="s">
        <v>173</v>
      </c>
    </row>
    <row r="289" spans="2:51" s="14" customFormat="1" ht="12">
      <c r="B289" s="189"/>
      <c r="D289" s="182" t="s">
        <v>182</v>
      </c>
      <c r="E289" s="190" t="s">
        <v>1</v>
      </c>
      <c r="F289" s="191" t="s">
        <v>390</v>
      </c>
      <c r="H289" s="192">
        <v>9.6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182</v>
      </c>
      <c r="AU289" s="190" t="s">
        <v>92</v>
      </c>
      <c r="AV289" s="14" t="s">
        <v>92</v>
      </c>
      <c r="AW289" s="14" t="s">
        <v>32</v>
      </c>
      <c r="AX289" s="14" t="s">
        <v>76</v>
      </c>
      <c r="AY289" s="190" t="s">
        <v>173</v>
      </c>
    </row>
    <row r="290" spans="2:51" s="14" customFormat="1" ht="12">
      <c r="B290" s="189"/>
      <c r="D290" s="182" t="s">
        <v>182</v>
      </c>
      <c r="E290" s="190" t="s">
        <v>1</v>
      </c>
      <c r="F290" s="191" t="s">
        <v>391</v>
      </c>
      <c r="H290" s="192">
        <v>32.4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182</v>
      </c>
      <c r="AU290" s="190" t="s">
        <v>92</v>
      </c>
      <c r="AV290" s="14" t="s">
        <v>92</v>
      </c>
      <c r="AW290" s="14" t="s">
        <v>32</v>
      </c>
      <c r="AX290" s="14" t="s">
        <v>76</v>
      </c>
      <c r="AY290" s="190" t="s">
        <v>173</v>
      </c>
    </row>
    <row r="291" spans="2:51" s="14" customFormat="1" ht="12">
      <c r="B291" s="189"/>
      <c r="D291" s="182" t="s">
        <v>182</v>
      </c>
      <c r="E291" s="190" t="s">
        <v>1</v>
      </c>
      <c r="F291" s="191" t="s">
        <v>392</v>
      </c>
      <c r="H291" s="192">
        <v>27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182</v>
      </c>
      <c r="AU291" s="190" t="s">
        <v>92</v>
      </c>
      <c r="AV291" s="14" t="s">
        <v>92</v>
      </c>
      <c r="AW291" s="14" t="s">
        <v>32</v>
      </c>
      <c r="AX291" s="14" t="s">
        <v>76</v>
      </c>
      <c r="AY291" s="190" t="s">
        <v>173</v>
      </c>
    </row>
    <row r="292" spans="2:51" s="14" customFormat="1" ht="12">
      <c r="B292" s="189"/>
      <c r="D292" s="182" t="s">
        <v>182</v>
      </c>
      <c r="E292" s="190" t="s">
        <v>1</v>
      </c>
      <c r="F292" s="191" t="s">
        <v>393</v>
      </c>
      <c r="H292" s="192">
        <v>4.8</v>
      </c>
      <c r="I292" s="193"/>
      <c r="L292" s="189"/>
      <c r="M292" s="194"/>
      <c r="N292" s="195"/>
      <c r="O292" s="195"/>
      <c r="P292" s="195"/>
      <c r="Q292" s="195"/>
      <c r="R292" s="195"/>
      <c r="S292" s="195"/>
      <c r="T292" s="196"/>
      <c r="AT292" s="190" t="s">
        <v>182</v>
      </c>
      <c r="AU292" s="190" t="s">
        <v>92</v>
      </c>
      <c r="AV292" s="14" t="s">
        <v>92</v>
      </c>
      <c r="AW292" s="14" t="s">
        <v>32</v>
      </c>
      <c r="AX292" s="14" t="s">
        <v>76</v>
      </c>
      <c r="AY292" s="190" t="s">
        <v>173</v>
      </c>
    </row>
    <row r="293" spans="2:51" s="14" customFormat="1" ht="12">
      <c r="B293" s="189"/>
      <c r="D293" s="182" t="s">
        <v>182</v>
      </c>
      <c r="E293" s="190" t="s">
        <v>1</v>
      </c>
      <c r="F293" s="191" t="s">
        <v>306</v>
      </c>
      <c r="H293" s="192">
        <v>24.7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182</v>
      </c>
      <c r="AU293" s="190" t="s">
        <v>92</v>
      </c>
      <c r="AV293" s="14" t="s">
        <v>92</v>
      </c>
      <c r="AW293" s="14" t="s">
        <v>32</v>
      </c>
      <c r="AX293" s="14" t="s">
        <v>76</v>
      </c>
      <c r="AY293" s="190" t="s">
        <v>173</v>
      </c>
    </row>
    <row r="294" spans="2:51" s="16" customFormat="1" ht="12">
      <c r="B294" s="215"/>
      <c r="D294" s="182" t="s">
        <v>182</v>
      </c>
      <c r="E294" s="216" t="s">
        <v>120</v>
      </c>
      <c r="F294" s="217" t="s">
        <v>358</v>
      </c>
      <c r="H294" s="218">
        <v>214.6</v>
      </c>
      <c r="I294" s="219"/>
      <c r="L294" s="215"/>
      <c r="M294" s="220"/>
      <c r="N294" s="221"/>
      <c r="O294" s="221"/>
      <c r="P294" s="221"/>
      <c r="Q294" s="221"/>
      <c r="R294" s="221"/>
      <c r="S294" s="221"/>
      <c r="T294" s="222"/>
      <c r="AT294" s="216" t="s">
        <v>182</v>
      </c>
      <c r="AU294" s="216" t="s">
        <v>92</v>
      </c>
      <c r="AV294" s="16" t="s">
        <v>191</v>
      </c>
      <c r="AW294" s="16" t="s">
        <v>32</v>
      </c>
      <c r="AX294" s="16" t="s">
        <v>76</v>
      </c>
      <c r="AY294" s="216" t="s">
        <v>173</v>
      </c>
    </row>
    <row r="295" spans="2:51" s="13" customFormat="1" ht="12">
      <c r="B295" s="181"/>
      <c r="D295" s="182" t="s">
        <v>182</v>
      </c>
      <c r="E295" s="183" t="s">
        <v>1</v>
      </c>
      <c r="F295" s="184" t="s">
        <v>394</v>
      </c>
      <c r="H295" s="183" t="s">
        <v>1</v>
      </c>
      <c r="I295" s="185"/>
      <c r="L295" s="181"/>
      <c r="M295" s="186"/>
      <c r="N295" s="187"/>
      <c r="O295" s="187"/>
      <c r="P295" s="187"/>
      <c r="Q295" s="187"/>
      <c r="R295" s="187"/>
      <c r="S295" s="187"/>
      <c r="T295" s="188"/>
      <c r="AT295" s="183" t="s">
        <v>182</v>
      </c>
      <c r="AU295" s="183" t="s">
        <v>92</v>
      </c>
      <c r="AV295" s="13" t="s">
        <v>84</v>
      </c>
      <c r="AW295" s="13" t="s">
        <v>32</v>
      </c>
      <c r="AX295" s="13" t="s">
        <v>76</v>
      </c>
      <c r="AY295" s="183" t="s">
        <v>173</v>
      </c>
    </row>
    <row r="296" spans="2:51" s="14" customFormat="1" ht="12">
      <c r="B296" s="189"/>
      <c r="D296" s="182" t="s">
        <v>182</v>
      </c>
      <c r="E296" s="190" t="s">
        <v>122</v>
      </c>
      <c r="F296" s="191" t="s">
        <v>395</v>
      </c>
      <c r="H296" s="192">
        <v>25.6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182</v>
      </c>
      <c r="AU296" s="190" t="s">
        <v>92</v>
      </c>
      <c r="AV296" s="14" t="s">
        <v>92</v>
      </c>
      <c r="AW296" s="14" t="s">
        <v>32</v>
      </c>
      <c r="AX296" s="14" t="s">
        <v>76</v>
      </c>
      <c r="AY296" s="190" t="s">
        <v>173</v>
      </c>
    </row>
    <row r="297" spans="2:51" s="13" customFormat="1" ht="12">
      <c r="B297" s="181"/>
      <c r="D297" s="182" t="s">
        <v>182</v>
      </c>
      <c r="E297" s="183" t="s">
        <v>1</v>
      </c>
      <c r="F297" s="184" t="s">
        <v>396</v>
      </c>
      <c r="H297" s="183" t="s">
        <v>1</v>
      </c>
      <c r="I297" s="185"/>
      <c r="L297" s="181"/>
      <c r="M297" s="186"/>
      <c r="N297" s="187"/>
      <c r="O297" s="187"/>
      <c r="P297" s="187"/>
      <c r="Q297" s="187"/>
      <c r="R297" s="187"/>
      <c r="S297" s="187"/>
      <c r="T297" s="188"/>
      <c r="AT297" s="183" t="s">
        <v>182</v>
      </c>
      <c r="AU297" s="183" t="s">
        <v>92</v>
      </c>
      <c r="AV297" s="13" t="s">
        <v>84</v>
      </c>
      <c r="AW297" s="13" t="s">
        <v>32</v>
      </c>
      <c r="AX297" s="13" t="s">
        <v>76</v>
      </c>
      <c r="AY297" s="183" t="s">
        <v>173</v>
      </c>
    </row>
    <row r="298" spans="2:51" s="14" customFormat="1" ht="12">
      <c r="B298" s="189"/>
      <c r="D298" s="182" t="s">
        <v>182</v>
      </c>
      <c r="E298" s="190" t="s">
        <v>124</v>
      </c>
      <c r="F298" s="191" t="s">
        <v>397</v>
      </c>
      <c r="H298" s="192">
        <v>7.2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182</v>
      </c>
      <c r="AU298" s="190" t="s">
        <v>92</v>
      </c>
      <c r="AV298" s="14" t="s">
        <v>92</v>
      </c>
      <c r="AW298" s="14" t="s">
        <v>32</v>
      </c>
      <c r="AX298" s="14" t="s">
        <v>76</v>
      </c>
      <c r="AY298" s="190" t="s">
        <v>173</v>
      </c>
    </row>
    <row r="299" spans="2:51" s="15" customFormat="1" ht="12">
      <c r="B299" s="197"/>
      <c r="D299" s="182" t="s">
        <v>182</v>
      </c>
      <c r="E299" s="198" t="s">
        <v>1</v>
      </c>
      <c r="F299" s="199" t="s">
        <v>215</v>
      </c>
      <c r="H299" s="200">
        <v>383.3</v>
      </c>
      <c r="I299" s="201"/>
      <c r="L299" s="197"/>
      <c r="M299" s="202"/>
      <c r="N299" s="203"/>
      <c r="O299" s="203"/>
      <c r="P299" s="203"/>
      <c r="Q299" s="203"/>
      <c r="R299" s="203"/>
      <c r="S299" s="203"/>
      <c r="T299" s="204"/>
      <c r="AT299" s="198" t="s">
        <v>182</v>
      </c>
      <c r="AU299" s="198" t="s">
        <v>92</v>
      </c>
      <c r="AV299" s="15" t="s">
        <v>180</v>
      </c>
      <c r="AW299" s="15" t="s">
        <v>32</v>
      </c>
      <c r="AX299" s="15" t="s">
        <v>84</v>
      </c>
      <c r="AY299" s="198" t="s">
        <v>173</v>
      </c>
    </row>
    <row r="300" spans="1:65" s="2" customFormat="1" ht="16.5" customHeight="1">
      <c r="A300" s="33"/>
      <c r="B300" s="167"/>
      <c r="C300" s="205" t="s">
        <v>398</v>
      </c>
      <c r="D300" s="205" t="s">
        <v>217</v>
      </c>
      <c r="E300" s="206" t="s">
        <v>399</v>
      </c>
      <c r="F300" s="207" t="s">
        <v>400</v>
      </c>
      <c r="G300" s="208" t="s">
        <v>256</v>
      </c>
      <c r="H300" s="209">
        <v>73.71</v>
      </c>
      <c r="I300" s="210"/>
      <c r="J300" s="211">
        <f>ROUND(I300*H300,2)</f>
        <v>0</v>
      </c>
      <c r="K300" s="207" t="s">
        <v>179</v>
      </c>
      <c r="L300" s="212"/>
      <c r="M300" s="213" t="s">
        <v>1</v>
      </c>
      <c r="N300" s="214" t="s">
        <v>42</v>
      </c>
      <c r="O300" s="59"/>
      <c r="P300" s="177">
        <f>O300*H300</f>
        <v>0</v>
      </c>
      <c r="Q300" s="177">
        <v>0.0003</v>
      </c>
      <c r="R300" s="177">
        <f>Q300*H300</f>
        <v>0.022112999999999997</v>
      </c>
      <c r="S300" s="177">
        <v>0</v>
      </c>
      <c r="T300" s="178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179" t="s">
        <v>216</v>
      </c>
      <c r="AT300" s="179" t="s">
        <v>217</v>
      </c>
      <c r="AU300" s="179" t="s">
        <v>92</v>
      </c>
      <c r="AY300" s="18" t="s">
        <v>173</v>
      </c>
      <c r="BE300" s="180">
        <f>IF(N300="základní",J300,0)</f>
        <v>0</v>
      </c>
      <c r="BF300" s="180">
        <f>IF(N300="snížená",J300,0)</f>
        <v>0</v>
      </c>
      <c r="BG300" s="180">
        <f>IF(N300="zákl. přenesená",J300,0)</f>
        <v>0</v>
      </c>
      <c r="BH300" s="180">
        <f>IF(N300="sníž. přenesená",J300,0)</f>
        <v>0</v>
      </c>
      <c r="BI300" s="180">
        <f>IF(N300="nulová",J300,0)</f>
        <v>0</v>
      </c>
      <c r="BJ300" s="18" t="s">
        <v>92</v>
      </c>
      <c r="BK300" s="180">
        <f>ROUND(I300*H300,2)</f>
        <v>0</v>
      </c>
      <c r="BL300" s="18" t="s">
        <v>180</v>
      </c>
      <c r="BM300" s="179" t="s">
        <v>401</v>
      </c>
    </row>
    <row r="301" spans="2:51" s="14" customFormat="1" ht="12">
      <c r="B301" s="189"/>
      <c r="D301" s="182" t="s">
        <v>182</v>
      </c>
      <c r="E301" s="190" t="s">
        <v>1</v>
      </c>
      <c r="F301" s="191" t="s">
        <v>402</v>
      </c>
      <c r="H301" s="192">
        <v>73.71</v>
      </c>
      <c r="I301" s="193"/>
      <c r="L301" s="189"/>
      <c r="M301" s="194"/>
      <c r="N301" s="195"/>
      <c r="O301" s="195"/>
      <c r="P301" s="195"/>
      <c r="Q301" s="195"/>
      <c r="R301" s="195"/>
      <c r="S301" s="195"/>
      <c r="T301" s="196"/>
      <c r="AT301" s="190" t="s">
        <v>182</v>
      </c>
      <c r="AU301" s="190" t="s">
        <v>92</v>
      </c>
      <c r="AV301" s="14" t="s">
        <v>92</v>
      </c>
      <c r="AW301" s="14" t="s">
        <v>32</v>
      </c>
      <c r="AX301" s="14" t="s">
        <v>84</v>
      </c>
      <c r="AY301" s="190" t="s">
        <v>173</v>
      </c>
    </row>
    <row r="302" spans="1:65" s="2" customFormat="1" ht="21.75" customHeight="1">
      <c r="A302" s="33"/>
      <c r="B302" s="167"/>
      <c r="C302" s="205" t="s">
        <v>403</v>
      </c>
      <c r="D302" s="205" t="s">
        <v>217</v>
      </c>
      <c r="E302" s="206" t="s">
        <v>404</v>
      </c>
      <c r="F302" s="207" t="s">
        <v>405</v>
      </c>
      <c r="G302" s="208" t="s">
        <v>256</v>
      </c>
      <c r="H302" s="209">
        <v>68.985</v>
      </c>
      <c r="I302" s="210"/>
      <c r="J302" s="211">
        <f>ROUND(I302*H302,2)</f>
        <v>0</v>
      </c>
      <c r="K302" s="207" t="s">
        <v>179</v>
      </c>
      <c r="L302" s="212"/>
      <c r="M302" s="213" t="s">
        <v>1</v>
      </c>
      <c r="N302" s="214" t="s">
        <v>42</v>
      </c>
      <c r="O302" s="59"/>
      <c r="P302" s="177">
        <f>O302*H302</f>
        <v>0</v>
      </c>
      <c r="Q302" s="177">
        <v>0.0002</v>
      </c>
      <c r="R302" s="177">
        <f>Q302*H302</f>
        <v>0.013797</v>
      </c>
      <c r="S302" s="177">
        <v>0</v>
      </c>
      <c r="T302" s="178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179" t="s">
        <v>216</v>
      </c>
      <c r="AT302" s="179" t="s">
        <v>217</v>
      </c>
      <c r="AU302" s="179" t="s">
        <v>92</v>
      </c>
      <c r="AY302" s="18" t="s">
        <v>173</v>
      </c>
      <c r="BE302" s="180">
        <f>IF(N302="základní",J302,0)</f>
        <v>0</v>
      </c>
      <c r="BF302" s="180">
        <f>IF(N302="snížená",J302,0)</f>
        <v>0</v>
      </c>
      <c r="BG302" s="180">
        <f>IF(N302="zákl. přenesená",J302,0)</f>
        <v>0</v>
      </c>
      <c r="BH302" s="180">
        <f>IF(N302="sníž. přenesená",J302,0)</f>
        <v>0</v>
      </c>
      <c r="BI302" s="180">
        <f>IF(N302="nulová",J302,0)</f>
        <v>0</v>
      </c>
      <c r="BJ302" s="18" t="s">
        <v>92</v>
      </c>
      <c r="BK302" s="180">
        <f>ROUND(I302*H302,2)</f>
        <v>0</v>
      </c>
      <c r="BL302" s="18" t="s">
        <v>180</v>
      </c>
      <c r="BM302" s="179" t="s">
        <v>406</v>
      </c>
    </row>
    <row r="303" spans="2:51" s="14" customFormat="1" ht="12">
      <c r="B303" s="189"/>
      <c r="D303" s="182" t="s">
        <v>182</v>
      </c>
      <c r="E303" s="190" t="s">
        <v>1</v>
      </c>
      <c r="F303" s="191" t="s">
        <v>407</v>
      </c>
      <c r="H303" s="192">
        <v>68.985</v>
      </c>
      <c r="I303" s="193"/>
      <c r="L303" s="189"/>
      <c r="M303" s="194"/>
      <c r="N303" s="195"/>
      <c r="O303" s="195"/>
      <c r="P303" s="195"/>
      <c r="Q303" s="195"/>
      <c r="R303" s="195"/>
      <c r="S303" s="195"/>
      <c r="T303" s="196"/>
      <c r="AT303" s="190" t="s">
        <v>182</v>
      </c>
      <c r="AU303" s="190" t="s">
        <v>92</v>
      </c>
      <c r="AV303" s="14" t="s">
        <v>92</v>
      </c>
      <c r="AW303" s="14" t="s">
        <v>32</v>
      </c>
      <c r="AX303" s="14" t="s">
        <v>84</v>
      </c>
      <c r="AY303" s="190" t="s">
        <v>173</v>
      </c>
    </row>
    <row r="304" spans="1:65" s="2" customFormat="1" ht="21.75" customHeight="1">
      <c r="A304" s="33"/>
      <c r="B304" s="167"/>
      <c r="C304" s="205" t="s">
        <v>408</v>
      </c>
      <c r="D304" s="205" t="s">
        <v>217</v>
      </c>
      <c r="E304" s="206" t="s">
        <v>409</v>
      </c>
      <c r="F304" s="207" t="s">
        <v>410</v>
      </c>
      <c r="G304" s="208" t="s">
        <v>256</v>
      </c>
      <c r="H304" s="209">
        <v>225.33</v>
      </c>
      <c r="I304" s="210"/>
      <c r="J304" s="211">
        <f>ROUND(I304*H304,2)</f>
        <v>0</v>
      </c>
      <c r="K304" s="207" t="s">
        <v>179</v>
      </c>
      <c r="L304" s="212"/>
      <c r="M304" s="213" t="s">
        <v>1</v>
      </c>
      <c r="N304" s="214" t="s">
        <v>42</v>
      </c>
      <c r="O304" s="59"/>
      <c r="P304" s="177">
        <f>O304*H304</f>
        <v>0</v>
      </c>
      <c r="Q304" s="177">
        <v>4E-05</v>
      </c>
      <c r="R304" s="177">
        <f>Q304*H304</f>
        <v>0.0090132</v>
      </c>
      <c r="S304" s="177">
        <v>0</v>
      </c>
      <c r="T304" s="178">
        <f>S304*H304</f>
        <v>0</v>
      </c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R304" s="179" t="s">
        <v>216</v>
      </c>
      <c r="AT304" s="179" t="s">
        <v>217</v>
      </c>
      <c r="AU304" s="179" t="s">
        <v>92</v>
      </c>
      <c r="AY304" s="18" t="s">
        <v>173</v>
      </c>
      <c r="BE304" s="180">
        <f>IF(N304="základní",J304,0)</f>
        <v>0</v>
      </c>
      <c r="BF304" s="180">
        <f>IF(N304="snížená",J304,0)</f>
        <v>0</v>
      </c>
      <c r="BG304" s="180">
        <f>IF(N304="zákl. přenesená",J304,0)</f>
        <v>0</v>
      </c>
      <c r="BH304" s="180">
        <f>IF(N304="sníž. přenesená",J304,0)</f>
        <v>0</v>
      </c>
      <c r="BI304" s="180">
        <f>IF(N304="nulová",J304,0)</f>
        <v>0</v>
      </c>
      <c r="BJ304" s="18" t="s">
        <v>92</v>
      </c>
      <c r="BK304" s="180">
        <f>ROUND(I304*H304,2)</f>
        <v>0</v>
      </c>
      <c r="BL304" s="18" t="s">
        <v>180</v>
      </c>
      <c r="BM304" s="179" t="s">
        <v>411</v>
      </c>
    </row>
    <row r="305" spans="2:51" s="14" customFormat="1" ht="12">
      <c r="B305" s="189"/>
      <c r="D305" s="182" t="s">
        <v>182</v>
      </c>
      <c r="E305" s="190" t="s">
        <v>1</v>
      </c>
      <c r="F305" s="191" t="s">
        <v>412</v>
      </c>
      <c r="H305" s="192">
        <v>225.33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182</v>
      </c>
      <c r="AU305" s="190" t="s">
        <v>92</v>
      </c>
      <c r="AV305" s="14" t="s">
        <v>92</v>
      </c>
      <c r="AW305" s="14" t="s">
        <v>32</v>
      </c>
      <c r="AX305" s="14" t="s">
        <v>84</v>
      </c>
      <c r="AY305" s="190" t="s">
        <v>173</v>
      </c>
    </row>
    <row r="306" spans="1:65" s="2" customFormat="1" ht="16.5" customHeight="1">
      <c r="A306" s="33"/>
      <c r="B306" s="167"/>
      <c r="C306" s="205" t="s">
        <v>413</v>
      </c>
      <c r="D306" s="205" t="s">
        <v>217</v>
      </c>
      <c r="E306" s="206" t="s">
        <v>414</v>
      </c>
      <c r="F306" s="207" t="s">
        <v>415</v>
      </c>
      <c r="G306" s="208" t="s">
        <v>256</v>
      </c>
      <c r="H306" s="209">
        <v>26.88</v>
      </c>
      <c r="I306" s="210"/>
      <c r="J306" s="211">
        <f>ROUND(I306*H306,2)</f>
        <v>0</v>
      </c>
      <c r="K306" s="207" t="s">
        <v>179</v>
      </c>
      <c r="L306" s="212"/>
      <c r="M306" s="213" t="s">
        <v>1</v>
      </c>
      <c r="N306" s="214" t="s">
        <v>42</v>
      </c>
      <c r="O306" s="59"/>
      <c r="P306" s="177">
        <f>O306*H306</f>
        <v>0</v>
      </c>
      <c r="Q306" s="177">
        <v>3E-05</v>
      </c>
      <c r="R306" s="177">
        <f>Q306*H306</f>
        <v>0.0008064</v>
      </c>
      <c r="S306" s="177">
        <v>0</v>
      </c>
      <c r="T306" s="178">
        <f>S306*H306</f>
        <v>0</v>
      </c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R306" s="179" t="s">
        <v>216</v>
      </c>
      <c r="AT306" s="179" t="s">
        <v>217</v>
      </c>
      <c r="AU306" s="179" t="s">
        <v>92</v>
      </c>
      <c r="AY306" s="18" t="s">
        <v>173</v>
      </c>
      <c r="BE306" s="180">
        <f>IF(N306="základní",J306,0)</f>
        <v>0</v>
      </c>
      <c r="BF306" s="180">
        <f>IF(N306="snížená",J306,0)</f>
        <v>0</v>
      </c>
      <c r="BG306" s="180">
        <f>IF(N306="zákl. přenesená",J306,0)</f>
        <v>0</v>
      </c>
      <c r="BH306" s="180">
        <f>IF(N306="sníž. přenesená",J306,0)</f>
        <v>0</v>
      </c>
      <c r="BI306" s="180">
        <f>IF(N306="nulová",J306,0)</f>
        <v>0</v>
      </c>
      <c r="BJ306" s="18" t="s">
        <v>92</v>
      </c>
      <c r="BK306" s="180">
        <f>ROUND(I306*H306,2)</f>
        <v>0</v>
      </c>
      <c r="BL306" s="18" t="s">
        <v>180</v>
      </c>
      <c r="BM306" s="179" t="s">
        <v>416</v>
      </c>
    </row>
    <row r="307" spans="2:51" s="14" customFormat="1" ht="12">
      <c r="B307" s="189"/>
      <c r="D307" s="182" t="s">
        <v>182</v>
      </c>
      <c r="E307" s="190" t="s">
        <v>1</v>
      </c>
      <c r="F307" s="191" t="s">
        <v>417</v>
      </c>
      <c r="H307" s="192">
        <v>26.88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182</v>
      </c>
      <c r="AU307" s="190" t="s">
        <v>92</v>
      </c>
      <c r="AV307" s="14" t="s">
        <v>92</v>
      </c>
      <c r="AW307" s="14" t="s">
        <v>32</v>
      </c>
      <c r="AX307" s="14" t="s">
        <v>84</v>
      </c>
      <c r="AY307" s="190" t="s">
        <v>173</v>
      </c>
    </row>
    <row r="308" spans="1:65" s="2" customFormat="1" ht="16.5" customHeight="1">
      <c r="A308" s="33"/>
      <c r="B308" s="167"/>
      <c r="C308" s="205" t="s">
        <v>418</v>
      </c>
      <c r="D308" s="205" t="s">
        <v>217</v>
      </c>
      <c r="E308" s="206" t="s">
        <v>419</v>
      </c>
      <c r="F308" s="207" t="s">
        <v>420</v>
      </c>
      <c r="G308" s="208" t="s">
        <v>256</v>
      </c>
      <c r="H308" s="209">
        <v>7.56</v>
      </c>
      <c r="I308" s="210"/>
      <c r="J308" s="211">
        <f>ROUND(I308*H308,2)</f>
        <v>0</v>
      </c>
      <c r="K308" s="207" t="s">
        <v>179</v>
      </c>
      <c r="L308" s="212"/>
      <c r="M308" s="213" t="s">
        <v>1</v>
      </c>
      <c r="N308" s="214" t="s">
        <v>42</v>
      </c>
      <c r="O308" s="59"/>
      <c r="P308" s="177">
        <f>O308*H308</f>
        <v>0</v>
      </c>
      <c r="Q308" s="177">
        <v>0.0005</v>
      </c>
      <c r="R308" s="177">
        <f>Q308*H308</f>
        <v>0.00378</v>
      </c>
      <c r="S308" s="177">
        <v>0</v>
      </c>
      <c r="T308" s="17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216</v>
      </c>
      <c r="AT308" s="179" t="s">
        <v>217</v>
      </c>
      <c r="AU308" s="179" t="s">
        <v>92</v>
      </c>
      <c r="AY308" s="18" t="s">
        <v>173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92</v>
      </c>
      <c r="BK308" s="180">
        <f>ROUND(I308*H308,2)</f>
        <v>0</v>
      </c>
      <c r="BL308" s="18" t="s">
        <v>180</v>
      </c>
      <c r="BM308" s="179" t="s">
        <v>421</v>
      </c>
    </row>
    <row r="309" spans="2:51" s="14" customFormat="1" ht="12">
      <c r="B309" s="189"/>
      <c r="D309" s="182" t="s">
        <v>182</v>
      </c>
      <c r="E309" s="190" t="s">
        <v>1</v>
      </c>
      <c r="F309" s="191" t="s">
        <v>422</v>
      </c>
      <c r="H309" s="192">
        <v>7.56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182</v>
      </c>
      <c r="AU309" s="190" t="s">
        <v>92</v>
      </c>
      <c r="AV309" s="14" t="s">
        <v>92</v>
      </c>
      <c r="AW309" s="14" t="s">
        <v>32</v>
      </c>
      <c r="AX309" s="14" t="s">
        <v>84</v>
      </c>
      <c r="AY309" s="190" t="s">
        <v>173</v>
      </c>
    </row>
    <row r="310" spans="1:65" s="2" customFormat="1" ht="21.75" customHeight="1">
      <c r="A310" s="33"/>
      <c r="B310" s="167"/>
      <c r="C310" s="168" t="s">
        <v>423</v>
      </c>
      <c r="D310" s="168" t="s">
        <v>175</v>
      </c>
      <c r="E310" s="169" t="s">
        <v>424</v>
      </c>
      <c r="F310" s="170" t="s">
        <v>425</v>
      </c>
      <c r="G310" s="171" t="s">
        <v>178</v>
      </c>
      <c r="H310" s="172">
        <v>698</v>
      </c>
      <c r="I310" s="173"/>
      <c r="J310" s="174">
        <f>ROUND(I310*H310,2)</f>
        <v>0</v>
      </c>
      <c r="K310" s="170" t="s">
        <v>1</v>
      </c>
      <c r="L310" s="34"/>
      <c r="M310" s="175" t="s">
        <v>1</v>
      </c>
      <c r="N310" s="176" t="s">
        <v>42</v>
      </c>
      <c r="O310" s="59"/>
      <c r="P310" s="177">
        <f>O310*H310</f>
        <v>0</v>
      </c>
      <c r="Q310" s="177">
        <v>0.01457</v>
      </c>
      <c r="R310" s="177">
        <f>Q310*H310</f>
        <v>10.16986</v>
      </c>
      <c r="S310" s="177">
        <v>0</v>
      </c>
      <c r="T310" s="178">
        <f>S310*H310</f>
        <v>0</v>
      </c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R310" s="179" t="s">
        <v>180</v>
      </c>
      <c r="AT310" s="179" t="s">
        <v>175</v>
      </c>
      <c r="AU310" s="179" t="s">
        <v>92</v>
      </c>
      <c r="AY310" s="18" t="s">
        <v>173</v>
      </c>
      <c r="BE310" s="180">
        <f>IF(N310="základní",J310,0)</f>
        <v>0</v>
      </c>
      <c r="BF310" s="180">
        <f>IF(N310="snížená",J310,0)</f>
        <v>0</v>
      </c>
      <c r="BG310" s="180">
        <f>IF(N310="zákl. přenesená",J310,0)</f>
        <v>0</v>
      </c>
      <c r="BH310" s="180">
        <f>IF(N310="sníž. přenesená",J310,0)</f>
        <v>0</v>
      </c>
      <c r="BI310" s="180">
        <f>IF(N310="nulová",J310,0)</f>
        <v>0</v>
      </c>
      <c r="BJ310" s="18" t="s">
        <v>92</v>
      </c>
      <c r="BK310" s="180">
        <f>ROUND(I310*H310,2)</f>
        <v>0</v>
      </c>
      <c r="BL310" s="18" t="s">
        <v>180</v>
      </c>
      <c r="BM310" s="179" t="s">
        <v>426</v>
      </c>
    </row>
    <row r="311" spans="2:51" s="14" customFormat="1" ht="12">
      <c r="B311" s="189"/>
      <c r="D311" s="182" t="s">
        <v>182</v>
      </c>
      <c r="E311" s="190" t="s">
        <v>1</v>
      </c>
      <c r="F311" s="191" t="s">
        <v>427</v>
      </c>
      <c r="H311" s="192">
        <v>698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182</v>
      </c>
      <c r="AU311" s="190" t="s">
        <v>92</v>
      </c>
      <c r="AV311" s="14" t="s">
        <v>92</v>
      </c>
      <c r="AW311" s="14" t="s">
        <v>32</v>
      </c>
      <c r="AX311" s="14" t="s">
        <v>84</v>
      </c>
      <c r="AY311" s="190" t="s">
        <v>173</v>
      </c>
    </row>
    <row r="312" spans="1:65" s="2" customFormat="1" ht="21.75" customHeight="1">
      <c r="A312" s="33"/>
      <c r="B312" s="167"/>
      <c r="C312" s="168" t="s">
        <v>428</v>
      </c>
      <c r="D312" s="168" t="s">
        <v>175</v>
      </c>
      <c r="E312" s="169" t="s">
        <v>429</v>
      </c>
      <c r="F312" s="170" t="s">
        <v>430</v>
      </c>
      <c r="G312" s="171" t="s">
        <v>178</v>
      </c>
      <c r="H312" s="172">
        <v>74</v>
      </c>
      <c r="I312" s="173"/>
      <c r="J312" s="174">
        <f>ROUND(I312*H312,2)</f>
        <v>0</v>
      </c>
      <c r="K312" s="170" t="s">
        <v>179</v>
      </c>
      <c r="L312" s="34"/>
      <c r="M312" s="175" t="s">
        <v>1</v>
      </c>
      <c r="N312" s="176" t="s">
        <v>42</v>
      </c>
      <c r="O312" s="59"/>
      <c r="P312" s="177">
        <f>O312*H312</f>
        <v>0</v>
      </c>
      <c r="Q312" s="177">
        <v>0.00968</v>
      </c>
      <c r="R312" s="177">
        <f>Q312*H312</f>
        <v>0.71632</v>
      </c>
      <c r="S312" s="177">
        <v>0</v>
      </c>
      <c r="T312" s="178">
        <f>S312*H312</f>
        <v>0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179" t="s">
        <v>180</v>
      </c>
      <c r="AT312" s="179" t="s">
        <v>175</v>
      </c>
      <c r="AU312" s="179" t="s">
        <v>92</v>
      </c>
      <c r="AY312" s="18" t="s">
        <v>173</v>
      </c>
      <c r="BE312" s="180">
        <f>IF(N312="základní",J312,0)</f>
        <v>0</v>
      </c>
      <c r="BF312" s="180">
        <f>IF(N312="snížená",J312,0)</f>
        <v>0</v>
      </c>
      <c r="BG312" s="180">
        <f>IF(N312="zákl. přenesená",J312,0)</f>
        <v>0</v>
      </c>
      <c r="BH312" s="180">
        <f>IF(N312="sníž. přenesená",J312,0)</f>
        <v>0</v>
      </c>
      <c r="BI312" s="180">
        <f>IF(N312="nulová",J312,0)</f>
        <v>0</v>
      </c>
      <c r="BJ312" s="18" t="s">
        <v>92</v>
      </c>
      <c r="BK312" s="180">
        <f>ROUND(I312*H312,2)</f>
        <v>0</v>
      </c>
      <c r="BL312" s="18" t="s">
        <v>180</v>
      </c>
      <c r="BM312" s="179" t="s">
        <v>431</v>
      </c>
    </row>
    <row r="313" spans="2:51" s="13" customFormat="1" ht="12">
      <c r="B313" s="181"/>
      <c r="D313" s="182" t="s">
        <v>182</v>
      </c>
      <c r="E313" s="183" t="s">
        <v>1</v>
      </c>
      <c r="F313" s="184" t="s">
        <v>311</v>
      </c>
      <c r="H313" s="183" t="s">
        <v>1</v>
      </c>
      <c r="I313" s="185"/>
      <c r="L313" s="181"/>
      <c r="M313" s="186"/>
      <c r="N313" s="187"/>
      <c r="O313" s="187"/>
      <c r="P313" s="187"/>
      <c r="Q313" s="187"/>
      <c r="R313" s="187"/>
      <c r="S313" s="187"/>
      <c r="T313" s="188"/>
      <c r="AT313" s="183" t="s">
        <v>182</v>
      </c>
      <c r="AU313" s="183" t="s">
        <v>92</v>
      </c>
      <c r="AV313" s="13" t="s">
        <v>84</v>
      </c>
      <c r="AW313" s="13" t="s">
        <v>32</v>
      </c>
      <c r="AX313" s="13" t="s">
        <v>76</v>
      </c>
      <c r="AY313" s="183" t="s">
        <v>173</v>
      </c>
    </row>
    <row r="314" spans="2:51" s="14" customFormat="1" ht="12">
      <c r="B314" s="189"/>
      <c r="D314" s="182" t="s">
        <v>182</v>
      </c>
      <c r="E314" s="190" t="s">
        <v>1</v>
      </c>
      <c r="F314" s="191" t="s">
        <v>312</v>
      </c>
      <c r="H314" s="192">
        <v>26.81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182</v>
      </c>
      <c r="AU314" s="190" t="s">
        <v>92</v>
      </c>
      <c r="AV314" s="14" t="s">
        <v>92</v>
      </c>
      <c r="AW314" s="14" t="s">
        <v>32</v>
      </c>
      <c r="AX314" s="14" t="s">
        <v>76</v>
      </c>
      <c r="AY314" s="190" t="s">
        <v>173</v>
      </c>
    </row>
    <row r="315" spans="2:51" s="14" customFormat="1" ht="12">
      <c r="B315" s="189"/>
      <c r="D315" s="182" t="s">
        <v>182</v>
      </c>
      <c r="E315" s="190" t="s">
        <v>1</v>
      </c>
      <c r="F315" s="191" t="s">
        <v>313</v>
      </c>
      <c r="H315" s="192">
        <v>26.94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182</v>
      </c>
      <c r="AU315" s="190" t="s">
        <v>92</v>
      </c>
      <c r="AV315" s="14" t="s">
        <v>92</v>
      </c>
      <c r="AW315" s="14" t="s">
        <v>32</v>
      </c>
      <c r="AX315" s="14" t="s">
        <v>76</v>
      </c>
      <c r="AY315" s="190" t="s">
        <v>173</v>
      </c>
    </row>
    <row r="316" spans="2:51" s="14" customFormat="1" ht="12">
      <c r="B316" s="189"/>
      <c r="D316" s="182" t="s">
        <v>182</v>
      </c>
      <c r="E316" s="190" t="s">
        <v>1</v>
      </c>
      <c r="F316" s="191" t="s">
        <v>314</v>
      </c>
      <c r="H316" s="192">
        <v>17.96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182</v>
      </c>
      <c r="AU316" s="190" t="s">
        <v>92</v>
      </c>
      <c r="AV316" s="14" t="s">
        <v>92</v>
      </c>
      <c r="AW316" s="14" t="s">
        <v>32</v>
      </c>
      <c r="AX316" s="14" t="s">
        <v>76</v>
      </c>
      <c r="AY316" s="190" t="s">
        <v>173</v>
      </c>
    </row>
    <row r="317" spans="2:51" s="14" customFormat="1" ht="12">
      <c r="B317" s="189"/>
      <c r="D317" s="182" t="s">
        <v>182</v>
      </c>
      <c r="E317" s="190" t="s">
        <v>1</v>
      </c>
      <c r="F317" s="191" t="s">
        <v>432</v>
      </c>
      <c r="H317" s="192">
        <v>1.9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182</v>
      </c>
      <c r="AU317" s="190" t="s">
        <v>92</v>
      </c>
      <c r="AV317" s="14" t="s">
        <v>92</v>
      </c>
      <c r="AW317" s="14" t="s">
        <v>32</v>
      </c>
      <c r="AX317" s="14" t="s">
        <v>76</v>
      </c>
      <c r="AY317" s="190" t="s">
        <v>173</v>
      </c>
    </row>
    <row r="318" spans="2:51" s="15" customFormat="1" ht="12">
      <c r="B318" s="197"/>
      <c r="D318" s="182" t="s">
        <v>182</v>
      </c>
      <c r="E318" s="198" t="s">
        <v>1</v>
      </c>
      <c r="F318" s="199" t="s">
        <v>215</v>
      </c>
      <c r="H318" s="200">
        <v>73.61</v>
      </c>
      <c r="I318" s="201"/>
      <c r="L318" s="197"/>
      <c r="M318" s="202"/>
      <c r="N318" s="203"/>
      <c r="O318" s="203"/>
      <c r="P318" s="203"/>
      <c r="Q318" s="203"/>
      <c r="R318" s="203"/>
      <c r="S318" s="203"/>
      <c r="T318" s="204"/>
      <c r="AT318" s="198" t="s">
        <v>182</v>
      </c>
      <c r="AU318" s="198" t="s">
        <v>92</v>
      </c>
      <c r="AV318" s="15" t="s">
        <v>180</v>
      </c>
      <c r="AW318" s="15" t="s">
        <v>32</v>
      </c>
      <c r="AX318" s="15" t="s">
        <v>76</v>
      </c>
      <c r="AY318" s="198" t="s">
        <v>173</v>
      </c>
    </row>
    <row r="319" spans="2:51" s="14" customFormat="1" ht="12">
      <c r="B319" s="189"/>
      <c r="D319" s="182" t="s">
        <v>182</v>
      </c>
      <c r="E319" s="190" t="s">
        <v>1</v>
      </c>
      <c r="F319" s="191" t="s">
        <v>433</v>
      </c>
      <c r="H319" s="192">
        <v>74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182</v>
      </c>
      <c r="AU319" s="190" t="s">
        <v>92</v>
      </c>
      <c r="AV319" s="14" t="s">
        <v>92</v>
      </c>
      <c r="AW319" s="14" t="s">
        <v>32</v>
      </c>
      <c r="AX319" s="14" t="s">
        <v>84</v>
      </c>
      <c r="AY319" s="190" t="s">
        <v>173</v>
      </c>
    </row>
    <row r="320" spans="1:65" s="2" customFormat="1" ht="21.75" customHeight="1">
      <c r="A320" s="33"/>
      <c r="B320" s="167"/>
      <c r="C320" s="168" t="s">
        <v>434</v>
      </c>
      <c r="D320" s="168" t="s">
        <v>175</v>
      </c>
      <c r="E320" s="169" t="s">
        <v>435</v>
      </c>
      <c r="F320" s="170" t="s">
        <v>436</v>
      </c>
      <c r="G320" s="171" t="s">
        <v>178</v>
      </c>
      <c r="H320" s="172">
        <v>624</v>
      </c>
      <c r="I320" s="173"/>
      <c r="J320" s="174">
        <f>ROUND(I320*H320,2)</f>
        <v>0</v>
      </c>
      <c r="K320" s="170" t="s">
        <v>179</v>
      </c>
      <c r="L320" s="34"/>
      <c r="M320" s="175" t="s">
        <v>1</v>
      </c>
      <c r="N320" s="176" t="s">
        <v>42</v>
      </c>
      <c r="O320" s="59"/>
      <c r="P320" s="177">
        <f>O320*H320</f>
        <v>0</v>
      </c>
      <c r="Q320" s="177">
        <v>0.00348</v>
      </c>
      <c r="R320" s="177">
        <f>Q320*H320</f>
        <v>2.17152</v>
      </c>
      <c r="S320" s="177">
        <v>0</v>
      </c>
      <c r="T320" s="178">
        <f>S320*H320</f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179" t="s">
        <v>180</v>
      </c>
      <c r="AT320" s="179" t="s">
        <v>175</v>
      </c>
      <c r="AU320" s="179" t="s">
        <v>92</v>
      </c>
      <c r="AY320" s="18" t="s">
        <v>173</v>
      </c>
      <c r="BE320" s="180">
        <f>IF(N320="základní",J320,0)</f>
        <v>0</v>
      </c>
      <c r="BF320" s="180">
        <f>IF(N320="snížená",J320,0)</f>
        <v>0</v>
      </c>
      <c r="BG320" s="180">
        <f>IF(N320="zákl. přenesená",J320,0)</f>
        <v>0</v>
      </c>
      <c r="BH320" s="180">
        <f>IF(N320="sníž. přenesená",J320,0)</f>
        <v>0</v>
      </c>
      <c r="BI320" s="180">
        <f>IF(N320="nulová",J320,0)</f>
        <v>0</v>
      </c>
      <c r="BJ320" s="18" t="s">
        <v>92</v>
      </c>
      <c r="BK320" s="180">
        <f>ROUND(I320*H320,2)</f>
        <v>0</v>
      </c>
      <c r="BL320" s="18" t="s">
        <v>180</v>
      </c>
      <c r="BM320" s="179" t="s">
        <v>437</v>
      </c>
    </row>
    <row r="321" spans="2:51" s="13" customFormat="1" ht="12">
      <c r="B321" s="181"/>
      <c r="D321" s="182" t="s">
        <v>182</v>
      </c>
      <c r="E321" s="183" t="s">
        <v>1</v>
      </c>
      <c r="F321" s="184" t="s">
        <v>323</v>
      </c>
      <c r="H321" s="183" t="s">
        <v>1</v>
      </c>
      <c r="I321" s="185"/>
      <c r="L321" s="181"/>
      <c r="M321" s="186"/>
      <c r="N321" s="187"/>
      <c r="O321" s="187"/>
      <c r="P321" s="187"/>
      <c r="Q321" s="187"/>
      <c r="R321" s="187"/>
      <c r="S321" s="187"/>
      <c r="T321" s="188"/>
      <c r="AT321" s="183" t="s">
        <v>182</v>
      </c>
      <c r="AU321" s="183" t="s">
        <v>92</v>
      </c>
      <c r="AV321" s="13" t="s">
        <v>84</v>
      </c>
      <c r="AW321" s="13" t="s">
        <v>32</v>
      </c>
      <c r="AX321" s="13" t="s">
        <v>76</v>
      </c>
      <c r="AY321" s="183" t="s">
        <v>173</v>
      </c>
    </row>
    <row r="322" spans="2:51" s="14" customFormat="1" ht="12">
      <c r="B322" s="189"/>
      <c r="D322" s="182" t="s">
        <v>182</v>
      </c>
      <c r="E322" s="190" t="s">
        <v>1</v>
      </c>
      <c r="F322" s="191" t="s">
        <v>324</v>
      </c>
      <c r="H322" s="192">
        <v>221.9</v>
      </c>
      <c r="I322" s="193"/>
      <c r="L322" s="189"/>
      <c r="M322" s="194"/>
      <c r="N322" s="195"/>
      <c r="O322" s="195"/>
      <c r="P322" s="195"/>
      <c r="Q322" s="195"/>
      <c r="R322" s="195"/>
      <c r="S322" s="195"/>
      <c r="T322" s="196"/>
      <c r="AT322" s="190" t="s">
        <v>182</v>
      </c>
      <c r="AU322" s="190" t="s">
        <v>92</v>
      </c>
      <c r="AV322" s="14" t="s">
        <v>92</v>
      </c>
      <c r="AW322" s="14" t="s">
        <v>32</v>
      </c>
      <c r="AX322" s="14" t="s">
        <v>76</v>
      </c>
      <c r="AY322" s="190" t="s">
        <v>173</v>
      </c>
    </row>
    <row r="323" spans="2:51" s="14" customFormat="1" ht="12">
      <c r="B323" s="189"/>
      <c r="D323" s="182" t="s">
        <v>182</v>
      </c>
      <c r="E323" s="190" t="s">
        <v>1</v>
      </c>
      <c r="F323" s="191" t="s">
        <v>325</v>
      </c>
      <c r="H323" s="192">
        <v>46.2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182</v>
      </c>
      <c r="AU323" s="190" t="s">
        <v>92</v>
      </c>
      <c r="AV323" s="14" t="s">
        <v>92</v>
      </c>
      <c r="AW323" s="14" t="s">
        <v>32</v>
      </c>
      <c r="AX323" s="14" t="s">
        <v>76</v>
      </c>
      <c r="AY323" s="190" t="s">
        <v>173</v>
      </c>
    </row>
    <row r="324" spans="2:51" s="14" customFormat="1" ht="12">
      <c r="B324" s="189"/>
      <c r="D324" s="182" t="s">
        <v>182</v>
      </c>
      <c r="E324" s="190" t="s">
        <v>1</v>
      </c>
      <c r="F324" s="191" t="s">
        <v>326</v>
      </c>
      <c r="H324" s="192">
        <v>4.5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182</v>
      </c>
      <c r="AU324" s="190" t="s">
        <v>92</v>
      </c>
      <c r="AV324" s="14" t="s">
        <v>92</v>
      </c>
      <c r="AW324" s="14" t="s">
        <v>32</v>
      </c>
      <c r="AX324" s="14" t="s">
        <v>76</v>
      </c>
      <c r="AY324" s="190" t="s">
        <v>173</v>
      </c>
    </row>
    <row r="325" spans="2:51" s="13" customFormat="1" ht="12">
      <c r="B325" s="181"/>
      <c r="D325" s="182" t="s">
        <v>182</v>
      </c>
      <c r="E325" s="183" t="s">
        <v>1</v>
      </c>
      <c r="F325" s="184" t="s">
        <v>327</v>
      </c>
      <c r="H325" s="183" t="s">
        <v>1</v>
      </c>
      <c r="I325" s="185"/>
      <c r="L325" s="181"/>
      <c r="M325" s="186"/>
      <c r="N325" s="187"/>
      <c r="O325" s="187"/>
      <c r="P325" s="187"/>
      <c r="Q325" s="187"/>
      <c r="R325" s="187"/>
      <c r="S325" s="187"/>
      <c r="T325" s="188"/>
      <c r="AT325" s="183" t="s">
        <v>182</v>
      </c>
      <c r="AU325" s="183" t="s">
        <v>92</v>
      </c>
      <c r="AV325" s="13" t="s">
        <v>84</v>
      </c>
      <c r="AW325" s="13" t="s">
        <v>32</v>
      </c>
      <c r="AX325" s="13" t="s">
        <v>76</v>
      </c>
      <c r="AY325" s="183" t="s">
        <v>173</v>
      </c>
    </row>
    <row r="326" spans="2:51" s="14" customFormat="1" ht="12">
      <c r="B326" s="189"/>
      <c r="D326" s="182" t="s">
        <v>182</v>
      </c>
      <c r="E326" s="190" t="s">
        <v>1</v>
      </c>
      <c r="F326" s="191" t="s">
        <v>328</v>
      </c>
      <c r="H326" s="192">
        <v>110.49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182</v>
      </c>
      <c r="AU326" s="190" t="s">
        <v>92</v>
      </c>
      <c r="AV326" s="14" t="s">
        <v>92</v>
      </c>
      <c r="AW326" s="14" t="s">
        <v>32</v>
      </c>
      <c r="AX326" s="14" t="s">
        <v>76</v>
      </c>
      <c r="AY326" s="190" t="s">
        <v>173</v>
      </c>
    </row>
    <row r="327" spans="2:51" s="14" customFormat="1" ht="12">
      <c r="B327" s="189"/>
      <c r="D327" s="182" t="s">
        <v>182</v>
      </c>
      <c r="E327" s="190" t="s">
        <v>1</v>
      </c>
      <c r="F327" s="191" t="s">
        <v>329</v>
      </c>
      <c r="H327" s="192">
        <v>15.392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182</v>
      </c>
      <c r="AU327" s="190" t="s">
        <v>92</v>
      </c>
      <c r="AV327" s="14" t="s">
        <v>92</v>
      </c>
      <c r="AW327" s="14" t="s">
        <v>32</v>
      </c>
      <c r="AX327" s="14" t="s">
        <v>76</v>
      </c>
      <c r="AY327" s="190" t="s">
        <v>173</v>
      </c>
    </row>
    <row r="328" spans="2:51" s="14" customFormat="1" ht="12">
      <c r="B328" s="189"/>
      <c r="D328" s="182" t="s">
        <v>182</v>
      </c>
      <c r="E328" s="190" t="s">
        <v>1</v>
      </c>
      <c r="F328" s="191" t="s">
        <v>330</v>
      </c>
      <c r="H328" s="192">
        <v>10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182</v>
      </c>
      <c r="AU328" s="190" t="s">
        <v>92</v>
      </c>
      <c r="AV328" s="14" t="s">
        <v>92</v>
      </c>
      <c r="AW328" s="14" t="s">
        <v>32</v>
      </c>
      <c r="AX328" s="14" t="s">
        <v>76</v>
      </c>
      <c r="AY328" s="190" t="s">
        <v>173</v>
      </c>
    </row>
    <row r="329" spans="2:51" s="14" customFormat="1" ht="12">
      <c r="B329" s="189"/>
      <c r="D329" s="182" t="s">
        <v>182</v>
      </c>
      <c r="E329" s="190" t="s">
        <v>1</v>
      </c>
      <c r="F329" s="191" t="s">
        <v>331</v>
      </c>
      <c r="H329" s="192">
        <v>2.886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182</v>
      </c>
      <c r="AU329" s="190" t="s">
        <v>92</v>
      </c>
      <c r="AV329" s="14" t="s">
        <v>92</v>
      </c>
      <c r="AW329" s="14" t="s">
        <v>32</v>
      </c>
      <c r="AX329" s="14" t="s">
        <v>76</v>
      </c>
      <c r="AY329" s="190" t="s">
        <v>173</v>
      </c>
    </row>
    <row r="330" spans="2:51" s="13" customFormat="1" ht="12">
      <c r="B330" s="181"/>
      <c r="D330" s="182" t="s">
        <v>182</v>
      </c>
      <c r="E330" s="183" t="s">
        <v>1</v>
      </c>
      <c r="F330" s="184" t="s">
        <v>332</v>
      </c>
      <c r="H330" s="183" t="s">
        <v>1</v>
      </c>
      <c r="I330" s="185"/>
      <c r="L330" s="181"/>
      <c r="M330" s="186"/>
      <c r="N330" s="187"/>
      <c r="O330" s="187"/>
      <c r="P330" s="187"/>
      <c r="Q330" s="187"/>
      <c r="R330" s="187"/>
      <c r="S330" s="187"/>
      <c r="T330" s="188"/>
      <c r="AT330" s="183" t="s">
        <v>182</v>
      </c>
      <c r="AU330" s="183" t="s">
        <v>92</v>
      </c>
      <c r="AV330" s="13" t="s">
        <v>84</v>
      </c>
      <c r="AW330" s="13" t="s">
        <v>32</v>
      </c>
      <c r="AX330" s="13" t="s">
        <v>76</v>
      </c>
      <c r="AY330" s="183" t="s">
        <v>173</v>
      </c>
    </row>
    <row r="331" spans="2:51" s="14" customFormat="1" ht="12">
      <c r="B331" s="189"/>
      <c r="D331" s="182" t="s">
        <v>182</v>
      </c>
      <c r="E331" s="190" t="s">
        <v>1</v>
      </c>
      <c r="F331" s="191" t="s">
        <v>333</v>
      </c>
      <c r="H331" s="192">
        <v>86.436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182</v>
      </c>
      <c r="AU331" s="190" t="s">
        <v>92</v>
      </c>
      <c r="AV331" s="14" t="s">
        <v>92</v>
      </c>
      <c r="AW331" s="14" t="s">
        <v>32</v>
      </c>
      <c r="AX331" s="14" t="s">
        <v>76</v>
      </c>
      <c r="AY331" s="190" t="s">
        <v>173</v>
      </c>
    </row>
    <row r="332" spans="2:51" s="14" customFormat="1" ht="12">
      <c r="B332" s="189"/>
      <c r="D332" s="182" t="s">
        <v>182</v>
      </c>
      <c r="E332" s="190" t="s">
        <v>1</v>
      </c>
      <c r="F332" s="191" t="s">
        <v>334</v>
      </c>
      <c r="H332" s="192">
        <v>44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182</v>
      </c>
      <c r="AU332" s="190" t="s">
        <v>92</v>
      </c>
      <c r="AV332" s="14" t="s">
        <v>92</v>
      </c>
      <c r="AW332" s="14" t="s">
        <v>32</v>
      </c>
      <c r="AX332" s="14" t="s">
        <v>76</v>
      </c>
      <c r="AY332" s="190" t="s">
        <v>173</v>
      </c>
    </row>
    <row r="333" spans="2:51" s="14" customFormat="1" ht="12">
      <c r="B333" s="189"/>
      <c r="D333" s="182" t="s">
        <v>182</v>
      </c>
      <c r="E333" s="190" t="s">
        <v>1</v>
      </c>
      <c r="F333" s="191" t="s">
        <v>330</v>
      </c>
      <c r="H333" s="192">
        <v>10</v>
      </c>
      <c r="I333" s="193"/>
      <c r="L333" s="189"/>
      <c r="M333" s="194"/>
      <c r="N333" s="195"/>
      <c r="O333" s="195"/>
      <c r="P333" s="195"/>
      <c r="Q333" s="195"/>
      <c r="R333" s="195"/>
      <c r="S333" s="195"/>
      <c r="T333" s="196"/>
      <c r="AT333" s="190" t="s">
        <v>182</v>
      </c>
      <c r="AU333" s="190" t="s">
        <v>92</v>
      </c>
      <c r="AV333" s="14" t="s">
        <v>92</v>
      </c>
      <c r="AW333" s="14" t="s">
        <v>32</v>
      </c>
      <c r="AX333" s="14" t="s">
        <v>76</v>
      </c>
      <c r="AY333" s="190" t="s">
        <v>173</v>
      </c>
    </row>
    <row r="334" spans="2:51" s="14" customFormat="1" ht="12">
      <c r="B334" s="189"/>
      <c r="D334" s="182" t="s">
        <v>182</v>
      </c>
      <c r="E334" s="190" t="s">
        <v>1</v>
      </c>
      <c r="F334" s="191" t="s">
        <v>335</v>
      </c>
      <c r="H334" s="192">
        <v>-3.6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182</v>
      </c>
      <c r="AU334" s="190" t="s">
        <v>92</v>
      </c>
      <c r="AV334" s="14" t="s">
        <v>92</v>
      </c>
      <c r="AW334" s="14" t="s">
        <v>32</v>
      </c>
      <c r="AX334" s="14" t="s">
        <v>76</v>
      </c>
      <c r="AY334" s="190" t="s">
        <v>173</v>
      </c>
    </row>
    <row r="335" spans="2:51" s="14" customFormat="1" ht="12">
      <c r="B335" s="189"/>
      <c r="D335" s="182" t="s">
        <v>182</v>
      </c>
      <c r="E335" s="190" t="s">
        <v>1</v>
      </c>
      <c r="F335" s="191" t="s">
        <v>336</v>
      </c>
      <c r="H335" s="192">
        <v>-15.75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182</v>
      </c>
      <c r="AU335" s="190" t="s">
        <v>92</v>
      </c>
      <c r="AV335" s="14" t="s">
        <v>92</v>
      </c>
      <c r="AW335" s="14" t="s">
        <v>32</v>
      </c>
      <c r="AX335" s="14" t="s">
        <v>76</v>
      </c>
      <c r="AY335" s="190" t="s">
        <v>173</v>
      </c>
    </row>
    <row r="336" spans="2:51" s="14" customFormat="1" ht="12">
      <c r="B336" s="189"/>
      <c r="D336" s="182" t="s">
        <v>182</v>
      </c>
      <c r="E336" s="190" t="s">
        <v>1</v>
      </c>
      <c r="F336" s="191" t="s">
        <v>337</v>
      </c>
      <c r="H336" s="192">
        <v>-34.2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182</v>
      </c>
      <c r="AU336" s="190" t="s">
        <v>92</v>
      </c>
      <c r="AV336" s="14" t="s">
        <v>92</v>
      </c>
      <c r="AW336" s="14" t="s">
        <v>32</v>
      </c>
      <c r="AX336" s="14" t="s">
        <v>76</v>
      </c>
      <c r="AY336" s="190" t="s">
        <v>173</v>
      </c>
    </row>
    <row r="337" spans="2:51" s="14" customFormat="1" ht="12">
      <c r="B337" s="189"/>
      <c r="D337" s="182" t="s">
        <v>182</v>
      </c>
      <c r="E337" s="190" t="s">
        <v>1</v>
      </c>
      <c r="F337" s="191" t="s">
        <v>338</v>
      </c>
      <c r="H337" s="192">
        <v>-1.08</v>
      </c>
      <c r="I337" s="193"/>
      <c r="L337" s="189"/>
      <c r="M337" s="194"/>
      <c r="N337" s="195"/>
      <c r="O337" s="195"/>
      <c r="P337" s="195"/>
      <c r="Q337" s="195"/>
      <c r="R337" s="195"/>
      <c r="S337" s="195"/>
      <c r="T337" s="196"/>
      <c r="AT337" s="190" t="s">
        <v>182</v>
      </c>
      <c r="AU337" s="190" t="s">
        <v>92</v>
      </c>
      <c r="AV337" s="14" t="s">
        <v>92</v>
      </c>
      <c r="AW337" s="14" t="s">
        <v>32</v>
      </c>
      <c r="AX337" s="14" t="s">
        <v>76</v>
      </c>
      <c r="AY337" s="190" t="s">
        <v>173</v>
      </c>
    </row>
    <row r="338" spans="2:51" s="14" customFormat="1" ht="12">
      <c r="B338" s="189"/>
      <c r="D338" s="182" t="s">
        <v>182</v>
      </c>
      <c r="E338" s="190" t="s">
        <v>1</v>
      </c>
      <c r="F338" s="191" t="s">
        <v>339</v>
      </c>
      <c r="H338" s="192">
        <v>-2.16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182</v>
      </c>
      <c r="AU338" s="190" t="s">
        <v>92</v>
      </c>
      <c r="AV338" s="14" t="s">
        <v>92</v>
      </c>
      <c r="AW338" s="14" t="s">
        <v>32</v>
      </c>
      <c r="AX338" s="14" t="s">
        <v>76</v>
      </c>
      <c r="AY338" s="190" t="s">
        <v>173</v>
      </c>
    </row>
    <row r="339" spans="2:51" s="14" customFormat="1" ht="12">
      <c r="B339" s="189"/>
      <c r="D339" s="182" t="s">
        <v>182</v>
      </c>
      <c r="E339" s="190" t="s">
        <v>1</v>
      </c>
      <c r="F339" s="191" t="s">
        <v>340</v>
      </c>
      <c r="H339" s="192">
        <v>-12.96</v>
      </c>
      <c r="I339" s="193"/>
      <c r="L339" s="189"/>
      <c r="M339" s="194"/>
      <c r="N339" s="195"/>
      <c r="O339" s="195"/>
      <c r="P339" s="195"/>
      <c r="Q339" s="195"/>
      <c r="R339" s="195"/>
      <c r="S339" s="195"/>
      <c r="T339" s="196"/>
      <c r="AT339" s="190" t="s">
        <v>182</v>
      </c>
      <c r="AU339" s="190" t="s">
        <v>92</v>
      </c>
      <c r="AV339" s="14" t="s">
        <v>92</v>
      </c>
      <c r="AW339" s="14" t="s">
        <v>32</v>
      </c>
      <c r="AX339" s="14" t="s">
        <v>76</v>
      </c>
      <c r="AY339" s="190" t="s">
        <v>173</v>
      </c>
    </row>
    <row r="340" spans="2:51" s="14" customFormat="1" ht="12">
      <c r="B340" s="189"/>
      <c r="D340" s="182" t="s">
        <v>182</v>
      </c>
      <c r="E340" s="190" t="s">
        <v>1</v>
      </c>
      <c r="F340" s="191" t="s">
        <v>341</v>
      </c>
      <c r="H340" s="192">
        <v>-15.12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182</v>
      </c>
      <c r="AU340" s="190" t="s">
        <v>92</v>
      </c>
      <c r="AV340" s="14" t="s">
        <v>92</v>
      </c>
      <c r="AW340" s="14" t="s">
        <v>32</v>
      </c>
      <c r="AX340" s="14" t="s">
        <v>76</v>
      </c>
      <c r="AY340" s="190" t="s">
        <v>173</v>
      </c>
    </row>
    <row r="341" spans="2:51" s="14" customFormat="1" ht="12">
      <c r="B341" s="189"/>
      <c r="D341" s="182" t="s">
        <v>182</v>
      </c>
      <c r="E341" s="190" t="s">
        <v>1</v>
      </c>
      <c r="F341" s="191" t="s">
        <v>342</v>
      </c>
      <c r="H341" s="192">
        <v>-2.88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182</v>
      </c>
      <c r="AU341" s="190" t="s">
        <v>92</v>
      </c>
      <c r="AV341" s="14" t="s">
        <v>92</v>
      </c>
      <c r="AW341" s="14" t="s">
        <v>32</v>
      </c>
      <c r="AX341" s="14" t="s">
        <v>76</v>
      </c>
      <c r="AY341" s="190" t="s">
        <v>173</v>
      </c>
    </row>
    <row r="342" spans="2:51" s="14" customFormat="1" ht="12">
      <c r="B342" s="189"/>
      <c r="D342" s="182" t="s">
        <v>182</v>
      </c>
      <c r="E342" s="190" t="s">
        <v>1</v>
      </c>
      <c r="F342" s="191" t="s">
        <v>343</v>
      </c>
      <c r="H342" s="192">
        <v>-9.09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182</v>
      </c>
      <c r="AU342" s="190" t="s">
        <v>92</v>
      </c>
      <c r="AV342" s="14" t="s">
        <v>92</v>
      </c>
      <c r="AW342" s="14" t="s">
        <v>32</v>
      </c>
      <c r="AX342" s="14" t="s">
        <v>76</v>
      </c>
      <c r="AY342" s="190" t="s">
        <v>173</v>
      </c>
    </row>
    <row r="343" spans="2:51" s="13" customFormat="1" ht="12">
      <c r="B343" s="181"/>
      <c r="D343" s="182" t="s">
        <v>182</v>
      </c>
      <c r="E343" s="183" t="s">
        <v>1</v>
      </c>
      <c r="F343" s="184" t="s">
        <v>297</v>
      </c>
      <c r="H343" s="183" t="s">
        <v>1</v>
      </c>
      <c r="I343" s="185"/>
      <c r="L343" s="181"/>
      <c r="M343" s="186"/>
      <c r="N343" s="187"/>
      <c r="O343" s="187"/>
      <c r="P343" s="187"/>
      <c r="Q343" s="187"/>
      <c r="R343" s="187"/>
      <c r="S343" s="187"/>
      <c r="T343" s="188"/>
      <c r="AT343" s="183" t="s">
        <v>182</v>
      </c>
      <c r="AU343" s="183" t="s">
        <v>92</v>
      </c>
      <c r="AV343" s="13" t="s">
        <v>84</v>
      </c>
      <c r="AW343" s="13" t="s">
        <v>32</v>
      </c>
      <c r="AX343" s="13" t="s">
        <v>76</v>
      </c>
      <c r="AY343" s="183" t="s">
        <v>173</v>
      </c>
    </row>
    <row r="344" spans="2:51" s="14" customFormat="1" ht="12">
      <c r="B344" s="189"/>
      <c r="D344" s="182" t="s">
        <v>182</v>
      </c>
      <c r="E344" s="190" t="s">
        <v>1</v>
      </c>
      <c r="F344" s="191" t="s">
        <v>438</v>
      </c>
      <c r="H344" s="192">
        <v>2.964</v>
      </c>
      <c r="I344" s="193"/>
      <c r="L344" s="189"/>
      <c r="M344" s="194"/>
      <c r="N344" s="195"/>
      <c r="O344" s="195"/>
      <c r="P344" s="195"/>
      <c r="Q344" s="195"/>
      <c r="R344" s="195"/>
      <c r="S344" s="195"/>
      <c r="T344" s="196"/>
      <c r="AT344" s="190" t="s">
        <v>182</v>
      </c>
      <c r="AU344" s="190" t="s">
        <v>92</v>
      </c>
      <c r="AV344" s="14" t="s">
        <v>92</v>
      </c>
      <c r="AW344" s="14" t="s">
        <v>32</v>
      </c>
      <c r="AX344" s="14" t="s">
        <v>76</v>
      </c>
      <c r="AY344" s="190" t="s">
        <v>173</v>
      </c>
    </row>
    <row r="345" spans="2:51" s="14" customFormat="1" ht="12">
      <c r="B345" s="189"/>
      <c r="D345" s="182" t="s">
        <v>182</v>
      </c>
      <c r="E345" s="190" t="s">
        <v>1</v>
      </c>
      <c r="F345" s="191" t="s">
        <v>439</v>
      </c>
      <c r="H345" s="192">
        <v>13.68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182</v>
      </c>
      <c r="AU345" s="190" t="s">
        <v>92</v>
      </c>
      <c r="AV345" s="14" t="s">
        <v>92</v>
      </c>
      <c r="AW345" s="14" t="s">
        <v>32</v>
      </c>
      <c r="AX345" s="14" t="s">
        <v>76</v>
      </c>
      <c r="AY345" s="190" t="s">
        <v>173</v>
      </c>
    </row>
    <row r="346" spans="2:51" s="14" customFormat="1" ht="12">
      <c r="B346" s="189"/>
      <c r="D346" s="182" t="s">
        <v>182</v>
      </c>
      <c r="E346" s="190" t="s">
        <v>1</v>
      </c>
      <c r="F346" s="191" t="s">
        <v>440</v>
      </c>
      <c r="H346" s="192">
        <v>38.988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182</v>
      </c>
      <c r="AU346" s="190" t="s">
        <v>92</v>
      </c>
      <c r="AV346" s="14" t="s">
        <v>92</v>
      </c>
      <c r="AW346" s="14" t="s">
        <v>32</v>
      </c>
      <c r="AX346" s="14" t="s">
        <v>76</v>
      </c>
      <c r="AY346" s="190" t="s">
        <v>173</v>
      </c>
    </row>
    <row r="347" spans="2:51" s="14" customFormat="1" ht="12">
      <c r="B347" s="189"/>
      <c r="D347" s="182" t="s">
        <v>182</v>
      </c>
      <c r="E347" s="190" t="s">
        <v>1</v>
      </c>
      <c r="F347" s="191" t="s">
        <v>441</v>
      </c>
      <c r="H347" s="192">
        <v>2.736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182</v>
      </c>
      <c r="AU347" s="190" t="s">
        <v>92</v>
      </c>
      <c r="AV347" s="14" t="s">
        <v>92</v>
      </c>
      <c r="AW347" s="14" t="s">
        <v>32</v>
      </c>
      <c r="AX347" s="14" t="s">
        <v>76</v>
      </c>
      <c r="AY347" s="190" t="s">
        <v>173</v>
      </c>
    </row>
    <row r="348" spans="2:51" s="14" customFormat="1" ht="12">
      <c r="B348" s="189"/>
      <c r="D348" s="182" t="s">
        <v>182</v>
      </c>
      <c r="E348" s="190" t="s">
        <v>1</v>
      </c>
      <c r="F348" s="191" t="s">
        <v>442</v>
      </c>
      <c r="H348" s="192">
        <v>4.56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182</v>
      </c>
      <c r="AU348" s="190" t="s">
        <v>92</v>
      </c>
      <c r="AV348" s="14" t="s">
        <v>92</v>
      </c>
      <c r="AW348" s="14" t="s">
        <v>32</v>
      </c>
      <c r="AX348" s="14" t="s">
        <v>76</v>
      </c>
      <c r="AY348" s="190" t="s">
        <v>173</v>
      </c>
    </row>
    <row r="349" spans="2:51" s="14" customFormat="1" ht="12">
      <c r="B349" s="189"/>
      <c r="D349" s="182" t="s">
        <v>182</v>
      </c>
      <c r="E349" s="190" t="s">
        <v>1</v>
      </c>
      <c r="F349" s="191" t="s">
        <v>443</v>
      </c>
      <c r="H349" s="192">
        <v>16.416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182</v>
      </c>
      <c r="AU349" s="190" t="s">
        <v>92</v>
      </c>
      <c r="AV349" s="14" t="s">
        <v>92</v>
      </c>
      <c r="AW349" s="14" t="s">
        <v>32</v>
      </c>
      <c r="AX349" s="14" t="s">
        <v>76</v>
      </c>
      <c r="AY349" s="190" t="s">
        <v>173</v>
      </c>
    </row>
    <row r="350" spans="2:51" s="14" customFormat="1" ht="12">
      <c r="B350" s="189"/>
      <c r="D350" s="182" t="s">
        <v>182</v>
      </c>
      <c r="E350" s="190" t="s">
        <v>1</v>
      </c>
      <c r="F350" s="191" t="s">
        <v>444</v>
      </c>
      <c r="H350" s="192">
        <v>15.048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182</v>
      </c>
      <c r="AU350" s="190" t="s">
        <v>92</v>
      </c>
      <c r="AV350" s="14" t="s">
        <v>92</v>
      </c>
      <c r="AW350" s="14" t="s">
        <v>32</v>
      </c>
      <c r="AX350" s="14" t="s">
        <v>76</v>
      </c>
      <c r="AY350" s="190" t="s">
        <v>173</v>
      </c>
    </row>
    <row r="351" spans="2:51" s="14" customFormat="1" ht="12">
      <c r="B351" s="189"/>
      <c r="D351" s="182" t="s">
        <v>182</v>
      </c>
      <c r="E351" s="190" t="s">
        <v>1</v>
      </c>
      <c r="F351" s="191" t="s">
        <v>445</v>
      </c>
      <c r="H351" s="192">
        <v>2.736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182</v>
      </c>
      <c r="AU351" s="190" t="s">
        <v>92</v>
      </c>
      <c r="AV351" s="14" t="s">
        <v>92</v>
      </c>
      <c r="AW351" s="14" t="s">
        <v>32</v>
      </c>
      <c r="AX351" s="14" t="s">
        <v>76</v>
      </c>
      <c r="AY351" s="190" t="s">
        <v>173</v>
      </c>
    </row>
    <row r="352" spans="2:51" s="14" customFormat="1" ht="12">
      <c r="B352" s="189"/>
      <c r="D352" s="182" t="s">
        <v>182</v>
      </c>
      <c r="E352" s="190" t="s">
        <v>1</v>
      </c>
      <c r="F352" s="191" t="s">
        <v>446</v>
      </c>
      <c r="H352" s="192">
        <v>9.386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182</v>
      </c>
      <c r="AU352" s="190" t="s">
        <v>92</v>
      </c>
      <c r="AV352" s="14" t="s">
        <v>92</v>
      </c>
      <c r="AW352" s="14" t="s">
        <v>32</v>
      </c>
      <c r="AX352" s="14" t="s">
        <v>76</v>
      </c>
      <c r="AY352" s="190" t="s">
        <v>173</v>
      </c>
    </row>
    <row r="353" spans="2:51" s="15" customFormat="1" ht="12">
      <c r="B353" s="197"/>
      <c r="D353" s="182" t="s">
        <v>182</v>
      </c>
      <c r="E353" s="198" t="s">
        <v>1</v>
      </c>
      <c r="F353" s="199" t="s">
        <v>215</v>
      </c>
      <c r="H353" s="200">
        <v>561.4780000000001</v>
      </c>
      <c r="I353" s="201"/>
      <c r="L353" s="197"/>
      <c r="M353" s="202"/>
      <c r="N353" s="203"/>
      <c r="O353" s="203"/>
      <c r="P353" s="203"/>
      <c r="Q353" s="203"/>
      <c r="R353" s="203"/>
      <c r="S353" s="203"/>
      <c r="T353" s="204"/>
      <c r="AT353" s="198" t="s">
        <v>182</v>
      </c>
      <c r="AU353" s="198" t="s">
        <v>92</v>
      </c>
      <c r="AV353" s="15" t="s">
        <v>180</v>
      </c>
      <c r="AW353" s="15" t="s">
        <v>32</v>
      </c>
      <c r="AX353" s="15" t="s">
        <v>76</v>
      </c>
      <c r="AY353" s="198" t="s">
        <v>173</v>
      </c>
    </row>
    <row r="354" spans="2:51" s="14" customFormat="1" ht="12">
      <c r="B354" s="189"/>
      <c r="D354" s="182" t="s">
        <v>182</v>
      </c>
      <c r="E354" s="190" t="s">
        <v>1</v>
      </c>
      <c r="F354" s="191" t="s">
        <v>447</v>
      </c>
      <c r="H354" s="192">
        <v>624</v>
      </c>
      <c r="I354" s="193"/>
      <c r="L354" s="189"/>
      <c r="M354" s="194"/>
      <c r="N354" s="195"/>
      <c r="O354" s="195"/>
      <c r="P354" s="195"/>
      <c r="Q354" s="195"/>
      <c r="R354" s="195"/>
      <c r="S354" s="195"/>
      <c r="T354" s="196"/>
      <c r="AT354" s="190" t="s">
        <v>182</v>
      </c>
      <c r="AU354" s="190" t="s">
        <v>92</v>
      </c>
      <c r="AV354" s="14" t="s">
        <v>92</v>
      </c>
      <c r="AW354" s="14" t="s">
        <v>32</v>
      </c>
      <c r="AX354" s="14" t="s">
        <v>84</v>
      </c>
      <c r="AY354" s="190" t="s">
        <v>173</v>
      </c>
    </row>
    <row r="355" spans="1:65" s="2" customFormat="1" ht="21.75" customHeight="1">
      <c r="A355" s="33"/>
      <c r="B355" s="167"/>
      <c r="C355" s="168" t="s">
        <v>448</v>
      </c>
      <c r="D355" s="168" t="s">
        <v>175</v>
      </c>
      <c r="E355" s="169" t="s">
        <v>449</v>
      </c>
      <c r="F355" s="170" t="s">
        <v>450</v>
      </c>
      <c r="G355" s="171" t="s">
        <v>178</v>
      </c>
      <c r="H355" s="172">
        <v>96.84</v>
      </c>
      <c r="I355" s="173"/>
      <c r="J355" s="174">
        <f>ROUND(I355*H355,2)</f>
        <v>0</v>
      </c>
      <c r="K355" s="170" t="s">
        <v>179</v>
      </c>
      <c r="L355" s="34"/>
      <c r="M355" s="175" t="s">
        <v>1</v>
      </c>
      <c r="N355" s="176" t="s">
        <v>42</v>
      </c>
      <c r="O355" s="59"/>
      <c r="P355" s="177">
        <f>O355*H355</f>
        <v>0</v>
      </c>
      <c r="Q355" s="177">
        <v>0</v>
      </c>
      <c r="R355" s="177">
        <f>Q355*H355</f>
        <v>0</v>
      </c>
      <c r="S355" s="177">
        <v>0</v>
      </c>
      <c r="T355" s="178">
        <f>S355*H355</f>
        <v>0</v>
      </c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R355" s="179" t="s">
        <v>180</v>
      </c>
      <c r="AT355" s="179" t="s">
        <v>175</v>
      </c>
      <c r="AU355" s="179" t="s">
        <v>92</v>
      </c>
      <c r="AY355" s="18" t="s">
        <v>173</v>
      </c>
      <c r="BE355" s="180">
        <f>IF(N355="základní",J355,0)</f>
        <v>0</v>
      </c>
      <c r="BF355" s="180">
        <f>IF(N355="snížená",J355,0)</f>
        <v>0</v>
      </c>
      <c r="BG355" s="180">
        <f>IF(N355="zákl. přenesená",J355,0)</f>
        <v>0</v>
      </c>
      <c r="BH355" s="180">
        <f>IF(N355="sníž. přenesená",J355,0)</f>
        <v>0</v>
      </c>
      <c r="BI355" s="180">
        <f>IF(N355="nulová",J355,0)</f>
        <v>0</v>
      </c>
      <c r="BJ355" s="18" t="s">
        <v>92</v>
      </c>
      <c r="BK355" s="180">
        <f>ROUND(I355*H355,2)</f>
        <v>0</v>
      </c>
      <c r="BL355" s="18" t="s">
        <v>180</v>
      </c>
      <c r="BM355" s="179" t="s">
        <v>451</v>
      </c>
    </row>
    <row r="356" spans="2:51" s="14" customFormat="1" ht="12">
      <c r="B356" s="189"/>
      <c r="D356" s="182" t="s">
        <v>182</v>
      </c>
      <c r="E356" s="190" t="s">
        <v>1</v>
      </c>
      <c r="F356" s="191" t="s">
        <v>452</v>
      </c>
      <c r="H356" s="192">
        <v>3.6</v>
      </c>
      <c r="I356" s="193"/>
      <c r="L356" s="189"/>
      <c r="M356" s="194"/>
      <c r="N356" s="195"/>
      <c r="O356" s="195"/>
      <c r="P356" s="195"/>
      <c r="Q356" s="195"/>
      <c r="R356" s="195"/>
      <c r="S356" s="195"/>
      <c r="T356" s="196"/>
      <c r="AT356" s="190" t="s">
        <v>182</v>
      </c>
      <c r="AU356" s="190" t="s">
        <v>92</v>
      </c>
      <c r="AV356" s="14" t="s">
        <v>92</v>
      </c>
      <c r="AW356" s="14" t="s">
        <v>32</v>
      </c>
      <c r="AX356" s="14" t="s">
        <v>76</v>
      </c>
      <c r="AY356" s="190" t="s">
        <v>173</v>
      </c>
    </row>
    <row r="357" spans="2:51" s="14" customFormat="1" ht="12">
      <c r="B357" s="189"/>
      <c r="D357" s="182" t="s">
        <v>182</v>
      </c>
      <c r="E357" s="190" t="s">
        <v>1</v>
      </c>
      <c r="F357" s="191" t="s">
        <v>453</v>
      </c>
      <c r="H357" s="192">
        <v>15.75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182</v>
      </c>
      <c r="AU357" s="190" t="s">
        <v>92</v>
      </c>
      <c r="AV357" s="14" t="s">
        <v>92</v>
      </c>
      <c r="AW357" s="14" t="s">
        <v>32</v>
      </c>
      <c r="AX357" s="14" t="s">
        <v>76</v>
      </c>
      <c r="AY357" s="190" t="s">
        <v>173</v>
      </c>
    </row>
    <row r="358" spans="2:51" s="14" customFormat="1" ht="12">
      <c r="B358" s="189"/>
      <c r="D358" s="182" t="s">
        <v>182</v>
      </c>
      <c r="E358" s="190" t="s">
        <v>1</v>
      </c>
      <c r="F358" s="191" t="s">
        <v>454</v>
      </c>
      <c r="H358" s="192">
        <v>34.2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182</v>
      </c>
      <c r="AU358" s="190" t="s">
        <v>92</v>
      </c>
      <c r="AV358" s="14" t="s">
        <v>92</v>
      </c>
      <c r="AW358" s="14" t="s">
        <v>32</v>
      </c>
      <c r="AX358" s="14" t="s">
        <v>76</v>
      </c>
      <c r="AY358" s="190" t="s">
        <v>173</v>
      </c>
    </row>
    <row r="359" spans="2:51" s="14" customFormat="1" ht="12">
      <c r="B359" s="189"/>
      <c r="D359" s="182" t="s">
        <v>182</v>
      </c>
      <c r="E359" s="190" t="s">
        <v>1</v>
      </c>
      <c r="F359" s="191" t="s">
        <v>455</v>
      </c>
      <c r="H359" s="192">
        <v>1.08</v>
      </c>
      <c r="I359" s="193"/>
      <c r="L359" s="189"/>
      <c r="M359" s="194"/>
      <c r="N359" s="195"/>
      <c r="O359" s="195"/>
      <c r="P359" s="195"/>
      <c r="Q359" s="195"/>
      <c r="R359" s="195"/>
      <c r="S359" s="195"/>
      <c r="T359" s="196"/>
      <c r="AT359" s="190" t="s">
        <v>182</v>
      </c>
      <c r="AU359" s="190" t="s">
        <v>92</v>
      </c>
      <c r="AV359" s="14" t="s">
        <v>92</v>
      </c>
      <c r="AW359" s="14" t="s">
        <v>32</v>
      </c>
      <c r="AX359" s="14" t="s">
        <v>76</v>
      </c>
      <c r="AY359" s="190" t="s">
        <v>173</v>
      </c>
    </row>
    <row r="360" spans="2:51" s="14" customFormat="1" ht="12">
      <c r="B360" s="189"/>
      <c r="D360" s="182" t="s">
        <v>182</v>
      </c>
      <c r="E360" s="190" t="s">
        <v>1</v>
      </c>
      <c r="F360" s="191" t="s">
        <v>456</v>
      </c>
      <c r="H360" s="192">
        <v>2.16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182</v>
      </c>
      <c r="AU360" s="190" t="s">
        <v>92</v>
      </c>
      <c r="AV360" s="14" t="s">
        <v>92</v>
      </c>
      <c r="AW360" s="14" t="s">
        <v>32</v>
      </c>
      <c r="AX360" s="14" t="s">
        <v>76</v>
      </c>
      <c r="AY360" s="190" t="s">
        <v>173</v>
      </c>
    </row>
    <row r="361" spans="2:51" s="14" customFormat="1" ht="12">
      <c r="B361" s="189"/>
      <c r="D361" s="182" t="s">
        <v>182</v>
      </c>
      <c r="E361" s="190" t="s">
        <v>1</v>
      </c>
      <c r="F361" s="191" t="s">
        <v>457</v>
      </c>
      <c r="H361" s="192">
        <v>12.96</v>
      </c>
      <c r="I361" s="193"/>
      <c r="L361" s="189"/>
      <c r="M361" s="194"/>
      <c r="N361" s="195"/>
      <c r="O361" s="195"/>
      <c r="P361" s="195"/>
      <c r="Q361" s="195"/>
      <c r="R361" s="195"/>
      <c r="S361" s="195"/>
      <c r="T361" s="196"/>
      <c r="AT361" s="190" t="s">
        <v>182</v>
      </c>
      <c r="AU361" s="190" t="s">
        <v>92</v>
      </c>
      <c r="AV361" s="14" t="s">
        <v>92</v>
      </c>
      <c r="AW361" s="14" t="s">
        <v>32</v>
      </c>
      <c r="AX361" s="14" t="s">
        <v>76</v>
      </c>
      <c r="AY361" s="190" t="s">
        <v>173</v>
      </c>
    </row>
    <row r="362" spans="2:51" s="14" customFormat="1" ht="12">
      <c r="B362" s="189"/>
      <c r="D362" s="182" t="s">
        <v>182</v>
      </c>
      <c r="E362" s="190" t="s">
        <v>1</v>
      </c>
      <c r="F362" s="191" t="s">
        <v>458</v>
      </c>
      <c r="H362" s="192">
        <v>15.12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182</v>
      </c>
      <c r="AU362" s="190" t="s">
        <v>92</v>
      </c>
      <c r="AV362" s="14" t="s">
        <v>92</v>
      </c>
      <c r="AW362" s="14" t="s">
        <v>32</v>
      </c>
      <c r="AX362" s="14" t="s">
        <v>76</v>
      </c>
      <c r="AY362" s="190" t="s">
        <v>173</v>
      </c>
    </row>
    <row r="363" spans="2:51" s="14" customFormat="1" ht="12">
      <c r="B363" s="189"/>
      <c r="D363" s="182" t="s">
        <v>182</v>
      </c>
      <c r="E363" s="190" t="s">
        <v>1</v>
      </c>
      <c r="F363" s="191" t="s">
        <v>459</v>
      </c>
      <c r="H363" s="192">
        <v>2.88</v>
      </c>
      <c r="I363" s="193"/>
      <c r="L363" s="189"/>
      <c r="M363" s="194"/>
      <c r="N363" s="195"/>
      <c r="O363" s="195"/>
      <c r="P363" s="195"/>
      <c r="Q363" s="195"/>
      <c r="R363" s="195"/>
      <c r="S363" s="195"/>
      <c r="T363" s="196"/>
      <c r="AT363" s="190" t="s">
        <v>182</v>
      </c>
      <c r="AU363" s="190" t="s">
        <v>92</v>
      </c>
      <c r="AV363" s="14" t="s">
        <v>92</v>
      </c>
      <c r="AW363" s="14" t="s">
        <v>32</v>
      </c>
      <c r="AX363" s="14" t="s">
        <v>76</v>
      </c>
      <c r="AY363" s="190" t="s">
        <v>173</v>
      </c>
    </row>
    <row r="364" spans="2:51" s="14" customFormat="1" ht="12">
      <c r="B364" s="189"/>
      <c r="D364" s="182" t="s">
        <v>182</v>
      </c>
      <c r="E364" s="190" t="s">
        <v>1</v>
      </c>
      <c r="F364" s="191" t="s">
        <v>460</v>
      </c>
      <c r="H364" s="192">
        <v>9.09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182</v>
      </c>
      <c r="AU364" s="190" t="s">
        <v>92</v>
      </c>
      <c r="AV364" s="14" t="s">
        <v>92</v>
      </c>
      <c r="AW364" s="14" t="s">
        <v>32</v>
      </c>
      <c r="AX364" s="14" t="s">
        <v>76</v>
      </c>
      <c r="AY364" s="190" t="s">
        <v>173</v>
      </c>
    </row>
    <row r="365" spans="2:51" s="15" customFormat="1" ht="12">
      <c r="B365" s="197"/>
      <c r="D365" s="182" t="s">
        <v>182</v>
      </c>
      <c r="E365" s="198" t="s">
        <v>1</v>
      </c>
      <c r="F365" s="199" t="s">
        <v>215</v>
      </c>
      <c r="H365" s="200">
        <v>96.84</v>
      </c>
      <c r="I365" s="201"/>
      <c r="L365" s="197"/>
      <c r="M365" s="202"/>
      <c r="N365" s="203"/>
      <c r="O365" s="203"/>
      <c r="P365" s="203"/>
      <c r="Q365" s="203"/>
      <c r="R365" s="203"/>
      <c r="S365" s="203"/>
      <c r="T365" s="204"/>
      <c r="AT365" s="198" t="s">
        <v>182</v>
      </c>
      <c r="AU365" s="198" t="s">
        <v>92</v>
      </c>
      <c r="AV365" s="15" t="s">
        <v>180</v>
      </c>
      <c r="AW365" s="15" t="s">
        <v>32</v>
      </c>
      <c r="AX365" s="15" t="s">
        <v>84</v>
      </c>
      <c r="AY365" s="198" t="s">
        <v>173</v>
      </c>
    </row>
    <row r="366" spans="1:65" s="2" customFormat="1" ht="16.5" customHeight="1">
      <c r="A366" s="33"/>
      <c r="B366" s="167"/>
      <c r="C366" s="168" t="s">
        <v>461</v>
      </c>
      <c r="D366" s="168" t="s">
        <v>175</v>
      </c>
      <c r="E366" s="169" t="s">
        <v>462</v>
      </c>
      <c r="F366" s="170" t="s">
        <v>463</v>
      </c>
      <c r="G366" s="171" t="s">
        <v>178</v>
      </c>
      <c r="H366" s="172">
        <v>636</v>
      </c>
      <c r="I366" s="173"/>
      <c r="J366" s="174">
        <f>ROUND(I366*H366,2)</f>
        <v>0</v>
      </c>
      <c r="K366" s="170" t="s">
        <v>179</v>
      </c>
      <c r="L366" s="34"/>
      <c r="M366" s="175" t="s">
        <v>1</v>
      </c>
      <c r="N366" s="176" t="s">
        <v>42</v>
      </c>
      <c r="O366" s="59"/>
      <c r="P366" s="177">
        <f>O366*H366</f>
        <v>0</v>
      </c>
      <c r="Q366" s="177">
        <v>0</v>
      </c>
      <c r="R366" s="177">
        <f>Q366*H366</f>
        <v>0</v>
      </c>
      <c r="S366" s="177">
        <v>0</v>
      </c>
      <c r="T366" s="178">
        <f>S366*H366</f>
        <v>0</v>
      </c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R366" s="179" t="s">
        <v>180</v>
      </c>
      <c r="AT366" s="179" t="s">
        <v>175</v>
      </c>
      <c r="AU366" s="179" t="s">
        <v>92</v>
      </c>
      <c r="AY366" s="18" t="s">
        <v>173</v>
      </c>
      <c r="BE366" s="180">
        <f>IF(N366="základní",J366,0)</f>
        <v>0</v>
      </c>
      <c r="BF366" s="180">
        <f>IF(N366="snížená",J366,0)</f>
        <v>0</v>
      </c>
      <c r="BG366" s="180">
        <f>IF(N366="zákl. přenesená",J366,0)</f>
        <v>0</v>
      </c>
      <c r="BH366" s="180">
        <f>IF(N366="sníž. přenesená",J366,0)</f>
        <v>0</v>
      </c>
      <c r="BI366" s="180">
        <f>IF(N366="nulová",J366,0)</f>
        <v>0</v>
      </c>
      <c r="BJ366" s="18" t="s">
        <v>92</v>
      </c>
      <c r="BK366" s="180">
        <f>ROUND(I366*H366,2)</f>
        <v>0</v>
      </c>
      <c r="BL366" s="18" t="s">
        <v>180</v>
      </c>
      <c r="BM366" s="179" t="s">
        <v>464</v>
      </c>
    </row>
    <row r="367" spans="1:65" s="2" customFormat="1" ht="21.75" customHeight="1">
      <c r="A367" s="33"/>
      <c r="B367" s="167"/>
      <c r="C367" s="168" t="s">
        <v>465</v>
      </c>
      <c r="D367" s="168" t="s">
        <v>175</v>
      </c>
      <c r="E367" s="169" t="s">
        <v>466</v>
      </c>
      <c r="F367" s="170" t="s">
        <v>467</v>
      </c>
      <c r="G367" s="171" t="s">
        <v>178</v>
      </c>
      <c r="H367" s="172">
        <v>44.58</v>
      </c>
      <c r="I367" s="173"/>
      <c r="J367" s="174">
        <f>ROUND(I367*H367,2)</f>
        <v>0</v>
      </c>
      <c r="K367" s="170" t="s">
        <v>179</v>
      </c>
      <c r="L367" s="34"/>
      <c r="M367" s="175" t="s">
        <v>1</v>
      </c>
      <c r="N367" s="176" t="s">
        <v>42</v>
      </c>
      <c r="O367" s="59"/>
      <c r="P367" s="177">
        <f>O367*H367</f>
        <v>0</v>
      </c>
      <c r="Q367" s="177">
        <v>0.04984</v>
      </c>
      <c r="R367" s="177">
        <f>Q367*H367</f>
        <v>2.2218672</v>
      </c>
      <c r="S367" s="177">
        <v>0</v>
      </c>
      <c r="T367" s="178">
        <f>S367*H367</f>
        <v>0</v>
      </c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R367" s="179" t="s">
        <v>180</v>
      </c>
      <c r="AT367" s="179" t="s">
        <v>175</v>
      </c>
      <c r="AU367" s="179" t="s">
        <v>92</v>
      </c>
      <c r="AY367" s="18" t="s">
        <v>173</v>
      </c>
      <c r="BE367" s="180">
        <f>IF(N367="základní",J367,0)</f>
        <v>0</v>
      </c>
      <c r="BF367" s="180">
        <f>IF(N367="snížená",J367,0)</f>
        <v>0</v>
      </c>
      <c r="BG367" s="180">
        <f>IF(N367="zákl. přenesená",J367,0)</f>
        <v>0</v>
      </c>
      <c r="BH367" s="180">
        <f>IF(N367="sníž. přenesená",J367,0)</f>
        <v>0</v>
      </c>
      <c r="BI367" s="180">
        <f>IF(N367="nulová",J367,0)</f>
        <v>0</v>
      </c>
      <c r="BJ367" s="18" t="s">
        <v>92</v>
      </c>
      <c r="BK367" s="180">
        <f>ROUND(I367*H367,2)</f>
        <v>0</v>
      </c>
      <c r="BL367" s="18" t="s">
        <v>180</v>
      </c>
      <c r="BM367" s="179" t="s">
        <v>468</v>
      </c>
    </row>
    <row r="368" spans="2:51" s="13" customFormat="1" ht="12">
      <c r="B368" s="181"/>
      <c r="D368" s="182" t="s">
        <v>182</v>
      </c>
      <c r="E368" s="183" t="s">
        <v>1</v>
      </c>
      <c r="F368" s="184" t="s">
        <v>469</v>
      </c>
      <c r="H368" s="183" t="s">
        <v>1</v>
      </c>
      <c r="I368" s="185"/>
      <c r="L368" s="181"/>
      <c r="M368" s="186"/>
      <c r="N368" s="187"/>
      <c r="O368" s="187"/>
      <c r="P368" s="187"/>
      <c r="Q368" s="187"/>
      <c r="R368" s="187"/>
      <c r="S368" s="187"/>
      <c r="T368" s="188"/>
      <c r="AT368" s="183" t="s">
        <v>182</v>
      </c>
      <c r="AU368" s="183" t="s">
        <v>92</v>
      </c>
      <c r="AV368" s="13" t="s">
        <v>84</v>
      </c>
      <c r="AW368" s="13" t="s">
        <v>32</v>
      </c>
      <c r="AX368" s="13" t="s">
        <v>76</v>
      </c>
      <c r="AY368" s="183" t="s">
        <v>173</v>
      </c>
    </row>
    <row r="369" spans="2:51" s="14" customFormat="1" ht="12">
      <c r="B369" s="189"/>
      <c r="D369" s="182" t="s">
        <v>182</v>
      </c>
      <c r="E369" s="190" t="s">
        <v>1</v>
      </c>
      <c r="F369" s="191" t="s">
        <v>470</v>
      </c>
      <c r="H369" s="192">
        <v>13.56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182</v>
      </c>
      <c r="AU369" s="190" t="s">
        <v>92</v>
      </c>
      <c r="AV369" s="14" t="s">
        <v>92</v>
      </c>
      <c r="AW369" s="14" t="s">
        <v>32</v>
      </c>
      <c r="AX369" s="14" t="s">
        <v>76</v>
      </c>
      <c r="AY369" s="190" t="s">
        <v>173</v>
      </c>
    </row>
    <row r="370" spans="2:51" s="14" customFormat="1" ht="12">
      <c r="B370" s="189"/>
      <c r="D370" s="182" t="s">
        <v>182</v>
      </c>
      <c r="E370" s="190" t="s">
        <v>1</v>
      </c>
      <c r="F370" s="191" t="s">
        <v>471</v>
      </c>
      <c r="H370" s="192">
        <v>31.02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182</v>
      </c>
      <c r="AU370" s="190" t="s">
        <v>92</v>
      </c>
      <c r="AV370" s="14" t="s">
        <v>92</v>
      </c>
      <c r="AW370" s="14" t="s">
        <v>32</v>
      </c>
      <c r="AX370" s="14" t="s">
        <v>76</v>
      </c>
      <c r="AY370" s="190" t="s">
        <v>173</v>
      </c>
    </row>
    <row r="371" spans="2:51" s="15" customFormat="1" ht="12">
      <c r="B371" s="197"/>
      <c r="D371" s="182" t="s">
        <v>182</v>
      </c>
      <c r="E371" s="198" t="s">
        <v>1</v>
      </c>
      <c r="F371" s="199" t="s">
        <v>215</v>
      </c>
      <c r="H371" s="200">
        <v>44.58</v>
      </c>
      <c r="I371" s="201"/>
      <c r="L371" s="197"/>
      <c r="M371" s="202"/>
      <c r="N371" s="203"/>
      <c r="O371" s="203"/>
      <c r="P371" s="203"/>
      <c r="Q371" s="203"/>
      <c r="R371" s="203"/>
      <c r="S371" s="203"/>
      <c r="T371" s="204"/>
      <c r="AT371" s="198" t="s">
        <v>182</v>
      </c>
      <c r="AU371" s="198" t="s">
        <v>92</v>
      </c>
      <c r="AV371" s="15" t="s">
        <v>180</v>
      </c>
      <c r="AW371" s="15" t="s">
        <v>32</v>
      </c>
      <c r="AX371" s="15" t="s">
        <v>84</v>
      </c>
      <c r="AY371" s="198" t="s">
        <v>173</v>
      </c>
    </row>
    <row r="372" spans="1:65" s="2" customFormat="1" ht="16.5" customHeight="1">
      <c r="A372" s="33"/>
      <c r="B372" s="167"/>
      <c r="C372" s="168" t="s">
        <v>472</v>
      </c>
      <c r="D372" s="168" t="s">
        <v>175</v>
      </c>
      <c r="E372" s="169" t="s">
        <v>473</v>
      </c>
      <c r="F372" s="170" t="s">
        <v>474</v>
      </c>
      <c r="G372" s="171" t="s">
        <v>187</v>
      </c>
      <c r="H372" s="172">
        <v>9.496</v>
      </c>
      <c r="I372" s="173"/>
      <c r="J372" s="174">
        <f>ROUND(I372*H372,2)</f>
        <v>0</v>
      </c>
      <c r="K372" s="170" t="s">
        <v>179</v>
      </c>
      <c r="L372" s="34"/>
      <c r="M372" s="175" t="s">
        <v>1</v>
      </c>
      <c r="N372" s="176" t="s">
        <v>42</v>
      </c>
      <c r="O372" s="59"/>
      <c r="P372" s="177">
        <f>O372*H372</f>
        <v>0</v>
      </c>
      <c r="Q372" s="177">
        <v>1.98</v>
      </c>
      <c r="R372" s="177">
        <f>Q372*H372</f>
        <v>18.80208</v>
      </c>
      <c r="S372" s="177">
        <v>0</v>
      </c>
      <c r="T372" s="178">
        <f>S372*H372</f>
        <v>0</v>
      </c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R372" s="179" t="s">
        <v>180</v>
      </c>
      <c r="AT372" s="179" t="s">
        <v>175</v>
      </c>
      <c r="AU372" s="179" t="s">
        <v>92</v>
      </c>
      <c r="AY372" s="18" t="s">
        <v>173</v>
      </c>
      <c r="BE372" s="180">
        <f>IF(N372="základní",J372,0)</f>
        <v>0</v>
      </c>
      <c r="BF372" s="180">
        <f>IF(N372="snížená",J372,0)</f>
        <v>0</v>
      </c>
      <c r="BG372" s="180">
        <f>IF(N372="zákl. přenesená",J372,0)</f>
        <v>0</v>
      </c>
      <c r="BH372" s="180">
        <f>IF(N372="sníž. přenesená",J372,0)</f>
        <v>0</v>
      </c>
      <c r="BI372" s="180">
        <f>IF(N372="nulová",J372,0)</f>
        <v>0</v>
      </c>
      <c r="BJ372" s="18" t="s">
        <v>92</v>
      </c>
      <c r="BK372" s="180">
        <f>ROUND(I372*H372,2)</f>
        <v>0</v>
      </c>
      <c r="BL372" s="18" t="s">
        <v>180</v>
      </c>
      <c r="BM372" s="179" t="s">
        <v>475</v>
      </c>
    </row>
    <row r="373" spans="2:51" s="14" customFormat="1" ht="12">
      <c r="B373" s="189"/>
      <c r="D373" s="182" t="s">
        <v>182</v>
      </c>
      <c r="E373" s="190" t="s">
        <v>1</v>
      </c>
      <c r="F373" s="191" t="s">
        <v>476</v>
      </c>
      <c r="H373" s="192">
        <v>9.496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182</v>
      </c>
      <c r="AU373" s="190" t="s">
        <v>92</v>
      </c>
      <c r="AV373" s="14" t="s">
        <v>92</v>
      </c>
      <c r="AW373" s="14" t="s">
        <v>32</v>
      </c>
      <c r="AX373" s="14" t="s">
        <v>84</v>
      </c>
      <c r="AY373" s="190" t="s">
        <v>173</v>
      </c>
    </row>
    <row r="374" spans="1:65" s="2" customFormat="1" ht="21.75" customHeight="1">
      <c r="A374" s="33"/>
      <c r="B374" s="167"/>
      <c r="C374" s="168" t="s">
        <v>477</v>
      </c>
      <c r="D374" s="168" t="s">
        <v>175</v>
      </c>
      <c r="E374" s="169" t="s">
        <v>478</v>
      </c>
      <c r="F374" s="170" t="s">
        <v>479</v>
      </c>
      <c r="G374" s="171" t="s">
        <v>178</v>
      </c>
      <c r="H374" s="172">
        <v>63.305</v>
      </c>
      <c r="I374" s="173"/>
      <c r="J374" s="174">
        <f>ROUND(I374*H374,2)</f>
        <v>0</v>
      </c>
      <c r="K374" s="170" t="s">
        <v>179</v>
      </c>
      <c r="L374" s="34"/>
      <c r="M374" s="175" t="s">
        <v>1</v>
      </c>
      <c r="N374" s="176" t="s">
        <v>42</v>
      </c>
      <c r="O374" s="59"/>
      <c r="P374" s="177">
        <f>O374*H374</f>
        <v>0</v>
      </c>
      <c r="Q374" s="177">
        <v>0.26141</v>
      </c>
      <c r="R374" s="177">
        <f>Q374*H374</f>
        <v>16.54856005</v>
      </c>
      <c r="S374" s="177">
        <v>0</v>
      </c>
      <c r="T374" s="178">
        <f>S374*H374</f>
        <v>0</v>
      </c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R374" s="179" t="s">
        <v>180</v>
      </c>
      <c r="AT374" s="179" t="s">
        <v>175</v>
      </c>
      <c r="AU374" s="179" t="s">
        <v>92</v>
      </c>
      <c r="AY374" s="18" t="s">
        <v>173</v>
      </c>
      <c r="BE374" s="180">
        <f>IF(N374="základní",J374,0)</f>
        <v>0</v>
      </c>
      <c r="BF374" s="180">
        <f>IF(N374="snížená",J374,0)</f>
        <v>0</v>
      </c>
      <c r="BG374" s="180">
        <f>IF(N374="zákl. přenesená",J374,0)</f>
        <v>0</v>
      </c>
      <c r="BH374" s="180">
        <f>IF(N374="sníž. přenesená",J374,0)</f>
        <v>0</v>
      </c>
      <c r="BI374" s="180">
        <f>IF(N374="nulová",J374,0)</f>
        <v>0</v>
      </c>
      <c r="BJ374" s="18" t="s">
        <v>92</v>
      </c>
      <c r="BK374" s="180">
        <f>ROUND(I374*H374,2)</f>
        <v>0</v>
      </c>
      <c r="BL374" s="18" t="s">
        <v>180</v>
      </c>
      <c r="BM374" s="179" t="s">
        <v>480</v>
      </c>
    </row>
    <row r="375" spans="2:51" s="13" customFormat="1" ht="12">
      <c r="B375" s="181"/>
      <c r="D375" s="182" t="s">
        <v>182</v>
      </c>
      <c r="E375" s="183" t="s">
        <v>1</v>
      </c>
      <c r="F375" s="184" t="s">
        <v>481</v>
      </c>
      <c r="H375" s="183" t="s">
        <v>1</v>
      </c>
      <c r="I375" s="185"/>
      <c r="L375" s="181"/>
      <c r="M375" s="186"/>
      <c r="N375" s="187"/>
      <c r="O375" s="187"/>
      <c r="P375" s="187"/>
      <c r="Q375" s="187"/>
      <c r="R375" s="187"/>
      <c r="S375" s="187"/>
      <c r="T375" s="188"/>
      <c r="AT375" s="183" t="s">
        <v>182</v>
      </c>
      <c r="AU375" s="183" t="s">
        <v>92</v>
      </c>
      <c r="AV375" s="13" t="s">
        <v>84</v>
      </c>
      <c r="AW375" s="13" t="s">
        <v>32</v>
      </c>
      <c r="AX375" s="13" t="s">
        <v>76</v>
      </c>
      <c r="AY375" s="183" t="s">
        <v>173</v>
      </c>
    </row>
    <row r="376" spans="2:51" s="14" customFormat="1" ht="12">
      <c r="B376" s="189"/>
      <c r="D376" s="182" t="s">
        <v>182</v>
      </c>
      <c r="E376" s="190" t="s">
        <v>1</v>
      </c>
      <c r="F376" s="191" t="s">
        <v>184</v>
      </c>
      <c r="H376" s="192">
        <v>63.305</v>
      </c>
      <c r="I376" s="193"/>
      <c r="L376" s="189"/>
      <c r="M376" s="194"/>
      <c r="N376" s="195"/>
      <c r="O376" s="195"/>
      <c r="P376" s="195"/>
      <c r="Q376" s="195"/>
      <c r="R376" s="195"/>
      <c r="S376" s="195"/>
      <c r="T376" s="196"/>
      <c r="AT376" s="190" t="s">
        <v>182</v>
      </c>
      <c r="AU376" s="190" t="s">
        <v>92</v>
      </c>
      <c r="AV376" s="14" t="s">
        <v>92</v>
      </c>
      <c r="AW376" s="14" t="s">
        <v>32</v>
      </c>
      <c r="AX376" s="14" t="s">
        <v>84</v>
      </c>
      <c r="AY376" s="190" t="s">
        <v>173</v>
      </c>
    </row>
    <row r="377" spans="1:65" s="2" customFormat="1" ht="21.75" customHeight="1">
      <c r="A377" s="33"/>
      <c r="B377" s="167"/>
      <c r="C377" s="168" t="s">
        <v>482</v>
      </c>
      <c r="D377" s="168" t="s">
        <v>175</v>
      </c>
      <c r="E377" s="169" t="s">
        <v>483</v>
      </c>
      <c r="F377" s="170" t="s">
        <v>484</v>
      </c>
      <c r="G377" s="171" t="s">
        <v>256</v>
      </c>
      <c r="H377" s="172">
        <v>127</v>
      </c>
      <c r="I377" s="173"/>
      <c r="J377" s="174">
        <f>ROUND(I377*H377,2)</f>
        <v>0</v>
      </c>
      <c r="K377" s="170" t="s">
        <v>179</v>
      </c>
      <c r="L377" s="34"/>
      <c r="M377" s="175" t="s">
        <v>1</v>
      </c>
      <c r="N377" s="176" t="s">
        <v>42</v>
      </c>
      <c r="O377" s="59"/>
      <c r="P377" s="177">
        <f>O377*H377</f>
        <v>0</v>
      </c>
      <c r="Q377" s="177">
        <v>0.12895</v>
      </c>
      <c r="R377" s="177">
        <f>Q377*H377</f>
        <v>16.37665</v>
      </c>
      <c r="S377" s="177">
        <v>0</v>
      </c>
      <c r="T377" s="178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9" t="s">
        <v>180</v>
      </c>
      <c r="AT377" s="179" t="s">
        <v>175</v>
      </c>
      <c r="AU377" s="179" t="s">
        <v>92</v>
      </c>
      <c r="AY377" s="18" t="s">
        <v>173</v>
      </c>
      <c r="BE377" s="180">
        <f>IF(N377="základní",J377,0)</f>
        <v>0</v>
      </c>
      <c r="BF377" s="180">
        <f>IF(N377="snížená",J377,0)</f>
        <v>0</v>
      </c>
      <c r="BG377" s="180">
        <f>IF(N377="zákl. přenesená",J377,0)</f>
        <v>0</v>
      </c>
      <c r="BH377" s="180">
        <f>IF(N377="sníž. přenesená",J377,0)</f>
        <v>0</v>
      </c>
      <c r="BI377" s="180">
        <f>IF(N377="nulová",J377,0)</f>
        <v>0</v>
      </c>
      <c r="BJ377" s="18" t="s">
        <v>92</v>
      </c>
      <c r="BK377" s="180">
        <f>ROUND(I377*H377,2)</f>
        <v>0</v>
      </c>
      <c r="BL377" s="18" t="s">
        <v>180</v>
      </c>
      <c r="BM377" s="179" t="s">
        <v>485</v>
      </c>
    </row>
    <row r="378" spans="2:51" s="14" customFormat="1" ht="12">
      <c r="B378" s="189"/>
      <c r="D378" s="182" t="s">
        <v>182</v>
      </c>
      <c r="E378" s="190" t="s">
        <v>1</v>
      </c>
      <c r="F378" s="191" t="s">
        <v>486</v>
      </c>
      <c r="H378" s="192">
        <v>126.61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182</v>
      </c>
      <c r="AU378" s="190" t="s">
        <v>92</v>
      </c>
      <c r="AV378" s="14" t="s">
        <v>92</v>
      </c>
      <c r="AW378" s="14" t="s">
        <v>32</v>
      </c>
      <c r="AX378" s="14" t="s">
        <v>76</v>
      </c>
      <c r="AY378" s="190" t="s">
        <v>173</v>
      </c>
    </row>
    <row r="379" spans="2:51" s="14" customFormat="1" ht="12">
      <c r="B379" s="189"/>
      <c r="D379" s="182" t="s">
        <v>182</v>
      </c>
      <c r="E379" s="190" t="s">
        <v>1</v>
      </c>
      <c r="F379" s="191" t="s">
        <v>487</v>
      </c>
      <c r="H379" s="192">
        <v>127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182</v>
      </c>
      <c r="AU379" s="190" t="s">
        <v>92</v>
      </c>
      <c r="AV379" s="14" t="s">
        <v>92</v>
      </c>
      <c r="AW379" s="14" t="s">
        <v>32</v>
      </c>
      <c r="AX379" s="14" t="s">
        <v>84</v>
      </c>
      <c r="AY379" s="190" t="s">
        <v>173</v>
      </c>
    </row>
    <row r="380" spans="2:63" s="12" customFormat="1" ht="22.95" customHeight="1">
      <c r="B380" s="154"/>
      <c r="D380" s="155" t="s">
        <v>75</v>
      </c>
      <c r="E380" s="165" t="s">
        <v>221</v>
      </c>
      <c r="F380" s="165" t="s">
        <v>488</v>
      </c>
      <c r="I380" s="157"/>
      <c r="J380" s="166">
        <f>BK380</f>
        <v>0</v>
      </c>
      <c r="L380" s="154"/>
      <c r="M380" s="159"/>
      <c r="N380" s="160"/>
      <c r="O380" s="160"/>
      <c r="P380" s="161">
        <f>SUM(P381:P419)</f>
        <v>0</v>
      </c>
      <c r="Q380" s="160"/>
      <c r="R380" s="161">
        <f>SUM(R381:R419)</f>
        <v>0.26504800000000006</v>
      </c>
      <c r="S380" s="160"/>
      <c r="T380" s="162">
        <f>SUM(T381:T419)</f>
        <v>11.97465</v>
      </c>
      <c r="AR380" s="155" t="s">
        <v>84</v>
      </c>
      <c r="AT380" s="163" t="s">
        <v>75</v>
      </c>
      <c r="AU380" s="163" t="s">
        <v>84</v>
      </c>
      <c r="AY380" s="155" t="s">
        <v>173</v>
      </c>
      <c r="BK380" s="164">
        <f>SUM(BK381:BK419)</f>
        <v>0</v>
      </c>
    </row>
    <row r="381" spans="1:65" s="2" customFormat="1" ht="21.75" customHeight="1">
      <c r="A381" s="33"/>
      <c r="B381" s="167"/>
      <c r="C381" s="168" t="s">
        <v>489</v>
      </c>
      <c r="D381" s="168" t="s">
        <v>175</v>
      </c>
      <c r="E381" s="169" t="s">
        <v>490</v>
      </c>
      <c r="F381" s="170" t="s">
        <v>491</v>
      </c>
      <c r="G381" s="171" t="s">
        <v>178</v>
      </c>
      <c r="H381" s="172">
        <v>508.52</v>
      </c>
      <c r="I381" s="173"/>
      <c r="J381" s="174">
        <f>ROUND(I381*H381,2)</f>
        <v>0</v>
      </c>
      <c r="K381" s="170" t="s">
        <v>179</v>
      </c>
      <c r="L381" s="34"/>
      <c r="M381" s="175" t="s">
        <v>1</v>
      </c>
      <c r="N381" s="176" t="s">
        <v>42</v>
      </c>
      <c r="O381" s="59"/>
      <c r="P381" s="177">
        <f>O381*H381</f>
        <v>0</v>
      </c>
      <c r="Q381" s="177">
        <v>0</v>
      </c>
      <c r="R381" s="177">
        <f>Q381*H381</f>
        <v>0</v>
      </c>
      <c r="S381" s="177">
        <v>0</v>
      </c>
      <c r="T381" s="178">
        <f>S381*H381</f>
        <v>0</v>
      </c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R381" s="179" t="s">
        <v>180</v>
      </c>
      <c r="AT381" s="179" t="s">
        <v>175</v>
      </c>
      <c r="AU381" s="179" t="s">
        <v>92</v>
      </c>
      <c r="AY381" s="18" t="s">
        <v>173</v>
      </c>
      <c r="BE381" s="180">
        <f>IF(N381="základní",J381,0)</f>
        <v>0</v>
      </c>
      <c r="BF381" s="180">
        <f>IF(N381="snížená",J381,0)</f>
        <v>0</v>
      </c>
      <c r="BG381" s="180">
        <f>IF(N381="zákl. přenesená",J381,0)</f>
        <v>0</v>
      </c>
      <c r="BH381" s="180">
        <f>IF(N381="sníž. přenesená",J381,0)</f>
        <v>0</v>
      </c>
      <c r="BI381" s="180">
        <f>IF(N381="nulová",J381,0)</f>
        <v>0</v>
      </c>
      <c r="BJ381" s="18" t="s">
        <v>92</v>
      </c>
      <c r="BK381" s="180">
        <f>ROUND(I381*H381,2)</f>
        <v>0</v>
      </c>
      <c r="BL381" s="18" t="s">
        <v>180</v>
      </c>
      <c r="BM381" s="179" t="s">
        <v>492</v>
      </c>
    </row>
    <row r="382" spans="2:51" s="14" customFormat="1" ht="12">
      <c r="B382" s="189"/>
      <c r="D382" s="182" t="s">
        <v>182</v>
      </c>
      <c r="E382" s="190" t="s">
        <v>1</v>
      </c>
      <c r="F382" s="191" t="s">
        <v>493</v>
      </c>
      <c r="H382" s="192">
        <v>356.84</v>
      </c>
      <c r="I382" s="193"/>
      <c r="L382" s="189"/>
      <c r="M382" s="194"/>
      <c r="N382" s="195"/>
      <c r="O382" s="195"/>
      <c r="P382" s="195"/>
      <c r="Q382" s="195"/>
      <c r="R382" s="195"/>
      <c r="S382" s="195"/>
      <c r="T382" s="196"/>
      <c r="AT382" s="190" t="s">
        <v>182</v>
      </c>
      <c r="AU382" s="190" t="s">
        <v>92</v>
      </c>
      <c r="AV382" s="14" t="s">
        <v>92</v>
      </c>
      <c r="AW382" s="14" t="s">
        <v>32</v>
      </c>
      <c r="AX382" s="14" t="s">
        <v>76</v>
      </c>
      <c r="AY382" s="190" t="s">
        <v>173</v>
      </c>
    </row>
    <row r="383" spans="2:51" s="14" customFormat="1" ht="12">
      <c r="B383" s="189"/>
      <c r="D383" s="182" t="s">
        <v>182</v>
      </c>
      <c r="E383" s="190" t="s">
        <v>1</v>
      </c>
      <c r="F383" s="191" t="s">
        <v>494</v>
      </c>
      <c r="H383" s="192">
        <v>66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182</v>
      </c>
      <c r="AU383" s="190" t="s">
        <v>92</v>
      </c>
      <c r="AV383" s="14" t="s">
        <v>92</v>
      </c>
      <c r="AW383" s="14" t="s">
        <v>32</v>
      </c>
      <c r="AX383" s="14" t="s">
        <v>76</v>
      </c>
      <c r="AY383" s="190" t="s">
        <v>173</v>
      </c>
    </row>
    <row r="384" spans="2:51" s="14" customFormat="1" ht="12">
      <c r="B384" s="189"/>
      <c r="D384" s="182" t="s">
        <v>182</v>
      </c>
      <c r="E384" s="190" t="s">
        <v>1</v>
      </c>
      <c r="F384" s="191" t="s">
        <v>495</v>
      </c>
      <c r="H384" s="192">
        <v>85.68</v>
      </c>
      <c r="I384" s="193"/>
      <c r="L384" s="189"/>
      <c r="M384" s="194"/>
      <c r="N384" s="195"/>
      <c r="O384" s="195"/>
      <c r="P384" s="195"/>
      <c r="Q384" s="195"/>
      <c r="R384" s="195"/>
      <c r="S384" s="195"/>
      <c r="T384" s="196"/>
      <c r="AT384" s="190" t="s">
        <v>182</v>
      </c>
      <c r="AU384" s="190" t="s">
        <v>92</v>
      </c>
      <c r="AV384" s="14" t="s">
        <v>92</v>
      </c>
      <c r="AW384" s="14" t="s">
        <v>32</v>
      </c>
      <c r="AX384" s="14" t="s">
        <v>76</v>
      </c>
      <c r="AY384" s="190" t="s">
        <v>173</v>
      </c>
    </row>
    <row r="385" spans="2:51" s="15" customFormat="1" ht="12">
      <c r="B385" s="197"/>
      <c r="D385" s="182" t="s">
        <v>182</v>
      </c>
      <c r="E385" s="198" t="s">
        <v>126</v>
      </c>
      <c r="F385" s="199" t="s">
        <v>215</v>
      </c>
      <c r="H385" s="200">
        <v>508.52</v>
      </c>
      <c r="I385" s="201"/>
      <c r="L385" s="197"/>
      <c r="M385" s="202"/>
      <c r="N385" s="203"/>
      <c r="O385" s="203"/>
      <c r="P385" s="203"/>
      <c r="Q385" s="203"/>
      <c r="R385" s="203"/>
      <c r="S385" s="203"/>
      <c r="T385" s="204"/>
      <c r="AT385" s="198" t="s">
        <v>182</v>
      </c>
      <c r="AU385" s="198" t="s">
        <v>92</v>
      </c>
      <c r="AV385" s="15" t="s">
        <v>180</v>
      </c>
      <c r="AW385" s="15" t="s">
        <v>32</v>
      </c>
      <c r="AX385" s="15" t="s">
        <v>84</v>
      </c>
      <c r="AY385" s="198" t="s">
        <v>173</v>
      </c>
    </row>
    <row r="386" spans="1:65" s="2" customFormat="1" ht="21.75" customHeight="1">
      <c r="A386" s="33"/>
      <c r="B386" s="167"/>
      <c r="C386" s="168" t="s">
        <v>496</v>
      </c>
      <c r="D386" s="168" t="s">
        <v>175</v>
      </c>
      <c r="E386" s="169" t="s">
        <v>497</v>
      </c>
      <c r="F386" s="170" t="s">
        <v>498</v>
      </c>
      <c r="G386" s="171" t="s">
        <v>178</v>
      </c>
      <c r="H386" s="172">
        <v>30511.2</v>
      </c>
      <c r="I386" s="173"/>
      <c r="J386" s="174">
        <f>ROUND(I386*H386,2)</f>
        <v>0</v>
      </c>
      <c r="K386" s="170" t="s">
        <v>179</v>
      </c>
      <c r="L386" s="34"/>
      <c r="M386" s="175" t="s">
        <v>1</v>
      </c>
      <c r="N386" s="176" t="s">
        <v>42</v>
      </c>
      <c r="O386" s="59"/>
      <c r="P386" s="177">
        <f>O386*H386</f>
        <v>0</v>
      </c>
      <c r="Q386" s="177">
        <v>0</v>
      </c>
      <c r="R386" s="177">
        <f>Q386*H386</f>
        <v>0</v>
      </c>
      <c r="S386" s="177">
        <v>0</v>
      </c>
      <c r="T386" s="178">
        <f>S386*H386</f>
        <v>0</v>
      </c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R386" s="179" t="s">
        <v>180</v>
      </c>
      <c r="AT386" s="179" t="s">
        <v>175</v>
      </c>
      <c r="AU386" s="179" t="s">
        <v>92</v>
      </c>
      <c r="AY386" s="18" t="s">
        <v>173</v>
      </c>
      <c r="BE386" s="180">
        <f>IF(N386="základní",J386,0)</f>
        <v>0</v>
      </c>
      <c r="BF386" s="180">
        <f>IF(N386="snížená",J386,0)</f>
        <v>0</v>
      </c>
      <c r="BG386" s="180">
        <f>IF(N386="zákl. přenesená",J386,0)</f>
        <v>0</v>
      </c>
      <c r="BH386" s="180">
        <f>IF(N386="sníž. přenesená",J386,0)</f>
        <v>0</v>
      </c>
      <c r="BI386" s="180">
        <f>IF(N386="nulová",J386,0)</f>
        <v>0</v>
      </c>
      <c r="BJ386" s="18" t="s">
        <v>92</v>
      </c>
      <c r="BK386" s="180">
        <f>ROUND(I386*H386,2)</f>
        <v>0</v>
      </c>
      <c r="BL386" s="18" t="s">
        <v>180</v>
      </c>
      <c r="BM386" s="179" t="s">
        <v>499</v>
      </c>
    </row>
    <row r="387" spans="2:51" s="14" customFormat="1" ht="12">
      <c r="B387" s="189"/>
      <c r="D387" s="182" t="s">
        <v>182</v>
      </c>
      <c r="E387" s="190" t="s">
        <v>1</v>
      </c>
      <c r="F387" s="191" t="s">
        <v>500</v>
      </c>
      <c r="H387" s="192">
        <v>30511.2</v>
      </c>
      <c r="I387" s="193"/>
      <c r="L387" s="189"/>
      <c r="M387" s="194"/>
      <c r="N387" s="195"/>
      <c r="O387" s="195"/>
      <c r="P387" s="195"/>
      <c r="Q387" s="195"/>
      <c r="R387" s="195"/>
      <c r="S387" s="195"/>
      <c r="T387" s="196"/>
      <c r="AT387" s="190" t="s">
        <v>182</v>
      </c>
      <c r="AU387" s="190" t="s">
        <v>92</v>
      </c>
      <c r="AV387" s="14" t="s">
        <v>92</v>
      </c>
      <c r="AW387" s="14" t="s">
        <v>32</v>
      </c>
      <c r="AX387" s="14" t="s">
        <v>84</v>
      </c>
      <c r="AY387" s="190" t="s">
        <v>173</v>
      </c>
    </row>
    <row r="388" spans="1:65" s="2" customFormat="1" ht="21.75" customHeight="1">
      <c r="A388" s="33"/>
      <c r="B388" s="167"/>
      <c r="C388" s="168" t="s">
        <v>501</v>
      </c>
      <c r="D388" s="168" t="s">
        <v>175</v>
      </c>
      <c r="E388" s="169" t="s">
        <v>502</v>
      </c>
      <c r="F388" s="170" t="s">
        <v>503</v>
      </c>
      <c r="G388" s="171" t="s">
        <v>178</v>
      </c>
      <c r="H388" s="172">
        <v>508.52</v>
      </c>
      <c r="I388" s="173"/>
      <c r="J388" s="174">
        <f>ROUND(I388*H388,2)</f>
        <v>0</v>
      </c>
      <c r="K388" s="170" t="s">
        <v>179</v>
      </c>
      <c r="L388" s="34"/>
      <c r="M388" s="175" t="s">
        <v>1</v>
      </c>
      <c r="N388" s="176" t="s">
        <v>42</v>
      </c>
      <c r="O388" s="59"/>
      <c r="P388" s="177">
        <f>O388*H388</f>
        <v>0</v>
      </c>
      <c r="Q388" s="177">
        <v>0</v>
      </c>
      <c r="R388" s="177">
        <f>Q388*H388</f>
        <v>0</v>
      </c>
      <c r="S388" s="177">
        <v>0</v>
      </c>
      <c r="T388" s="178">
        <f>S388*H388</f>
        <v>0</v>
      </c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R388" s="179" t="s">
        <v>180</v>
      </c>
      <c r="AT388" s="179" t="s">
        <v>175</v>
      </c>
      <c r="AU388" s="179" t="s">
        <v>92</v>
      </c>
      <c r="AY388" s="18" t="s">
        <v>173</v>
      </c>
      <c r="BE388" s="180">
        <f>IF(N388="základní",J388,0)</f>
        <v>0</v>
      </c>
      <c r="BF388" s="180">
        <f>IF(N388="snížená",J388,0)</f>
        <v>0</v>
      </c>
      <c r="BG388" s="180">
        <f>IF(N388="zákl. přenesená",J388,0)</f>
        <v>0</v>
      </c>
      <c r="BH388" s="180">
        <f>IF(N388="sníž. přenesená",J388,0)</f>
        <v>0</v>
      </c>
      <c r="BI388" s="180">
        <f>IF(N388="nulová",J388,0)</f>
        <v>0</v>
      </c>
      <c r="BJ388" s="18" t="s">
        <v>92</v>
      </c>
      <c r="BK388" s="180">
        <f>ROUND(I388*H388,2)</f>
        <v>0</v>
      </c>
      <c r="BL388" s="18" t="s">
        <v>180</v>
      </c>
      <c r="BM388" s="179" t="s">
        <v>504</v>
      </c>
    </row>
    <row r="389" spans="2:51" s="14" customFormat="1" ht="12">
      <c r="B389" s="189"/>
      <c r="D389" s="182" t="s">
        <v>182</v>
      </c>
      <c r="E389" s="190" t="s">
        <v>1</v>
      </c>
      <c r="F389" s="191" t="s">
        <v>126</v>
      </c>
      <c r="H389" s="192">
        <v>508.52</v>
      </c>
      <c r="I389" s="193"/>
      <c r="L389" s="189"/>
      <c r="M389" s="194"/>
      <c r="N389" s="195"/>
      <c r="O389" s="195"/>
      <c r="P389" s="195"/>
      <c r="Q389" s="195"/>
      <c r="R389" s="195"/>
      <c r="S389" s="195"/>
      <c r="T389" s="196"/>
      <c r="AT389" s="190" t="s">
        <v>182</v>
      </c>
      <c r="AU389" s="190" t="s">
        <v>92</v>
      </c>
      <c r="AV389" s="14" t="s">
        <v>92</v>
      </c>
      <c r="AW389" s="14" t="s">
        <v>32</v>
      </c>
      <c r="AX389" s="14" t="s">
        <v>84</v>
      </c>
      <c r="AY389" s="190" t="s">
        <v>173</v>
      </c>
    </row>
    <row r="390" spans="1:65" s="2" customFormat="1" ht="16.5" customHeight="1">
      <c r="A390" s="33"/>
      <c r="B390" s="167"/>
      <c r="C390" s="168" t="s">
        <v>505</v>
      </c>
      <c r="D390" s="168" t="s">
        <v>175</v>
      </c>
      <c r="E390" s="169" t="s">
        <v>506</v>
      </c>
      <c r="F390" s="170" t="s">
        <v>507</v>
      </c>
      <c r="G390" s="171" t="s">
        <v>178</v>
      </c>
      <c r="H390" s="172">
        <v>508.52</v>
      </c>
      <c r="I390" s="173"/>
      <c r="J390" s="174">
        <f>ROUND(I390*H390,2)</f>
        <v>0</v>
      </c>
      <c r="K390" s="170" t="s">
        <v>179</v>
      </c>
      <c r="L390" s="34"/>
      <c r="M390" s="175" t="s">
        <v>1</v>
      </c>
      <c r="N390" s="176" t="s">
        <v>42</v>
      </c>
      <c r="O390" s="59"/>
      <c r="P390" s="177">
        <f>O390*H390</f>
        <v>0</v>
      </c>
      <c r="Q390" s="177">
        <v>0</v>
      </c>
      <c r="R390" s="177">
        <f>Q390*H390</f>
        <v>0</v>
      </c>
      <c r="S390" s="177">
        <v>0</v>
      </c>
      <c r="T390" s="178">
        <f>S390*H390</f>
        <v>0</v>
      </c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R390" s="179" t="s">
        <v>180</v>
      </c>
      <c r="AT390" s="179" t="s">
        <v>175</v>
      </c>
      <c r="AU390" s="179" t="s">
        <v>92</v>
      </c>
      <c r="AY390" s="18" t="s">
        <v>173</v>
      </c>
      <c r="BE390" s="180">
        <f>IF(N390="základní",J390,0)</f>
        <v>0</v>
      </c>
      <c r="BF390" s="180">
        <f>IF(N390="snížená",J390,0)</f>
        <v>0</v>
      </c>
      <c r="BG390" s="180">
        <f>IF(N390="zákl. přenesená",J390,0)</f>
        <v>0</v>
      </c>
      <c r="BH390" s="180">
        <f>IF(N390="sníž. přenesená",J390,0)</f>
        <v>0</v>
      </c>
      <c r="BI390" s="180">
        <f>IF(N390="nulová",J390,0)</f>
        <v>0</v>
      </c>
      <c r="BJ390" s="18" t="s">
        <v>92</v>
      </c>
      <c r="BK390" s="180">
        <f>ROUND(I390*H390,2)</f>
        <v>0</v>
      </c>
      <c r="BL390" s="18" t="s">
        <v>180</v>
      </c>
      <c r="BM390" s="179" t="s">
        <v>508</v>
      </c>
    </row>
    <row r="391" spans="2:51" s="14" customFormat="1" ht="12">
      <c r="B391" s="189"/>
      <c r="D391" s="182" t="s">
        <v>182</v>
      </c>
      <c r="E391" s="190" t="s">
        <v>1</v>
      </c>
      <c r="F391" s="191" t="s">
        <v>126</v>
      </c>
      <c r="H391" s="192">
        <v>508.52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182</v>
      </c>
      <c r="AU391" s="190" t="s">
        <v>92</v>
      </c>
      <c r="AV391" s="14" t="s">
        <v>92</v>
      </c>
      <c r="AW391" s="14" t="s">
        <v>32</v>
      </c>
      <c r="AX391" s="14" t="s">
        <v>84</v>
      </c>
      <c r="AY391" s="190" t="s">
        <v>173</v>
      </c>
    </row>
    <row r="392" spans="1:65" s="2" customFormat="1" ht="16.5" customHeight="1">
      <c r="A392" s="33"/>
      <c r="B392" s="167"/>
      <c r="C392" s="168" t="s">
        <v>509</v>
      </c>
      <c r="D392" s="168" t="s">
        <v>175</v>
      </c>
      <c r="E392" s="169" t="s">
        <v>510</v>
      </c>
      <c r="F392" s="170" t="s">
        <v>511</v>
      </c>
      <c r="G392" s="171" t="s">
        <v>178</v>
      </c>
      <c r="H392" s="172">
        <v>30511.2</v>
      </c>
      <c r="I392" s="173"/>
      <c r="J392" s="174">
        <f>ROUND(I392*H392,2)</f>
        <v>0</v>
      </c>
      <c r="K392" s="170" t="s">
        <v>179</v>
      </c>
      <c r="L392" s="34"/>
      <c r="M392" s="175" t="s">
        <v>1</v>
      </c>
      <c r="N392" s="176" t="s">
        <v>42</v>
      </c>
      <c r="O392" s="59"/>
      <c r="P392" s="177">
        <f>O392*H392</f>
        <v>0</v>
      </c>
      <c r="Q392" s="177">
        <v>0</v>
      </c>
      <c r="R392" s="177">
        <f>Q392*H392</f>
        <v>0</v>
      </c>
      <c r="S392" s="177">
        <v>0</v>
      </c>
      <c r="T392" s="178">
        <f>S392*H392</f>
        <v>0</v>
      </c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R392" s="179" t="s">
        <v>180</v>
      </c>
      <c r="AT392" s="179" t="s">
        <v>175</v>
      </c>
      <c r="AU392" s="179" t="s">
        <v>92</v>
      </c>
      <c r="AY392" s="18" t="s">
        <v>173</v>
      </c>
      <c r="BE392" s="180">
        <f>IF(N392="základní",J392,0)</f>
        <v>0</v>
      </c>
      <c r="BF392" s="180">
        <f>IF(N392="snížená",J392,0)</f>
        <v>0</v>
      </c>
      <c r="BG392" s="180">
        <f>IF(N392="zákl. přenesená",J392,0)</f>
        <v>0</v>
      </c>
      <c r="BH392" s="180">
        <f>IF(N392="sníž. přenesená",J392,0)</f>
        <v>0</v>
      </c>
      <c r="BI392" s="180">
        <f>IF(N392="nulová",J392,0)</f>
        <v>0</v>
      </c>
      <c r="BJ392" s="18" t="s">
        <v>92</v>
      </c>
      <c r="BK392" s="180">
        <f>ROUND(I392*H392,2)</f>
        <v>0</v>
      </c>
      <c r="BL392" s="18" t="s">
        <v>180</v>
      </c>
      <c r="BM392" s="179" t="s">
        <v>512</v>
      </c>
    </row>
    <row r="393" spans="2:51" s="14" customFormat="1" ht="12">
      <c r="B393" s="189"/>
      <c r="D393" s="182" t="s">
        <v>182</v>
      </c>
      <c r="E393" s="190" t="s">
        <v>1</v>
      </c>
      <c r="F393" s="191" t="s">
        <v>500</v>
      </c>
      <c r="H393" s="192">
        <v>30511.2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182</v>
      </c>
      <c r="AU393" s="190" t="s">
        <v>92</v>
      </c>
      <c r="AV393" s="14" t="s">
        <v>92</v>
      </c>
      <c r="AW393" s="14" t="s">
        <v>32</v>
      </c>
      <c r="AX393" s="14" t="s">
        <v>84</v>
      </c>
      <c r="AY393" s="190" t="s">
        <v>173</v>
      </c>
    </row>
    <row r="394" spans="1:65" s="2" customFormat="1" ht="16.5" customHeight="1">
      <c r="A394" s="33"/>
      <c r="B394" s="167"/>
      <c r="C394" s="168" t="s">
        <v>513</v>
      </c>
      <c r="D394" s="168" t="s">
        <v>175</v>
      </c>
      <c r="E394" s="169" t="s">
        <v>514</v>
      </c>
      <c r="F394" s="170" t="s">
        <v>515</v>
      </c>
      <c r="G394" s="171" t="s">
        <v>178</v>
      </c>
      <c r="H394" s="172">
        <v>508.52</v>
      </c>
      <c r="I394" s="173"/>
      <c r="J394" s="174">
        <f>ROUND(I394*H394,2)</f>
        <v>0</v>
      </c>
      <c r="K394" s="170" t="s">
        <v>179</v>
      </c>
      <c r="L394" s="34"/>
      <c r="M394" s="175" t="s">
        <v>1</v>
      </c>
      <c r="N394" s="176" t="s">
        <v>42</v>
      </c>
      <c r="O394" s="59"/>
      <c r="P394" s="177">
        <f>O394*H394</f>
        <v>0</v>
      </c>
      <c r="Q394" s="177">
        <v>0</v>
      </c>
      <c r="R394" s="177">
        <f>Q394*H394</f>
        <v>0</v>
      </c>
      <c r="S394" s="177">
        <v>0</v>
      </c>
      <c r="T394" s="178">
        <f>S394*H394</f>
        <v>0</v>
      </c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R394" s="179" t="s">
        <v>180</v>
      </c>
      <c r="AT394" s="179" t="s">
        <v>175</v>
      </c>
      <c r="AU394" s="179" t="s">
        <v>92</v>
      </c>
      <c r="AY394" s="18" t="s">
        <v>173</v>
      </c>
      <c r="BE394" s="180">
        <f>IF(N394="základní",J394,0)</f>
        <v>0</v>
      </c>
      <c r="BF394" s="180">
        <f>IF(N394="snížená",J394,0)</f>
        <v>0</v>
      </c>
      <c r="BG394" s="180">
        <f>IF(N394="zákl. přenesená",J394,0)</f>
        <v>0</v>
      </c>
      <c r="BH394" s="180">
        <f>IF(N394="sníž. přenesená",J394,0)</f>
        <v>0</v>
      </c>
      <c r="BI394" s="180">
        <f>IF(N394="nulová",J394,0)</f>
        <v>0</v>
      </c>
      <c r="BJ394" s="18" t="s">
        <v>92</v>
      </c>
      <c r="BK394" s="180">
        <f>ROUND(I394*H394,2)</f>
        <v>0</v>
      </c>
      <c r="BL394" s="18" t="s">
        <v>180</v>
      </c>
      <c r="BM394" s="179" t="s">
        <v>516</v>
      </c>
    </row>
    <row r="395" spans="2:51" s="14" customFormat="1" ht="12">
      <c r="B395" s="189"/>
      <c r="D395" s="182" t="s">
        <v>182</v>
      </c>
      <c r="E395" s="190" t="s">
        <v>1</v>
      </c>
      <c r="F395" s="191" t="s">
        <v>126</v>
      </c>
      <c r="H395" s="192">
        <v>508.52</v>
      </c>
      <c r="I395" s="193"/>
      <c r="L395" s="189"/>
      <c r="M395" s="194"/>
      <c r="N395" s="195"/>
      <c r="O395" s="195"/>
      <c r="P395" s="195"/>
      <c r="Q395" s="195"/>
      <c r="R395" s="195"/>
      <c r="S395" s="195"/>
      <c r="T395" s="196"/>
      <c r="AT395" s="190" t="s">
        <v>182</v>
      </c>
      <c r="AU395" s="190" t="s">
        <v>92</v>
      </c>
      <c r="AV395" s="14" t="s">
        <v>92</v>
      </c>
      <c r="AW395" s="14" t="s">
        <v>32</v>
      </c>
      <c r="AX395" s="14" t="s">
        <v>84</v>
      </c>
      <c r="AY395" s="190" t="s">
        <v>173</v>
      </c>
    </row>
    <row r="396" spans="1:65" s="2" customFormat="1" ht="21.75" customHeight="1">
      <c r="A396" s="33"/>
      <c r="B396" s="167"/>
      <c r="C396" s="168" t="s">
        <v>517</v>
      </c>
      <c r="D396" s="168" t="s">
        <v>175</v>
      </c>
      <c r="E396" s="169" t="s">
        <v>518</v>
      </c>
      <c r="F396" s="170" t="s">
        <v>519</v>
      </c>
      <c r="G396" s="171" t="s">
        <v>178</v>
      </c>
      <c r="H396" s="172">
        <v>88.8</v>
      </c>
      <c r="I396" s="173"/>
      <c r="J396" s="174">
        <f>ROUND(I396*H396,2)</f>
        <v>0</v>
      </c>
      <c r="K396" s="170" t="s">
        <v>179</v>
      </c>
      <c r="L396" s="34"/>
      <c r="M396" s="175" t="s">
        <v>1</v>
      </c>
      <c r="N396" s="176" t="s">
        <v>42</v>
      </c>
      <c r="O396" s="59"/>
      <c r="P396" s="177">
        <f>O396*H396</f>
        <v>0</v>
      </c>
      <c r="Q396" s="177">
        <v>0.00021</v>
      </c>
      <c r="R396" s="177">
        <f>Q396*H396</f>
        <v>0.018648</v>
      </c>
      <c r="S396" s="177">
        <v>0</v>
      </c>
      <c r="T396" s="178">
        <f>S396*H396</f>
        <v>0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9" t="s">
        <v>253</v>
      </c>
      <c r="AT396" s="179" t="s">
        <v>175</v>
      </c>
      <c r="AU396" s="179" t="s">
        <v>92</v>
      </c>
      <c r="AY396" s="18" t="s">
        <v>173</v>
      </c>
      <c r="BE396" s="180">
        <f>IF(N396="základní",J396,0)</f>
        <v>0</v>
      </c>
      <c r="BF396" s="180">
        <f>IF(N396="snížená",J396,0)</f>
        <v>0</v>
      </c>
      <c r="BG396" s="180">
        <f>IF(N396="zákl. přenesená",J396,0)</f>
        <v>0</v>
      </c>
      <c r="BH396" s="180">
        <f>IF(N396="sníž. přenesená",J396,0)</f>
        <v>0</v>
      </c>
      <c r="BI396" s="180">
        <f>IF(N396="nulová",J396,0)</f>
        <v>0</v>
      </c>
      <c r="BJ396" s="18" t="s">
        <v>92</v>
      </c>
      <c r="BK396" s="180">
        <f>ROUND(I396*H396,2)</f>
        <v>0</v>
      </c>
      <c r="BL396" s="18" t="s">
        <v>253</v>
      </c>
      <c r="BM396" s="179" t="s">
        <v>520</v>
      </c>
    </row>
    <row r="397" spans="2:51" s="14" customFormat="1" ht="12">
      <c r="B397" s="189"/>
      <c r="D397" s="182" t="s">
        <v>182</v>
      </c>
      <c r="E397" s="190" t="s">
        <v>1</v>
      </c>
      <c r="F397" s="191" t="s">
        <v>521</v>
      </c>
      <c r="H397" s="192">
        <v>88.8</v>
      </c>
      <c r="I397" s="193"/>
      <c r="L397" s="189"/>
      <c r="M397" s="194"/>
      <c r="N397" s="195"/>
      <c r="O397" s="195"/>
      <c r="P397" s="195"/>
      <c r="Q397" s="195"/>
      <c r="R397" s="195"/>
      <c r="S397" s="195"/>
      <c r="T397" s="196"/>
      <c r="AT397" s="190" t="s">
        <v>182</v>
      </c>
      <c r="AU397" s="190" t="s">
        <v>92</v>
      </c>
      <c r="AV397" s="14" t="s">
        <v>92</v>
      </c>
      <c r="AW397" s="14" t="s">
        <v>32</v>
      </c>
      <c r="AX397" s="14" t="s">
        <v>84</v>
      </c>
      <c r="AY397" s="190" t="s">
        <v>173</v>
      </c>
    </row>
    <row r="398" spans="1:65" s="2" customFormat="1" ht="16.5" customHeight="1">
      <c r="A398" s="33"/>
      <c r="B398" s="167"/>
      <c r="C398" s="168" t="s">
        <v>522</v>
      </c>
      <c r="D398" s="168" t="s">
        <v>175</v>
      </c>
      <c r="E398" s="169" t="s">
        <v>523</v>
      </c>
      <c r="F398" s="170" t="s">
        <v>524</v>
      </c>
      <c r="G398" s="171" t="s">
        <v>178</v>
      </c>
      <c r="H398" s="172">
        <v>608</v>
      </c>
      <c r="I398" s="173"/>
      <c r="J398" s="174">
        <f>ROUND(I398*H398,2)</f>
        <v>0</v>
      </c>
      <c r="K398" s="170" t="s">
        <v>179</v>
      </c>
      <c r="L398" s="34"/>
      <c r="M398" s="175" t="s">
        <v>1</v>
      </c>
      <c r="N398" s="176" t="s">
        <v>42</v>
      </c>
      <c r="O398" s="59"/>
      <c r="P398" s="177">
        <f>O398*H398</f>
        <v>0</v>
      </c>
      <c r="Q398" s="177">
        <v>0</v>
      </c>
      <c r="R398" s="177">
        <f>Q398*H398</f>
        <v>0</v>
      </c>
      <c r="S398" s="177">
        <v>0</v>
      </c>
      <c r="T398" s="17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9" t="s">
        <v>180</v>
      </c>
      <c r="AT398" s="179" t="s">
        <v>175</v>
      </c>
      <c r="AU398" s="179" t="s">
        <v>92</v>
      </c>
      <c r="AY398" s="18" t="s">
        <v>173</v>
      </c>
      <c r="BE398" s="180">
        <f>IF(N398="základní",J398,0)</f>
        <v>0</v>
      </c>
      <c r="BF398" s="180">
        <f>IF(N398="snížená",J398,0)</f>
        <v>0</v>
      </c>
      <c r="BG398" s="180">
        <f>IF(N398="zákl. přenesená",J398,0)</f>
        <v>0</v>
      </c>
      <c r="BH398" s="180">
        <f>IF(N398="sníž. přenesená",J398,0)</f>
        <v>0</v>
      </c>
      <c r="BI398" s="180">
        <f>IF(N398="nulová",J398,0)</f>
        <v>0</v>
      </c>
      <c r="BJ398" s="18" t="s">
        <v>92</v>
      </c>
      <c r="BK398" s="180">
        <f>ROUND(I398*H398,2)</f>
        <v>0</v>
      </c>
      <c r="BL398" s="18" t="s">
        <v>180</v>
      </c>
      <c r="BM398" s="179" t="s">
        <v>525</v>
      </c>
    </row>
    <row r="399" spans="2:51" s="14" customFormat="1" ht="12">
      <c r="B399" s="189"/>
      <c r="D399" s="182" t="s">
        <v>182</v>
      </c>
      <c r="E399" s="190" t="s">
        <v>1</v>
      </c>
      <c r="F399" s="191" t="s">
        <v>526</v>
      </c>
      <c r="H399" s="192">
        <v>608</v>
      </c>
      <c r="I399" s="193"/>
      <c r="L399" s="189"/>
      <c r="M399" s="194"/>
      <c r="N399" s="195"/>
      <c r="O399" s="195"/>
      <c r="P399" s="195"/>
      <c r="Q399" s="195"/>
      <c r="R399" s="195"/>
      <c r="S399" s="195"/>
      <c r="T399" s="196"/>
      <c r="AT399" s="190" t="s">
        <v>182</v>
      </c>
      <c r="AU399" s="190" t="s">
        <v>92</v>
      </c>
      <c r="AV399" s="14" t="s">
        <v>92</v>
      </c>
      <c r="AW399" s="14" t="s">
        <v>32</v>
      </c>
      <c r="AX399" s="14" t="s">
        <v>84</v>
      </c>
      <c r="AY399" s="190" t="s">
        <v>173</v>
      </c>
    </row>
    <row r="400" spans="1:65" s="2" customFormat="1" ht="33" customHeight="1">
      <c r="A400" s="33"/>
      <c r="B400" s="167"/>
      <c r="C400" s="168" t="s">
        <v>527</v>
      </c>
      <c r="D400" s="168" t="s">
        <v>175</v>
      </c>
      <c r="E400" s="169" t="s">
        <v>528</v>
      </c>
      <c r="F400" s="170" t="s">
        <v>529</v>
      </c>
      <c r="G400" s="171" t="s">
        <v>530</v>
      </c>
      <c r="H400" s="172">
        <v>1</v>
      </c>
      <c r="I400" s="173"/>
      <c r="J400" s="174">
        <f>ROUND(I400*H400,2)</f>
        <v>0</v>
      </c>
      <c r="K400" s="170" t="s">
        <v>1</v>
      </c>
      <c r="L400" s="34"/>
      <c r="M400" s="175" t="s">
        <v>1</v>
      </c>
      <c r="N400" s="176" t="s">
        <v>42</v>
      </c>
      <c r="O400" s="59"/>
      <c r="P400" s="177">
        <f>O400*H400</f>
        <v>0</v>
      </c>
      <c r="Q400" s="177">
        <v>0.0117</v>
      </c>
      <c r="R400" s="177">
        <f>Q400*H400</f>
        <v>0.0117</v>
      </c>
      <c r="S400" s="177">
        <v>0</v>
      </c>
      <c r="T400" s="17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9" t="s">
        <v>180</v>
      </c>
      <c r="AT400" s="179" t="s">
        <v>175</v>
      </c>
      <c r="AU400" s="179" t="s">
        <v>92</v>
      </c>
      <c r="AY400" s="18" t="s">
        <v>173</v>
      </c>
      <c r="BE400" s="180">
        <f>IF(N400="základní",J400,0)</f>
        <v>0</v>
      </c>
      <c r="BF400" s="180">
        <f>IF(N400="snížená",J400,0)</f>
        <v>0</v>
      </c>
      <c r="BG400" s="180">
        <f>IF(N400="zákl. přenesená",J400,0)</f>
        <v>0</v>
      </c>
      <c r="BH400" s="180">
        <f>IF(N400="sníž. přenesená",J400,0)</f>
        <v>0</v>
      </c>
      <c r="BI400" s="180">
        <f>IF(N400="nulová",J400,0)</f>
        <v>0</v>
      </c>
      <c r="BJ400" s="18" t="s">
        <v>92</v>
      </c>
      <c r="BK400" s="180">
        <f>ROUND(I400*H400,2)</f>
        <v>0</v>
      </c>
      <c r="BL400" s="18" t="s">
        <v>180</v>
      </c>
      <c r="BM400" s="179" t="s">
        <v>531</v>
      </c>
    </row>
    <row r="401" spans="1:65" s="2" customFormat="1" ht="33" customHeight="1">
      <c r="A401" s="33"/>
      <c r="B401" s="167"/>
      <c r="C401" s="168" t="s">
        <v>532</v>
      </c>
      <c r="D401" s="168" t="s">
        <v>175</v>
      </c>
      <c r="E401" s="169" t="s">
        <v>533</v>
      </c>
      <c r="F401" s="170" t="s">
        <v>534</v>
      </c>
      <c r="G401" s="171" t="s">
        <v>530</v>
      </c>
      <c r="H401" s="172">
        <v>1</v>
      </c>
      <c r="I401" s="173"/>
      <c r="J401" s="174">
        <f>ROUND(I401*H401,2)</f>
        <v>0</v>
      </c>
      <c r="K401" s="170" t="s">
        <v>1</v>
      </c>
      <c r="L401" s="34"/>
      <c r="M401" s="175" t="s">
        <v>1</v>
      </c>
      <c r="N401" s="176" t="s">
        <v>42</v>
      </c>
      <c r="O401" s="59"/>
      <c r="P401" s="177">
        <f>O401*H401</f>
        <v>0</v>
      </c>
      <c r="Q401" s="177">
        <v>0.0117</v>
      </c>
      <c r="R401" s="177">
        <f>Q401*H401</f>
        <v>0.0117</v>
      </c>
      <c r="S401" s="177">
        <v>0</v>
      </c>
      <c r="T401" s="178">
        <f>S401*H401</f>
        <v>0</v>
      </c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R401" s="179" t="s">
        <v>180</v>
      </c>
      <c r="AT401" s="179" t="s">
        <v>175</v>
      </c>
      <c r="AU401" s="179" t="s">
        <v>92</v>
      </c>
      <c r="AY401" s="18" t="s">
        <v>173</v>
      </c>
      <c r="BE401" s="180">
        <f>IF(N401="základní",J401,0)</f>
        <v>0</v>
      </c>
      <c r="BF401" s="180">
        <f>IF(N401="snížená",J401,0)</f>
        <v>0</v>
      </c>
      <c r="BG401" s="180">
        <f>IF(N401="zákl. přenesená",J401,0)</f>
        <v>0</v>
      </c>
      <c r="BH401" s="180">
        <f>IF(N401="sníž. přenesená",J401,0)</f>
        <v>0</v>
      </c>
      <c r="BI401" s="180">
        <f>IF(N401="nulová",J401,0)</f>
        <v>0</v>
      </c>
      <c r="BJ401" s="18" t="s">
        <v>92</v>
      </c>
      <c r="BK401" s="180">
        <f>ROUND(I401*H401,2)</f>
        <v>0</v>
      </c>
      <c r="BL401" s="18" t="s">
        <v>180</v>
      </c>
      <c r="BM401" s="179" t="s">
        <v>535</v>
      </c>
    </row>
    <row r="402" spans="1:65" s="2" customFormat="1" ht="21.75" customHeight="1">
      <c r="A402" s="33"/>
      <c r="B402" s="167"/>
      <c r="C402" s="168" t="s">
        <v>536</v>
      </c>
      <c r="D402" s="168" t="s">
        <v>175</v>
      </c>
      <c r="E402" s="169" t="s">
        <v>537</v>
      </c>
      <c r="F402" s="170" t="s">
        <v>538</v>
      </c>
      <c r="G402" s="171" t="s">
        <v>178</v>
      </c>
      <c r="H402" s="172">
        <v>3.24</v>
      </c>
      <c r="I402" s="173"/>
      <c r="J402" s="174">
        <f>ROUND(I402*H402,2)</f>
        <v>0</v>
      </c>
      <c r="K402" s="170" t="s">
        <v>179</v>
      </c>
      <c r="L402" s="34"/>
      <c r="M402" s="175" t="s">
        <v>1</v>
      </c>
      <c r="N402" s="176" t="s">
        <v>42</v>
      </c>
      <c r="O402" s="59"/>
      <c r="P402" s="177">
        <f>O402*H402</f>
        <v>0</v>
      </c>
      <c r="Q402" s="177">
        <v>0</v>
      </c>
      <c r="R402" s="177">
        <f>Q402*H402</f>
        <v>0</v>
      </c>
      <c r="S402" s="177">
        <v>0.073</v>
      </c>
      <c r="T402" s="178">
        <f>S402*H402</f>
        <v>0.23652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79" t="s">
        <v>180</v>
      </c>
      <c r="AT402" s="179" t="s">
        <v>175</v>
      </c>
      <c r="AU402" s="179" t="s">
        <v>92</v>
      </c>
      <c r="AY402" s="18" t="s">
        <v>173</v>
      </c>
      <c r="BE402" s="180">
        <f>IF(N402="základní",J402,0)</f>
        <v>0</v>
      </c>
      <c r="BF402" s="180">
        <f>IF(N402="snížená",J402,0)</f>
        <v>0</v>
      </c>
      <c r="BG402" s="180">
        <f>IF(N402="zákl. přenesená",J402,0)</f>
        <v>0</v>
      </c>
      <c r="BH402" s="180">
        <f>IF(N402="sníž. přenesená",J402,0)</f>
        <v>0</v>
      </c>
      <c r="BI402" s="180">
        <f>IF(N402="nulová",J402,0)</f>
        <v>0</v>
      </c>
      <c r="BJ402" s="18" t="s">
        <v>92</v>
      </c>
      <c r="BK402" s="180">
        <f>ROUND(I402*H402,2)</f>
        <v>0</v>
      </c>
      <c r="BL402" s="18" t="s">
        <v>180</v>
      </c>
      <c r="BM402" s="179" t="s">
        <v>539</v>
      </c>
    </row>
    <row r="403" spans="2:51" s="14" customFormat="1" ht="12">
      <c r="B403" s="189"/>
      <c r="D403" s="182" t="s">
        <v>182</v>
      </c>
      <c r="E403" s="190" t="s">
        <v>1</v>
      </c>
      <c r="F403" s="191" t="s">
        <v>455</v>
      </c>
      <c r="H403" s="192">
        <v>1.08</v>
      </c>
      <c r="I403" s="193"/>
      <c r="L403" s="189"/>
      <c r="M403" s="194"/>
      <c r="N403" s="195"/>
      <c r="O403" s="195"/>
      <c r="P403" s="195"/>
      <c r="Q403" s="195"/>
      <c r="R403" s="195"/>
      <c r="S403" s="195"/>
      <c r="T403" s="196"/>
      <c r="AT403" s="190" t="s">
        <v>182</v>
      </c>
      <c r="AU403" s="190" t="s">
        <v>92</v>
      </c>
      <c r="AV403" s="14" t="s">
        <v>92</v>
      </c>
      <c r="AW403" s="14" t="s">
        <v>32</v>
      </c>
      <c r="AX403" s="14" t="s">
        <v>76</v>
      </c>
      <c r="AY403" s="190" t="s">
        <v>173</v>
      </c>
    </row>
    <row r="404" spans="2:51" s="14" customFormat="1" ht="12">
      <c r="B404" s="189"/>
      <c r="D404" s="182" t="s">
        <v>182</v>
      </c>
      <c r="E404" s="190" t="s">
        <v>1</v>
      </c>
      <c r="F404" s="191" t="s">
        <v>456</v>
      </c>
      <c r="H404" s="192">
        <v>2.16</v>
      </c>
      <c r="I404" s="193"/>
      <c r="L404" s="189"/>
      <c r="M404" s="194"/>
      <c r="N404" s="195"/>
      <c r="O404" s="195"/>
      <c r="P404" s="195"/>
      <c r="Q404" s="195"/>
      <c r="R404" s="195"/>
      <c r="S404" s="195"/>
      <c r="T404" s="196"/>
      <c r="AT404" s="190" t="s">
        <v>182</v>
      </c>
      <c r="AU404" s="190" t="s">
        <v>92</v>
      </c>
      <c r="AV404" s="14" t="s">
        <v>92</v>
      </c>
      <c r="AW404" s="14" t="s">
        <v>32</v>
      </c>
      <c r="AX404" s="14" t="s">
        <v>76</v>
      </c>
      <c r="AY404" s="190" t="s">
        <v>173</v>
      </c>
    </row>
    <row r="405" spans="2:51" s="15" customFormat="1" ht="12">
      <c r="B405" s="197"/>
      <c r="D405" s="182" t="s">
        <v>182</v>
      </c>
      <c r="E405" s="198" t="s">
        <v>1</v>
      </c>
      <c r="F405" s="199" t="s">
        <v>215</v>
      </c>
      <c r="H405" s="200">
        <v>3.24</v>
      </c>
      <c r="I405" s="201"/>
      <c r="L405" s="197"/>
      <c r="M405" s="202"/>
      <c r="N405" s="203"/>
      <c r="O405" s="203"/>
      <c r="P405" s="203"/>
      <c r="Q405" s="203"/>
      <c r="R405" s="203"/>
      <c r="S405" s="203"/>
      <c r="T405" s="204"/>
      <c r="AT405" s="198" t="s">
        <v>182</v>
      </c>
      <c r="AU405" s="198" t="s">
        <v>92</v>
      </c>
      <c r="AV405" s="15" t="s">
        <v>180</v>
      </c>
      <c r="AW405" s="15" t="s">
        <v>32</v>
      </c>
      <c r="AX405" s="15" t="s">
        <v>84</v>
      </c>
      <c r="AY405" s="198" t="s">
        <v>173</v>
      </c>
    </row>
    <row r="406" spans="1:65" s="2" customFormat="1" ht="21.75" customHeight="1">
      <c r="A406" s="33"/>
      <c r="B406" s="167"/>
      <c r="C406" s="168" t="s">
        <v>540</v>
      </c>
      <c r="D406" s="168" t="s">
        <v>175</v>
      </c>
      <c r="E406" s="169" t="s">
        <v>541</v>
      </c>
      <c r="F406" s="170" t="s">
        <v>542</v>
      </c>
      <c r="G406" s="171" t="s">
        <v>178</v>
      </c>
      <c r="H406" s="172">
        <v>47.16</v>
      </c>
      <c r="I406" s="173"/>
      <c r="J406" s="174">
        <f>ROUND(I406*H406,2)</f>
        <v>0</v>
      </c>
      <c r="K406" s="170" t="s">
        <v>179</v>
      </c>
      <c r="L406" s="34"/>
      <c r="M406" s="175" t="s">
        <v>1</v>
      </c>
      <c r="N406" s="176" t="s">
        <v>42</v>
      </c>
      <c r="O406" s="59"/>
      <c r="P406" s="177">
        <f>O406*H406</f>
        <v>0</v>
      </c>
      <c r="Q406" s="177">
        <v>0</v>
      </c>
      <c r="R406" s="177">
        <f>Q406*H406</f>
        <v>0</v>
      </c>
      <c r="S406" s="177">
        <v>0.059</v>
      </c>
      <c r="T406" s="178">
        <f>S406*H406</f>
        <v>2.78244</v>
      </c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R406" s="179" t="s">
        <v>180</v>
      </c>
      <c r="AT406" s="179" t="s">
        <v>175</v>
      </c>
      <c r="AU406" s="179" t="s">
        <v>92</v>
      </c>
      <c r="AY406" s="18" t="s">
        <v>173</v>
      </c>
      <c r="BE406" s="180">
        <f>IF(N406="základní",J406,0)</f>
        <v>0</v>
      </c>
      <c r="BF406" s="180">
        <f>IF(N406="snížená",J406,0)</f>
        <v>0</v>
      </c>
      <c r="BG406" s="180">
        <f>IF(N406="zákl. přenesená",J406,0)</f>
        <v>0</v>
      </c>
      <c r="BH406" s="180">
        <f>IF(N406="sníž. přenesená",J406,0)</f>
        <v>0</v>
      </c>
      <c r="BI406" s="180">
        <f>IF(N406="nulová",J406,0)</f>
        <v>0</v>
      </c>
      <c r="BJ406" s="18" t="s">
        <v>92</v>
      </c>
      <c r="BK406" s="180">
        <f>ROUND(I406*H406,2)</f>
        <v>0</v>
      </c>
      <c r="BL406" s="18" t="s">
        <v>180</v>
      </c>
      <c r="BM406" s="179" t="s">
        <v>543</v>
      </c>
    </row>
    <row r="407" spans="2:51" s="14" customFormat="1" ht="12">
      <c r="B407" s="189"/>
      <c r="D407" s="182" t="s">
        <v>182</v>
      </c>
      <c r="E407" s="190" t="s">
        <v>1</v>
      </c>
      <c r="F407" s="191" t="s">
        <v>454</v>
      </c>
      <c r="H407" s="192">
        <v>34.2</v>
      </c>
      <c r="I407" s="193"/>
      <c r="L407" s="189"/>
      <c r="M407" s="194"/>
      <c r="N407" s="195"/>
      <c r="O407" s="195"/>
      <c r="P407" s="195"/>
      <c r="Q407" s="195"/>
      <c r="R407" s="195"/>
      <c r="S407" s="195"/>
      <c r="T407" s="196"/>
      <c r="AT407" s="190" t="s">
        <v>182</v>
      </c>
      <c r="AU407" s="190" t="s">
        <v>92</v>
      </c>
      <c r="AV407" s="14" t="s">
        <v>92</v>
      </c>
      <c r="AW407" s="14" t="s">
        <v>32</v>
      </c>
      <c r="AX407" s="14" t="s">
        <v>76</v>
      </c>
      <c r="AY407" s="190" t="s">
        <v>173</v>
      </c>
    </row>
    <row r="408" spans="2:51" s="14" customFormat="1" ht="12">
      <c r="B408" s="189"/>
      <c r="D408" s="182" t="s">
        <v>182</v>
      </c>
      <c r="E408" s="190" t="s">
        <v>1</v>
      </c>
      <c r="F408" s="191" t="s">
        <v>457</v>
      </c>
      <c r="H408" s="192">
        <v>12.96</v>
      </c>
      <c r="I408" s="193"/>
      <c r="L408" s="189"/>
      <c r="M408" s="194"/>
      <c r="N408" s="195"/>
      <c r="O408" s="195"/>
      <c r="P408" s="195"/>
      <c r="Q408" s="195"/>
      <c r="R408" s="195"/>
      <c r="S408" s="195"/>
      <c r="T408" s="196"/>
      <c r="AT408" s="190" t="s">
        <v>182</v>
      </c>
      <c r="AU408" s="190" t="s">
        <v>92</v>
      </c>
      <c r="AV408" s="14" t="s">
        <v>92</v>
      </c>
      <c r="AW408" s="14" t="s">
        <v>32</v>
      </c>
      <c r="AX408" s="14" t="s">
        <v>76</v>
      </c>
      <c r="AY408" s="190" t="s">
        <v>173</v>
      </c>
    </row>
    <row r="409" spans="2:51" s="15" customFormat="1" ht="12">
      <c r="B409" s="197"/>
      <c r="D409" s="182" t="s">
        <v>182</v>
      </c>
      <c r="E409" s="198" t="s">
        <v>1</v>
      </c>
      <c r="F409" s="199" t="s">
        <v>215</v>
      </c>
      <c r="H409" s="200">
        <v>47.16</v>
      </c>
      <c r="I409" s="201"/>
      <c r="L409" s="197"/>
      <c r="M409" s="202"/>
      <c r="N409" s="203"/>
      <c r="O409" s="203"/>
      <c r="P409" s="203"/>
      <c r="Q409" s="203"/>
      <c r="R409" s="203"/>
      <c r="S409" s="203"/>
      <c r="T409" s="204"/>
      <c r="AT409" s="198" t="s">
        <v>182</v>
      </c>
      <c r="AU409" s="198" t="s">
        <v>92</v>
      </c>
      <c r="AV409" s="15" t="s">
        <v>180</v>
      </c>
      <c r="AW409" s="15" t="s">
        <v>32</v>
      </c>
      <c r="AX409" s="15" t="s">
        <v>84</v>
      </c>
      <c r="AY409" s="198" t="s">
        <v>173</v>
      </c>
    </row>
    <row r="410" spans="1:65" s="2" customFormat="1" ht="21.75" customHeight="1">
      <c r="A410" s="33"/>
      <c r="B410" s="167"/>
      <c r="C410" s="168" t="s">
        <v>544</v>
      </c>
      <c r="D410" s="168" t="s">
        <v>175</v>
      </c>
      <c r="E410" s="169" t="s">
        <v>545</v>
      </c>
      <c r="F410" s="170" t="s">
        <v>546</v>
      </c>
      <c r="G410" s="171" t="s">
        <v>178</v>
      </c>
      <c r="H410" s="172">
        <v>37.35</v>
      </c>
      <c r="I410" s="173"/>
      <c r="J410" s="174">
        <f>ROUND(I410*H410,2)</f>
        <v>0</v>
      </c>
      <c r="K410" s="170" t="s">
        <v>179</v>
      </c>
      <c r="L410" s="34"/>
      <c r="M410" s="175" t="s">
        <v>1</v>
      </c>
      <c r="N410" s="176" t="s">
        <v>42</v>
      </c>
      <c r="O410" s="59"/>
      <c r="P410" s="177">
        <f>O410*H410</f>
        <v>0</v>
      </c>
      <c r="Q410" s="177">
        <v>0</v>
      </c>
      <c r="R410" s="177">
        <f>Q410*H410</f>
        <v>0</v>
      </c>
      <c r="S410" s="177">
        <v>0.051</v>
      </c>
      <c r="T410" s="178">
        <f>S410*H410</f>
        <v>1.90485</v>
      </c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R410" s="179" t="s">
        <v>180</v>
      </c>
      <c r="AT410" s="179" t="s">
        <v>175</v>
      </c>
      <c r="AU410" s="179" t="s">
        <v>92</v>
      </c>
      <c r="AY410" s="18" t="s">
        <v>173</v>
      </c>
      <c r="BE410" s="180">
        <f>IF(N410="základní",J410,0)</f>
        <v>0</v>
      </c>
      <c r="BF410" s="180">
        <f>IF(N410="snížená",J410,0)</f>
        <v>0</v>
      </c>
      <c r="BG410" s="180">
        <f>IF(N410="zákl. přenesená",J410,0)</f>
        <v>0</v>
      </c>
      <c r="BH410" s="180">
        <f>IF(N410="sníž. přenesená",J410,0)</f>
        <v>0</v>
      </c>
      <c r="BI410" s="180">
        <f>IF(N410="nulová",J410,0)</f>
        <v>0</v>
      </c>
      <c r="BJ410" s="18" t="s">
        <v>92</v>
      </c>
      <c r="BK410" s="180">
        <f>ROUND(I410*H410,2)</f>
        <v>0</v>
      </c>
      <c r="BL410" s="18" t="s">
        <v>180</v>
      </c>
      <c r="BM410" s="179" t="s">
        <v>547</v>
      </c>
    </row>
    <row r="411" spans="2:51" s="14" customFormat="1" ht="12">
      <c r="B411" s="189"/>
      <c r="D411" s="182" t="s">
        <v>182</v>
      </c>
      <c r="E411" s="190" t="s">
        <v>1</v>
      </c>
      <c r="F411" s="191" t="s">
        <v>452</v>
      </c>
      <c r="H411" s="192">
        <v>3.6</v>
      </c>
      <c r="I411" s="193"/>
      <c r="L411" s="189"/>
      <c r="M411" s="194"/>
      <c r="N411" s="195"/>
      <c r="O411" s="195"/>
      <c r="P411" s="195"/>
      <c r="Q411" s="195"/>
      <c r="R411" s="195"/>
      <c r="S411" s="195"/>
      <c r="T411" s="196"/>
      <c r="AT411" s="190" t="s">
        <v>182</v>
      </c>
      <c r="AU411" s="190" t="s">
        <v>92</v>
      </c>
      <c r="AV411" s="14" t="s">
        <v>92</v>
      </c>
      <c r="AW411" s="14" t="s">
        <v>32</v>
      </c>
      <c r="AX411" s="14" t="s">
        <v>76</v>
      </c>
      <c r="AY411" s="190" t="s">
        <v>173</v>
      </c>
    </row>
    <row r="412" spans="2:51" s="14" customFormat="1" ht="12">
      <c r="B412" s="189"/>
      <c r="D412" s="182" t="s">
        <v>182</v>
      </c>
      <c r="E412" s="190" t="s">
        <v>1</v>
      </c>
      <c r="F412" s="191" t="s">
        <v>453</v>
      </c>
      <c r="H412" s="192">
        <v>15.75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182</v>
      </c>
      <c r="AU412" s="190" t="s">
        <v>92</v>
      </c>
      <c r="AV412" s="14" t="s">
        <v>92</v>
      </c>
      <c r="AW412" s="14" t="s">
        <v>32</v>
      </c>
      <c r="AX412" s="14" t="s">
        <v>76</v>
      </c>
      <c r="AY412" s="190" t="s">
        <v>173</v>
      </c>
    </row>
    <row r="413" spans="2:51" s="14" customFormat="1" ht="12">
      <c r="B413" s="189"/>
      <c r="D413" s="182" t="s">
        <v>182</v>
      </c>
      <c r="E413" s="190" t="s">
        <v>1</v>
      </c>
      <c r="F413" s="191" t="s">
        <v>458</v>
      </c>
      <c r="H413" s="192">
        <v>15.12</v>
      </c>
      <c r="I413" s="193"/>
      <c r="L413" s="189"/>
      <c r="M413" s="194"/>
      <c r="N413" s="195"/>
      <c r="O413" s="195"/>
      <c r="P413" s="195"/>
      <c r="Q413" s="195"/>
      <c r="R413" s="195"/>
      <c r="S413" s="195"/>
      <c r="T413" s="196"/>
      <c r="AT413" s="190" t="s">
        <v>182</v>
      </c>
      <c r="AU413" s="190" t="s">
        <v>92</v>
      </c>
      <c r="AV413" s="14" t="s">
        <v>92</v>
      </c>
      <c r="AW413" s="14" t="s">
        <v>32</v>
      </c>
      <c r="AX413" s="14" t="s">
        <v>76</v>
      </c>
      <c r="AY413" s="190" t="s">
        <v>173</v>
      </c>
    </row>
    <row r="414" spans="2:51" s="14" customFormat="1" ht="12">
      <c r="B414" s="189"/>
      <c r="D414" s="182" t="s">
        <v>182</v>
      </c>
      <c r="E414" s="190" t="s">
        <v>1</v>
      </c>
      <c r="F414" s="191" t="s">
        <v>459</v>
      </c>
      <c r="H414" s="192">
        <v>2.88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182</v>
      </c>
      <c r="AU414" s="190" t="s">
        <v>92</v>
      </c>
      <c r="AV414" s="14" t="s">
        <v>92</v>
      </c>
      <c r="AW414" s="14" t="s">
        <v>32</v>
      </c>
      <c r="AX414" s="14" t="s">
        <v>76</v>
      </c>
      <c r="AY414" s="190" t="s">
        <v>173</v>
      </c>
    </row>
    <row r="415" spans="2:51" s="15" customFormat="1" ht="12">
      <c r="B415" s="197"/>
      <c r="D415" s="182" t="s">
        <v>182</v>
      </c>
      <c r="E415" s="198" t="s">
        <v>1</v>
      </c>
      <c r="F415" s="199" t="s">
        <v>215</v>
      </c>
      <c r="H415" s="200">
        <v>37.35</v>
      </c>
      <c r="I415" s="201"/>
      <c r="L415" s="197"/>
      <c r="M415" s="202"/>
      <c r="N415" s="203"/>
      <c r="O415" s="203"/>
      <c r="P415" s="203"/>
      <c r="Q415" s="203"/>
      <c r="R415" s="203"/>
      <c r="S415" s="203"/>
      <c r="T415" s="204"/>
      <c r="AT415" s="198" t="s">
        <v>182</v>
      </c>
      <c r="AU415" s="198" t="s">
        <v>92</v>
      </c>
      <c r="AV415" s="15" t="s">
        <v>180</v>
      </c>
      <c r="AW415" s="15" t="s">
        <v>32</v>
      </c>
      <c r="AX415" s="15" t="s">
        <v>84</v>
      </c>
      <c r="AY415" s="198" t="s">
        <v>173</v>
      </c>
    </row>
    <row r="416" spans="1:65" s="2" customFormat="1" ht="16.5" customHeight="1">
      <c r="A416" s="33"/>
      <c r="B416" s="167"/>
      <c r="C416" s="168" t="s">
        <v>548</v>
      </c>
      <c r="D416" s="168" t="s">
        <v>175</v>
      </c>
      <c r="E416" s="169" t="s">
        <v>549</v>
      </c>
      <c r="F416" s="170" t="s">
        <v>550</v>
      </c>
      <c r="G416" s="171" t="s">
        <v>178</v>
      </c>
      <c r="H416" s="172">
        <v>9.09</v>
      </c>
      <c r="I416" s="173"/>
      <c r="J416" s="174">
        <f>ROUND(I416*H416,2)</f>
        <v>0</v>
      </c>
      <c r="K416" s="170" t="s">
        <v>179</v>
      </c>
      <c r="L416" s="34"/>
      <c r="M416" s="175" t="s">
        <v>1</v>
      </c>
      <c r="N416" s="176" t="s">
        <v>42</v>
      </c>
      <c r="O416" s="59"/>
      <c r="P416" s="177">
        <f>O416*H416</f>
        <v>0</v>
      </c>
      <c r="Q416" s="177">
        <v>0</v>
      </c>
      <c r="R416" s="177">
        <f>Q416*H416</f>
        <v>0</v>
      </c>
      <c r="S416" s="177">
        <v>0.076</v>
      </c>
      <c r="T416" s="178">
        <f>S416*H416</f>
        <v>0.69084</v>
      </c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R416" s="179" t="s">
        <v>180</v>
      </c>
      <c r="AT416" s="179" t="s">
        <v>175</v>
      </c>
      <c r="AU416" s="179" t="s">
        <v>92</v>
      </c>
      <c r="AY416" s="18" t="s">
        <v>173</v>
      </c>
      <c r="BE416" s="180">
        <f>IF(N416="základní",J416,0)</f>
        <v>0</v>
      </c>
      <c r="BF416" s="180">
        <f>IF(N416="snížená",J416,0)</f>
        <v>0</v>
      </c>
      <c r="BG416" s="180">
        <f>IF(N416="zákl. přenesená",J416,0)</f>
        <v>0</v>
      </c>
      <c r="BH416" s="180">
        <f>IF(N416="sníž. přenesená",J416,0)</f>
        <v>0</v>
      </c>
      <c r="BI416" s="180">
        <f>IF(N416="nulová",J416,0)</f>
        <v>0</v>
      </c>
      <c r="BJ416" s="18" t="s">
        <v>92</v>
      </c>
      <c r="BK416" s="180">
        <f>ROUND(I416*H416,2)</f>
        <v>0</v>
      </c>
      <c r="BL416" s="18" t="s">
        <v>180</v>
      </c>
      <c r="BM416" s="179" t="s">
        <v>551</v>
      </c>
    </row>
    <row r="417" spans="2:51" s="14" customFormat="1" ht="12">
      <c r="B417" s="189"/>
      <c r="D417" s="182" t="s">
        <v>182</v>
      </c>
      <c r="E417" s="190" t="s">
        <v>1</v>
      </c>
      <c r="F417" s="191" t="s">
        <v>460</v>
      </c>
      <c r="H417" s="192">
        <v>9.09</v>
      </c>
      <c r="I417" s="193"/>
      <c r="L417" s="189"/>
      <c r="M417" s="194"/>
      <c r="N417" s="195"/>
      <c r="O417" s="195"/>
      <c r="P417" s="195"/>
      <c r="Q417" s="195"/>
      <c r="R417" s="195"/>
      <c r="S417" s="195"/>
      <c r="T417" s="196"/>
      <c r="AT417" s="190" t="s">
        <v>182</v>
      </c>
      <c r="AU417" s="190" t="s">
        <v>92</v>
      </c>
      <c r="AV417" s="14" t="s">
        <v>92</v>
      </c>
      <c r="AW417" s="14" t="s">
        <v>32</v>
      </c>
      <c r="AX417" s="14" t="s">
        <v>84</v>
      </c>
      <c r="AY417" s="190" t="s">
        <v>173</v>
      </c>
    </row>
    <row r="418" spans="1:65" s="2" customFormat="1" ht="33" customHeight="1">
      <c r="A418" s="33"/>
      <c r="B418" s="167"/>
      <c r="C418" s="168" t="s">
        <v>552</v>
      </c>
      <c r="D418" s="168" t="s">
        <v>175</v>
      </c>
      <c r="E418" s="169" t="s">
        <v>553</v>
      </c>
      <c r="F418" s="170" t="s">
        <v>554</v>
      </c>
      <c r="G418" s="171" t="s">
        <v>178</v>
      </c>
      <c r="H418" s="172">
        <v>636</v>
      </c>
      <c r="I418" s="173"/>
      <c r="J418" s="174">
        <f>ROUND(I418*H418,2)</f>
        <v>0</v>
      </c>
      <c r="K418" s="170" t="s">
        <v>179</v>
      </c>
      <c r="L418" s="34"/>
      <c r="M418" s="175" t="s">
        <v>1</v>
      </c>
      <c r="N418" s="176" t="s">
        <v>42</v>
      </c>
      <c r="O418" s="59"/>
      <c r="P418" s="177">
        <f>O418*H418</f>
        <v>0</v>
      </c>
      <c r="Q418" s="177">
        <v>0</v>
      </c>
      <c r="R418" s="177">
        <f>Q418*H418</f>
        <v>0</v>
      </c>
      <c r="S418" s="177">
        <v>0.01</v>
      </c>
      <c r="T418" s="178">
        <f>S418*H418</f>
        <v>6.36</v>
      </c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R418" s="179" t="s">
        <v>180</v>
      </c>
      <c r="AT418" s="179" t="s">
        <v>175</v>
      </c>
      <c r="AU418" s="179" t="s">
        <v>92</v>
      </c>
      <c r="AY418" s="18" t="s">
        <v>173</v>
      </c>
      <c r="BE418" s="180">
        <f>IF(N418="základní",J418,0)</f>
        <v>0</v>
      </c>
      <c r="BF418" s="180">
        <f>IF(N418="snížená",J418,0)</f>
        <v>0</v>
      </c>
      <c r="BG418" s="180">
        <f>IF(N418="zákl. přenesená",J418,0)</f>
        <v>0</v>
      </c>
      <c r="BH418" s="180">
        <f>IF(N418="sníž. přenesená",J418,0)</f>
        <v>0</v>
      </c>
      <c r="BI418" s="180">
        <f>IF(N418="nulová",J418,0)</f>
        <v>0</v>
      </c>
      <c r="BJ418" s="18" t="s">
        <v>92</v>
      </c>
      <c r="BK418" s="180">
        <f>ROUND(I418*H418,2)</f>
        <v>0</v>
      </c>
      <c r="BL418" s="18" t="s">
        <v>180</v>
      </c>
      <c r="BM418" s="179" t="s">
        <v>555</v>
      </c>
    </row>
    <row r="419" spans="1:65" s="2" customFormat="1" ht="16.5" customHeight="1">
      <c r="A419" s="33"/>
      <c r="B419" s="167"/>
      <c r="C419" s="168" t="s">
        <v>556</v>
      </c>
      <c r="D419" s="168" t="s">
        <v>175</v>
      </c>
      <c r="E419" s="169" t="s">
        <v>557</v>
      </c>
      <c r="F419" s="170" t="s">
        <v>558</v>
      </c>
      <c r="G419" s="171" t="s">
        <v>256</v>
      </c>
      <c r="H419" s="172">
        <v>50</v>
      </c>
      <c r="I419" s="173"/>
      <c r="J419" s="174">
        <f>ROUND(I419*H419,2)</f>
        <v>0</v>
      </c>
      <c r="K419" s="170" t="s">
        <v>1</v>
      </c>
      <c r="L419" s="34"/>
      <c r="M419" s="175" t="s">
        <v>1</v>
      </c>
      <c r="N419" s="176" t="s">
        <v>42</v>
      </c>
      <c r="O419" s="59"/>
      <c r="P419" s="177">
        <f>O419*H419</f>
        <v>0</v>
      </c>
      <c r="Q419" s="177">
        <v>0.00446</v>
      </c>
      <c r="R419" s="177">
        <f>Q419*H419</f>
        <v>0.22300000000000003</v>
      </c>
      <c r="S419" s="177">
        <v>0</v>
      </c>
      <c r="T419" s="178">
        <f>S419*H419</f>
        <v>0</v>
      </c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R419" s="179" t="s">
        <v>180</v>
      </c>
      <c r="AT419" s="179" t="s">
        <v>175</v>
      </c>
      <c r="AU419" s="179" t="s">
        <v>92</v>
      </c>
      <c r="AY419" s="18" t="s">
        <v>173</v>
      </c>
      <c r="BE419" s="180">
        <f>IF(N419="základní",J419,0)</f>
        <v>0</v>
      </c>
      <c r="BF419" s="180">
        <f>IF(N419="snížená",J419,0)</f>
        <v>0</v>
      </c>
      <c r="BG419" s="180">
        <f>IF(N419="zákl. přenesená",J419,0)</f>
        <v>0</v>
      </c>
      <c r="BH419" s="180">
        <f>IF(N419="sníž. přenesená",J419,0)</f>
        <v>0</v>
      </c>
      <c r="BI419" s="180">
        <f>IF(N419="nulová",J419,0)</f>
        <v>0</v>
      </c>
      <c r="BJ419" s="18" t="s">
        <v>92</v>
      </c>
      <c r="BK419" s="180">
        <f>ROUND(I419*H419,2)</f>
        <v>0</v>
      </c>
      <c r="BL419" s="18" t="s">
        <v>180</v>
      </c>
      <c r="BM419" s="179" t="s">
        <v>559</v>
      </c>
    </row>
    <row r="420" spans="2:63" s="12" customFormat="1" ht="22.95" customHeight="1">
      <c r="B420" s="154"/>
      <c r="D420" s="155" t="s">
        <v>75</v>
      </c>
      <c r="E420" s="165" t="s">
        <v>560</v>
      </c>
      <c r="F420" s="165" t="s">
        <v>561</v>
      </c>
      <c r="I420" s="157"/>
      <c r="J420" s="166">
        <f>BK420</f>
        <v>0</v>
      </c>
      <c r="L420" s="154"/>
      <c r="M420" s="159"/>
      <c r="N420" s="160"/>
      <c r="O420" s="160"/>
      <c r="P420" s="161">
        <f>SUM(P421:P424)</f>
        <v>0</v>
      </c>
      <c r="Q420" s="160"/>
      <c r="R420" s="161">
        <f>SUM(R421:R424)</f>
        <v>0</v>
      </c>
      <c r="S420" s="160"/>
      <c r="T420" s="162">
        <f>SUM(T421:T424)</f>
        <v>0</v>
      </c>
      <c r="AR420" s="155" t="s">
        <v>84</v>
      </c>
      <c r="AT420" s="163" t="s">
        <v>75</v>
      </c>
      <c r="AU420" s="163" t="s">
        <v>84</v>
      </c>
      <c r="AY420" s="155" t="s">
        <v>173</v>
      </c>
      <c r="BK420" s="164">
        <f>SUM(BK421:BK424)</f>
        <v>0</v>
      </c>
    </row>
    <row r="421" spans="1:65" s="2" customFormat="1" ht="21.75" customHeight="1">
      <c r="A421" s="33"/>
      <c r="B421" s="167"/>
      <c r="C421" s="168" t="s">
        <v>562</v>
      </c>
      <c r="D421" s="168" t="s">
        <v>175</v>
      </c>
      <c r="E421" s="169" t="s">
        <v>563</v>
      </c>
      <c r="F421" s="170" t="s">
        <v>564</v>
      </c>
      <c r="G421" s="171" t="s">
        <v>206</v>
      </c>
      <c r="H421" s="172">
        <v>35.944</v>
      </c>
      <c r="I421" s="173"/>
      <c r="J421" s="174">
        <f>ROUND(I421*H421,2)</f>
        <v>0</v>
      </c>
      <c r="K421" s="170" t="s">
        <v>179</v>
      </c>
      <c r="L421" s="34"/>
      <c r="M421" s="175" t="s">
        <v>1</v>
      </c>
      <c r="N421" s="176" t="s">
        <v>42</v>
      </c>
      <c r="O421" s="59"/>
      <c r="P421" s="177">
        <f>O421*H421</f>
        <v>0</v>
      </c>
      <c r="Q421" s="177">
        <v>0</v>
      </c>
      <c r="R421" s="177">
        <f>Q421*H421</f>
        <v>0</v>
      </c>
      <c r="S421" s="177">
        <v>0</v>
      </c>
      <c r="T421" s="178">
        <f>S421*H421</f>
        <v>0</v>
      </c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R421" s="179" t="s">
        <v>180</v>
      </c>
      <c r="AT421" s="179" t="s">
        <v>175</v>
      </c>
      <c r="AU421" s="179" t="s">
        <v>92</v>
      </c>
      <c r="AY421" s="18" t="s">
        <v>173</v>
      </c>
      <c r="BE421" s="180">
        <f>IF(N421="základní",J421,0)</f>
        <v>0</v>
      </c>
      <c r="BF421" s="180">
        <f>IF(N421="snížená",J421,0)</f>
        <v>0</v>
      </c>
      <c r="BG421" s="180">
        <f>IF(N421="zákl. přenesená",J421,0)</f>
        <v>0</v>
      </c>
      <c r="BH421" s="180">
        <f>IF(N421="sníž. přenesená",J421,0)</f>
        <v>0</v>
      </c>
      <c r="BI421" s="180">
        <f>IF(N421="nulová",J421,0)</f>
        <v>0</v>
      </c>
      <c r="BJ421" s="18" t="s">
        <v>92</v>
      </c>
      <c r="BK421" s="180">
        <f>ROUND(I421*H421,2)</f>
        <v>0</v>
      </c>
      <c r="BL421" s="18" t="s">
        <v>180</v>
      </c>
      <c r="BM421" s="179" t="s">
        <v>565</v>
      </c>
    </row>
    <row r="422" spans="1:65" s="2" customFormat="1" ht="21.75" customHeight="1">
      <c r="A422" s="33"/>
      <c r="B422" s="167"/>
      <c r="C422" s="168" t="s">
        <v>566</v>
      </c>
      <c r="D422" s="168" t="s">
        <v>175</v>
      </c>
      <c r="E422" s="169" t="s">
        <v>567</v>
      </c>
      <c r="F422" s="170" t="s">
        <v>568</v>
      </c>
      <c r="G422" s="171" t="s">
        <v>206</v>
      </c>
      <c r="H422" s="172">
        <v>503.216</v>
      </c>
      <c r="I422" s="173"/>
      <c r="J422" s="174">
        <f>ROUND(I422*H422,2)</f>
        <v>0</v>
      </c>
      <c r="K422" s="170" t="s">
        <v>179</v>
      </c>
      <c r="L422" s="34"/>
      <c r="M422" s="175" t="s">
        <v>1</v>
      </c>
      <c r="N422" s="176" t="s">
        <v>42</v>
      </c>
      <c r="O422" s="59"/>
      <c r="P422" s="177">
        <f>O422*H422</f>
        <v>0</v>
      </c>
      <c r="Q422" s="177">
        <v>0</v>
      </c>
      <c r="R422" s="177">
        <f>Q422*H422</f>
        <v>0</v>
      </c>
      <c r="S422" s="177">
        <v>0</v>
      </c>
      <c r="T422" s="178">
        <f>S422*H422</f>
        <v>0</v>
      </c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R422" s="179" t="s">
        <v>180</v>
      </c>
      <c r="AT422" s="179" t="s">
        <v>175</v>
      </c>
      <c r="AU422" s="179" t="s">
        <v>92</v>
      </c>
      <c r="AY422" s="18" t="s">
        <v>173</v>
      </c>
      <c r="BE422" s="180">
        <f>IF(N422="základní",J422,0)</f>
        <v>0</v>
      </c>
      <c r="BF422" s="180">
        <f>IF(N422="snížená",J422,0)</f>
        <v>0</v>
      </c>
      <c r="BG422" s="180">
        <f>IF(N422="zákl. přenesená",J422,0)</f>
        <v>0</v>
      </c>
      <c r="BH422" s="180">
        <f>IF(N422="sníž. přenesená",J422,0)</f>
        <v>0</v>
      </c>
      <c r="BI422" s="180">
        <f>IF(N422="nulová",J422,0)</f>
        <v>0</v>
      </c>
      <c r="BJ422" s="18" t="s">
        <v>92</v>
      </c>
      <c r="BK422" s="180">
        <f>ROUND(I422*H422,2)</f>
        <v>0</v>
      </c>
      <c r="BL422" s="18" t="s">
        <v>180</v>
      </c>
      <c r="BM422" s="179" t="s">
        <v>569</v>
      </c>
    </row>
    <row r="423" spans="2:51" s="14" customFormat="1" ht="12">
      <c r="B423" s="189"/>
      <c r="D423" s="182" t="s">
        <v>182</v>
      </c>
      <c r="F423" s="191" t="s">
        <v>570</v>
      </c>
      <c r="H423" s="192">
        <v>503.216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182</v>
      </c>
      <c r="AU423" s="190" t="s">
        <v>92</v>
      </c>
      <c r="AV423" s="14" t="s">
        <v>92</v>
      </c>
      <c r="AW423" s="14" t="s">
        <v>3</v>
      </c>
      <c r="AX423" s="14" t="s">
        <v>84</v>
      </c>
      <c r="AY423" s="190" t="s">
        <v>173</v>
      </c>
    </row>
    <row r="424" spans="1:65" s="2" customFormat="1" ht="21.75" customHeight="1">
      <c r="A424" s="33"/>
      <c r="B424" s="167"/>
      <c r="C424" s="168" t="s">
        <v>571</v>
      </c>
      <c r="D424" s="168" t="s">
        <v>175</v>
      </c>
      <c r="E424" s="169" t="s">
        <v>572</v>
      </c>
      <c r="F424" s="170" t="s">
        <v>573</v>
      </c>
      <c r="G424" s="171" t="s">
        <v>206</v>
      </c>
      <c r="H424" s="172">
        <v>35.944</v>
      </c>
      <c r="I424" s="173"/>
      <c r="J424" s="174">
        <f>ROUND(I424*H424,2)</f>
        <v>0</v>
      </c>
      <c r="K424" s="170" t="s">
        <v>179</v>
      </c>
      <c r="L424" s="34"/>
      <c r="M424" s="175" t="s">
        <v>1</v>
      </c>
      <c r="N424" s="176" t="s">
        <v>42</v>
      </c>
      <c r="O424" s="59"/>
      <c r="P424" s="177">
        <f>O424*H424</f>
        <v>0</v>
      </c>
      <c r="Q424" s="177">
        <v>0</v>
      </c>
      <c r="R424" s="177">
        <f>Q424*H424</f>
        <v>0</v>
      </c>
      <c r="S424" s="177">
        <v>0</v>
      </c>
      <c r="T424" s="178">
        <f>S424*H424</f>
        <v>0</v>
      </c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R424" s="179" t="s">
        <v>180</v>
      </c>
      <c r="AT424" s="179" t="s">
        <v>175</v>
      </c>
      <c r="AU424" s="179" t="s">
        <v>92</v>
      </c>
      <c r="AY424" s="18" t="s">
        <v>173</v>
      </c>
      <c r="BE424" s="180">
        <f>IF(N424="základní",J424,0)</f>
        <v>0</v>
      </c>
      <c r="BF424" s="180">
        <f>IF(N424="snížená",J424,0)</f>
        <v>0</v>
      </c>
      <c r="BG424" s="180">
        <f>IF(N424="zákl. přenesená",J424,0)</f>
        <v>0</v>
      </c>
      <c r="BH424" s="180">
        <f>IF(N424="sníž. přenesená",J424,0)</f>
        <v>0</v>
      </c>
      <c r="BI424" s="180">
        <f>IF(N424="nulová",J424,0)</f>
        <v>0</v>
      </c>
      <c r="BJ424" s="18" t="s">
        <v>92</v>
      </c>
      <c r="BK424" s="180">
        <f>ROUND(I424*H424,2)</f>
        <v>0</v>
      </c>
      <c r="BL424" s="18" t="s">
        <v>180</v>
      </c>
      <c r="BM424" s="179" t="s">
        <v>574</v>
      </c>
    </row>
    <row r="425" spans="2:63" s="12" customFormat="1" ht="22.95" customHeight="1">
      <c r="B425" s="154"/>
      <c r="D425" s="155" t="s">
        <v>75</v>
      </c>
      <c r="E425" s="165" t="s">
        <v>575</v>
      </c>
      <c r="F425" s="165" t="s">
        <v>576</v>
      </c>
      <c r="I425" s="157"/>
      <c r="J425" s="166">
        <f>BK425</f>
        <v>0</v>
      </c>
      <c r="L425" s="154"/>
      <c r="M425" s="159"/>
      <c r="N425" s="160"/>
      <c r="O425" s="160"/>
      <c r="P425" s="161">
        <f>P426</f>
        <v>0</v>
      </c>
      <c r="Q425" s="160"/>
      <c r="R425" s="161">
        <f>R426</f>
        <v>0</v>
      </c>
      <c r="S425" s="160"/>
      <c r="T425" s="162">
        <f>T426</f>
        <v>0</v>
      </c>
      <c r="AR425" s="155" t="s">
        <v>84</v>
      </c>
      <c r="AT425" s="163" t="s">
        <v>75</v>
      </c>
      <c r="AU425" s="163" t="s">
        <v>84</v>
      </c>
      <c r="AY425" s="155" t="s">
        <v>173</v>
      </c>
      <c r="BK425" s="164">
        <f>BK426</f>
        <v>0</v>
      </c>
    </row>
    <row r="426" spans="1:65" s="2" customFormat="1" ht="16.5" customHeight="1">
      <c r="A426" s="33"/>
      <c r="B426" s="167"/>
      <c r="C426" s="168" t="s">
        <v>577</v>
      </c>
      <c r="D426" s="168" t="s">
        <v>175</v>
      </c>
      <c r="E426" s="169" t="s">
        <v>578</v>
      </c>
      <c r="F426" s="170" t="s">
        <v>579</v>
      </c>
      <c r="G426" s="171" t="s">
        <v>206</v>
      </c>
      <c r="H426" s="172">
        <v>313.075</v>
      </c>
      <c r="I426" s="173"/>
      <c r="J426" s="174">
        <f>ROUND(I426*H426,2)</f>
        <v>0</v>
      </c>
      <c r="K426" s="170" t="s">
        <v>179</v>
      </c>
      <c r="L426" s="34"/>
      <c r="M426" s="175" t="s">
        <v>1</v>
      </c>
      <c r="N426" s="176" t="s">
        <v>42</v>
      </c>
      <c r="O426" s="59"/>
      <c r="P426" s="177">
        <f>O426*H426</f>
        <v>0</v>
      </c>
      <c r="Q426" s="177">
        <v>0</v>
      </c>
      <c r="R426" s="177">
        <f>Q426*H426</f>
        <v>0</v>
      </c>
      <c r="S426" s="177">
        <v>0</v>
      </c>
      <c r="T426" s="178">
        <f>S426*H426</f>
        <v>0</v>
      </c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R426" s="179" t="s">
        <v>180</v>
      </c>
      <c r="AT426" s="179" t="s">
        <v>175</v>
      </c>
      <c r="AU426" s="179" t="s">
        <v>92</v>
      </c>
      <c r="AY426" s="18" t="s">
        <v>173</v>
      </c>
      <c r="BE426" s="180">
        <f>IF(N426="základní",J426,0)</f>
        <v>0</v>
      </c>
      <c r="BF426" s="180">
        <f>IF(N426="snížená",J426,0)</f>
        <v>0</v>
      </c>
      <c r="BG426" s="180">
        <f>IF(N426="zákl. přenesená",J426,0)</f>
        <v>0</v>
      </c>
      <c r="BH426" s="180">
        <f>IF(N426="sníž. přenesená",J426,0)</f>
        <v>0</v>
      </c>
      <c r="BI426" s="180">
        <f>IF(N426="nulová",J426,0)</f>
        <v>0</v>
      </c>
      <c r="BJ426" s="18" t="s">
        <v>92</v>
      </c>
      <c r="BK426" s="180">
        <f>ROUND(I426*H426,2)</f>
        <v>0</v>
      </c>
      <c r="BL426" s="18" t="s">
        <v>180</v>
      </c>
      <c r="BM426" s="179" t="s">
        <v>580</v>
      </c>
    </row>
    <row r="427" spans="2:63" s="12" customFormat="1" ht="25.95" customHeight="1">
      <c r="B427" s="154"/>
      <c r="D427" s="155" t="s">
        <v>75</v>
      </c>
      <c r="E427" s="156" t="s">
        <v>581</v>
      </c>
      <c r="F427" s="156" t="s">
        <v>582</v>
      </c>
      <c r="I427" s="157"/>
      <c r="J427" s="158">
        <f>BK427</f>
        <v>0</v>
      </c>
      <c r="L427" s="154"/>
      <c r="M427" s="159"/>
      <c r="N427" s="160"/>
      <c r="O427" s="160"/>
      <c r="P427" s="161">
        <f>P428+P442+P459+P462+P471+P506+P547+P557+P566+P568</f>
        <v>0</v>
      </c>
      <c r="Q427" s="160"/>
      <c r="R427" s="161">
        <f>R428+R442+R459+R462+R471+R506+R547+R557+R566+R568</f>
        <v>19.505272880000003</v>
      </c>
      <c r="S427" s="160"/>
      <c r="T427" s="162">
        <f>T428+T442+T459+T462+T471+T506+T547+T557+T566+T568</f>
        <v>7.8264227</v>
      </c>
      <c r="AR427" s="155" t="s">
        <v>92</v>
      </c>
      <c r="AT427" s="163" t="s">
        <v>75</v>
      </c>
      <c r="AU427" s="163" t="s">
        <v>76</v>
      </c>
      <c r="AY427" s="155" t="s">
        <v>173</v>
      </c>
      <c r="BK427" s="164">
        <f>BK428+BK442+BK459+BK462+BK471+BK506+BK547+BK557+BK566+BK568</f>
        <v>0</v>
      </c>
    </row>
    <row r="428" spans="2:63" s="12" customFormat="1" ht="22.95" customHeight="1">
      <c r="B428" s="154"/>
      <c r="D428" s="155" t="s">
        <v>75</v>
      </c>
      <c r="E428" s="165" t="s">
        <v>583</v>
      </c>
      <c r="F428" s="165" t="s">
        <v>584</v>
      </c>
      <c r="I428" s="157"/>
      <c r="J428" s="166">
        <f>BK428</f>
        <v>0</v>
      </c>
      <c r="L428" s="154"/>
      <c r="M428" s="159"/>
      <c r="N428" s="160"/>
      <c r="O428" s="160"/>
      <c r="P428" s="161">
        <f>SUM(P429:P441)</f>
        <v>0</v>
      </c>
      <c r="Q428" s="160"/>
      <c r="R428" s="161">
        <f>SUM(R429:R441)</f>
        <v>0.30673932</v>
      </c>
      <c r="S428" s="160"/>
      <c r="T428" s="162">
        <f>SUM(T429:T441)</f>
        <v>0</v>
      </c>
      <c r="AR428" s="155" t="s">
        <v>92</v>
      </c>
      <c r="AT428" s="163" t="s">
        <v>75</v>
      </c>
      <c r="AU428" s="163" t="s">
        <v>84</v>
      </c>
      <c r="AY428" s="155" t="s">
        <v>173</v>
      </c>
      <c r="BK428" s="164">
        <f>SUM(BK429:BK441)</f>
        <v>0</v>
      </c>
    </row>
    <row r="429" spans="1:65" s="2" customFormat="1" ht="21.75" customHeight="1">
      <c r="A429" s="33"/>
      <c r="B429" s="167"/>
      <c r="C429" s="168" t="s">
        <v>585</v>
      </c>
      <c r="D429" s="168" t="s">
        <v>175</v>
      </c>
      <c r="E429" s="169" t="s">
        <v>586</v>
      </c>
      <c r="F429" s="170" t="s">
        <v>587</v>
      </c>
      <c r="G429" s="171" t="s">
        <v>178</v>
      </c>
      <c r="H429" s="172">
        <v>100.088</v>
      </c>
      <c r="I429" s="173"/>
      <c r="J429" s="174">
        <f>ROUND(I429*H429,2)</f>
        <v>0</v>
      </c>
      <c r="K429" s="170" t="s">
        <v>179</v>
      </c>
      <c r="L429" s="34"/>
      <c r="M429" s="175" t="s">
        <v>1</v>
      </c>
      <c r="N429" s="176" t="s">
        <v>42</v>
      </c>
      <c r="O429" s="59"/>
      <c r="P429" s="177">
        <f>O429*H429</f>
        <v>0</v>
      </c>
      <c r="Q429" s="177">
        <v>0</v>
      </c>
      <c r="R429" s="177">
        <f>Q429*H429</f>
        <v>0</v>
      </c>
      <c r="S429" s="177">
        <v>0</v>
      </c>
      <c r="T429" s="178">
        <f>S429*H429</f>
        <v>0</v>
      </c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R429" s="179" t="s">
        <v>253</v>
      </c>
      <c r="AT429" s="179" t="s">
        <v>175</v>
      </c>
      <c r="AU429" s="179" t="s">
        <v>92</v>
      </c>
      <c r="AY429" s="18" t="s">
        <v>173</v>
      </c>
      <c r="BE429" s="180">
        <f>IF(N429="základní",J429,0)</f>
        <v>0</v>
      </c>
      <c r="BF429" s="180">
        <f>IF(N429="snížená",J429,0)</f>
        <v>0</v>
      </c>
      <c r="BG429" s="180">
        <f>IF(N429="zákl. přenesená",J429,0)</f>
        <v>0</v>
      </c>
      <c r="BH429" s="180">
        <f>IF(N429="sníž. přenesená",J429,0)</f>
        <v>0</v>
      </c>
      <c r="BI429" s="180">
        <f>IF(N429="nulová",J429,0)</f>
        <v>0</v>
      </c>
      <c r="BJ429" s="18" t="s">
        <v>92</v>
      </c>
      <c r="BK429" s="180">
        <f>ROUND(I429*H429,2)</f>
        <v>0</v>
      </c>
      <c r="BL429" s="18" t="s">
        <v>253</v>
      </c>
      <c r="BM429" s="179" t="s">
        <v>588</v>
      </c>
    </row>
    <row r="430" spans="2:51" s="13" customFormat="1" ht="12">
      <c r="B430" s="181"/>
      <c r="D430" s="182" t="s">
        <v>182</v>
      </c>
      <c r="E430" s="183" t="s">
        <v>1</v>
      </c>
      <c r="F430" s="184" t="s">
        <v>589</v>
      </c>
      <c r="H430" s="183" t="s">
        <v>1</v>
      </c>
      <c r="I430" s="185"/>
      <c r="L430" s="181"/>
      <c r="M430" s="186"/>
      <c r="N430" s="187"/>
      <c r="O430" s="187"/>
      <c r="P430" s="187"/>
      <c r="Q430" s="187"/>
      <c r="R430" s="187"/>
      <c r="S430" s="187"/>
      <c r="T430" s="188"/>
      <c r="AT430" s="183" t="s">
        <v>182</v>
      </c>
      <c r="AU430" s="183" t="s">
        <v>92</v>
      </c>
      <c r="AV430" s="13" t="s">
        <v>84</v>
      </c>
      <c r="AW430" s="13" t="s">
        <v>32</v>
      </c>
      <c r="AX430" s="13" t="s">
        <v>76</v>
      </c>
      <c r="AY430" s="183" t="s">
        <v>173</v>
      </c>
    </row>
    <row r="431" spans="2:51" s="14" customFormat="1" ht="12">
      <c r="B431" s="189"/>
      <c r="D431" s="182" t="s">
        <v>182</v>
      </c>
      <c r="E431" s="190" t="s">
        <v>1</v>
      </c>
      <c r="F431" s="191" t="s">
        <v>590</v>
      </c>
      <c r="H431" s="192">
        <v>100.088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182</v>
      </c>
      <c r="AU431" s="190" t="s">
        <v>92</v>
      </c>
      <c r="AV431" s="14" t="s">
        <v>92</v>
      </c>
      <c r="AW431" s="14" t="s">
        <v>32</v>
      </c>
      <c r="AX431" s="14" t="s">
        <v>84</v>
      </c>
      <c r="AY431" s="190" t="s">
        <v>173</v>
      </c>
    </row>
    <row r="432" spans="1:65" s="2" customFormat="1" ht="16.5" customHeight="1">
      <c r="A432" s="33"/>
      <c r="B432" s="167"/>
      <c r="C432" s="205" t="s">
        <v>591</v>
      </c>
      <c r="D432" s="205" t="s">
        <v>217</v>
      </c>
      <c r="E432" s="206" t="s">
        <v>592</v>
      </c>
      <c r="F432" s="207" t="s">
        <v>593</v>
      </c>
      <c r="G432" s="208" t="s">
        <v>206</v>
      </c>
      <c r="H432" s="209">
        <v>0.035</v>
      </c>
      <c r="I432" s="210"/>
      <c r="J432" s="211">
        <f>ROUND(I432*H432,2)</f>
        <v>0</v>
      </c>
      <c r="K432" s="207" t="s">
        <v>179</v>
      </c>
      <c r="L432" s="212"/>
      <c r="M432" s="213" t="s">
        <v>1</v>
      </c>
      <c r="N432" s="214" t="s">
        <v>42</v>
      </c>
      <c r="O432" s="59"/>
      <c r="P432" s="177">
        <f>O432*H432</f>
        <v>0</v>
      </c>
      <c r="Q432" s="177">
        <v>1</v>
      </c>
      <c r="R432" s="177">
        <f>Q432*H432</f>
        <v>0.035</v>
      </c>
      <c r="S432" s="177">
        <v>0</v>
      </c>
      <c r="T432" s="178">
        <f>S432*H432</f>
        <v>0</v>
      </c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R432" s="179" t="s">
        <v>398</v>
      </c>
      <c r="AT432" s="179" t="s">
        <v>217</v>
      </c>
      <c r="AU432" s="179" t="s">
        <v>92</v>
      </c>
      <c r="AY432" s="18" t="s">
        <v>173</v>
      </c>
      <c r="BE432" s="180">
        <f>IF(N432="základní",J432,0)</f>
        <v>0</v>
      </c>
      <c r="BF432" s="180">
        <f>IF(N432="snížená",J432,0)</f>
        <v>0</v>
      </c>
      <c r="BG432" s="180">
        <f>IF(N432="zákl. přenesená",J432,0)</f>
        <v>0</v>
      </c>
      <c r="BH432" s="180">
        <f>IF(N432="sníž. přenesená",J432,0)</f>
        <v>0</v>
      </c>
      <c r="BI432" s="180">
        <f>IF(N432="nulová",J432,0)</f>
        <v>0</v>
      </c>
      <c r="BJ432" s="18" t="s">
        <v>92</v>
      </c>
      <c r="BK432" s="180">
        <f>ROUND(I432*H432,2)</f>
        <v>0</v>
      </c>
      <c r="BL432" s="18" t="s">
        <v>253</v>
      </c>
      <c r="BM432" s="179" t="s">
        <v>594</v>
      </c>
    </row>
    <row r="433" spans="2:51" s="14" customFormat="1" ht="12">
      <c r="B433" s="189"/>
      <c r="D433" s="182" t="s">
        <v>182</v>
      </c>
      <c r="E433" s="190" t="s">
        <v>1</v>
      </c>
      <c r="F433" s="191" t="s">
        <v>595</v>
      </c>
      <c r="H433" s="192">
        <v>100.088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182</v>
      </c>
      <c r="AU433" s="190" t="s">
        <v>92</v>
      </c>
      <c r="AV433" s="14" t="s">
        <v>92</v>
      </c>
      <c r="AW433" s="14" t="s">
        <v>32</v>
      </c>
      <c r="AX433" s="14" t="s">
        <v>84</v>
      </c>
      <c r="AY433" s="190" t="s">
        <v>173</v>
      </c>
    </row>
    <row r="434" spans="2:51" s="14" customFormat="1" ht="12">
      <c r="B434" s="189"/>
      <c r="D434" s="182" t="s">
        <v>182</v>
      </c>
      <c r="F434" s="191" t="s">
        <v>596</v>
      </c>
      <c r="H434" s="192">
        <v>0.035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182</v>
      </c>
      <c r="AU434" s="190" t="s">
        <v>92</v>
      </c>
      <c r="AV434" s="14" t="s">
        <v>92</v>
      </c>
      <c r="AW434" s="14" t="s">
        <v>3</v>
      </c>
      <c r="AX434" s="14" t="s">
        <v>84</v>
      </c>
      <c r="AY434" s="190" t="s">
        <v>173</v>
      </c>
    </row>
    <row r="435" spans="1:65" s="2" customFormat="1" ht="21.75" customHeight="1">
      <c r="A435" s="33"/>
      <c r="B435" s="167"/>
      <c r="C435" s="168" t="s">
        <v>597</v>
      </c>
      <c r="D435" s="168" t="s">
        <v>175</v>
      </c>
      <c r="E435" s="169" t="s">
        <v>598</v>
      </c>
      <c r="F435" s="170" t="s">
        <v>599</v>
      </c>
      <c r="G435" s="171" t="s">
        <v>178</v>
      </c>
      <c r="H435" s="172">
        <v>100.088</v>
      </c>
      <c r="I435" s="173"/>
      <c r="J435" s="174">
        <f>ROUND(I435*H435,2)</f>
        <v>0</v>
      </c>
      <c r="K435" s="170" t="s">
        <v>179</v>
      </c>
      <c r="L435" s="34"/>
      <c r="M435" s="175" t="s">
        <v>1</v>
      </c>
      <c r="N435" s="176" t="s">
        <v>42</v>
      </c>
      <c r="O435" s="59"/>
      <c r="P435" s="177">
        <f>O435*H435</f>
        <v>0</v>
      </c>
      <c r="Q435" s="177">
        <v>0.0004</v>
      </c>
      <c r="R435" s="177">
        <f>Q435*H435</f>
        <v>0.0400352</v>
      </c>
      <c r="S435" s="177">
        <v>0</v>
      </c>
      <c r="T435" s="178">
        <f>S435*H435</f>
        <v>0</v>
      </c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R435" s="179" t="s">
        <v>253</v>
      </c>
      <c r="AT435" s="179" t="s">
        <v>175</v>
      </c>
      <c r="AU435" s="179" t="s">
        <v>92</v>
      </c>
      <c r="AY435" s="18" t="s">
        <v>173</v>
      </c>
      <c r="BE435" s="180">
        <f>IF(N435="základní",J435,0)</f>
        <v>0</v>
      </c>
      <c r="BF435" s="180">
        <f>IF(N435="snížená",J435,0)</f>
        <v>0</v>
      </c>
      <c r="BG435" s="180">
        <f>IF(N435="zákl. přenesená",J435,0)</f>
        <v>0</v>
      </c>
      <c r="BH435" s="180">
        <f>IF(N435="sníž. přenesená",J435,0)</f>
        <v>0</v>
      </c>
      <c r="BI435" s="180">
        <f>IF(N435="nulová",J435,0)</f>
        <v>0</v>
      </c>
      <c r="BJ435" s="18" t="s">
        <v>92</v>
      </c>
      <c r="BK435" s="180">
        <f>ROUND(I435*H435,2)</f>
        <v>0</v>
      </c>
      <c r="BL435" s="18" t="s">
        <v>253</v>
      </c>
      <c r="BM435" s="179" t="s">
        <v>600</v>
      </c>
    </row>
    <row r="436" spans="1:65" s="2" customFormat="1" ht="16.5" customHeight="1">
      <c r="A436" s="33"/>
      <c r="B436" s="167"/>
      <c r="C436" s="205" t="s">
        <v>601</v>
      </c>
      <c r="D436" s="205" t="s">
        <v>217</v>
      </c>
      <c r="E436" s="206" t="s">
        <v>602</v>
      </c>
      <c r="F436" s="207" t="s">
        <v>603</v>
      </c>
      <c r="G436" s="208" t="s">
        <v>178</v>
      </c>
      <c r="H436" s="209">
        <v>120.106</v>
      </c>
      <c r="I436" s="210"/>
      <c r="J436" s="211">
        <f>ROUND(I436*H436,2)</f>
        <v>0</v>
      </c>
      <c r="K436" s="207" t="s">
        <v>179</v>
      </c>
      <c r="L436" s="212"/>
      <c r="M436" s="213" t="s">
        <v>1</v>
      </c>
      <c r="N436" s="214" t="s">
        <v>42</v>
      </c>
      <c r="O436" s="59"/>
      <c r="P436" s="177">
        <f>O436*H436</f>
        <v>0</v>
      </c>
      <c r="Q436" s="177">
        <v>0.001</v>
      </c>
      <c r="R436" s="177">
        <f>Q436*H436</f>
        <v>0.12010599999999999</v>
      </c>
      <c r="S436" s="177">
        <v>0</v>
      </c>
      <c r="T436" s="178">
        <f>S436*H436</f>
        <v>0</v>
      </c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R436" s="179" t="s">
        <v>398</v>
      </c>
      <c r="AT436" s="179" t="s">
        <v>217</v>
      </c>
      <c r="AU436" s="179" t="s">
        <v>92</v>
      </c>
      <c r="AY436" s="18" t="s">
        <v>173</v>
      </c>
      <c r="BE436" s="180">
        <f>IF(N436="základní",J436,0)</f>
        <v>0</v>
      </c>
      <c r="BF436" s="180">
        <f>IF(N436="snížená",J436,0)</f>
        <v>0</v>
      </c>
      <c r="BG436" s="180">
        <f>IF(N436="zákl. přenesená",J436,0)</f>
        <v>0</v>
      </c>
      <c r="BH436" s="180">
        <f>IF(N436="sníž. přenesená",J436,0)</f>
        <v>0</v>
      </c>
      <c r="BI436" s="180">
        <f>IF(N436="nulová",J436,0)</f>
        <v>0</v>
      </c>
      <c r="BJ436" s="18" t="s">
        <v>92</v>
      </c>
      <c r="BK436" s="180">
        <f>ROUND(I436*H436,2)</f>
        <v>0</v>
      </c>
      <c r="BL436" s="18" t="s">
        <v>253</v>
      </c>
      <c r="BM436" s="179" t="s">
        <v>604</v>
      </c>
    </row>
    <row r="437" spans="2:51" s="14" customFormat="1" ht="12">
      <c r="B437" s="189"/>
      <c r="D437" s="182" t="s">
        <v>182</v>
      </c>
      <c r="F437" s="191" t="s">
        <v>605</v>
      </c>
      <c r="H437" s="192">
        <v>120.106</v>
      </c>
      <c r="I437" s="193"/>
      <c r="L437" s="189"/>
      <c r="M437" s="194"/>
      <c r="N437" s="195"/>
      <c r="O437" s="195"/>
      <c r="P437" s="195"/>
      <c r="Q437" s="195"/>
      <c r="R437" s="195"/>
      <c r="S437" s="195"/>
      <c r="T437" s="196"/>
      <c r="AT437" s="190" t="s">
        <v>182</v>
      </c>
      <c r="AU437" s="190" t="s">
        <v>92</v>
      </c>
      <c r="AV437" s="14" t="s">
        <v>92</v>
      </c>
      <c r="AW437" s="14" t="s">
        <v>3</v>
      </c>
      <c r="AX437" s="14" t="s">
        <v>84</v>
      </c>
      <c r="AY437" s="190" t="s">
        <v>173</v>
      </c>
    </row>
    <row r="438" spans="1:65" s="2" customFormat="1" ht="21.75" customHeight="1">
      <c r="A438" s="33"/>
      <c r="B438" s="167"/>
      <c r="C438" s="168" t="s">
        <v>606</v>
      </c>
      <c r="D438" s="168" t="s">
        <v>175</v>
      </c>
      <c r="E438" s="169" t="s">
        <v>607</v>
      </c>
      <c r="F438" s="170" t="s">
        <v>608</v>
      </c>
      <c r="G438" s="171" t="s">
        <v>178</v>
      </c>
      <c r="H438" s="172">
        <v>100.088</v>
      </c>
      <c r="I438" s="173"/>
      <c r="J438" s="174">
        <f>ROUND(I438*H438,2)</f>
        <v>0</v>
      </c>
      <c r="K438" s="170" t="s">
        <v>179</v>
      </c>
      <c r="L438" s="34"/>
      <c r="M438" s="175" t="s">
        <v>1</v>
      </c>
      <c r="N438" s="176" t="s">
        <v>42</v>
      </c>
      <c r="O438" s="59"/>
      <c r="P438" s="177">
        <f>O438*H438</f>
        <v>0</v>
      </c>
      <c r="Q438" s="177">
        <v>0.00079</v>
      </c>
      <c r="R438" s="177">
        <f>Q438*H438</f>
        <v>0.07906951999999999</v>
      </c>
      <c r="S438" s="177">
        <v>0</v>
      </c>
      <c r="T438" s="178">
        <f>S438*H438</f>
        <v>0</v>
      </c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R438" s="179" t="s">
        <v>253</v>
      </c>
      <c r="AT438" s="179" t="s">
        <v>175</v>
      </c>
      <c r="AU438" s="179" t="s">
        <v>92</v>
      </c>
      <c r="AY438" s="18" t="s">
        <v>173</v>
      </c>
      <c r="BE438" s="180">
        <f>IF(N438="základní",J438,0)</f>
        <v>0</v>
      </c>
      <c r="BF438" s="180">
        <f>IF(N438="snížená",J438,0)</f>
        <v>0</v>
      </c>
      <c r="BG438" s="180">
        <f>IF(N438="zákl. přenesená",J438,0)</f>
        <v>0</v>
      </c>
      <c r="BH438" s="180">
        <f>IF(N438="sníž. přenesená",J438,0)</f>
        <v>0</v>
      </c>
      <c r="BI438" s="180">
        <f>IF(N438="nulová",J438,0)</f>
        <v>0</v>
      </c>
      <c r="BJ438" s="18" t="s">
        <v>92</v>
      </c>
      <c r="BK438" s="180">
        <f>ROUND(I438*H438,2)</f>
        <v>0</v>
      </c>
      <c r="BL438" s="18" t="s">
        <v>253</v>
      </c>
      <c r="BM438" s="179" t="s">
        <v>609</v>
      </c>
    </row>
    <row r="439" spans="1:65" s="2" customFormat="1" ht="21.75" customHeight="1">
      <c r="A439" s="33"/>
      <c r="B439" s="167"/>
      <c r="C439" s="168" t="s">
        <v>610</v>
      </c>
      <c r="D439" s="168" t="s">
        <v>175</v>
      </c>
      <c r="E439" s="169" t="s">
        <v>611</v>
      </c>
      <c r="F439" s="170" t="s">
        <v>612</v>
      </c>
      <c r="G439" s="171" t="s">
        <v>256</v>
      </c>
      <c r="H439" s="172">
        <v>125.11</v>
      </c>
      <c r="I439" s="173"/>
      <c r="J439" s="174">
        <f>ROUND(I439*H439,2)</f>
        <v>0</v>
      </c>
      <c r="K439" s="170" t="s">
        <v>179</v>
      </c>
      <c r="L439" s="34"/>
      <c r="M439" s="175" t="s">
        <v>1</v>
      </c>
      <c r="N439" s="176" t="s">
        <v>42</v>
      </c>
      <c r="O439" s="59"/>
      <c r="P439" s="177">
        <f>O439*H439</f>
        <v>0</v>
      </c>
      <c r="Q439" s="177">
        <v>0.00026</v>
      </c>
      <c r="R439" s="177">
        <f>Q439*H439</f>
        <v>0.0325286</v>
      </c>
      <c r="S439" s="177">
        <v>0</v>
      </c>
      <c r="T439" s="178">
        <f>S439*H439</f>
        <v>0</v>
      </c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R439" s="179" t="s">
        <v>253</v>
      </c>
      <c r="AT439" s="179" t="s">
        <v>175</v>
      </c>
      <c r="AU439" s="179" t="s">
        <v>92</v>
      </c>
      <c r="AY439" s="18" t="s">
        <v>173</v>
      </c>
      <c r="BE439" s="180">
        <f>IF(N439="základní",J439,0)</f>
        <v>0</v>
      </c>
      <c r="BF439" s="180">
        <f>IF(N439="snížená",J439,0)</f>
        <v>0</v>
      </c>
      <c r="BG439" s="180">
        <f>IF(N439="zákl. přenesená",J439,0)</f>
        <v>0</v>
      </c>
      <c r="BH439" s="180">
        <f>IF(N439="sníž. přenesená",J439,0)</f>
        <v>0</v>
      </c>
      <c r="BI439" s="180">
        <f>IF(N439="nulová",J439,0)</f>
        <v>0</v>
      </c>
      <c r="BJ439" s="18" t="s">
        <v>92</v>
      </c>
      <c r="BK439" s="180">
        <f>ROUND(I439*H439,2)</f>
        <v>0</v>
      </c>
      <c r="BL439" s="18" t="s">
        <v>253</v>
      </c>
      <c r="BM439" s="179" t="s">
        <v>613</v>
      </c>
    </row>
    <row r="440" spans="2:51" s="14" customFormat="1" ht="12">
      <c r="B440" s="189"/>
      <c r="D440" s="182" t="s">
        <v>182</v>
      </c>
      <c r="E440" s="190" t="s">
        <v>1</v>
      </c>
      <c r="F440" s="191" t="s">
        <v>614</v>
      </c>
      <c r="H440" s="192">
        <v>125.11</v>
      </c>
      <c r="I440" s="193"/>
      <c r="L440" s="189"/>
      <c r="M440" s="194"/>
      <c r="N440" s="195"/>
      <c r="O440" s="195"/>
      <c r="P440" s="195"/>
      <c r="Q440" s="195"/>
      <c r="R440" s="195"/>
      <c r="S440" s="195"/>
      <c r="T440" s="196"/>
      <c r="AT440" s="190" t="s">
        <v>182</v>
      </c>
      <c r="AU440" s="190" t="s">
        <v>92</v>
      </c>
      <c r="AV440" s="14" t="s">
        <v>92</v>
      </c>
      <c r="AW440" s="14" t="s">
        <v>32</v>
      </c>
      <c r="AX440" s="14" t="s">
        <v>84</v>
      </c>
      <c r="AY440" s="190" t="s">
        <v>173</v>
      </c>
    </row>
    <row r="441" spans="1:65" s="2" customFormat="1" ht="21.75" customHeight="1">
      <c r="A441" s="33"/>
      <c r="B441" s="167"/>
      <c r="C441" s="168" t="s">
        <v>615</v>
      </c>
      <c r="D441" s="168" t="s">
        <v>175</v>
      </c>
      <c r="E441" s="169" t="s">
        <v>616</v>
      </c>
      <c r="F441" s="170" t="s">
        <v>617</v>
      </c>
      <c r="G441" s="171" t="s">
        <v>618</v>
      </c>
      <c r="H441" s="223"/>
      <c r="I441" s="173"/>
      <c r="J441" s="174">
        <f>ROUND(I441*H441,2)</f>
        <v>0</v>
      </c>
      <c r="K441" s="170" t="s">
        <v>179</v>
      </c>
      <c r="L441" s="34"/>
      <c r="M441" s="175" t="s">
        <v>1</v>
      </c>
      <c r="N441" s="176" t="s">
        <v>42</v>
      </c>
      <c r="O441" s="59"/>
      <c r="P441" s="177">
        <f>O441*H441</f>
        <v>0</v>
      </c>
      <c r="Q441" s="177">
        <v>0</v>
      </c>
      <c r="R441" s="177">
        <f>Q441*H441</f>
        <v>0</v>
      </c>
      <c r="S441" s="177">
        <v>0</v>
      </c>
      <c r="T441" s="178">
        <f>S441*H441</f>
        <v>0</v>
      </c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R441" s="179" t="s">
        <v>253</v>
      </c>
      <c r="AT441" s="179" t="s">
        <v>175</v>
      </c>
      <c r="AU441" s="179" t="s">
        <v>92</v>
      </c>
      <c r="AY441" s="18" t="s">
        <v>173</v>
      </c>
      <c r="BE441" s="180">
        <f>IF(N441="základní",J441,0)</f>
        <v>0</v>
      </c>
      <c r="BF441" s="180">
        <f>IF(N441="snížená",J441,0)</f>
        <v>0</v>
      </c>
      <c r="BG441" s="180">
        <f>IF(N441="zákl. přenesená",J441,0)</f>
        <v>0</v>
      </c>
      <c r="BH441" s="180">
        <f>IF(N441="sníž. přenesená",J441,0)</f>
        <v>0</v>
      </c>
      <c r="BI441" s="180">
        <f>IF(N441="nulová",J441,0)</f>
        <v>0</v>
      </c>
      <c r="BJ441" s="18" t="s">
        <v>92</v>
      </c>
      <c r="BK441" s="180">
        <f>ROUND(I441*H441,2)</f>
        <v>0</v>
      </c>
      <c r="BL441" s="18" t="s">
        <v>253</v>
      </c>
      <c r="BM441" s="179" t="s">
        <v>619</v>
      </c>
    </row>
    <row r="442" spans="2:63" s="12" customFormat="1" ht="22.95" customHeight="1">
      <c r="B442" s="154"/>
      <c r="D442" s="155" t="s">
        <v>75</v>
      </c>
      <c r="E442" s="165" t="s">
        <v>620</v>
      </c>
      <c r="F442" s="165" t="s">
        <v>621</v>
      </c>
      <c r="I442" s="157"/>
      <c r="J442" s="166">
        <f>BK442</f>
        <v>0</v>
      </c>
      <c r="L442" s="154"/>
      <c r="M442" s="159"/>
      <c r="N442" s="160"/>
      <c r="O442" s="160"/>
      <c r="P442" s="161">
        <f>SUM(P443:P458)</f>
        <v>0</v>
      </c>
      <c r="Q442" s="160"/>
      <c r="R442" s="161">
        <f>SUM(R443:R458)</f>
        <v>8.77338656</v>
      </c>
      <c r="S442" s="160"/>
      <c r="T442" s="162">
        <f>SUM(T443:T458)</f>
        <v>0</v>
      </c>
      <c r="AR442" s="155" t="s">
        <v>92</v>
      </c>
      <c r="AT442" s="163" t="s">
        <v>75</v>
      </c>
      <c r="AU442" s="163" t="s">
        <v>84</v>
      </c>
      <c r="AY442" s="155" t="s">
        <v>173</v>
      </c>
      <c r="BK442" s="164">
        <f>SUM(BK443:BK458)</f>
        <v>0</v>
      </c>
    </row>
    <row r="443" spans="1:65" s="2" customFormat="1" ht="21.75" customHeight="1">
      <c r="A443" s="33"/>
      <c r="B443" s="167"/>
      <c r="C443" s="168" t="s">
        <v>622</v>
      </c>
      <c r="D443" s="168" t="s">
        <v>175</v>
      </c>
      <c r="E443" s="169" t="s">
        <v>623</v>
      </c>
      <c r="F443" s="170" t="s">
        <v>624</v>
      </c>
      <c r="G443" s="171" t="s">
        <v>187</v>
      </c>
      <c r="H443" s="172">
        <v>55.2</v>
      </c>
      <c r="I443" s="173"/>
      <c r="J443" s="174">
        <f>ROUND(I443*H443,2)</f>
        <v>0</v>
      </c>
      <c r="K443" s="170" t="s">
        <v>179</v>
      </c>
      <c r="L443" s="34"/>
      <c r="M443" s="175" t="s">
        <v>1</v>
      </c>
      <c r="N443" s="176" t="s">
        <v>42</v>
      </c>
      <c r="O443" s="59"/>
      <c r="P443" s="177">
        <f>O443*H443</f>
        <v>0</v>
      </c>
      <c r="Q443" s="177">
        <v>0.048</v>
      </c>
      <c r="R443" s="177">
        <f>Q443*H443</f>
        <v>2.6496000000000004</v>
      </c>
      <c r="S443" s="177">
        <v>0</v>
      </c>
      <c r="T443" s="178">
        <f>S443*H443</f>
        <v>0</v>
      </c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R443" s="179" t="s">
        <v>253</v>
      </c>
      <c r="AT443" s="179" t="s">
        <v>175</v>
      </c>
      <c r="AU443" s="179" t="s">
        <v>92</v>
      </c>
      <c r="AY443" s="18" t="s">
        <v>173</v>
      </c>
      <c r="BE443" s="180">
        <f>IF(N443="základní",J443,0)</f>
        <v>0</v>
      </c>
      <c r="BF443" s="180">
        <f>IF(N443="snížená",J443,0)</f>
        <v>0</v>
      </c>
      <c r="BG443" s="180">
        <f>IF(N443="zákl. přenesená",J443,0)</f>
        <v>0</v>
      </c>
      <c r="BH443" s="180">
        <f>IF(N443="sníž. přenesená",J443,0)</f>
        <v>0</v>
      </c>
      <c r="BI443" s="180">
        <f>IF(N443="nulová",J443,0)</f>
        <v>0</v>
      </c>
      <c r="BJ443" s="18" t="s">
        <v>92</v>
      </c>
      <c r="BK443" s="180">
        <f>ROUND(I443*H443,2)</f>
        <v>0</v>
      </c>
      <c r="BL443" s="18" t="s">
        <v>253</v>
      </c>
      <c r="BM443" s="179" t="s">
        <v>625</v>
      </c>
    </row>
    <row r="444" spans="2:51" s="13" customFormat="1" ht="12">
      <c r="B444" s="181"/>
      <c r="D444" s="182" t="s">
        <v>182</v>
      </c>
      <c r="E444" s="183" t="s">
        <v>1</v>
      </c>
      <c r="F444" s="184" t="s">
        <v>626</v>
      </c>
      <c r="H444" s="183" t="s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3" t="s">
        <v>182</v>
      </c>
      <c r="AU444" s="183" t="s">
        <v>92</v>
      </c>
      <c r="AV444" s="13" t="s">
        <v>84</v>
      </c>
      <c r="AW444" s="13" t="s">
        <v>32</v>
      </c>
      <c r="AX444" s="13" t="s">
        <v>76</v>
      </c>
      <c r="AY444" s="183" t="s">
        <v>173</v>
      </c>
    </row>
    <row r="445" spans="2:51" s="14" customFormat="1" ht="12">
      <c r="B445" s="189"/>
      <c r="D445" s="182" t="s">
        <v>182</v>
      </c>
      <c r="E445" s="190" t="s">
        <v>1</v>
      </c>
      <c r="F445" s="191" t="s">
        <v>627</v>
      </c>
      <c r="H445" s="192">
        <v>55.2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182</v>
      </c>
      <c r="AU445" s="190" t="s">
        <v>92</v>
      </c>
      <c r="AV445" s="14" t="s">
        <v>92</v>
      </c>
      <c r="AW445" s="14" t="s">
        <v>32</v>
      </c>
      <c r="AX445" s="14" t="s">
        <v>84</v>
      </c>
      <c r="AY445" s="190" t="s">
        <v>173</v>
      </c>
    </row>
    <row r="446" spans="1:65" s="2" customFormat="1" ht="21.75" customHeight="1">
      <c r="A446" s="33"/>
      <c r="B446" s="167"/>
      <c r="C446" s="168" t="s">
        <v>433</v>
      </c>
      <c r="D446" s="168" t="s">
        <v>175</v>
      </c>
      <c r="E446" s="169" t="s">
        <v>628</v>
      </c>
      <c r="F446" s="170" t="s">
        <v>629</v>
      </c>
      <c r="G446" s="171" t="s">
        <v>187</v>
      </c>
      <c r="H446" s="172">
        <v>60</v>
      </c>
      <c r="I446" s="173"/>
      <c r="J446" s="174">
        <f>ROUND(I446*H446,2)</f>
        <v>0</v>
      </c>
      <c r="K446" s="170" t="s">
        <v>179</v>
      </c>
      <c r="L446" s="34"/>
      <c r="M446" s="175" t="s">
        <v>1</v>
      </c>
      <c r="N446" s="176" t="s">
        <v>42</v>
      </c>
      <c r="O446" s="59"/>
      <c r="P446" s="177">
        <f>O446*H446</f>
        <v>0</v>
      </c>
      <c r="Q446" s="177">
        <v>0.091</v>
      </c>
      <c r="R446" s="177">
        <f>Q446*H446</f>
        <v>5.46</v>
      </c>
      <c r="S446" s="177">
        <v>0</v>
      </c>
      <c r="T446" s="178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9" t="s">
        <v>253</v>
      </c>
      <c r="AT446" s="179" t="s">
        <v>175</v>
      </c>
      <c r="AU446" s="179" t="s">
        <v>92</v>
      </c>
      <c r="AY446" s="18" t="s">
        <v>173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8" t="s">
        <v>92</v>
      </c>
      <c r="BK446" s="180">
        <f>ROUND(I446*H446,2)</f>
        <v>0</v>
      </c>
      <c r="BL446" s="18" t="s">
        <v>253</v>
      </c>
      <c r="BM446" s="179" t="s">
        <v>630</v>
      </c>
    </row>
    <row r="447" spans="2:51" s="13" customFormat="1" ht="12">
      <c r="B447" s="181"/>
      <c r="D447" s="182" t="s">
        <v>182</v>
      </c>
      <c r="E447" s="183" t="s">
        <v>1</v>
      </c>
      <c r="F447" s="184" t="s">
        <v>631</v>
      </c>
      <c r="H447" s="183" t="s">
        <v>1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3" t="s">
        <v>182</v>
      </c>
      <c r="AU447" s="183" t="s">
        <v>92</v>
      </c>
      <c r="AV447" s="13" t="s">
        <v>84</v>
      </c>
      <c r="AW447" s="13" t="s">
        <v>32</v>
      </c>
      <c r="AX447" s="13" t="s">
        <v>76</v>
      </c>
      <c r="AY447" s="183" t="s">
        <v>173</v>
      </c>
    </row>
    <row r="448" spans="2:51" s="14" customFormat="1" ht="12">
      <c r="B448" s="189"/>
      <c r="D448" s="182" t="s">
        <v>182</v>
      </c>
      <c r="E448" s="190" t="s">
        <v>1</v>
      </c>
      <c r="F448" s="191" t="s">
        <v>632</v>
      </c>
      <c r="H448" s="192">
        <v>60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182</v>
      </c>
      <c r="AU448" s="190" t="s">
        <v>92</v>
      </c>
      <c r="AV448" s="14" t="s">
        <v>92</v>
      </c>
      <c r="AW448" s="14" t="s">
        <v>32</v>
      </c>
      <c r="AX448" s="14" t="s">
        <v>84</v>
      </c>
      <c r="AY448" s="190" t="s">
        <v>173</v>
      </c>
    </row>
    <row r="449" spans="1:65" s="2" customFormat="1" ht="21.75" customHeight="1">
      <c r="A449" s="33"/>
      <c r="B449" s="167"/>
      <c r="C449" s="168" t="s">
        <v>633</v>
      </c>
      <c r="D449" s="168" t="s">
        <v>175</v>
      </c>
      <c r="E449" s="169" t="s">
        <v>634</v>
      </c>
      <c r="F449" s="170" t="s">
        <v>635</v>
      </c>
      <c r="G449" s="171" t="s">
        <v>178</v>
      </c>
      <c r="H449" s="172">
        <v>100.088</v>
      </c>
      <c r="I449" s="173"/>
      <c r="J449" s="174">
        <f>ROUND(I449*H449,2)</f>
        <v>0</v>
      </c>
      <c r="K449" s="170" t="s">
        <v>179</v>
      </c>
      <c r="L449" s="34"/>
      <c r="M449" s="175" t="s">
        <v>1</v>
      </c>
      <c r="N449" s="176" t="s">
        <v>42</v>
      </c>
      <c r="O449" s="59"/>
      <c r="P449" s="177">
        <f>O449*H449</f>
        <v>0</v>
      </c>
      <c r="Q449" s="177">
        <v>0.00012</v>
      </c>
      <c r="R449" s="177">
        <f>Q449*H449</f>
        <v>0.01201056</v>
      </c>
      <c r="S449" s="177">
        <v>0</v>
      </c>
      <c r="T449" s="178">
        <f>S449*H449</f>
        <v>0</v>
      </c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R449" s="179" t="s">
        <v>253</v>
      </c>
      <c r="AT449" s="179" t="s">
        <v>175</v>
      </c>
      <c r="AU449" s="179" t="s">
        <v>92</v>
      </c>
      <c r="AY449" s="18" t="s">
        <v>173</v>
      </c>
      <c r="BE449" s="180">
        <f>IF(N449="základní",J449,0)</f>
        <v>0</v>
      </c>
      <c r="BF449" s="180">
        <f>IF(N449="snížená",J449,0)</f>
        <v>0</v>
      </c>
      <c r="BG449" s="180">
        <f>IF(N449="zákl. přenesená",J449,0)</f>
        <v>0</v>
      </c>
      <c r="BH449" s="180">
        <f>IF(N449="sníž. přenesená",J449,0)</f>
        <v>0</v>
      </c>
      <c r="BI449" s="180">
        <f>IF(N449="nulová",J449,0)</f>
        <v>0</v>
      </c>
      <c r="BJ449" s="18" t="s">
        <v>92</v>
      </c>
      <c r="BK449" s="180">
        <f>ROUND(I449*H449,2)</f>
        <v>0</v>
      </c>
      <c r="BL449" s="18" t="s">
        <v>253</v>
      </c>
      <c r="BM449" s="179" t="s">
        <v>636</v>
      </c>
    </row>
    <row r="450" spans="2:51" s="13" customFormat="1" ht="12">
      <c r="B450" s="181"/>
      <c r="D450" s="182" t="s">
        <v>182</v>
      </c>
      <c r="E450" s="183" t="s">
        <v>1</v>
      </c>
      <c r="F450" s="184" t="s">
        <v>589</v>
      </c>
      <c r="H450" s="183" t="s">
        <v>1</v>
      </c>
      <c r="I450" s="185"/>
      <c r="L450" s="181"/>
      <c r="M450" s="186"/>
      <c r="N450" s="187"/>
      <c r="O450" s="187"/>
      <c r="P450" s="187"/>
      <c r="Q450" s="187"/>
      <c r="R450" s="187"/>
      <c r="S450" s="187"/>
      <c r="T450" s="188"/>
      <c r="AT450" s="183" t="s">
        <v>182</v>
      </c>
      <c r="AU450" s="183" t="s">
        <v>92</v>
      </c>
      <c r="AV450" s="13" t="s">
        <v>84</v>
      </c>
      <c r="AW450" s="13" t="s">
        <v>32</v>
      </c>
      <c r="AX450" s="13" t="s">
        <v>76</v>
      </c>
      <c r="AY450" s="183" t="s">
        <v>173</v>
      </c>
    </row>
    <row r="451" spans="2:51" s="14" customFormat="1" ht="12">
      <c r="B451" s="189"/>
      <c r="D451" s="182" t="s">
        <v>182</v>
      </c>
      <c r="E451" s="190" t="s">
        <v>1</v>
      </c>
      <c r="F451" s="191" t="s">
        <v>590</v>
      </c>
      <c r="H451" s="192">
        <v>100.088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182</v>
      </c>
      <c r="AU451" s="190" t="s">
        <v>92</v>
      </c>
      <c r="AV451" s="14" t="s">
        <v>92</v>
      </c>
      <c r="AW451" s="14" t="s">
        <v>32</v>
      </c>
      <c r="AX451" s="14" t="s">
        <v>84</v>
      </c>
      <c r="AY451" s="190" t="s">
        <v>173</v>
      </c>
    </row>
    <row r="452" spans="1:65" s="2" customFormat="1" ht="21.75" customHeight="1">
      <c r="A452" s="33"/>
      <c r="B452" s="167"/>
      <c r="C452" s="205" t="s">
        <v>637</v>
      </c>
      <c r="D452" s="205" t="s">
        <v>217</v>
      </c>
      <c r="E452" s="206" t="s">
        <v>316</v>
      </c>
      <c r="F452" s="207" t="s">
        <v>317</v>
      </c>
      <c r="G452" s="208" t="s">
        <v>187</v>
      </c>
      <c r="H452" s="209">
        <v>16.815</v>
      </c>
      <c r="I452" s="210"/>
      <c r="J452" s="211">
        <f>ROUND(I452*H452,2)</f>
        <v>0</v>
      </c>
      <c r="K452" s="207" t="s">
        <v>179</v>
      </c>
      <c r="L452" s="212"/>
      <c r="M452" s="213" t="s">
        <v>1</v>
      </c>
      <c r="N452" s="214" t="s">
        <v>42</v>
      </c>
      <c r="O452" s="59"/>
      <c r="P452" s="177">
        <f>O452*H452</f>
        <v>0</v>
      </c>
      <c r="Q452" s="177">
        <v>0.032</v>
      </c>
      <c r="R452" s="177">
        <f>Q452*H452</f>
        <v>0.53808</v>
      </c>
      <c r="S452" s="177">
        <v>0</v>
      </c>
      <c r="T452" s="178">
        <f>S452*H452</f>
        <v>0</v>
      </c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R452" s="179" t="s">
        <v>398</v>
      </c>
      <c r="AT452" s="179" t="s">
        <v>217</v>
      </c>
      <c r="AU452" s="179" t="s">
        <v>92</v>
      </c>
      <c r="AY452" s="18" t="s">
        <v>173</v>
      </c>
      <c r="BE452" s="180">
        <f>IF(N452="základní",J452,0)</f>
        <v>0</v>
      </c>
      <c r="BF452" s="180">
        <f>IF(N452="snížená",J452,0)</f>
        <v>0</v>
      </c>
      <c r="BG452" s="180">
        <f>IF(N452="zákl. přenesená",J452,0)</f>
        <v>0</v>
      </c>
      <c r="BH452" s="180">
        <f>IF(N452="sníž. přenesená",J452,0)</f>
        <v>0</v>
      </c>
      <c r="BI452" s="180">
        <f>IF(N452="nulová",J452,0)</f>
        <v>0</v>
      </c>
      <c r="BJ452" s="18" t="s">
        <v>92</v>
      </c>
      <c r="BK452" s="180">
        <f>ROUND(I452*H452,2)</f>
        <v>0</v>
      </c>
      <c r="BL452" s="18" t="s">
        <v>253</v>
      </c>
      <c r="BM452" s="179" t="s">
        <v>638</v>
      </c>
    </row>
    <row r="453" spans="2:51" s="14" customFormat="1" ht="12">
      <c r="B453" s="189"/>
      <c r="D453" s="182" t="s">
        <v>182</v>
      </c>
      <c r="E453" s="190" t="s">
        <v>1</v>
      </c>
      <c r="F453" s="191" t="s">
        <v>639</v>
      </c>
      <c r="H453" s="192">
        <v>16.815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182</v>
      </c>
      <c r="AU453" s="190" t="s">
        <v>92</v>
      </c>
      <c r="AV453" s="14" t="s">
        <v>92</v>
      </c>
      <c r="AW453" s="14" t="s">
        <v>32</v>
      </c>
      <c r="AX453" s="14" t="s">
        <v>84</v>
      </c>
      <c r="AY453" s="190" t="s">
        <v>173</v>
      </c>
    </row>
    <row r="454" spans="1:65" s="2" customFormat="1" ht="21.75" customHeight="1">
      <c r="A454" s="33"/>
      <c r="B454" s="167"/>
      <c r="C454" s="168" t="s">
        <v>640</v>
      </c>
      <c r="D454" s="168" t="s">
        <v>175</v>
      </c>
      <c r="E454" s="169" t="s">
        <v>641</v>
      </c>
      <c r="F454" s="170" t="s">
        <v>642</v>
      </c>
      <c r="G454" s="171" t="s">
        <v>178</v>
      </c>
      <c r="H454" s="172">
        <v>608</v>
      </c>
      <c r="I454" s="173"/>
      <c r="J454" s="174">
        <f>ROUND(I454*H454,2)</f>
        <v>0</v>
      </c>
      <c r="K454" s="170" t="s">
        <v>179</v>
      </c>
      <c r="L454" s="34"/>
      <c r="M454" s="175" t="s">
        <v>1</v>
      </c>
      <c r="N454" s="176" t="s">
        <v>42</v>
      </c>
      <c r="O454" s="59"/>
      <c r="P454" s="177">
        <f>O454*H454</f>
        <v>0</v>
      </c>
      <c r="Q454" s="177">
        <v>0</v>
      </c>
      <c r="R454" s="177">
        <f>Q454*H454</f>
        <v>0</v>
      </c>
      <c r="S454" s="177">
        <v>0</v>
      </c>
      <c r="T454" s="178">
        <f>S454*H454</f>
        <v>0</v>
      </c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R454" s="179" t="s">
        <v>253</v>
      </c>
      <c r="AT454" s="179" t="s">
        <v>175</v>
      </c>
      <c r="AU454" s="179" t="s">
        <v>92</v>
      </c>
      <c r="AY454" s="18" t="s">
        <v>173</v>
      </c>
      <c r="BE454" s="180">
        <f>IF(N454="základní",J454,0)</f>
        <v>0</v>
      </c>
      <c r="BF454" s="180">
        <f>IF(N454="snížená",J454,0)</f>
        <v>0</v>
      </c>
      <c r="BG454" s="180">
        <f>IF(N454="zákl. přenesená",J454,0)</f>
        <v>0</v>
      </c>
      <c r="BH454" s="180">
        <f>IF(N454="sníž. přenesená",J454,0)</f>
        <v>0</v>
      </c>
      <c r="BI454" s="180">
        <f>IF(N454="nulová",J454,0)</f>
        <v>0</v>
      </c>
      <c r="BJ454" s="18" t="s">
        <v>92</v>
      </c>
      <c r="BK454" s="180">
        <f>ROUND(I454*H454,2)</f>
        <v>0</v>
      </c>
      <c r="BL454" s="18" t="s">
        <v>253</v>
      </c>
      <c r="BM454" s="179" t="s">
        <v>643</v>
      </c>
    </row>
    <row r="455" spans="2:51" s="14" customFormat="1" ht="12">
      <c r="B455" s="189"/>
      <c r="D455" s="182" t="s">
        <v>182</v>
      </c>
      <c r="E455" s="190" t="s">
        <v>1</v>
      </c>
      <c r="F455" s="191" t="s">
        <v>644</v>
      </c>
      <c r="H455" s="192">
        <v>608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182</v>
      </c>
      <c r="AU455" s="190" t="s">
        <v>92</v>
      </c>
      <c r="AV455" s="14" t="s">
        <v>92</v>
      </c>
      <c r="AW455" s="14" t="s">
        <v>32</v>
      </c>
      <c r="AX455" s="14" t="s">
        <v>84</v>
      </c>
      <c r="AY455" s="190" t="s">
        <v>173</v>
      </c>
    </row>
    <row r="456" spans="1:65" s="2" customFormat="1" ht="21.75" customHeight="1">
      <c r="A456" s="33"/>
      <c r="B456" s="167"/>
      <c r="C456" s="205" t="s">
        <v>645</v>
      </c>
      <c r="D456" s="205" t="s">
        <v>217</v>
      </c>
      <c r="E456" s="206" t="s">
        <v>646</v>
      </c>
      <c r="F456" s="207" t="s">
        <v>647</v>
      </c>
      <c r="G456" s="208" t="s">
        <v>178</v>
      </c>
      <c r="H456" s="209">
        <v>668.8</v>
      </c>
      <c r="I456" s="210"/>
      <c r="J456" s="211">
        <f>ROUND(I456*H456,2)</f>
        <v>0</v>
      </c>
      <c r="K456" s="207" t="s">
        <v>179</v>
      </c>
      <c r="L456" s="212"/>
      <c r="M456" s="213" t="s">
        <v>1</v>
      </c>
      <c r="N456" s="214" t="s">
        <v>42</v>
      </c>
      <c r="O456" s="59"/>
      <c r="P456" s="177">
        <f>O456*H456</f>
        <v>0</v>
      </c>
      <c r="Q456" s="177">
        <v>0.00017</v>
      </c>
      <c r="R456" s="177">
        <f>Q456*H456</f>
        <v>0.113696</v>
      </c>
      <c r="S456" s="177">
        <v>0</v>
      </c>
      <c r="T456" s="178">
        <f>S456*H456</f>
        <v>0</v>
      </c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R456" s="179" t="s">
        <v>398</v>
      </c>
      <c r="AT456" s="179" t="s">
        <v>217</v>
      </c>
      <c r="AU456" s="179" t="s">
        <v>92</v>
      </c>
      <c r="AY456" s="18" t="s">
        <v>173</v>
      </c>
      <c r="BE456" s="180">
        <f>IF(N456="základní",J456,0)</f>
        <v>0</v>
      </c>
      <c r="BF456" s="180">
        <f>IF(N456="snížená",J456,0)</f>
        <v>0</v>
      </c>
      <c r="BG456" s="180">
        <f>IF(N456="zákl. přenesená",J456,0)</f>
        <v>0</v>
      </c>
      <c r="BH456" s="180">
        <f>IF(N456="sníž. přenesená",J456,0)</f>
        <v>0</v>
      </c>
      <c r="BI456" s="180">
        <f>IF(N456="nulová",J456,0)</f>
        <v>0</v>
      </c>
      <c r="BJ456" s="18" t="s">
        <v>92</v>
      </c>
      <c r="BK456" s="180">
        <f>ROUND(I456*H456,2)</f>
        <v>0</v>
      </c>
      <c r="BL456" s="18" t="s">
        <v>253</v>
      </c>
      <c r="BM456" s="179" t="s">
        <v>648</v>
      </c>
    </row>
    <row r="457" spans="2:51" s="14" customFormat="1" ht="12">
      <c r="B457" s="189"/>
      <c r="D457" s="182" t="s">
        <v>182</v>
      </c>
      <c r="F457" s="191" t="s">
        <v>649</v>
      </c>
      <c r="H457" s="192">
        <v>668.8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182</v>
      </c>
      <c r="AU457" s="190" t="s">
        <v>92</v>
      </c>
      <c r="AV457" s="14" t="s">
        <v>92</v>
      </c>
      <c r="AW457" s="14" t="s">
        <v>3</v>
      </c>
      <c r="AX457" s="14" t="s">
        <v>84</v>
      </c>
      <c r="AY457" s="190" t="s">
        <v>173</v>
      </c>
    </row>
    <row r="458" spans="1:65" s="2" customFormat="1" ht="21.75" customHeight="1">
      <c r="A458" s="33"/>
      <c r="B458" s="167"/>
      <c r="C458" s="168" t="s">
        <v>650</v>
      </c>
      <c r="D458" s="168" t="s">
        <v>175</v>
      </c>
      <c r="E458" s="169" t="s">
        <v>651</v>
      </c>
      <c r="F458" s="170" t="s">
        <v>652</v>
      </c>
      <c r="G458" s="171" t="s">
        <v>618</v>
      </c>
      <c r="H458" s="223"/>
      <c r="I458" s="173"/>
      <c r="J458" s="174">
        <f>ROUND(I458*H458,2)</f>
        <v>0</v>
      </c>
      <c r="K458" s="170" t="s">
        <v>179</v>
      </c>
      <c r="L458" s="34"/>
      <c r="M458" s="175" t="s">
        <v>1</v>
      </c>
      <c r="N458" s="176" t="s">
        <v>42</v>
      </c>
      <c r="O458" s="59"/>
      <c r="P458" s="177">
        <f>O458*H458</f>
        <v>0</v>
      </c>
      <c r="Q458" s="177">
        <v>0</v>
      </c>
      <c r="R458" s="177">
        <f>Q458*H458</f>
        <v>0</v>
      </c>
      <c r="S458" s="177">
        <v>0</v>
      </c>
      <c r="T458" s="178">
        <f>S458*H458</f>
        <v>0</v>
      </c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R458" s="179" t="s">
        <v>253</v>
      </c>
      <c r="AT458" s="179" t="s">
        <v>175</v>
      </c>
      <c r="AU458" s="179" t="s">
        <v>92</v>
      </c>
      <c r="AY458" s="18" t="s">
        <v>173</v>
      </c>
      <c r="BE458" s="180">
        <f>IF(N458="základní",J458,0)</f>
        <v>0</v>
      </c>
      <c r="BF458" s="180">
        <f>IF(N458="snížená",J458,0)</f>
        <v>0</v>
      </c>
      <c r="BG458" s="180">
        <f>IF(N458="zákl. přenesená",J458,0)</f>
        <v>0</v>
      </c>
      <c r="BH458" s="180">
        <f>IF(N458="sníž. přenesená",J458,0)</f>
        <v>0</v>
      </c>
      <c r="BI458" s="180">
        <f>IF(N458="nulová",J458,0)</f>
        <v>0</v>
      </c>
      <c r="BJ458" s="18" t="s">
        <v>92</v>
      </c>
      <c r="BK458" s="180">
        <f>ROUND(I458*H458,2)</f>
        <v>0</v>
      </c>
      <c r="BL458" s="18" t="s">
        <v>253</v>
      </c>
      <c r="BM458" s="179" t="s">
        <v>653</v>
      </c>
    </row>
    <row r="459" spans="2:63" s="12" customFormat="1" ht="22.95" customHeight="1">
      <c r="B459" s="154"/>
      <c r="D459" s="155" t="s">
        <v>75</v>
      </c>
      <c r="E459" s="165" t="s">
        <v>654</v>
      </c>
      <c r="F459" s="165" t="s">
        <v>655</v>
      </c>
      <c r="I459" s="157"/>
      <c r="J459" s="166">
        <f>BK459</f>
        <v>0</v>
      </c>
      <c r="L459" s="154"/>
      <c r="M459" s="159"/>
      <c r="N459" s="160"/>
      <c r="O459" s="160"/>
      <c r="P459" s="161">
        <f>SUM(P460:P461)</f>
        <v>0</v>
      </c>
      <c r="Q459" s="160"/>
      <c r="R459" s="161">
        <f>SUM(R460:R461)</f>
        <v>0.15911999999999998</v>
      </c>
      <c r="S459" s="160"/>
      <c r="T459" s="162">
        <f>SUM(T460:T461)</f>
        <v>0.15102000000000002</v>
      </c>
      <c r="AR459" s="155" t="s">
        <v>92</v>
      </c>
      <c r="AT459" s="163" t="s">
        <v>75</v>
      </c>
      <c r="AU459" s="163" t="s">
        <v>84</v>
      </c>
      <c r="AY459" s="155" t="s">
        <v>173</v>
      </c>
      <c r="BK459" s="164">
        <f>SUM(BK460:BK461)</f>
        <v>0</v>
      </c>
    </row>
    <row r="460" spans="1:65" s="2" customFormat="1" ht="33" customHeight="1">
      <c r="A460" s="33"/>
      <c r="B460" s="167"/>
      <c r="C460" s="168" t="s">
        <v>656</v>
      </c>
      <c r="D460" s="168" t="s">
        <v>175</v>
      </c>
      <c r="E460" s="169" t="s">
        <v>657</v>
      </c>
      <c r="F460" s="170" t="s">
        <v>658</v>
      </c>
      <c r="G460" s="171" t="s">
        <v>659</v>
      </c>
      <c r="H460" s="172">
        <v>6</v>
      </c>
      <c r="I460" s="173"/>
      <c r="J460" s="174">
        <f>ROUND(I460*H460,2)</f>
        <v>0</v>
      </c>
      <c r="K460" s="170" t="s">
        <v>179</v>
      </c>
      <c r="L460" s="34"/>
      <c r="M460" s="175" t="s">
        <v>1</v>
      </c>
      <c r="N460" s="176" t="s">
        <v>42</v>
      </c>
      <c r="O460" s="59"/>
      <c r="P460" s="177">
        <f>O460*H460</f>
        <v>0</v>
      </c>
      <c r="Q460" s="177">
        <v>0.02652</v>
      </c>
      <c r="R460" s="177">
        <f>Q460*H460</f>
        <v>0.15911999999999998</v>
      </c>
      <c r="S460" s="177">
        <v>0</v>
      </c>
      <c r="T460" s="178">
        <f>S460*H460</f>
        <v>0</v>
      </c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R460" s="179" t="s">
        <v>253</v>
      </c>
      <c r="AT460" s="179" t="s">
        <v>175</v>
      </c>
      <c r="AU460" s="179" t="s">
        <v>92</v>
      </c>
      <c r="AY460" s="18" t="s">
        <v>173</v>
      </c>
      <c r="BE460" s="180">
        <f>IF(N460="základní",J460,0)</f>
        <v>0</v>
      </c>
      <c r="BF460" s="180">
        <f>IF(N460="snížená",J460,0)</f>
        <v>0</v>
      </c>
      <c r="BG460" s="180">
        <f>IF(N460="zákl. přenesená",J460,0)</f>
        <v>0</v>
      </c>
      <c r="BH460" s="180">
        <f>IF(N460="sníž. přenesená",J460,0)</f>
        <v>0</v>
      </c>
      <c r="BI460" s="180">
        <f>IF(N460="nulová",J460,0)</f>
        <v>0</v>
      </c>
      <c r="BJ460" s="18" t="s">
        <v>92</v>
      </c>
      <c r="BK460" s="180">
        <f>ROUND(I460*H460,2)</f>
        <v>0</v>
      </c>
      <c r="BL460" s="18" t="s">
        <v>253</v>
      </c>
      <c r="BM460" s="179" t="s">
        <v>660</v>
      </c>
    </row>
    <row r="461" spans="1:65" s="2" customFormat="1" ht="16.5" customHeight="1">
      <c r="A461" s="33"/>
      <c r="B461" s="167"/>
      <c r="C461" s="168" t="s">
        <v>661</v>
      </c>
      <c r="D461" s="168" t="s">
        <v>175</v>
      </c>
      <c r="E461" s="169" t="s">
        <v>662</v>
      </c>
      <c r="F461" s="170" t="s">
        <v>663</v>
      </c>
      <c r="G461" s="171" t="s">
        <v>659</v>
      </c>
      <c r="H461" s="172">
        <v>6</v>
      </c>
      <c r="I461" s="173"/>
      <c r="J461" s="174">
        <f>ROUND(I461*H461,2)</f>
        <v>0</v>
      </c>
      <c r="K461" s="170" t="s">
        <v>179</v>
      </c>
      <c r="L461" s="34"/>
      <c r="M461" s="175" t="s">
        <v>1</v>
      </c>
      <c r="N461" s="176" t="s">
        <v>42</v>
      </c>
      <c r="O461" s="59"/>
      <c r="P461" s="177">
        <f>O461*H461</f>
        <v>0</v>
      </c>
      <c r="Q461" s="177">
        <v>0</v>
      </c>
      <c r="R461" s="177">
        <f>Q461*H461</f>
        <v>0</v>
      </c>
      <c r="S461" s="177">
        <v>0.02517</v>
      </c>
      <c r="T461" s="178">
        <f>S461*H461</f>
        <v>0.15102000000000002</v>
      </c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R461" s="179" t="s">
        <v>253</v>
      </c>
      <c r="AT461" s="179" t="s">
        <v>175</v>
      </c>
      <c r="AU461" s="179" t="s">
        <v>92</v>
      </c>
      <c r="AY461" s="18" t="s">
        <v>173</v>
      </c>
      <c r="BE461" s="180">
        <f>IF(N461="základní",J461,0)</f>
        <v>0</v>
      </c>
      <c r="BF461" s="180">
        <f>IF(N461="snížená",J461,0)</f>
        <v>0</v>
      </c>
      <c r="BG461" s="180">
        <f>IF(N461="zákl. přenesená",J461,0)</f>
        <v>0</v>
      </c>
      <c r="BH461" s="180">
        <f>IF(N461="sníž. přenesená",J461,0)</f>
        <v>0</v>
      </c>
      <c r="BI461" s="180">
        <f>IF(N461="nulová",J461,0)</f>
        <v>0</v>
      </c>
      <c r="BJ461" s="18" t="s">
        <v>92</v>
      </c>
      <c r="BK461" s="180">
        <f>ROUND(I461*H461,2)</f>
        <v>0</v>
      </c>
      <c r="BL461" s="18" t="s">
        <v>253</v>
      </c>
      <c r="BM461" s="179" t="s">
        <v>664</v>
      </c>
    </row>
    <row r="462" spans="2:63" s="12" customFormat="1" ht="22.95" customHeight="1">
      <c r="B462" s="154"/>
      <c r="D462" s="155" t="s">
        <v>75</v>
      </c>
      <c r="E462" s="165" t="s">
        <v>665</v>
      </c>
      <c r="F462" s="165" t="s">
        <v>666</v>
      </c>
      <c r="I462" s="157"/>
      <c r="J462" s="166">
        <f>BK462</f>
        <v>0</v>
      </c>
      <c r="L462" s="154"/>
      <c r="M462" s="159"/>
      <c r="N462" s="160"/>
      <c r="O462" s="160"/>
      <c r="P462" s="161">
        <f>SUM(P463:P470)</f>
        <v>0</v>
      </c>
      <c r="Q462" s="160"/>
      <c r="R462" s="161">
        <f>SUM(R463:R470)</f>
        <v>5.3093</v>
      </c>
      <c r="S462" s="160"/>
      <c r="T462" s="162">
        <f>SUM(T463:T470)</f>
        <v>0</v>
      </c>
      <c r="AR462" s="155" t="s">
        <v>92</v>
      </c>
      <c r="AT462" s="163" t="s">
        <v>75</v>
      </c>
      <c r="AU462" s="163" t="s">
        <v>84</v>
      </c>
      <c r="AY462" s="155" t="s">
        <v>173</v>
      </c>
      <c r="BK462" s="164">
        <f>SUM(BK463:BK470)</f>
        <v>0</v>
      </c>
    </row>
    <row r="463" spans="1:65" s="2" customFormat="1" ht="21.75" customHeight="1">
      <c r="A463" s="33"/>
      <c r="B463" s="167"/>
      <c r="C463" s="168" t="s">
        <v>667</v>
      </c>
      <c r="D463" s="168" t="s">
        <v>175</v>
      </c>
      <c r="E463" s="169" t="s">
        <v>668</v>
      </c>
      <c r="F463" s="170" t="s">
        <v>669</v>
      </c>
      <c r="G463" s="171" t="s">
        <v>178</v>
      </c>
      <c r="H463" s="172">
        <v>240</v>
      </c>
      <c r="I463" s="173"/>
      <c r="J463" s="174">
        <f>ROUND(I463*H463,2)</f>
        <v>0</v>
      </c>
      <c r="K463" s="170" t="s">
        <v>1</v>
      </c>
      <c r="L463" s="34"/>
      <c r="M463" s="175" t="s">
        <v>1</v>
      </c>
      <c r="N463" s="176" t="s">
        <v>42</v>
      </c>
      <c r="O463" s="59"/>
      <c r="P463" s="177">
        <f>O463*H463</f>
        <v>0</v>
      </c>
      <c r="Q463" s="177">
        <v>0.0139</v>
      </c>
      <c r="R463" s="177">
        <f>Q463*H463</f>
        <v>3.336</v>
      </c>
      <c r="S463" s="177">
        <v>0</v>
      </c>
      <c r="T463" s="178">
        <f>S463*H463</f>
        <v>0</v>
      </c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R463" s="179" t="s">
        <v>253</v>
      </c>
      <c r="AT463" s="179" t="s">
        <v>175</v>
      </c>
      <c r="AU463" s="179" t="s">
        <v>92</v>
      </c>
      <c r="AY463" s="18" t="s">
        <v>173</v>
      </c>
      <c r="BE463" s="180">
        <f>IF(N463="základní",J463,0)</f>
        <v>0</v>
      </c>
      <c r="BF463" s="180">
        <f>IF(N463="snížená",J463,0)</f>
        <v>0</v>
      </c>
      <c r="BG463" s="180">
        <f>IF(N463="zákl. přenesená",J463,0)</f>
        <v>0</v>
      </c>
      <c r="BH463" s="180">
        <f>IF(N463="sníž. přenesená",J463,0)</f>
        <v>0</v>
      </c>
      <c r="BI463" s="180">
        <f>IF(N463="nulová",J463,0)</f>
        <v>0</v>
      </c>
      <c r="BJ463" s="18" t="s">
        <v>92</v>
      </c>
      <c r="BK463" s="180">
        <f>ROUND(I463*H463,2)</f>
        <v>0</v>
      </c>
      <c r="BL463" s="18" t="s">
        <v>253</v>
      </c>
      <c r="BM463" s="179" t="s">
        <v>670</v>
      </c>
    </row>
    <row r="464" spans="1:65" s="2" customFormat="1" ht="21.75" customHeight="1">
      <c r="A464" s="33"/>
      <c r="B464" s="167"/>
      <c r="C464" s="168" t="s">
        <v>671</v>
      </c>
      <c r="D464" s="168" t="s">
        <v>175</v>
      </c>
      <c r="E464" s="169" t="s">
        <v>672</v>
      </c>
      <c r="F464" s="170" t="s">
        <v>673</v>
      </c>
      <c r="G464" s="171" t="s">
        <v>178</v>
      </c>
      <c r="H464" s="172">
        <v>240</v>
      </c>
      <c r="I464" s="173"/>
      <c r="J464" s="174">
        <f>ROUND(I464*H464,2)</f>
        <v>0</v>
      </c>
      <c r="K464" s="170" t="s">
        <v>1</v>
      </c>
      <c r="L464" s="34"/>
      <c r="M464" s="175" t="s">
        <v>1</v>
      </c>
      <c r="N464" s="176" t="s">
        <v>42</v>
      </c>
      <c r="O464" s="59"/>
      <c r="P464" s="177">
        <f>O464*H464</f>
        <v>0</v>
      </c>
      <c r="Q464" s="177">
        <v>1E-05</v>
      </c>
      <c r="R464" s="177">
        <f>Q464*H464</f>
        <v>0.0024000000000000002</v>
      </c>
      <c r="S464" s="177">
        <v>0</v>
      </c>
      <c r="T464" s="178">
        <f>S464*H464</f>
        <v>0</v>
      </c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R464" s="179" t="s">
        <v>253</v>
      </c>
      <c r="AT464" s="179" t="s">
        <v>175</v>
      </c>
      <c r="AU464" s="179" t="s">
        <v>92</v>
      </c>
      <c r="AY464" s="18" t="s">
        <v>173</v>
      </c>
      <c r="BE464" s="180">
        <f>IF(N464="základní",J464,0)</f>
        <v>0</v>
      </c>
      <c r="BF464" s="180">
        <f>IF(N464="snížená",J464,0)</f>
        <v>0</v>
      </c>
      <c r="BG464" s="180">
        <f>IF(N464="zákl. přenesená",J464,0)</f>
        <v>0</v>
      </c>
      <c r="BH464" s="180">
        <f>IF(N464="sníž. přenesená",J464,0)</f>
        <v>0</v>
      </c>
      <c r="BI464" s="180">
        <f>IF(N464="nulová",J464,0)</f>
        <v>0</v>
      </c>
      <c r="BJ464" s="18" t="s">
        <v>92</v>
      </c>
      <c r="BK464" s="180">
        <f>ROUND(I464*H464,2)</f>
        <v>0</v>
      </c>
      <c r="BL464" s="18" t="s">
        <v>253</v>
      </c>
      <c r="BM464" s="179" t="s">
        <v>674</v>
      </c>
    </row>
    <row r="465" spans="1:65" s="2" customFormat="1" ht="16.5" customHeight="1">
      <c r="A465" s="33"/>
      <c r="B465" s="167"/>
      <c r="C465" s="168" t="s">
        <v>675</v>
      </c>
      <c r="D465" s="168" t="s">
        <v>175</v>
      </c>
      <c r="E465" s="169" t="s">
        <v>676</v>
      </c>
      <c r="F465" s="170" t="s">
        <v>677</v>
      </c>
      <c r="G465" s="171" t="s">
        <v>256</v>
      </c>
      <c r="H465" s="172">
        <v>670</v>
      </c>
      <c r="I465" s="173"/>
      <c r="J465" s="174">
        <f>ROUND(I465*H465,2)</f>
        <v>0</v>
      </c>
      <c r="K465" s="170" t="s">
        <v>1</v>
      </c>
      <c r="L465" s="34"/>
      <c r="M465" s="175" t="s">
        <v>1</v>
      </c>
      <c r="N465" s="176" t="s">
        <v>42</v>
      </c>
      <c r="O465" s="59"/>
      <c r="P465" s="177">
        <f>O465*H465</f>
        <v>0</v>
      </c>
      <c r="Q465" s="177">
        <v>1E-05</v>
      </c>
      <c r="R465" s="177">
        <f>Q465*H465</f>
        <v>0.0067</v>
      </c>
      <c r="S465" s="177">
        <v>0</v>
      </c>
      <c r="T465" s="178">
        <f>S465*H465</f>
        <v>0</v>
      </c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R465" s="179" t="s">
        <v>253</v>
      </c>
      <c r="AT465" s="179" t="s">
        <v>175</v>
      </c>
      <c r="AU465" s="179" t="s">
        <v>92</v>
      </c>
      <c r="AY465" s="18" t="s">
        <v>173</v>
      </c>
      <c r="BE465" s="180">
        <f>IF(N465="základní",J465,0)</f>
        <v>0</v>
      </c>
      <c r="BF465" s="180">
        <f>IF(N465="snížená",J465,0)</f>
        <v>0</v>
      </c>
      <c r="BG465" s="180">
        <f>IF(N465="zákl. přenesená",J465,0)</f>
        <v>0</v>
      </c>
      <c r="BH465" s="180">
        <f>IF(N465="sníž. přenesená",J465,0)</f>
        <v>0</v>
      </c>
      <c r="BI465" s="180">
        <f>IF(N465="nulová",J465,0)</f>
        <v>0</v>
      </c>
      <c r="BJ465" s="18" t="s">
        <v>92</v>
      </c>
      <c r="BK465" s="180">
        <f>ROUND(I465*H465,2)</f>
        <v>0</v>
      </c>
      <c r="BL465" s="18" t="s">
        <v>253</v>
      </c>
      <c r="BM465" s="179" t="s">
        <v>678</v>
      </c>
    </row>
    <row r="466" spans="2:51" s="14" customFormat="1" ht="12">
      <c r="B466" s="189"/>
      <c r="D466" s="182" t="s">
        <v>182</v>
      </c>
      <c r="E466" s="190" t="s">
        <v>1</v>
      </c>
      <c r="F466" s="191" t="s">
        <v>679</v>
      </c>
      <c r="H466" s="192">
        <v>670</v>
      </c>
      <c r="I466" s="193"/>
      <c r="L466" s="189"/>
      <c r="M466" s="194"/>
      <c r="N466" s="195"/>
      <c r="O466" s="195"/>
      <c r="P466" s="195"/>
      <c r="Q466" s="195"/>
      <c r="R466" s="195"/>
      <c r="S466" s="195"/>
      <c r="T466" s="196"/>
      <c r="AT466" s="190" t="s">
        <v>182</v>
      </c>
      <c r="AU466" s="190" t="s">
        <v>92</v>
      </c>
      <c r="AV466" s="14" t="s">
        <v>92</v>
      </c>
      <c r="AW466" s="14" t="s">
        <v>32</v>
      </c>
      <c r="AX466" s="14" t="s">
        <v>84</v>
      </c>
      <c r="AY466" s="190" t="s">
        <v>173</v>
      </c>
    </row>
    <row r="467" spans="1:65" s="2" customFormat="1" ht="16.5" customHeight="1">
      <c r="A467" s="33"/>
      <c r="B467" s="167"/>
      <c r="C467" s="205" t="s">
        <v>680</v>
      </c>
      <c r="D467" s="205" t="s">
        <v>217</v>
      </c>
      <c r="E467" s="206" t="s">
        <v>681</v>
      </c>
      <c r="F467" s="207" t="s">
        <v>682</v>
      </c>
      <c r="G467" s="208" t="s">
        <v>178</v>
      </c>
      <c r="H467" s="209">
        <v>184.25</v>
      </c>
      <c r="I467" s="210"/>
      <c r="J467" s="211">
        <f>ROUND(I467*H467,2)</f>
        <v>0</v>
      </c>
      <c r="K467" s="207" t="s">
        <v>179</v>
      </c>
      <c r="L467" s="212"/>
      <c r="M467" s="213" t="s">
        <v>1</v>
      </c>
      <c r="N467" s="214" t="s">
        <v>42</v>
      </c>
      <c r="O467" s="59"/>
      <c r="P467" s="177">
        <f>O467*H467</f>
        <v>0</v>
      </c>
      <c r="Q467" s="177">
        <v>0.0104</v>
      </c>
      <c r="R467" s="177">
        <f>Q467*H467</f>
        <v>1.9162</v>
      </c>
      <c r="S467" s="177">
        <v>0</v>
      </c>
      <c r="T467" s="178">
        <f>S467*H467</f>
        <v>0</v>
      </c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R467" s="179" t="s">
        <v>398</v>
      </c>
      <c r="AT467" s="179" t="s">
        <v>217</v>
      </c>
      <c r="AU467" s="179" t="s">
        <v>92</v>
      </c>
      <c r="AY467" s="18" t="s">
        <v>173</v>
      </c>
      <c r="BE467" s="180">
        <f>IF(N467="základní",J467,0)</f>
        <v>0</v>
      </c>
      <c r="BF467" s="180">
        <f>IF(N467="snížená",J467,0)</f>
        <v>0</v>
      </c>
      <c r="BG467" s="180">
        <f>IF(N467="zákl. přenesená",J467,0)</f>
        <v>0</v>
      </c>
      <c r="BH467" s="180">
        <f>IF(N467="sníž. přenesená",J467,0)</f>
        <v>0</v>
      </c>
      <c r="BI467" s="180">
        <f>IF(N467="nulová",J467,0)</f>
        <v>0</v>
      </c>
      <c r="BJ467" s="18" t="s">
        <v>92</v>
      </c>
      <c r="BK467" s="180">
        <f>ROUND(I467*H467,2)</f>
        <v>0</v>
      </c>
      <c r="BL467" s="18" t="s">
        <v>253</v>
      </c>
      <c r="BM467" s="179" t="s">
        <v>683</v>
      </c>
    </row>
    <row r="468" spans="2:51" s="14" customFormat="1" ht="12">
      <c r="B468" s="189"/>
      <c r="D468" s="182" t="s">
        <v>182</v>
      </c>
      <c r="E468" s="190" t="s">
        <v>1</v>
      </c>
      <c r="F468" s="191" t="s">
        <v>684</v>
      </c>
      <c r="H468" s="192">
        <v>184.25</v>
      </c>
      <c r="I468" s="193"/>
      <c r="L468" s="189"/>
      <c r="M468" s="194"/>
      <c r="N468" s="195"/>
      <c r="O468" s="195"/>
      <c r="P468" s="195"/>
      <c r="Q468" s="195"/>
      <c r="R468" s="195"/>
      <c r="S468" s="195"/>
      <c r="T468" s="196"/>
      <c r="AT468" s="190" t="s">
        <v>182</v>
      </c>
      <c r="AU468" s="190" t="s">
        <v>92</v>
      </c>
      <c r="AV468" s="14" t="s">
        <v>92</v>
      </c>
      <c r="AW468" s="14" t="s">
        <v>32</v>
      </c>
      <c r="AX468" s="14" t="s">
        <v>84</v>
      </c>
      <c r="AY468" s="190" t="s">
        <v>173</v>
      </c>
    </row>
    <row r="469" spans="1:65" s="2" customFormat="1" ht="21.75" customHeight="1">
      <c r="A469" s="33"/>
      <c r="B469" s="167"/>
      <c r="C469" s="168" t="s">
        <v>685</v>
      </c>
      <c r="D469" s="168" t="s">
        <v>175</v>
      </c>
      <c r="E469" s="169" t="s">
        <v>686</v>
      </c>
      <c r="F469" s="170" t="s">
        <v>687</v>
      </c>
      <c r="G469" s="171" t="s">
        <v>178</v>
      </c>
      <c r="H469" s="172">
        <v>240</v>
      </c>
      <c r="I469" s="173"/>
      <c r="J469" s="174">
        <f>ROUND(I469*H469,2)</f>
        <v>0</v>
      </c>
      <c r="K469" s="170" t="s">
        <v>179</v>
      </c>
      <c r="L469" s="34"/>
      <c r="M469" s="175" t="s">
        <v>1</v>
      </c>
      <c r="N469" s="176" t="s">
        <v>42</v>
      </c>
      <c r="O469" s="59"/>
      <c r="P469" s="177">
        <f>O469*H469</f>
        <v>0</v>
      </c>
      <c r="Q469" s="177">
        <v>0.0002</v>
      </c>
      <c r="R469" s="177">
        <f>Q469*H469</f>
        <v>0.048</v>
      </c>
      <c r="S469" s="177">
        <v>0</v>
      </c>
      <c r="T469" s="178">
        <f>S469*H469</f>
        <v>0</v>
      </c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R469" s="179" t="s">
        <v>253</v>
      </c>
      <c r="AT469" s="179" t="s">
        <v>175</v>
      </c>
      <c r="AU469" s="179" t="s">
        <v>92</v>
      </c>
      <c r="AY469" s="18" t="s">
        <v>173</v>
      </c>
      <c r="BE469" s="180">
        <f>IF(N469="základní",J469,0)</f>
        <v>0</v>
      </c>
      <c r="BF469" s="180">
        <f>IF(N469="snížená",J469,0)</f>
        <v>0</v>
      </c>
      <c r="BG469" s="180">
        <f>IF(N469="zákl. přenesená",J469,0)</f>
        <v>0</v>
      </c>
      <c r="BH469" s="180">
        <f>IF(N469="sníž. přenesená",J469,0)</f>
        <v>0</v>
      </c>
      <c r="BI469" s="180">
        <f>IF(N469="nulová",J469,0)</f>
        <v>0</v>
      </c>
      <c r="BJ469" s="18" t="s">
        <v>92</v>
      </c>
      <c r="BK469" s="180">
        <f>ROUND(I469*H469,2)</f>
        <v>0</v>
      </c>
      <c r="BL469" s="18" t="s">
        <v>253</v>
      </c>
      <c r="BM469" s="179" t="s">
        <v>688</v>
      </c>
    </row>
    <row r="470" spans="1:65" s="2" customFormat="1" ht="21.75" customHeight="1">
      <c r="A470" s="33"/>
      <c r="B470" s="167"/>
      <c r="C470" s="168" t="s">
        <v>689</v>
      </c>
      <c r="D470" s="168" t="s">
        <v>175</v>
      </c>
      <c r="E470" s="169" t="s">
        <v>690</v>
      </c>
      <c r="F470" s="170" t="s">
        <v>691</v>
      </c>
      <c r="G470" s="171" t="s">
        <v>618</v>
      </c>
      <c r="H470" s="223"/>
      <c r="I470" s="173"/>
      <c r="J470" s="174">
        <f>ROUND(I470*H470,2)</f>
        <v>0</v>
      </c>
      <c r="K470" s="170" t="s">
        <v>179</v>
      </c>
      <c r="L470" s="34"/>
      <c r="M470" s="175" t="s">
        <v>1</v>
      </c>
      <c r="N470" s="176" t="s">
        <v>42</v>
      </c>
      <c r="O470" s="59"/>
      <c r="P470" s="177">
        <f>O470*H470</f>
        <v>0</v>
      </c>
      <c r="Q470" s="177">
        <v>0</v>
      </c>
      <c r="R470" s="177">
        <f>Q470*H470</f>
        <v>0</v>
      </c>
      <c r="S470" s="177">
        <v>0</v>
      </c>
      <c r="T470" s="178">
        <f>S470*H470</f>
        <v>0</v>
      </c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R470" s="179" t="s">
        <v>253</v>
      </c>
      <c r="AT470" s="179" t="s">
        <v>175</v>
      </c>
      <c r="AU470" s="179" t="s">
        <v>92</v>
      </c>
      <c r="AY470" s="18" t="s">
        <v>173</v>
      </c>
      <c r="BE470" s="180">
        <f>IF(N470="základní",J470,0)</f>
        <v>0</v>
      </c>
      <c r="BF470" s="180">
        <f>IF(N470="snížená",J470,0)</f>
        <v>0</v>
      </c>
      <c r="BG470" s="180">
        <f>IF(N470="zákl. přenesená",J470,0)</f>
        <v>0</v>
      </c>
      <c r="BH470" s="180">
        <f>IF(N470="sníž. přenesená",J470,0)</f>
        <v>0</v>
      </c>
      <c r="BI470" s="180">
        <f>IF(N470="nulová",J470,0)</f>
        <v>0</v>
      </c>
      <c r="BJ470" s="18" t="s">
        <v>92</v>
      </c>
      <c r="BK470" s="180">
        <f>ROUND(I470*H470,2)</f>
        <v>0</v>
      </c>
      <c r="BL470" s="18" t="s">
        <v>253</v>
      </c>
      <c r="BM470" s="179" t="s">
        <v>692</v>
      </c>
    </row>
    <row r="471" spans="2:63" s="12" customFormat="1" ht="22.95" customHeight="1">
      <c r="B471" s="154"/>
      <c r="D471" s="155" t="s">
        <v>75</v>
      </c>
      <c r="E471" s="165" t="s">
        <v>693</v>
      </c>
      <c r="F471" s="165" t="s">
        <v>694</v>
      </c>
      <c r="I471" s="157"/>
      <c r="J471" s="166">
        <f>BK471</f>
        <v>0</v>
      </c>
      <c r="L471" s="154"/>
      <c r="M471" s="159"/>
      <c r="N471" s="160"/>
      <c r="O471" s="160"/>
      <c r="P471" s="161">
        <f>SUM(P472:P505)</f>
        <v>0</v>
      </c>
      <c r="Q471" s="160"/>
      <c r="R471" s="161">
        <f>SUM(R472:R505)</f>
        <v>0.9484928</v>
      </c>
      <c r="S471" s="160"/>
      <c r="T471" s="162">
        <f>SUM(T472:T505)</f>
        <v>0.6780027</v>
      </c>
      <c r="AR471" s="155" t="s">
        <v>92</v>
      </c>
      <c r="AT471" s="163" t="s">
        <v>75</v>
      </c>
      <c r="AU471" s="163" t="s">
        <v>84</v>
      </c>
      <c r="AY471" s="155" t="s">
        <v>173</v>
      </c>
      <c r="BK471" s="164">
        <f>SUM(BK472:BK505)</f>
        <v>0</v>
      </c>
    </row>
    <row r="472" spans="1:65" s="2" customFormat="1" ht="16.5" customHeight="1">
      <c r="A472" s="33"/>
      <c r="B472" s="167"/>
      <c r="C472" s="168" t="s">
        <v>695</v>
      </c>
      <c r="D472" s="168" t="s">
        <v>175</v>
      </c>
      <c r="E472" s="169" t="s">
        <v>696</v>
      </c>
      <c r="F472" s="170" t="s">
        <v>697</v>
      </c>
      <c r="G472" s="171" t="s">
        <v>256</v>
      </c>
      <c r="H472" s="172">
        <v>13.2</v>
      </c>
      <c r="I472" s="173"/>
      <c r="J472" s="174">
        <f>ROUND(I472*H472,2)</f>
        <v>0</v>
      </c>
      <c r="K472" s="170" t="s">
        <v>179</v>
      </c>
      <c r="L472" s="34"/>
      <c r="M472" s="175" t="s">
        <v>1</v>
      </c>
      <c r="N472" s="176" t="s">
        <v>42</v>
      </c>
      <c r="O472" s="59"/>
      <c r="P472" s="177">
        <f>O472*H472</f>
        <v>0</v>
      </c>
      <c r="Q472" s="177">
        <v>0</v>
      </c>
      <c r="R472" s="177">
        <f>Q472*H472</f>
        <v>0</v>
      </c>
      <c r="S472" s="177">
        <v>0.0017</v>
      </c>
      <c r="T472" s="178">
        <f>S472*H472</f>
        <v>0.022439999999999998</v>
      </c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R472" s="179" t="s">
        <v>253</v>
      </c>
      <c r="AT472" s="179" t="s">
        <v>175</v>
      </c>
      <c r="AU472" s="179" t="s">
        <v>92</v>
      </c>
      <c r="AY472" s="18" t="s">
        <v>173</v>
      </c>
      <c r="BE472" s="180">
        <f>IF(N472="základní",J472,0)</f>
        <v>0</v>
      </c>
      <c r="BF472" s="180">
        <f>IF(N472="snížená",J472,0)</f>
        <v>0</v>
      </c>
      <c r="BG472" s="180">
        <f>IF(N472="zákl. přenesená",J472,0)</f>
        <v>0</v>
      </c>
      <c r="BH472" s="180">
        <f>IF(N472="sníž. přenesená",J472,0)</f>
        <v>0</v>
      </c>
      <c r="BI472" s="180">
        <f>IF(N472="nulová",J472,0)</f>
        <v>0</v>
      </c>
      <c r="BJ472" s="18" t="s">
        <v>92</v>
      </c>
      <c r="BK472" s="180">
        <f>ROUND(I472*H472,2)</f>
        <v>0</v>
      </c>
      <c r="BL472" s="18" t="s">
        <v>253</v>
      </c>
      <c r="BM472" s="179" t="s">
        <v>698</v>
      </c>
    </row>
    <row r="473" spans="1:65" s="2" customFormat="1" ht="21.75" customHeight="1">
      <c r="A473" s="33"/>
      <c r="B473" s="167"/>
      <c r="C473" s="168" t="s">
        <v>699</v>
      </c>
      <c r="D473" s="168" t="s">
        <v>175</v>
      </c>
      <c r="E473" s="169" t="s">
        <v>700</v>
      </c>
      <c r="F473" s="170" t="s">
        <v>701</v>
      </c>
      <c r="G473" s="171" t="s">
        <v>256</v>
      </c>
      <c r="H473" s="172">
        <v>38</v>
      </c>
      <c r="I473" s="173"/>
      <c r="J473" s="174">
        <f>ROUND(I473*H473,2)</f>
        <v>0</v>
      </c>
      <c r="K473" s="170" t="s">
        <v>179</v>
      </c>
      <c r="L473" s="34"/>
      <c r="M473" s="175" t="s">
        <v>1</v>
      </c>
      <c r="N473" s="176" t="s">
        <v>42</v>
      </c>
      <c r="O473" s="59"/>
      <c r="P473" s="177">
        <f>O473*H473</f>
        <v>0</v>
      </c>
      <c r="Q473" s="177">
        <v>0</v>
      </c>
      <c r="R473" s="177">
        <f>Q473*H473</f>
        <v>0</v>
      </c>
      <c r="S473" s="177">
        <v>0.00191</v>
      </c>
      <c r="T473" s="178">
        <f>S473*H473</f>
        <v>0.07258</v>
      </c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R473" s="179" t="s">
        <v>253</v>
      </c>
      <c r="AT473" s="179" t="s">
        <v>175</v>
      </c>
      <c r="AU473" s="179" t="s">
        <v>92</v>
      </c>
      <c r="AY473" s="18" t="s">
        <v>173</v>
      </c>
      <c r="BE473" s="180">
        <f>IF(N473="základní",J473,0)</f>
        <v>0</v>
      </c>
      <c r="BF473" s="180">
        <f>IF(N473="snížená",J473,0)</f>
        <v>0</v>
      </c>
      <c r="BG473" s="180">
        <f>IF(N473="zákl. přenesená",J473,0)</f>
        <v>0</v>
      </c>
      <c r="BH473" s="180">
        <f>IF(N473="sníž. přenesená",J473,0)</f>
        <v>0</v>
      </c>
      <c r="BI473" s="180">
        <f>IF(N473="nulová",J473,0)</f>
        <v>0</v>
      </c>
      <c r="BJ473" s="18" t="s">
        <v>92</v>
      </c>
      <c r="BK473" s="180">
        <f>ROUND(I473*H473,2)</f>
        <v>0</v>
      </c>
      <c r="BL473" s="18" t="s">
        <v>253</v>
      </c>
      <c r="BM473" s="179" t="s">
        <v>702</v>
      </c>
    </row>
    <row r="474" spans="2:51" s="14" customFormat="1" ht="12">
      <c r="B474" s="189"/>
      <c r="D474" s="182" t="s">
        <v>182</v>
      </c>
      <c r="E474" s="190" t="s">
        <v>1</v>
      </c>
      <c r="F474" s="191" t="s">
        <v>703</v>
      </c>
      <c r="H474" s="192">
        <v>38</v>
      </c>
      <c r="I474" s="193"/>
      <c r="L474" s="189"/>
      <c r="M474" s="194"/>
      <c r="N474" s="195"/>
      <c r="O474" s="195"/>
      <c r="P474" s="195"/>
      <c r="Q474" s="195"/>
      <c r="R474" s="195"/>
      <c r="S474" s="195"/>
      <c r="T474" s="196"/>
      <c r="AT474" s="190" t="s">
        <v>182</v>
      </c>
      <c r="AU474" s="190" t="s">
        <v>92</v>
      </c>
      <c r="AV474" s="14" t="s">
        <v>92</v>
      </c>
      <c r="AW474" s="14" t="s">
        <v>32</v>
      </c>
      <c r="AX474" s="14" t="s">
        <v>84</v>
      </c>
      <c r="AY474" s="190" t="s">
        <v>173</v>
      </c>
    </row>
    <row r="475" spans="1:65" s="2" customFormat="1" ht="16.5" customHeight="1">
      <c r="A475" s="33"/>
      <c r="B475" s="167"/>
      <c r="C475" s="168" t="s">
        <v>704</v>
      </c>
      <c r="D475" s="168" t="s">
        <v>175</v>
      </c>
      <c r="E475" s="169" t="s">
        <v>705</v>
      </c>
      <c r="F475" s="170" t="s">
        <v>706</v>
      </c>
      <c r="G475" s="171" t="s">
        <v>256</v>
      </c>
      <c r="H475" s="172">
        <v>98.61</v>
      </c>
      <c r="I475" s="173"/>
      <c r="J475" s="174">
        <f>ROUND(I475*H475,2)</f>
        <v>0</v>
      </c>
      <c r="K475" s="170" t="s">
        <v>179</v>
      </c>
      <c r="L475" s="34"/>
      <c r="M475" s="175" t="s">
        <v>1</v>
      </c>
      <c r="N475" s="176" t="s">
        <v>42</v>
      </c>
      <c r="O475" s="59"/>
      <c r="P475" s="177">
        <f>O475*H475</f>
        <v>0</v>
      </c>
      <c r="Q475" s="177">
        <v>0</v>
      </c>
      <c r="R475" s="177">
        <f>Q475*H475</f>
        <v>0</v>
      </c>
      <c r="S475" s="177">
        <v>0.00167</v>
      </c>
      <c r="T475" s="178">
        <f>S475*H475</f>
        <v>0.1646787</v>
      </c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R475" s="179" t="s">
        <v>253</v>
      </c>
      <c r="AT475" s="179" t="s">
        <v>175</v>
      </c>
      <c r="AU475" s="179" t="s">
        <v>92</v>
      </c>
      <c r="AY475" s="18" t="s">
        <v>173</v>
      </c>
      <c r="BE475" s="180">
        <f>IF(N475="základní",J475,0)</f>
        <v>0</v>
      </c>
      <c r="BF475" s="180">
        <f>IF(N475="snížená",J475,0)</f>
        <v>0</v>
      </c>
      <c r="BG475" s="180">
        <f>IF(N475="zákl. přenesená",J475,0)</f>
        <v>0</v>
      </c>
      <c r="BH475" s="180">
        <f>IF(N475="sníž. přenesená",J475,0)</f>
        <v>0</v>
      </c>
      <c r="BI475" s="180">
        <f>IF(N475="nulová",J475,0)</f>
        <v>0</v>
      </c>
      <c r="BJ475" s="18" t="s">
        <v>92</v>
      </c>
      <c r="BK475" s="180">
        <f>ROUND(I475*H475,2)</f>
        <v>0</v>
      </c>
      <c r="BL475" s="18" t="s">
        <v>253</v>
      </c>
      <c r="BM475" s="179" t="s">
        <v>707</v>
      </c>
    </row>
    <row r="476" spans="2:51" s="14" customFormat="1" ht="12">
      <c r="B476" s="189"/>
      <c r="D476" s="182" t="s">
        <v>182</v>
      </c>
      <c r="E476" s="190" t="s">
        <v>1</v>
      </c>
      <c r="F476" s="191" t="s">
        <v>708</v>
      </c>
      <c r="H476" s="192">
        <v>65.7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182</v>
      </c>
      <c r="AU476" s="190" t="s">
        <v>92</v>
      </c>
      <c r="AV476" s="14" t="s">
        <v>92</v>
      </c>
      <c r="AW476" s="14" t="s">
        <v>32</v>
      </c>
      <c r="AX476" s="14" t="s">
        <v>76</v>
      </c>
      <c r="AY476" s="190" t="s">
        <v>173</v>
      </c>
    </row>
    <row r="477" spans="2:51" s="14" customFormat="1" ht="12">
      <c r="B477" s="189"/>
      <c r="D477" s="182" t="s">
        <v>182</v>
      </c>
      <c r="E477" s="190" t="s">
        <v>1</v>
      </c>
      <c r="F477" s="191" t="s">
        <v>709</v>
      </c>
      <c r="H477" s="192">
        <v>98.61</v>
      </c>
      <c r="I477" s="193"/>
      <c r="L477" s="189"/>
      <c r="M477" s="194"/>
      <c r="N477" s="195"/>
      <c r="O477" s="195"/>
      <c r="P477" s="195"/>
      <c r="Q477" s="195"/>
      <c r="R477" s="195"/>
      <c r="S477" s="195"/>
      <c r="T477" s="196"/>
      <c r="AT477" s="190" t="s">
        <v>182</v>
      </c>
      <c r="AU477" s="190" t="s">
        <v>92</v>
      </c>
      <c r="AV477" s="14" t="s">
        <v>92</v>
      </c>
      <c r="AW477" s="14" t="s">
        <v>32</v>
      </c>
      <c r="AX477" s="14" t="s">
        <v>84</v>
      </c>
      <c r="AY477" s="190" t="s">
        <v>173</v>
      </c>
    </row>
    <row r="478" spans="1:65" s="2" customFormat="1" ht="16.5" customHeight="1">
      <c r="A478" s="33"/>
      <c r="B478" s="167"/>
      <c r="C478" s="168" t="s">
        <v>710</v>
      </c>
      <c r="D478" s="168" t="s">
        <v>175</v>
      </c>
      <c r="E478" s="169" t="s">
        <v>711</v>
      </c>
      <c r="F478" s="170" t="s">
        <v>712</v>
      </c>
      <c r="G478" s="171" t="s">
        <v>256</v>
      </c>
      <c r="H478" s="172">
        <v>113</v>
      </c>
      <c r="I478" s="173"/>
      <c r="J478" s="174">
        <f>ROUND(I478*H478,2)</f>
        <v>0</v>
      </c>
      <c r="K478" s="170" t="s">
        <v>179</v>
      </c>
      <c r="L478" s="34"/>
      <c r="M478" s="175" t="s">
        <v>1</v>
      </c>
      <c r="N478" s="176" t="s">
        <v>42</v>
      </c>
      <c r="O478" s="59"/>
      <c r="P478" s="177">
        <f>O478*H478</f>
        <v>0</v>
      </c>
      <c r="Q478" s="177">
        <v>0</v>
      </c>
      <c r="R478" s="177">
        <f>Q478*H478</f>
        <v>0</v>
      </c>
      <c r="S478" s="177">
        <v>0.0026</v>
      </c>
      <c r="T478" s="178">
        <f>S478*H478</f>
        <v>0.2938</v>
      </c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R478" s="179" t="s">
        <v>253</v>
      </c>
      <c r="AT478" s="179" t="s">
        <v>175</v>
      </c>
      <c r="AU478" s="179" t="s">
        <v>92</v>
      </c>
      <c r="AY478" s="18" t="s">
        <v>173</v>
      </c>
      <c r="BE478" s="180">
        <f>IF(N478="základní",J478,0)</f>
        <v>0</v>
      </c>
      <c r="BF478" s="180">
        <f>IF(N478="snížená",J478,0)</f>
        <v>0</v>
      </c>
      <c r="BG478" s="180">
        <f>IF(N478="zákl. přenesená",J478,0)</f>
        <v>0</v>
      </c>
      <c r="BH478" s="180">
        <f>IF(N478="sníž. přenesená",J478,0)</f>
        <v>0</v>
      </c>
      <c r="BI478" s="180">
        <f>IF(N478="nulová",J478,0)</f>
        <v>0</v>
      </c>
      <c r="BJ478" s="18" t="s">
        <v>92</v>
      </c>
      <c r="BK478" s="180">
        <f>ROUND(I478*H478,2)</f>
        <v>0</v>
      </c>
      <c r="BL478" s="18" t="s">
        <v>253</v>
      </c>
      <c r="BM478" s="179" t="s">
        <v>713</v>
      </c>
    </row>
    <row r="479" spans="2:51" s="14" customFormat="1" ht="12">
      <c r="B479" s="189"/>
      <c r="D479" s="182" t="s">
        <v>182</v>
      </c>
      <c r="E479" s="190" t="s">
        <v>1</v>
      </c>
      <c r="F479" s="191" t="s">
        <v>714</v>
      </c>
      <c r="H479" s="192">
        <v>112.79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182</v>
      </c>
      <c r="AU479" s="190" t="s">
        <v>92</v>
      </c>
      <c r="AV479" s="14" t="s">
        <v>92</v>
      </c>
      <c r="AW479" s="14" t="s">
        <v>32</v>
      </c>
      <c r="AX479" s="14" t="s">
        <v>76</v>
      </c>
      <c r="AY479" s="190" t="s">
        <v>173</v>
      </c>
    </row>
    <row r="480" spans="2:51" s="14" customFormat="1" ht="12">
      <c r="B480" s="189"/>
      <c r="D480" s="182" t="s">
        <v>182</v>
      </c>
      <c r="E480" s="190" t="s">
        <v>1</v>
      </c>
      <c r="F480" s="191" t="s">
        <v>715</v>
      </c>
      <c r="H480" s="192">
        <v>113</v>
      </c>
      <c r="I480" s="193"/>
      <c r="L480" s="189"/>
      <c r="M480" s="194"/>
      <c r="N480" s="195"/>
      <c r="O480" s="195"/>
      <c r="P480" s="195"/>
      <c r="Q480" s="195"/>
      <c r="R480" s="195"/>
      <c r="S480" s="195"/>
      <c r="T480" s="196"/>
      <c r="AT480" s="190" t="s">
        <v>182</v>
      </c>
      <c r="AU480" s="190" t="s">
        <v>92</v>
      </c>
      <c r="AV480" s="14" t="s">
        <v>92</v>
      </c>
      <c r="AW480" s="14" t="s">
        <v>32</v>
      </c>
      <c r="AX480" s="14" t="s">
        <v>84</v>
      </c>
      <c r="AY480" s="190" t="s">
        <v>173</v>
      </c>
    </row>
    <row r="481" spans="1:65" s="2" customFormat="1" ht="16.5" customHeight="1">
      <c r="A481" s="33"/>
      <c r="B481" s="167"/>
      <c r="C481" s="168" t="s">
        <v>716</v>
      </c>
      <c r="D481" s="168" t="s">
        <v>175</v>
      </c>
      <c r="E481" s="169" t="s">
        <v>717</v>
      </c>
      <c r="F481" s="170" t="s">
        <v>718</v>
      </c>
      <c r="G481" s="171" t="s">
        <v>256</v>
      </c>
      <c r="H481" s="172">
        <v>31.6</v>
      </c>
      <c r="I481" s="173"/>
      <c r="J481" s="174">
        <f>ROUND(I481*H481,2)</f>
        <v>0</v>
      </c>
      <c r="K481" s="170" t="s">
        <v>179</v>
      </c>
      <c r="L481" s="34"/>
      <c r="M481" s="175" t="s">
        <v>1</v>
      </c>
      <c r="N481" s="176" t="s">
        <v>42</v>
      </c>
      <c r="O481" s="59"/>
      <c r="P481" s="177">
        <f>O481*H481</f>
        <v>0</v>
      </c>
      <c r="Q481" s="177">
        <v>0</v>
      </c>
      <c r="R481" s="177">
        <f>Q481*H481</f>
        <v>0</v>
      </c>
      <c r="S481" s="177">
        <v>0.00394</v>
      </c>
      <c r="T481" s="178">
        <f>S481*H481</f>
        <v>0.124504</v>
      </c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R481" s="179" t="s">
        <v>253</v>
      </c>
      <c r="AT481" s="179" t="s">
        <v>175</v>
      </c>
      <c r="AU481" s="179" t="s">
        <v>92</v>
      </c>
      <c r="AY481" s="18" t="s">
        <v>173</v>
      </c>
      <c r="BE481" s="180">
        <f>IF(N481="základní",J481,0)</f>
        <v>0</v>
      </c>
      <c r="BF481" s="180">
        <f>IF(N481="snížená",J481,0)</f>
        <v>0</v>
      </c>
      <c r="BG481" s="180">
        <f>IF(N481="zákl. přenesená",J481,0)</f>
        <v>0</v>
      </c>
      <c r="BH481" s="180">
        <f>IF(N481="sníž. přenesená",J481,0)</f>
        <v>0</v>
      </c>
      <c r="BI481" s="180">
        <f>IF(N481="nulová",J481,0)</f>
        <v>0</v>
      </c>
      <c r="BJ481" s="18" t="s">
        <v>92</v>
      </c>
      <c r="BK481" s="180">
        <f>ROUND(I481*H481,2)</f>
        <v>0</v>
      </c>
      <c r="BL481" s="18" t="s">
        <v>253</v>
      </c>
      <c r="BM481" s="179" t="s">
        <v>719</v>
      </c>
    </row>
    <row r="482" spans="2:51" s="14" customFormat="1" ht="12">
      <c r="B482" s="189"/>
      <c r="D482" s="182" t="s">
        <v>182</v>
      </c>
      <c r="E482" s="190" t="s">
        <v>1</v>
      </c>
      <c r="F482" s="191" t="s">
        <v>720</v>
      </c>
      <c r="H482" s="192">
        <v>31.6</v>
      </c>
      <c r="I482" s="193"/>
      <c r="L482" s="189"/>
      <c r="M482" s="194"/>
      <c r="N482" s="195"/>
      <c r="O482" s="195"/>
      <c r="P482" s="195"/>
      <c r="Q482" s="195"/>
      <c r="R482" s="195"/>
      <c r="S482" s="195"/>
      <c r="T482" s="196"/>
      <c r="AT482" s="190" t="s">
        <v>182</v>
      </c>
      <c r="AU482" s="190" t="s">
        <v>92</v>
      </c>
      <c r="AV482" s="14" t="s">
        <v>92</v>
      </c>
      <c r="AW482" s="14" t="s">
        <v>32</v>
      </c>
      <c r="AX482" s="14" t="s">
        <v>84</v>
      </c>
      <c r="AY482" s="190" t="s">
        <v>173</v>
      </c>
    </row>
    <row r="483" spans="1:65" s="2" customFormat="1" ht="21.75" customHeight="1">
      <c r="A483" s="33"/>
      <c r="B483" s="167"/>
      <c r="C483" s="168" t="s">
        <v>721</v>
      </c>
      <c r="D483" s="168" t="s">
        <v>175</v>
      </c>
      <c r="E483" s="169" t="s">
        <v>722</v>
      </c>
      <c r="F483" s="170" t="s">
        <v>723</v>
      </c>
      <c r="G483" s="171" t="s">
        <v>256</v>
      </c>
      <c r="H483" s="172">
        <v>13.2</v>
      </c>
      <c r="I483" s="173"/>
      <c r="J483" s="174">
        <f>ROUND(I483*H483,2)</f>
        <v>0</v>
      </c>
      <c r="K483" s="170" t="s">
        <v>179</v>
      </c>
      <c r="L483" s="34"/>
      <c r="M483" s="175" t="s">
        <v>1</v>
      </c>
      <c r="N483" s="176" t="s">
        <v>42</v>
      </c>
      <c r="O483" s="59"/>
      <c r="P483" s="177">
        <f>O483*H483</f>
        <v>0</v>
      </c>
      <c r="Q483" s="177">
        <v>0.00433</v>
      </c>
      <c r="R483" s="177">
        <f>Q483*H483</f>
        <v>0.05715599999999999</v>
      </c>
      <c r="S483" s="177">
        <v>0</v>
      </c>
      <c r="T483" s="178">
        <f>S483*H483</f>
        <v>0</v>
      </c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R483" s="179" t="s">
        <v>253</v>
      </c>
      <c r="AT483" s="179" t="s">
        <v>175</v>
      </c>
      <c r="AU483" s="179" t="s">
        <v>92</v>
      </c>
      <c r="AY483" s="18" t="s">
        <v>173</v>
      </c>
      <c r="BE483" s="180">
        <f>IF(N483="základní",J483,0)</f>
        <v>0</v>
      </c>
      <c r="BF483" s="180">
        <f>IF(N483="snížená",J483,0)</f>
        <v>0</v>
      </c>
      <c r="BG483" s="180">
        <f>IF(N483="zákl. přenesená",J483,0)</f>
        <v>0</v>
      </c>
      <c r="BH483" s="180">
        <f>IF(N483="sníž. přenesená",J483,0)</f>
        <v>0</v>
      </c>
      <c r="BI483" s="180">
        <f>IF(N483="nulová",J483,0)</f>
        <v>0</v>
      </c>
      <c r="BJ483" s="18" t="s">
        <v>92</v>
      </c>
      <c r="BK483" s="180">
        <f>ROUND(I483*H483,2)</f>
        <v>0</v>
      </c>
      <c r="BL483" s="18" t="s">
        <v>253</v>
      </c>
      <c r="BM483" s="179" t="s">
        <v>724</v>
      </c>
    </row>
    <row r="484" spans="2:51" s="14" customFormat="1" ht="12">
      <c r="B484" s="189"/>
      <c r="D484" s="182" t="s">
        <v>182</v>
      </c>
      <c r="E484" s="190" t="s">
        <v>1</v>
      </c>
      <c r="F484" s="191" t="s">
        <v>725</v>
      </c>
      <c r="H484" s="192">
        <v>13.2</v>
      </c>
      <c r="I484" s="193"/>
      <c r="L484" s="189"/>
      <c r="M484" s="194"/>
      <c r="N484" s="195"/>
      <c r="O484" s="195"/>
      <c r="P484" s="195"/>
      <c r="Q484" s="195"/>
      <c r="R484" s="195"/>
      <c r="S484" s="195"/>
      <c r="T484" s="196"/>
      <c r="AT484" s="190" t="s">
        <v>182</v>
      </c>
      <c r="AU484" s="190" t="s">
        <v>92</v>
      </c>
      <c r="AV484" s="14" t="s">
        <v>92</v>
      </c>
      <c r="AW484" s="14" t="s">
        <v>32</v>
      </c>
      <c r="AX484" s="14" t="s">
        <v>84</v>
      </c>
      <c r="AY484" s="190" t="s">
        <v>173</v>
      </c>
    </row>
    <row r="485" spans="1:65" s="2" customFormat="1" ht="33" customHeight="1">
      <c r="A485" s="33"/>
      <c r="B485" s="167"/>
      <c r="C485" s="168" t="s">
        <v>726</v>
      </c>
      <c r="D485" s="168" t="s">
        <v>175</v>
      </c>
      <c r="E485" s="169" t="s">
        <v>727</v>
      </c>
      <c r="F485" s="170" t="s">
        <v>728</v>
      </c>
      <c r="G485" s="171" t="s">
        <v>178</v>
      </c>
      <c r="H485" s="172">
        <v>38</v>
      </c>
      <c r="I485" s="173"/>
      <c r="J485" s="174">
        <f>ROUND(I485*H485,2)</f>
        <v>0</v>
      </c>
      <c r="K485" s="170" t="s">
        <v>179</v>
      </c>
      <c r="L485" s="34"/>
      <c r="M485" s="175" t="s">
        <v>1</v>
      </c>
      <c r="N485" s="176" t="s">
        <v>42</v>
      </c>
      <c r="O485" s="59"/>
      <c r="P485" s="177">
        <f>O485*H485</f>
        <v>0</v>
      </c>
      <c r="Q485" s="177">
        <v>0.00509</v>
      </c>
      <c r="R485" s="177">
        <f>Q485*H485</f>
        <v>0.19342</v>
      </c>
      <c r="S485" s="177">
        <v>0</v>
      </c>
      <c r="T485" s="178">
        <f>S485*H485</f>
        <v>0</v>
      </c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R485" s="179" t="s">
        <v>253</v>
      </c>
      <c r="AT485" s="179" t="s">
        <v>175</v>
      </c>
      <c r="AU485" s="179" t="s">
        <v>92</v>
      </c>
      <c r="AY485" s="18" t="s">
        <v>173</v>
      </c>
      <c r="BE485" s="180">
        <f>IF(N485="základní",J485,0)</f>
        <v>0</v>
      </c>
      <c r="BF485" s="180">
        <f>IF(N485="snížená",J485,0)</f>
        <v>0</v>
      </c>
      <c r="BG485" s="180">
        <f>IF(N485="zákl. přenesená",J485,0)</f>
        <v>0</v>
      </c>
      <c r="BH485" s="180">
        <f>IF(N485="sníž. přenesená",J485,0)</f>
        <v>0</v>
      </c>
      <c r="BI485" s="180">
        <f>IF(N485="nulová",J485,0)</f>
        <v>0</v>
      </c>
      <c r="BJ485" s="18" t="s">
        <v>92</v>
      </c>
      <c r="BK485" s="180">
        <f>ROUND(I485*H485,2)</f>
        <v>0</v>
      </c>
      <c r="BL485" s="18" t="s">
        <v>253</v>
      </c>
      <c r="BM485" s="179" t="s">
        <v>729</v>
      </c>
    </row>
    <row r="486" spans="2:51" s="14" customFormat="1" ht="12">
      <c r="B486" s="189"/>
      <c r="D486" s="182" t="s">
        <v>182</v>
      </c>
      <c r="E486" s="190" t="s">
        <v>1</v>
      </c>
      <c r="F486" s="191" t="s">
        <v>730</v>
      </c>
      <c r="H486" s="192">
        <v>19</v>
      </c>
      <c r="I486" s="193"/>
      <c r="L486" s="189"/>
      <c r="M486" s="194"/>
      <c r="N486" s="195"/>
      <c r="O486" s="195"/>
      <c r="P486" s="195"/>
      <c r="Q486" s="195"/>
      <c r="R486" s="195"/>
      <c r="S486" s="195"/>
      <c r="T486" s="196"/>
      <c r="AT486" s="190" t="s">
        <v>182</v>
      </c>
      <c r="AU486" s="190" t="s">
        <v>92</v>
      </c>
      <c r="AV486" s="14" t="s">
        <v>92</v>
      </c>
      <c r="AW486" s="14" t="s">
        <v>32</v>
      </c>
      <c r="AX486" s="14" t="s">
        <v>76</v>
      </c>
      <c r="AY486" s="190" t="s">
        <v>173</v>
      </c>
    </row>
    <row r="487" spans="2:51" s="14" customFormat="1" ht="12">
      <c r="B487" s="189"/>
      <c r="D487" s="182" t="s">
        <v>182</v>
      </c>
      <c r="E487" s="190" t="s">
        <v>1</v>
      </c>
      <c r="F487" s="191" t="s">
        <v>731</v>
      </c>
      <c r="H487" s="192">
        <v>19</v>
      </c>
      <c r="I487" s="193"/>
      <c r="L487" s="189"/>
      <c r="M487" s="194"/>
      <c r="N487" s="195"/>
      <c r="O487" s="195"/>
      <c r="P487" s="195"/>
      <c r="Q487" s="195"/>
      <c r="R487" s="195"/>
      <c r="S487" s="195"/>
      <c r="T487" s="196"/>
      <c r="AT487" s="190" t="s">
        <v>182</v>
      </c>
      <c r="AU487" s="190" t="s">
        <v>92</v>
      </c>
      <c r="AV487" s="14" t="s">
        <v>92</v>
      </c>
      <c r="AW487" s="14" t="s">
        <v>32</v>
      </c>
      <c r="AX487" s="14" t="s">
        <v>76</v>
      </c>
      <c r="AY487" s="190" t="s">
        <v>173</v>
      </c>
    </row>
    <row r="488" spans="2:51" s="15" customFormat="1" ht="12">
      <c r="B488" s="197"/>
      <c r="D488" s="182" t="s">
        <v>182</v>
      </c>
      <c r="E488" s="198" t="s">
        <v>1</v>
      </c>
      <c r="F488" s="199" t="s">
        <v>215</v>
      </c>
      <c r="H488" s="200">
        <v>38</v>
      </c>
      <c r="I488" s="201"/>
      <c r="L488" s="197"/>
      <c r="M488" s="202"/>
      <c r="N488" s="203"/>
      <c r="O488" s="203"/>
      <c r="P488" s="203"/>
      <c r="Q488" s="203"/>
      <c r="R488" s="203"/>
      <c r="S488" s="203"/>
      <c r="T488" s="204"/>
      <c r="AT488" s="198" t="s">
        <v>182</v>
      </c>
      <c r="AU488" s="198" t="s">
        <v>92</v>
      </c>
      <c r="AV488" s="15" t="s">
        <v>180</v>
      </c>
      <c r="AW488" s="15" t="s">
        <v>32</v>
      </c>
      <c r="AX488" s="15" t="s">
        <v>84</v>
      </c>
      <c r="AY488" s="198" t="s">
        <v>173</v>
      </c>
    </row>
    <row r="489" spans="1:65" s="2" customFormat="1" ht="21.75" customHeight="1">
      <c r="A489" s="33"/>
      <c r="B489" s="167"/>
      <c r="C489" s="168" t="s">
        <v>732</v>
      </c>
      <c r="D489" s="168" t="s">
        <v>175</v>
      </c>
      <c r="E489" s="169" t="s">
        <v>733</v>
      </c>
      <c r="F489" s="170" t="s">
        <v>734</v>
      </c>
      <c r="G489" s="171" t="s">
        <v>256</v>
      </c>
      <c r="H489" s="172">
        <v>27.12</v>
      </c>
      <c r="I489" s="173"/>
      <c r="J489" s="174">
        <f>ROUND(I489*H489,2)</f>
        <v>0</v>
      </c>
      <c r="K489" s="170" t="s">
        <v>1</v>
      </c>
      <c r="L489" s="34"/>
      <c r="M489" s="175" t="s">
        <v>1</v>
      </c>
      <c r="N489" s="176" t="s">
        <v>42</v>
      </c>
      <c r="O489" s="59"/>
      <c r="P489" s="177">
        <f>O489*H489</f>
        <v>0</v>
      </c>
      <c r="Q489" s="177">
        <v>0.00438</v>
      </c>
      <c r="R489" s="177">
        <f>Q489*H489</f>
        <v>0.1187856</v>
      </c>
      <c r="S489" s="177">
        <v>0</v>
      </c>
      <c r="T489" s="17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79" t="s">
        <v>253</v>
      </c>
      <c r="AT489" s="179" t="s">
        <v>175</v>
      </c>
      <c r="AU489" s="179" t="s">
        <v>92</v>
      </c>
      <c r="AY489" s="18" t="s">
        <v>173</v>
      </c>
      <c r="BE489" s="180">
        <f>IF(N489="základní",J489,0)</f>
        <v>0</v>
      </c>
      <c r="BF489" s="180">
        <f>IF(N489="snížená",J489,0)</f>
        <v>0</v>
      </c>
      <c r="BG489" s="180">
        <f>IF(N489="zákl. přenesená",J489,0)</f>
        <v>0</v>
      </c>
      <c r="BH489" s="180">
        <f>IF(N489="sníž. přenesená",J489,0)</f>
        <v>0</v>
      </c>
      <c r="BI489" s="180">
        <f>IF(N489="nulová",J489,0)</f>
        <v>0</v>
      </c>
      <c r="BJ489" s="18" t="s">
        <v>92</v>
      </c>
      <c r="BK489" s="180">
        <f>ROUND(I489*H489,2)</f>
        <v>0</v>
      </c>
      <c r="BL489" s="18" t="s">
        <v>253</v>
      </c>
      <c r="BM489" s="179" t="s">
        <v>735</v>
      </c>
    </row>
    <row r="490" spans="2:51" s="14" customFormat="1" ht="12">
      <c r="B490" s="189"/>
      <c r="D490" s="182" t="s">
        <v>182</v>
      </c>
      <c r="E490" s="190" t="s">
        <v>1</v>
      </c>
      <c r="F490" s="191" t="s">
        <v>736</v>
      </c>
      <c r="H490" s="192">
        <v>22.44</v>
      </c>
      <c r="I490" s="193"/>
      <c r="L490" s="189"/>
      <c r="M490" s="194"/>
      <c r="N490" s="195"/>
      <c r="O490" s="195"/>
      <c r="P490" s="195"/>
      <c r="Q490" s="195"/>
      <c r="R490" s="195"/>
      <c r="S490" s="195"/>
      <c r="T490" s="196"/>
      <c r="AT490" s="190" t="s">
        <v>182</v>
      </c>
      <c r="AU490" s="190" t="s">
        <v>92</v>
      </c>
      <c r="AV490" s="14" t="s">
        <v>92</v>
      </c>
      <c r="AW490" s="14" t="s">
        <v>32</v>
      </c>
      <c r="AX490" s="14" t="s">
        <v>76</v>
      </c>
      <c r="AY490" s="190" t="s">
        <v>173</v>
      </c>
    </row>
    <row r="491" spans="2:51" s="14" customFormat="1" ht="12">
      <c r="B491" s="189"/>
      <c r="D491" s="182" t="s">
        <v>182</v>
      </c>
      <c r="E491" s="190" t="s">
        <v>1</v>
      </c>
      <c r="F491" s="191" t="s">
        <v>737</v>
      </c>
      <c r="H491" s="192">
        <v>4.68</v>
      </c>
      <c r="I491" s="193"/>
      <c r="L491" s="189"/>
      <c r="M491" s="194"/>
      <c r="N491" s="195"/>
      <c r="O491" s="195"/>
      <c r="P491" s="195"/>
      <c r="Q491" s="195"/>
      <c r="R491" s="195"/>
      <c r="S491" s="195"/>
      <c r="T491" s="196"/>
      <c r="AT491" s="190" t="s">
        <v>182</v>
      </c>
      <c r="AU491" s="190" t="s">
        <v>92</v>
      </c>
      <c r="AV491" s="14" t="s">
        <v>92</v>
      </c>
      <c r="AW491" s="14" t="s">
        <v>32</v>
      </c>
      <c r="AX491" s="14" t="s">
        <v>76</v>
      </c>
      <c r="AY491" s="190" t="s">
        <v>173</v>
      </c>
    </row>
    <row r="492" spans="2:51" s="15" customFormat="1" ht="12">
      <c r="B492" s="197"/>
      <c r="D492" s="182" t="s">
        <v>182</v>
      </c>
      <c r="E492" s="198" t="s">
        <v>1</v>
      </c>
      <c r="F492" s="199" t="s">
        <v>215</v>
      </c>
      <c r="H492" s="200">
        <v>27.12</v>
      </c>
      <c r="I492" s="201"/>
      <c r="L492" s="197"/>
      <c r="M492" s="202"/>
      <c r="N492" s="203"/>
      <c r="O492" s="203"/>
      <c r="P492" s="203"/>
      <c r="Q492" s="203"/>
      <c r="R492" s="203"/>
      <c r="S492" s="203"/>
      <c r="T492" s="204"/>
      <c r="AT492" s="198" t="s">
        <v>182</v>
      </c>
      <c r="AU492" s="198" t="s">
        <v>92</v>
      </c>
      <c r="AV492" s="15" t="s">
        <v>180</v>
      </c>
      <c r="AW492" s="15" t="s">
        <v>32</v>
      </c>
      <c r="AX492" s="15" t="s">
        <v>84</v>
      </c>
      <c r="AY492" s="198" t="s">
        <v>173</v>
      </c>
    </row>
    <row r="493" spans="1:65" s="2" customFormat="1" ht="21.75" customHeight="1">
      <c r="A493" s="33"/>
      <c r="B493" s="167"/>
      <c r="C493" s="168" t="s">
        <v>738</v>
      </c>
      <c r="D493" s="168" t="s">
        <v>175</v>
      </c>
      <c r="E493" s="169" t="s">
        <v>739</v>
      </c>
      <c r="F493" s="170" t="s">
        <v>734</v>
      </c>
      <c r="G493" s="171" t="s">
        <v>256</v>
      </c>
      <c r="H493" s="172">
        <v>62.04</v>
      </c>
      <c r="I493" s="173"/>
      <c r="J493" s="174">
        <f>ROUND(I493*H493,2)</f>
        <v>0</v>
      </c>
      <c r="K493" s="170" t="s">
        <v>1</v>
      </c>
      <c r="L493" s="34"/>
      <c r="M493" s="175" t="s">
        <v>1</v>
      </c>
      <c r="N493" s="176" t="s">
        <v>42</v>
      </c>
      <c r="O493" s="59"/>
      <c r="P493" s="177">
        <f>O493*H493</f>
        <v>0</v>
      </c>
      <c r="Q493" s="177">
        <v>0.00438</v>
      </c>
      <c r="R493" s="177">
        <f>Q493*H493</f>
        <v>0.2717352</v>
      </c>
      <c r="S493" s="177">
        <v>0</v>
      </c>
      <c r="T493" s="17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9" t="s">
        <v>253</v>
      </c>
      <c r="AT493" s="179" t="s">
        <v>175</v>
      </c>
      <c r="AU493" s="179" t="s">
        <v>92</v>
      </c>
      <c r="AY493" s="18" t="s">
        <v>173</v>
      </c>
      <c r="BE493" s="180">
        <f>IF(N493="základní",J493,0)</f>
        <v>0</v>
      </c>
      <c r="BF493" s="180">
        <f>IF(N493="snížená",J493,0)</f>
        <v>0</v>
      </c>
      <c r="BG493" s="180">
        <f>IF(N493="zákl. přenesená",J493,0)</f>
        <v>0</v>
      </c>
      <c r="BH493" s="180">
        <f>IF(N493="sníž. přenesená",J493,0)</f>
        <v>0</v>
      </c>
      <c r="BI493" s="180">
        <f>IF(N493="nulová",J493,0)</f>
        <v>0</v>
      </c>
      <c r="BJ493" s="18" t="s">
        <v>92</v>
      </c>
      <c r="BK493" s="180">
        <f>ROUND(I493*H493,2)</f>
        <v>0</v>
      </c>
      <c r="BL493" s="18" t="s">
        <v>253</v>
      </c>
      <c r="BM493" s="179" t="s">
        <v>740</v>
      </c>
    </row>
    <row r="494" spans="2:51" s="14" customFormat="1" ht="12">
      <c r="B494" s="189"/>
      <c r="D494" s="182" t="s">
        <v>182</v>
      </c>
      <c r="E494" s="190" t="s">
        <v>1</v>
      </c>
      <c r="F494" s="191" t="s">
        <v>741</v>
      </c>
      <c r="H494" s="192">
        <v>31.92</v>
      </c>
      <c r="I494" s="193"/>
      <c r="L494" s="189"/>
      <c r="M494" s="194"/>
      <c r="N494" s="195"/>
      <c r="O494" s="195"/>
      <c r="P494" s="195"/>
      <c r="Q494" s="195"/>
      <c r="R494" s="195"/>
      <c r="S494" s="195"/>
      <c r="T494" s="196"/>
      <c r="AT494" s="190" t="s">
        <v>182</v>
      </c>
      <c r="AU494" s="190" t="s">
        <v>92</v>
      </c>
      <c r="AV494" s="14" t="s">
        <v>92</v>
      </c>
      <c r="AW494" s="14" t="s">
        <v>32</v>
      </c>
      <c r="AX494" s="14" t="s">
        <v>76</v>
      </c>
      <c r="AY494" s="190" t="s">
        <v>173</v>
      </c>
    </row>
    <row r="495" spans="2:51" s="14" customFormat="1" ht="12">
      <c r="B495" s="189"/>
      <c r="D495" s="182" t="s">
        <v>182</v>
      </c>
      <c r="E495" s="190" t="s">
        <v>1</v>
      </c>
      <c r="F495" s="191" t="s">
        <v>742</v>
      </c>
      <c r="H495" s="192">
        <v>3.78</v>
      </c>
      <c r="I495" s="193"/>
      <c r="L495" s="189"/>
      <c r="M495" s="194"/>
      <c r="N495" s="195"/>
      <c r="O495" s="195"/>
      <c r="P495" s="195"/>
      <c r="Q495" s="195"/>
      <c r="R495" s="195"/>
      <c r="S495" s="195"/>
      <c r="T495" s="196"/>
      <c r="AT495" s="190" t="s">
        <v>182</v>
      </c>
      <c r="AU495" s="190" t="s">
        <v>92</v>
      </c>
      <c r="AV495" s="14" t="s">
        <v>92</v>
      </c>
      <c r="AW495" s="14" t="s">
        <v>32</v>
      </c>
      <c r="AX495" s="14" t="s">
        <v>76</v>
      </c>
      <c r="AY495" s="190" t="s">
        <v>173</v>
      </c>
    </row>
    <row r="496" spans="2:51" s="14" customFormat="1" ht="12">
      <c r="B496" s="189"/>
      <c r="D496" s="182" t="s">
        <v>182</v>
      </c>
      <c r="E496" s="190" t="s">
        <v>1</v>
      </c>
      <c r="F496" s="191" t="s">
        <v>743</v>
      </c>
      <c r="H496" s="192">
        <v>26.34</v>
      </c>
      <c r="I496" s="193"/>
      <c r="L496" s="189"/>
      <c r="M496" s="194"/>
      <c r="N496" s="195"/>
      <c r="O496" s="195"/>
      <c r="P496" s="195"/>
      <c r="Q496" s="195"/>
      <c r="R496" s="195"/>
      <c r="S496" s="195"/>
      <c r="T496" s="196"/>
      <c r="AT496" s="190" t="s">
        <v>182</v>
      </c>
      <c r="AU496" s="190" t="s">
        <v>92</v>
      </c>
      <c r="AV496" s="14" t="s">
        <v>92</v>
      </c>
      <c r="AW496" s="14" t="s">
        <v>32</v>
      </c>
      <c r="AX496" s="14" t="s">
        <v>76</v>
      </c>
      <c r="AY496" s="190" t="s">
        <v>173</v>
      </c>
    </row>
    <row r="497" spans="2:51" s="15" customFormat="1" ht="12">
      <c r="B497" s="197"/>
      <c r="D497" s="182" t="s">
        <v>182</v>
      </c>
      <c r="E497" s="198" t="s">
        <v>1</v>
      </c>
      <c r="F497" s="199" t="s">
        <v>215</v>
      </c>
      <c r="H497" s="200">
        <v>62.04</v>
      </c>
      <c r="I497" s="201"/>
      <c r="L497" s="197"/>
      <c r="M497" s="202"/>
      <c r="N497" s="203"/>
      <c r="O497" s="203"/>
      <c r="P497" s="203"/>
      <c r="Q497" s="203"/>
      <c r="R497" s="203"/>
      <c r="S497" s="203"/>
      <c r="T497" s="204"/>
      <c r="AT497" s="198" t="s">
        <v>182</v>
      </c>
      <c r="AU497" s="198" t="s">
        <v>92</v>
      </c>
      <c r="AV497" s="15" t="s">
        <v>180</v>
      </c>
      <c r="AW497" s="15" t="s">
        <v>32</v>
      </c>
      <c r="AX497" s="15" t="s">
        <v>84</v>
      </c>
      <c r="AY497" s="198" t="s">
        <v>173</v>
      </c>
    </row>
    <row r="498" spans="1:65" s="2" customFormat="1" ht="21.75" customHeight="1">
      <c r="A498" s="33"/>
      <c r="B498" s="167"/>
      <c r="C498" s="168" t="s">
        <v>744</v>
      </c>
      <c r="D498" s="168" t="s">
        <v>175</v>
      </c>
      <c r="E498" s="169" t="s">
        <v>745</v>
      </c>
      <c r="F498" s="170" t="s">
        <v>746</v>
      </c>
      <c r="G498" s="171" t="s">
        <v>256</v>
      </c>
      <c r="H498" s="172">
        <v>103</v>
      </c>
      <c r="I498" s="173"/>
      <c r="J498" s="174">
        <f>ROUND(I498*H498,2)</f>
        <v>0</v>
      </c>
      <c r="K498" s="170" t="s">
        <v>179</v>
      </c>
      <c r="L498" s="34"/>
      <c r="M498" s="175" t="s">
        <v>1</v>
      </c>
      <c r="N498" s="176" t="s">
        <v>42</v>
      </c>
      <c r="O498" s="59"/>
      <c r="P498" s="177">
        <f>O498*H498</f>
        <v>0</v>
      </c>
      <c r="Q498" s="177">
        <v>0.00209</v>
      </c>
      <c r="R498" s="177">
        <f>Q498*H498</f>
        <v>0.21527</v>
      </c>
      <c r="S498" s="177">
        <v>0</v>
      </c>
      <c r="T498" s="178">
        <f>S498*H498</f>
        <v>0</v>
      </c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R498" s="179" t="s">
        <v>253</v>
      </c>
      <c r="AT498" s="179" t="s">
        <v>175</v>
      </c>
      <c r="AU498" s="179" t="s">
        <v>92</v>
      </c>
      <c r="AY498" s="18" t="s">
        <v>173</v>
      </c>
      <c r="BE498" s="180">
        <f>IF(N498="základní",J498,0)</f>
        <v>0</v>
      </c>
      <c r="BF498" s="180">
        <f>IF(N498="snížená",J498,0)</f>
        <v>0</v>
      </c>
      <c r="BG498" s="180">
        <f>IF(N498="zákl. přenesená",J498,0)</f>
        <v>0</v>
      </c>
      <c r="BH498" s="180">
        <f>IF(N498="sníž. přenesená",J498,0)</f>
        <v>0</v>
      </c>
      <c r="BI498" s="180">
        <f>IF(N498="nulová",J498,0)</f>
        <v>0</v>
      </c>
      <c r="BJ498" s="18" t="s">
        <v>92</v>
      </c>
      <c r="BK498" s="180">
        <f>ROUND(I498*H498,2)</f>
        <v>0</v>
      </c>
      <c r="BL498" s="18" t="s">
        <v>253</v>
      </c>
      <c r="BM498" s="179" t="s">
        <v>747</v>
      </c>
    </row>
    <row r="499" spans="2:51" s="14" customFormat="1" ht="12">
      <c r="B499" s="189"/>
      <c r="D499" s="182" t="s">
        <v>182</v>
      </c>
      <c r="E499" s="190" t="s">
        <v>1</v>
      </c>
      <c r="F499" s="191" t="s">
        <v>748</v>
      </c>
      <c r="H499" s="192">
        <v>103</v>
      </c>
      <c r="I499" s="193"/>
      <c r="L499" s="189"/>
      <c r="M499" s="194"/>
      <c r="N499" s="195"/>
      <c r="O499" s="195"/>
      <c r="P499" s="195"/>
      <c r="Q499" s="195"/>
      <c r="R499" s="195"/>
      <c r="S499" s="195"/>
      <c r="T499" s="196"/>
      <c r="AT499" s="190" t="s">
        <v>182</v>
      </c>
      <c r="AU499" s="190" t="s">
        <v>92</v>
      </c>
      <c r="AV499" s="14" t="s">
        <v>92</v>
      </c>
      <c r="AW499" s="14" t="s">
        <v>32</v>
      </c>
      <c r="AX499" s="14" t="s">
        <v>84</v>
      </c>
      <c r="AY499" s="190" t="s">
        <v>173</v>
      </c>
    </row>
    <row r="500" spans="1:65" s="2" customFormat="1" ht="21.75" customHeight="1">
      <c r="A500" s="33"/>
      <c r="B500" s="167"/>
      <c r="C500" s="168" t="s">
        <v>749</v>
      </c>
      <c r="D500" s="168" t="s">
        <v>175</v>
      </c>
      <c r="E500" s="169" t="s">
        <v>750</v>
      </c>
      <c r="F500" s="170" t="s">
        <v>751</v>
      </c>
      <c r="G500" s="171" t="s">
        <v>659</v>
      </c>
      <c r="H500" s="172">
        <v>7</v>
      </c>
      <c r="I500" s="173"/>
      <c r="J500" s="174">
        <f>ROUND(I500*H500,2)</f>
        <v>0</v>
      </c>
      <c r="K500" s="170" t="s">
        <v>1</v>
      </c>
      <c r="L500" s="34"/>
      <c r="M500" s="175" t="s">
        <v>1</v>
      </c>
      <c r="N500" s="176" t="s">
        <v>42</v>
      </c>
      <c r="O500" s="59"/>
      <c r="P500" s="177">
        <f>O500*H500</f>
        <v>0</v>
      </c>
      <c r="Q500" s="177">
        <v>0.00025</v>
      </c>
      <c r="R500" s="177">
        <f>Q500*H500</f>
        <v>0.00175</v>
      </c>
      <c r="S500" s="177">
        <v>0</v>
      </c>
      <c r="T500" s="178">
        <f>S500*H500</f>
        <v>0</v>
      </c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R500" s="179" t="s">
        <v>253</v>
      </c>
      <c r="AT500" s="179" t="s">
        <v>175</v>
      </c>
      <c r="AU500" s="179" t="s">
        <v>92</v>
      </c>
      <c r="AY500" s="18" t="s">
        <v>173</v>
      </c>
      <c r="BE500" s="180">
        <f>IF(N500="základní",J500,0)</f>
        <v>0</v>
      </c>
      <c r="BF500" s="180">
        <f>IF(N500="snížená",J500,0)</f>
        <v>0</v>
      </c>
      <c r="BG500" s="180">
        <f>IF(N500="zákl. přenesená",J500,0)</f>
        <v>0</v>
      </c>
      <c r="BH500" s="180">
        <f>IF(N500="sníž. přenesená",J500,0)</f>
        <v>0</v>
      </c>
      <c r="BI500" s="180">
        <f>IF(N500="nulová",J500,0)</f>
        <v>0</v>
      </c>
      <c r="BJ500" s="18" t="s">
        <v>92</v>
      </c>
      <c r="BK500" s="180">
        <f>ROUND(I500*H500,2)</f>
        <v>0</v>
      </c>
      <c r="BL500" s="18" t="s">
        <v>253</v>
      </c>
      <c r="BM500" s="179" t="s">
        <v>752</v>
      </c>
    </row>
    <row r="501" spans="1:65" s="2" customFormat="1" ht="33" customHeight="1">
      <c r="A501" s="33"/>
      <c r="B501" s="167"/>
      <c r="C501" s="168" t="s">
        <v>753</v>
      </c>
      <c r="D501" s="168" t="s">
        <v>175</v>
      </c>
      <c r="E501" s="169" t="s">
        <v>754</v>
      </c>
      <c r="F501" s="170" t="s">
        <v>755</v>
      </c>
      <c r="G501" s="171" t="s">
        <v>256</v>
      </c>
      <c r="H501" s="172">
        <v>31.6</v>
      </c>
      <c r="I501" s="173"/>
      <c r="J501" s="174">
        <f>ROUND(I501*H501,2)</f>
        <v>0</v>
      </c>
      <c r="K501" s="170" t="s">
        <v>1</v>
      </c>
      <c r="L501" s="34"/>
      <c r="M501" s="175" t="s">
        <v>1</v>
      </c>
      <c r="N501" s="176" t="s">
        <v>42</v>
      </c>
      <c r="O501" s="59"/>
      <c r="P501" s="177">
        <f>O501*H501</f>
        <v>0</v>
      </c>
      <c r="Q501" s="177">
        <v>0.00286</v>
      </c>
      <c r="R501" s="177">
        <f>Q501*H501</f>
        <v>0.09037600000000001</v>
      </c>
      <c r="S501" s="177">
        <v>0</v>
      </c>
      <c r="T501" s="178">
        <f>S501*H501</f>
        <v>0</v>
      </c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R501" s="179" t="s">
        <v>253</v>
      </c>
      <c r="AT501" s="179" t="s">
        <v>175</v>
      </c>
      <c r="AU501" s="179" t="s">
        <v>92</v>
      </c>
      <c r="AY501" s="18" t="s">
        <v>173</v>
      </c>
      <c r="BE501" s="180">
        <f>IF(N501="základní",J501,0)</f>
        <v>0</v>
      </c>
      <c r="BF501" s="180">
        <f>IF(N501="snížená",J501,0)</f>
        <v>0</v>
      </c>
      <c r="BG501" s="180">
        <f>IF(N501="zákl. přenesená",J501,0)</f>
        <v>0</v>
      </c>
      <c r="BH501" s="180">
        <f>IF(N501="sníž. přenesená",J501,0)</f>
        <v>0</v>
      </c>
      <c r="BI501" s="180">
        <f>IF(N501="nulová",J501,0)</f>
        <v>0</v>
      </c>
      <c r="BJ501" s="18" t="s">
        <v>92</v>
      </c>
      <c r="BK501" s="180">
        <f>ROUND(I501*H501,2)</f>
        <v>0</v>
      </c>
      <c r="BL501" s="18" t="s">
        <v>253</v>
      </c>
      <c r="BM501" s="179" t="s">
        <v>756</v>
      </c>
    </row>
    <row r="502" spans="2:51" s="14" customFormat="1" ht="12">
      <c r="B502" s="189"/>
      <c r="D502" s="182" t="s">
        <v>182</v>
      </c>
      <c r="E502" s="190" t="s">
        <v>1</v>
      </c>
      <c r="F502" s="191" t="s">
        <v>757</v>
      </c>
      <c r="H502" s="192">
        <v>30</v>
      </c>
      <c r="I502" s="193"/>
      <c r="L502" s="189"/>
      <c r="M502" s="194"/>
      <c r="N502" s="195"/>
      <c r="O502" s="195"/>
      <c r="P502" s="195"/>
      <c r="Q502" s="195"/>
      <c r="R502" s="195"/>
      <c r="S502" s="195"/>
      <c r="T502" s="196"/>
      <c r="AT502" s="190" t="s">
        <v>182</v>
      </c>
      <c r="AU502" s="190" t="s">
        <v>92</v>
      </c>
      <c r="AV502" s="14" t="s">
        <v>92</v>
      </c>
      <c r="AW502" s="14" t="s">
        <v>32</v>
      </c>
      <c r="AX502" s="14" t="s">
        <v>76</v>
      </c>
      <c r="AY502" s="190" t="s">
        <v>173</v>
      </c>
    </row>
    <row r="503" spans="2:51" s="14" customFormat="1" ht="12">
      <c r="B503" s="189"/>
      <c r="D503" s="182" t="s">
        <v>182</v>
      </c>
      <c r="E503" s="190" t="s">
        <v>1</v>
      </c>
      <c r="F503" s="191" t="s">
        <v>758</v>
      </c>
      <c r="H503" s="192">
        <v>1.6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182</v>
      </c>
      <c r="AU503" s="190" t="s">
        <v>92</v>
      </c>
      <c r="AV503" s="14" t="s">
        <v>92</v>
      </c>
      <c r="AW503" s="14" t="s">
        <v>32</v>
      </c>
      <c r="AX503" s="14" t="s">
        <v>76</v>
      </c>
      <c r="AY503" s="190" t="s">
        <v>173</v>
      </c>
    </row>
    <row r="504" spans="2:51" s="15" customFormat="1" ht="12">
      <c r="B504" s="197"/>
      <c r="D504" s="182" t="s">
        <v>182</v>
      </c>
      <c r="E504" s="198" t="s">
        <v>1</v>
      </c>
      <c r="F504" s="199" t="s">
        <v>215</v>
      </c>
      <c r="H504" s="200">
        <v>31.6</v>
      </c>
      <c r="I504" s="201"/>
      <c r="L504" s="197"/>
      <c r="M504" s="202"/>
      <c r="N504" s="203"/>
      <c r="O504" s="203"/>
      <c r="P504" s="203"/>
      <c r="Q504" s="203"/>
      <c r="R504" s="203"/>
      <c r="S504" s="203"/>
      <c r="T504" s="204"/>
      <c r="AT504" s="198" t="s">
        <v>182</v>
      </c>
      <c r="AU504" s="198" t="s">
        <v>92</v>
      </c>
      <c r="AV504" s="15" t="s">
        <v>180</v>
      </c>
      <c r="AW504" s="15" t="s">
        <v>32</v>
      </c>
      <c r="AX504" s="15" t="s">
        <v>84</v>
      </c>
      <c r="AY504" s="198" t="s">
        <v>173</v>
      </c>
    </row>
    <row r="505" spans="1:65" s="2" customFormat="1" ht="21.75" customHeight="1">
      <c r="A505" s="33"/>
      <c r="B505" s="167"/>
      <c r="C505" s="168" t="s">
        <v>759</v>
      </c>
      <c r="D505" s="168" t="s">
        <v>175</v>
      </c>
      <c r="E505" s="169" t="s">
        <v>760</v>
      </c>
      <c r="F505" s="170" t="s">
        <v>761</v>
      </c>
      <c r="G505" s="171" t="s">
        <v>618</v>
      </c>
      <c r="H505" s="223"/>
      <c r="I505" s="173"/>
      <c r="J505" s="174">
        <f>ROUND(I505*H505,2)</f>
        <v>0</v>
      </c>
      <c r="K505" s="170" t="s">
        <v>179</v>
      </c>
      <c r="L505" s="34"/>
      <c r="M505" s="175" t="s">
        <v>1</v>
      </c>
      <c r="N505" s="176" t="s">
        <v>42</v>
      </c>
      <c r="O505" s="59"/>
      <c r="P505" s="177">
        <f>O505*H505</f>
        <v>0</v>
      </c>
      <c r="Q505" s="177">
        <v>0</v>
      </c>
      <c r="R505" s="177">
        <f>Q505*H505</f>
        <v>0</v>
      </c>
      <c r="S505" s="177">
        <v>0</v>
      </c>
      <c r="T505" s="178">
        <f>S505*H505</f>
        <v>0</v>
      </c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R505" s="179" t="s">
        <v>253</v>
      </c>
      <c r="AT505" s="179" t="s">
        <v>175</v>
      </c>
      <c r="AU505" s="179" t="s">
        <v>92</v>
      </c>
      <c r="AY505" s="18" t="s">
        <v>173</v>
      </c>
      <c r="BE505" s="180">
        <f>IF(N505="základní",J505,0)</f>
        <v>0</v>
      </c>
      <c r="BF505" s="180">
        <f>IF(N505="snížená",J505,0)</f>
        <v>0</v>
      </c>
      <c r="BG505" s="180">
        <f>IF(N505="zákl. přenesená",J505,0)</f>
        <v>0</v>
      </c>
      <c r="BH505" s="180">
        <f>IF(N505="sníž. přenesená",J505,0)</f>
        <v>0</v>
      </c>
      <c r="BI505" s="180">
        <f>IF(N505="nulová",J505,0)</f>
        <v>0</v>
      </c>
      <c r="BJ505" s="18" t="s">
        <v>92</v>
      </c>
      <c r="BK505" s="180">
        <f>ROUND(I505*H505,2)</f>
        <v>0</v>
      </c>
      <c r="BL505" s="18" t="s">
        <v>253</v>
      </c>
      <c r="BM505" s="179" t="s">
        <v>762</v>
      </c>
    </row>
    <row r="506" spans="2:63" s="12" customFormat="1" ht="22.95" customHeight="1">
      <c r="B506" s="154"/>
      <c r="D506" s="155" t="s">
        <v>75</v>
      </c>
      <c r="E506" s="165" t="s">
        <v>763</v>
      </c>
      <c r="F506" s="165" t="s">
        <v>764</v>
      </c>
      <c r="I506" s="157"/>
      <c r="J506" s="166">
        <f>BK506</f>
        <v>0</v>
      </c>
      <c r="L506" s="154"/>
      <c r="M506" s="159"/>
      <c r="N506" s="160"/>
      <c r="O506" s="160"/>
      <c r="P506" s="161">
        <f>SUM(P507:P546)</f>
        <v>0</v>
      </c>
      <c r="Q506" s="160"/>
      <c r="R506" s="161">
        <f>SUM(R507:R546)</f>
        <v>3.857183</v>
      </c>
      <c r="S506" s="160"/>
      <c r="T506" s="162">
        <f>SUM(T507:T546)</f>
        <v>0.274</v>
      </c>
      <c r="AR506" s="155" t="s">
        <v>92</v>
      </c>
      <c r="AT506" s="163" t="s">
        <v>75</v>
      </c>
      <c r="AU506" s="163" t="s">
        <v>84</v>
      </c>
      <c r="AY506" s="155" t="s">
        <v>173</v>
      </c>
      <c r="BK506" s="164">
        <f>SUM(BK507:BK546)</f>
        <v>0</v>
      </c>
    </row>
    <row r="507" spans="1:65" s="2" customFormat="1" ht="21.75" customHeight="1">
      <c r="A507" s="33"/>
      <c r="B507" s="167"/>
      <c r="C507" s="168" t="s">
        <v>765</v>
      </c>
      <c r="D507" s="168" t="s">
        <v>175</v>
      </c>
      <c r="E507" s="169" t="s">
        <v>766</v>
      </c>
      <c r="F507" s="170" t="s">
        <v>767</v>
      </c>
      <c r="G507" s="171" t="s">
        <v>659</v>
      </c>
      <c r="H507" s="172">
        <v>7</v>
      </c>
      <c r="I507" s="173"/>
      <c r="J507" s="174">
        <f>ROUND(I507*H507,2)</f>
        <v>0</v>
      </c>
      <c r="K507" s="170" t="s">
        <v>179</v>
      </c>
      <c r="L507" s="34"/>
      <c r="M507" s="175" t="s">
        <v>1</v>
      </c>
      <c r="N507" s="176" t="s">
        <v>42</v>
      </c>
      <c r="O507" s="59"/>
      <c r="P507" s="177">
        <f>O507*H507</f>
        <v>0</v>
      </c>
      <c r="Q507" s="177">
        <v>0</v>
      </c>
      <c r="R507" s="177">
        <f>Q507*H507</f>
        <v>0</v>
      </c>
      <c r="S507" s="177">
        <v>0.004</v>
      </c>
      <c r="T507" s="178">
        <f>S507*H507</f>
        <v>0.028</v>
      </c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R507" s="179" t="s">
        <v>253</v>
      </c>
      <c r="AT507" s="179" t="s">
        <v>175</v>
      </c>
      <c r="AU507" s="179" t="s">
        <v>92</v>
      </c>
      <c r="AY507" s="18" t="s">
        <v>173</v>
      </c>
      <c r="BE507" s="180">
        <f>IF(N507="základní",J507,0)</f>
        <v>0</v>
      </c>
      <c r="BF507" s="180">
        <f>IF(N507="snížená",J507,0)</f>
        <v>0</v>
      </c>
      <c r="BG507" s="180">
        <f>IF(N507="zákl. přenesená",J507,0)</f>
        <v>0</v>
      </c>
      <c r="BH507" s="180">
        <f>IF(N507="sníž. přenesená",J507,0)</f>
        <v>0</v>
      </c>
      <c r="BI507" s="180">
        <f>IF(N507="nulová",J507,0)</f>
        <v>0</v>
      </c>
      <c r="BJ507" s="18" t="s">
        <v>92</v>
      </c>
      <c r="BK507" s="180">
        <f>ROUND(I507*H507,2)</f>
        <v>0</v>
      </c>
      <c r="BL507" s="18" t="s">
        <v>253</v>
      </c>
      <c r="BM507" s="179" t="s">
        <v>768</v>
      </c>
    </row>
    <row r="508" spans="1:65" s="2" customFormat="1" ht="21.75" customHeight="1">
      <c r="A508" s="33"/>
      <c r="B508" s="167"/>
      <c r="C508" s="168" t="s">
        <v>769</v>
      </c>
      <c r="D508" s="168" t="s">
        <v>175</v>
      </c>
      <c r="E508" s="169" t="s">
        <v>770</v>
      </c>
      <c r="F508" s="170" t="s">
        <v>771</v>
      </c>
      <c r="G508" s="171" t="s">
        <v>659</v>
      </c>
      <c r="H508" s="172">
        <v>41</v>
      </c>
      <c r="I508" s="173"/>
      <c r="J508" s="174">
        <f>ROUND(I508*H508,2)</f>
        <v>0</v>
      </c>
      <c r="K508" s="170" t="s">
        <v>179</v>
      </c>
      <c r="L508" s="34"/>
      <c r="M508" s="175" t="s">
        <v>1</v>
      </c>
      <c r="N508" s="176" t="s">
        <v>42</v>
      </c>
      <c r="O508" s="59"/>
      <c r="P508" s="177">
        <f>O508*H508</f>
        <v>0</v>
      </c>
      <c r="Q508" s="177">
        <v>0</v>
      </c>
      <c r="R508" s="177">
        <f>Q508*H508</f>
        <v>0</v>
      </c>
      <c r="S508" s="177">
        <v>0.006</v>
      </c>
      <c r="T508" s="178">
        <f>S508*H508</f>
        <v>0.246</v>
      </c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R508" s="179" t="s">
        <v>253</v>
      </c>
      <c r="AT508" s="179" t="s">
        <v>175</v>
      </c>
      <c r="AU508" s="179" t="s">
        <v>92</v>
      </c>
      <c r="AY508" s="18" t="s">
        <v>173</v>
      </c>
      <c r="BE508" s="180">
        <f>IF(N508="základní",J508,0)</f>
        <v>0</v>
      </c>
      <c r="BF508" s="180">
        <f>IF(N508="snížená",J508,0)</f>
        <v>0</v>
      </c>
      <c r="BG508" s="180">
        <f>IF(N508="zákl. přenesená",J508,0)</f>
        <v>0</v>
      </c>
      <c r="BH508" s="180">
        <f>IF(N508="sníž. přenesená",J508,0)</f>
        <v>0</v>
      </c>
      <c r="BI508" s="180">
        <f>IF(N508="nulová",J508,0)</f>
        <v>0</v>
      </c>
      <c r="BJ508" s="18" t="s">
        <v>92</v>
      </c>
      <c r="BK508" s="180">
        <f>ROUND(I508*H508,2)</f>
        <v>0</v>
      </c>
      <c r="BL508" s="18" t="s">
        <v>253</v>
      </c>
      <c r="BM508" s="179" t="s">
        <v>772</v>
      </c>
    </row>
    <row r="509" spans="2:51" s="14" customFormat="1" ht="12">
      <c r="B509" s="189"/>
      <c r="D509" s="182" t="s">
        <v>182</v>
      </c>
      <c r="E509" s="190" t="s">
        <v>1</v>
      </c>
      <c r="F509" s="191" t="s">
        <v>773</v>
      </c>
      <c r="H509" s="192">
        <v>41</v>
      </c>
      <c r="I509" s="193"/>
      <c r="L509" s="189"/>
      <c r="M509" s="194"/>
      <c r="N509" s="195"/>
      <c r="O509" s="195"/>
      <c r="P509" s="195"/>
      <c r="Q509" s="195"/>
      <c r="R509" s="195"/>
      <c r="S509" s="195"/>
      <c r="T509" s="196"/>
      <c r="AT509" s="190" t="s">
        <v>182</v>
      </c>
      <c r="AU509" s="190" t="s">
        <v>92</v>
      </c>
      <c r="AV509" s="14" t="s">
        <v>92</v>
      </c>
      <c r="AW509" s="14" t="s">
        <v>32</v>
      </c>
      <c r="AX509" s="14" t="s">
        <v>84</v>
      </c>
      <c r="AY509" s="190" t="s">
        <v>173</v>
      </c>
    </row>
    <row r="510" spans="1:65" s="2" customFormat="1" ht="21.75" customHeight="1">
      <c r="A510" s="33"/>
      <c r="B510" s="167"/>
      <c r="C510" s="168" t="s">
        <v>774</v>
      </c>
      <c r="D510" s="168" t="s">
        <v>175</v>
      </c>
      <c r="E510" s="169" t="s">
        <v>775</v>
      </c>
      <c r="F510" s="170" t="s">
        <v>776</v>
      </c>
      <c r="G510" s="171" t="s">
        <v>178</v>
      </c>
      <c r="H510" s="172">
        <v>84.51</v>
      </c>
      <c r="I510" s="173"/>
      <c r="J510" s="174">
        <f>ROUND(I510*H510,2)</f>
        <v>0</v>
      </c>
      <c r="K510" s="170" t="s">
        <v>179</v>
      </c>
      <c r="L510" s="34"/>
      <c r="M510" s="175" t="s">
        <v>1</v>
      </c>
      <c r="N510" s="176" t="s">
        <v>42</v>
      </c>
      <c r="O510" s="59"/>
      <c r="P510" s="177">
        <f>O510*H510</f>
        <v>0</v>
      </c>
      <c r="Q510" s="177">
        <v>0.00027</v>
      </c>
      <c r="R510" s="177">
        <f>Q510*H510</f>
        <v>0.022817700000000003</v>
      </c>
      <c r="S510" s="177">
        <v>0</v>
      </c>
      <c r="T510" s="178">
        <f>S510*H510</f>
        <v>0</v>
      </c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R510" s="179" t="s">
        <v>253</v>
      </c>
      <c r="AT510" s="179" t="s">
        <v>175</v>
      </c>
      <c r="AU510" s="179" t="s">
        <v>92</v>
      </c>
      <c r="AY510" s="18" t="s">
        <v>173</v>
      </c>
      <c r="BE510" s="180">
        <f>IF(N510="základní",J510,0)</f>
        <v>0</v>
      </c>
      <c r="BF510" s="180">
        <f>IF(N510="snížená",J510,0)</f>
        <v>0</v>
      </c>
      <c r="BG510" s="180">
        <f>IF(N510="zákl. přenesená",J510,0)</f>
        <v>0</v>
      </c>
      <c r="BH510" s="180">
        <f>IF(N510="sníž. přenesená",J510,0)</f>
        <v>0</v>
      </c>
      <c r="BI510" s="180">
        <f>IF(N510="nulová",J510,0)</f>
        <v>0</v>
      </c>
      <c r="BJ510" s="18" t="s">
        <v>92</v>
      </c>
      <c r="BK510" s="180">
        <f>ROUND(I510*H510,2)</f>
        <v>0</v>
      </c>
      <c r="BL510" s="18" t="s">
        <v>253</v>
      </c>
      <c r="BM510" s="179" t="s">
        <v>777</v>
      </c>
    </row>
    <row r="511" spans="2:51" s="14" customFormat="1" ht="12">
      <c r="B511" s="189"/>
      <c r="D511" s="182" t="s">
        <v>182</v>
      </c>
      <c r="E511" s="190" t="s">
        <v>1</v>
      </c>
      <c r="F511" s="191" t="s">
        <v>778</v>
      </c>
      <c r="H511" s="192">
        <v>3.6</v>
      </c>
      <c r="I511" s="193"/>
      <c r="L511" s="189"/>
      <c r="M511" s="194"/>
      <c r="N511" s="195"/>
      <c r="O511" s="195"/>
      <c r="P511" s="195"/>
      <c r="Q511" s="195"/>
      <c r="R511" s="195"/>
      <c r="S511" s="195"/>
      <c r="T511" s="196"/>
      <c r="AT511" s="190" t="s">
        <v>182</v>
      </c>
      <c r="AU511" s="190" t="s">
        <v>92</v>
      </c>
      <c r="AV511" s="14" t="s">
        <v>92</v>
      </c>
      <c r="AW511" s="14" t="s">
        <v>32</v>
      </c>
      <c r="AX511" s="14" t="s">
        <v>76</v>
      </c>
      <c r="AY511" s="190" t="s">
        <v>173</v>
      </c>
    </row>
    <row r="512" spans="2:51" s="14" customFormat="1" ht="12">
      <c r="B512" s="189"/>
      <c r="D512" s="182" t="s">
        <v>182</v>
      </c>
      <c r="E512" s="190" t="s">
        <v>1</v>
      </c>
      <c r="F512" s="191" t="s">
        <v>779</v>
      </c>
      <c r="H512" s="192">
        <v>15.75</v>
      </c>
      <c r="I512" s="193"/>
      <c r="L512" s="189"/>
      <c r="M512" s="194"/>
      <c r="N512" s="195"/>
      <c r="O512" s="195"/>
      <c r="P512" s="195"/>
      <c r="Q512" s="195"/>
      <c r="R512" s="195"/>
      <c r="S512" s="195"/>
      <c r="T512" s="196"/>
      <c r="AT512" s="190" t="s">
        <v>182</v>
      </c>
      <c r="AU512" s="190" t="s">
        <v>92</v>
      </c>
      <c r="AV512" s="14" t="s">
        <v>92</v>
      </c>
      <c r="AW512" s="14" t="s">
        <v>32</v>
      </c>
      <c r="AX512" s="14" t="s">
        <v>76</v>
      </c>
      <c r="AY512" s="190" t="s">
        <v>173</v>
      </c>
    </row>
    <row r="513" spans="2:51" s="14" customFormat="1" ht="12">
      <c r="B513" s="189"/>
      <c r="D513" s="182" t="s">
        <v>182</v>
      </c>
      <c r="E513" s="190" t="s">
        <v>1</v>
      </c>
      <c r="F513" s="191" t="s">
        <v>780</v>
      </c>
      <c r="H513" s="192">
        <v>34.2</v>
      </c>
      <c r="I513" s="193"/>
      <c r="L513" s="189"/>
      <c r="M513" s="194"/>
      <c r="N513" s="195"/>
      <c r="O513" s="195"/>
      <c r="P513" s="195"/>
      <c r="Q513" s="195"/>
      <c r="R513" s="195"/>
      <c r="S513" s="195"/>
      <c r="T513" s="196"/>
      <c r="AT513" s="190" t="s">
        <v>182</v>
      </c>
      <c r="AU513" s="190" t="s">
        <v>92</v>
      </c>
      <c r="AV513" s="14" t="s">
        <v>92</v>
      </c>
      <c r="AW513" s="14" t="s">
        <v>32</v>
      </c>
      <c r="AX513" s="14" t="s">
        <v>76</v>
      </c>
      <c r="AY513" s="190" t="s">
        <v>173</v>
      </c>
    </row>
    <row r="514" spans="2:51" s="14" customFormat="1" ht="12">
      <c r="B514" s="189"/>
      <c r="D514" s="182" t="s">
        <v>182</v>
      </c>
      <c r="E514" s="190" t="s">
        <v>1</v>
      </c>
      <c r="F514" s="191" t="s">
        <v>781</v>
      </c>
      <c r="H514" s="192">
        <v>12.96</v>
      </c>
      <c r="I514" s="193"/>
      <c r="L514" s="189"/>
      <c r="M514" s="194"/>
      <c r="N514" s="195"/>
      <c r="O514" s="195"/>
      <c r="P514" s="195"/>
      <c r="Q514" s="195"/>
      <c r="R514" s="195"/>
      <c r="S514" s="195"/>
      <c r="T514" s="196"/>
      <c r="AT514" s="190" t="s">
        <v>182</v>
      </c>
      <c r="AU514" s="190" t="s">
        <v>92</v>
      </c>
      <c r="AV514" s="14" t="s">
        <v>92</v>
      </c>
      <c r="AW514" s="14" t="s">
        <v>32</v>
      </c>
      <c r="AX514" s="14" t="s">
        <v>76</v>
      </c>
      <c r="AY514" s="190" t="s">
        <v>173</v>
      </c>
    </row>
    <row r="515" spans="2:51" s="14" customFormat="1" ht="12">
      <c r="B515" s="189"/>
      <c r="D515" s="182" t="s">
        <v>182</v>
      </c>
      <c r="E515" s="190" t="s">
        <v>1</v>
      </c>
      <c r="F515" s="191" t="s">
        <v>782</v>
      </c>
      <c r="H515" s="192">
        <v>15.12</v>
      </c>
      <c r="I515" s="193"/>
      <c r="L515" s="189"/>
      <c r="M515" s="194"/>
      <c r="N515" s="195"/>
      <c r="O515" s="195"/>
      <c r="P515" s="195"/>
      <c r="Q515" s="195"/>
      <c r="R515" s="195"/>
      <c r="S515" s="195"/>
      <c r="T515" s="196"/>
      <c r="AT515" s="190" t="s">
        <v>182</v>
      </c>
      <c r="AU515" s="190" t="s">
        <v>92</v>
      </c>
      <c r="AV515" s="14" t="s">
        <v>92</v>
      </c>
      <c r="AW515" s="14" t="s">
        <v>32</v>
      </c>
      <c r="AX515" s="14" t="s">
        <v>76</v>
      </c>
      <c r="AY515" s="190" t="s">
        <v>173</v>
      </c>
    </row>
    <row r="516" spans="2:51" s="14" customFormat="1" ht="12">
      <c r="B516" s="189"/>
      <c r="D516" s="182" t="s">
        <v>182</v>
      </c>
      <c r="E516" s="190" t="s">
        <v>1</v>
      </c>
      <c r="F516" s="191" t="s">
        <v>783</v>
      </c>
      <c r="H516" s="192">
        <v>2.88</v>
      </c>
      <c r="I516" s="193"/>
      <c r="L516" s="189"/>
      <c r="M516" s="194"/>
      <c r="N516" s="195"/>
      <c r="O516" s="195"/>
      <c r="P516" s="195"/>
      <c r="Q516" s="195"/>
      <c r="R516" s="195"/>
      <c r="S516" s="195"/>
      <c r="T516" s="196"/>
      <c r="AT516" s="190" t="s">
        <v>182</v>
      </c>
      <c r="AU516" s="190" t="s">
        <v>92</v>
      </c>
      <c r="AV516" s="14" t="s">
        <v>92</v>
      </c>
      <c r="AW516" s="14" t="s">
        <v>32</v>
      </c>
      <c r="AX516" s="14" t="s">
        <v>76</v>
      </c>
      <c r="AY516" s="190" t="s">
        <v>173</v>
      </c>
    </row>
    <row r="517" spans="2:51" s="15" customFormat="1" ht="12">
      <c r="B517" s="197"/>
      <c r="D517" s="182" t="s">
        <v>182</v>
      </c>
      <c r="E517" s="198" t="s">
        <v>1</v>
      </c>
      <c r="F517" s="199" t="s">
        <v>215</v>
      </c>
      <c r="H517" s="200">
        <v>84.51</v>
      </c>
      <c r="I517" s="201"/>
      <c r="L517" s="197"/>
      <c r="M517" s="202"/>
      <c r="N517" s="203"/>
      <c r="O517" s="203"/>
      <c r="P517" s="203"/>
      <c r="Q517" s="203"/>
      <c r="R517" s="203"/>
      <c r="S517" s="203"/>
      <c r="T517" s="204"/>
      <c r="AT517" s="198" t="s">
        <v>182</v>
      </c>
      <c r="AU517" s="198" t="s">
        <v>92</v>
      </c>
      <c r="AV517" s="15" t="s">
        <v>180</v>
      </c>
      <c r="AW517" s="15" t="s">
        <v>32</v>
      </c>
      <c r="AX517" s="15" t="s">
        <v>84</v>
      </c>
      <c r="AY517" s="198" t="s">
        <v>173</v>
      </c>
    </row>
    <row r="518" spans="1:65" s="2" customFormat="1" ht="21.75" customHeight="1">
      <c r="A518" s="33"/>
      <c r="B518" s="167"/>
      <c r="C518" s="205" t="s">
        <v>784</v>
      </c>
      <c r="D518" s="205" t="s">
        <v>217</v>
      </c>
      <c r="E518" s="206" t="s">
        <v>785</v>
      </c>
      <c r="F518" s="207" t="s">
        <v>786</v>
      </c>
      <c r="G518" s="208" t="s">
        <v>178</v>
      </c>
      <c r="H518" s="209">
        <v>84.51</v>
      </c>
      <c r="I518" s="210"/>
      <c r="J518" s="211">
        <f>ROUND(I518*H518,2)</f>
        <v>0</v>
      </c>
      <c r="K518" s="207" t="s">
        <v>179</v>
      </c>
      <c r="L518" s="212"/>
      <c r="M518" s="213" t="s">
        <v>1</v>
      </c>
      <c r="N518" s="214" t="s">
        <v>42</v>
      </c>
      <c r="O518" s="59"/>
      <c r="P518" s="177">
        <f>O518*H518</f>
        <v>0</v>
      </c>
      <c r="Q518" s="177">
        <v>0.03681</v>
      </c>
      <c r="R518" s="177">
        <f>Q518*H518</f>
        <v>3.1108131000000006</v>
      </c>
      <c r="S518" s="177">
        <v>0</v>
      </c>
      <c r="T518" s="178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9" t="s">
        <v>398</v>
      </c>
      <c r="AT518" s="179" t="s">
        <v>217</v>
      </c>
      <c r="AU518" s="179" t="s">
        <v>92</v>
      </c>
      <c r="AY518" s="18" t="s">
        <v>173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8" t="s">
        <v>92</v>
      </c>
      <c r="BK518" s="180">
        <f>ROUND(I518*H518,2)</f>
        <v>0</v>
      </c>
      <c r="BL518" s="18" t="s">
        <v>253</v>
      </c>
      <c r="BM518" s="179" t="s">
        <v>787</v>
      </c>
    </row>
    <row r="519" spans="2:51" s="14" customFormat="1" ht="12">
      <c r="B519" s="189"/>
      <c r="D519" s="182" t="s">
        <v>182</v>
      </c>
      <c r="E519" s="190" t="s">
        <v>1</v>
      </c>
      <c r="F519" s="191" t="s">
        <v>778</v>
      </c>
      <c r="H519" s="192">
        <v>3.6</v>
      </c>
      <c r="I519" s="193"/>
      <c r="L519" s="189"/>
      <c r="M519" s="194"/>
      <c r="N519" s="195"/>
      <c r="O519" s="195"/>
      <c r="P519" s="195"/>
      <c r="Q519" s="195"/>
      <c r="R519" s="195"/>
      <c r="S519" s="195"/>
      <c r="T519" s="196"/>
      <c r="AT519" s="190" t="s">
        <v>182</v>
      </c>
      <c r="AU519" s="190" t="s">
        <v>92</v>
      </c>
      <c r="AV519" s="14" t="s">
        <v>92</v>
      </c>
      <c r="AW519" s="14" t="s">
        <v>32</v>
      </c>
      <c r="AX519" s="14" t="s">
        <v>76</v>
      </c>
      <c r="AY519" s="190" t="s">
        <v>173</v>
      </c>
    </row>
    <row r="520" spans="2:51" s="14" customFormat="1" ht="12">
      <c r="B520" s="189"/>
      <c r="D520" s="182" t="s">
        <v>182</v>
      </c>
      <c r="E520" s="190" t="s">
        <v>1</v>
      </c>
      <c r="F520" s="191" t="s">
        <v>779</v>
      </c>
      <c r="H520" s="192">
        <v>15.75</v>
      </c>
      <c r="I520" s="193"/>
      <c r="L520" s="189"/>
      <c r="M520" s="194"/>
      <c r="N520" s="195"/>
      <c r="O520" s="195"/>
      <c r="P520" s="195"/>
      <c r="Q520" s="195"/>
      <c r="R520" s="195"/>
      <c r="S520" s="195"/>
      <c r="T520" s="196"/>
      <c r="AT520" s="190" t="s">
        <v>182</v>
      </c>
      <c r="AU520" s="190" t="s">
        <v>92</v>
      </c>
      <c r="AV520" s="14" t="s">
        <v>92</v>
      </c>
      <c r="AW520" s="14" t="s">
        <v>32</v>
      </c>
      <c r="AX520" s="14" t="s">
        <v>76</v>
      </c>
      <c r="AY520" s="190" t="s">
        <v>173</v>
      </c>
    </row>
    <row r="521" spans="2:51" s="14" customFormat="1" ht="12">
      <c r="B521" s="189"/>
      <c r="D521" s="182" t="s">
        <v>182</v>
      </c>
      <c r="E521" s="190" t="s">
        <v>1</v>
      </c>
      <c r="F521" s="191" t="s">
        <v>780</v>
      </c>
      <c r="H521" s="192">
        <v>34.2</v>
      </c>
      <c r="I521" s="193"/>
      <c r="L521" s="189"/>
      <c r="M521" s="194"/>
      <c r="N521" s="195"/>
      <c r="O521" s="195"/>
      <c r="P521" s="195"/>
      <c r="Q521" s="195"/>
      <c r="R521" s="195"/>
      <c r="S521" s="195"/>
      <c r="T521" s="196"/>
      <c r="AT521" s="190" t="s">
        <v>182</v>
      </c>
      <c r="AU521" s="190" t="s">
        <v>92</v>
      </c>
      <c r="AV521" s="14" t="s">
        <v>92</v>
      </c>
      <c r="AW521" s="14" t="s">
        <v>32</v>
      </c>
      <c r="AX521" s="14" t="s">
        <v>76</v>
      </c>
      <c r="AY521" s="190" t="s">
        <v>173</v>
      </c>
    </row>
    <row r="522" spans="2:51" s="14" customFormat="1" ht="12">
      <c r="B522" s="189"/>
      <c r="D522" s="182" t="s">
        <v>182</v>
      </c>
      <c r="E522" s="190" t="s">
        <v>1</v>
      </c>
      <c r="F522" s="191" t="s">
        <v>781</v>
      </c>
      <c r="H522" s="192">
        <v>12.96</v>
      </c>
      <c r="I522" s="193"/>
      <c r="L522" s="189"/>
      <c r="M522" s="194"/>
      <c r="N522" s="195"/>
      <c r="O522" s="195"/>
      <c r="P522" s="195"/>
      <c r="Q522" s="195"/>
      <c r="R522" s="195"/>
      <c r="S522" s="195"/>
      <c r="T522" s="196"/>
      <c r="AT522" s="190" t="s">
        <v>182</v>
      </c>
      <c r="AU522" s="190" t="s">
        <v>92</v>
      </c>
      <c r="AV522" s="14" t="s">
        <v>92</v>
      </c>
      <c r="AW522" s="14" t="s">
        <v>32</v>
      </c>
      <c r="AX522" s="14" t="s">
        <v>76</v>
      </c>
      <c r="AY522" s="190" t="s">
        <v>173</v>
      </c>
    </row>
    <row r="523" spans="2:51" s="14" customFormat="1" ht="12">
      <c r="B523" s="189"/>
      <c r="D523" s="182" t="s">
        <v>182</v>
      </c>
      <c r="E523" s="190" t="s">
        <v>1</v>
      </c>
      <c r="F523" s="191" t="s">
        <v>782</v>
      </c>
      <c r="H523" s="192">
        <v>15.12</v>
      </c>
      <c r="I523" s="193"/>
      <c r="L523" s="189"/>
      <c r="M523" s="194"/>
      <c r="N523" s="195"/>
      <c r="O523" s="195"/>
      <c r="P523" s="195"/>
      <c r="Q523" s="195"/>
      <c r="R523" s="195"/>
      <c r="S523" s="195"/>
      <c r="T523" s="196"/>
      <c r="AT523" s="190" t="s">
        <v>182</v>
      </c>
      <c r="AU523" s="190" t="s">
        <v>92</v>
      </c>
      <c r="AV523" s="14" t="s">
        <v>92</v>
      </c>
      <c r="AW523" s="14" t="s">
        <v>32</v>
      </c>
      <c r="AX523" s="14" t="s">
        <v>76</v>
      </c>
      <c r="AY523" s="190" t="s">
        <v>173</v>
      </c>
    </row>
    <row r="524" spans="2:51" s="14" customFormat="1" ht="12">
      <c r="B524" s="189"/>
      <c r="D524" s="182" t="s">
        <v>182</v>
      </c>
      <c r="E524" s="190" t="s">
        <v>1</v>
      </c>
      <c r="F524" s="191" t="s">
        <v>783</v>
      </c>
      <c r="H524" s="192">
        <v>2.88</v>
      </c>
      <c r="I524" s="193"/>
      <c r="L524" s="189"/>
      <c r="M524" s="194"/>
      <c r="N524" s="195"/>
      <c r="O524" s="195"/>
      <c r="P524" s="195"/>
      <c r="Q524" s="195"/>
      <c r="R524" s="195"/>
      <c r="S524" s="195"/>
      <c r="T524" s="196"/>
      <c r="AT524" s="190" t="s">
        <v>182</v>
      </c>
      <c r="AU524" s="190" t="s">
        <v>92</v>
      </c>
      <c r="AV524" s="14" t="s">
        <v>92</v>
      </c>
      <c r="AW524" s="14" t="s">
        <v>32</v>
      </c>
      <c r="AX524" s="14" t="s">
        <v>76</v>
      </c>
      <c r="AY524" s="190" t="s">
        <v>173</v>
      </c>
    </row>
    <row r="525" spans="2:51" s="15" customFormat="1" ht="12">
      <c r="B525" s="197"/>
      <c r="D525" s="182" t="s">
        <v>182</v>
      </c>
      <c r="E525" s="198" t="s">
        <v>1</v>
      </c>
      <c r="F525" s="199" t="s">
        <v>215</v>
      </c>
      <c r="H525" s="200">
        <v>84.51</v>
      </c>
      <c r="I525" s="201"/>
      <c r="L525" s="197"/>
      <c r="M525" s="202"/>
      <c r="N525" s="203"/>
      <c r="O525" s="203"/>
      <c r="P525" s="203"/>
      <c r="Q525" s="203"/>
      <c r="R525" s="203"/>
      <c r="S525" s="203"/>
      <c r="T525" s="204"/>
      <c r="AT525" s="198" t="s">
        <v>182</v>
      </c>
      <c r="AU525" s="198" t="s">
        <v>92</v>
      </c>
      <c r="AV525" s="15" t="s">
        <v>180</v>
      </c>
      <c r="AW525" s="15" t="s">
        <v>32</v>
      </c>
      <c r="AX525" s="15" t="s">
        <v>84</v>
      </c>
      <c r="AY525" s="198" t="s">
        <v>173</v>
      </c>
    </row>
    <row r="526" spans="1:65" s="2" customFormat="1" ht="21.75" customHeight="1">
      <c r="A526" s="33"/>
      <c r="B526" s="167"/>
      <c r="C526" s="168" t="s">
        <v>788</v>
      </c>
      <c r="D526" s="168" t="s">
        <v>175</v>
      </c>
      <c r="E526" s="169" t="s">
        <v>789</v>
      </c>
      <c r="F526" s="170" t="s">
        <v>790</v>
      </c>
      <c r="G526" s="171" t="s">
        <v>659</v>
      </c>
      <c r="H526" s="172">
        <v>7</v>
      </c>
      <c r="I526" s="173"/>
      <c r="J526" s="174">
        <f>ROUND(I526*H526,2)</f>
        <v>0</v>
      </c>
      <c r="K526" s="170" t="s">
        <v>179</v>
      </c>
      <c r="L526" s="34"/>
      <c r="M526" s="175" t="s">
        <v>1</v>
      </c>
      <c r="N526" s="176" t="s">
        <v>42</v>
      </c>
      <c r="O526" s="59"/>
      <c r="P526" s="177">
        <f>O526*H526</f>
        <v>0</v>
      </c>
      <c r="Q526" s="177">
        <v>0.00027</v>
      </c>
      <c r="R526" s="177">
        <f>Q526*H526</f>
        <v>0.00189</v>
      </c>
      <c r="S526" s="177">
        <v>0</v>
      </c>
      <c r="T526" s="178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9" t="s">
        <v>253</v>
      </c>
      <c r="AT526" s="179" t="s">
        <v>175</v>
      </c>
      <c r="AU526" s="179" t="s">
        <v>92</v>
      </c>
      <c r="AY526" s="18" t="s">
        <v>173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8" t="s">
        <v>92</v>
      </c>
      <c r="BK526" s="180">
        <f>ROUND(I526*H526,2)</f>
        <v>0</v>
      </c>
      <c r="BL526" s="18" t="s">
        <v>253</v>
      </c>
      <c r="BM526" s="179" t="s">
        <v>791</v>
      </c>
    </row>
    <row r="527" spans="2:51" s="14" customFormat="1" ht="12">
      <c r="B527" s="189"/>
      <c r="D527" s="182" t="s">
        <v>182</v>
      </c>
      <c r="E527" s="190" t="s">
        <v>1</v>
      </c>
      <c r="F527" s="191" t="s">
        <v>792</v>
      </c>
      <c r="H527" s="192">
        <v>3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182</v>
      </c>
      <c r="AU527" s="190" t="s">
        <v>92</v>
      </c>
      <c r="AV527" s="14" t="s">
        <v>92</v>
      </c>
      <c r="AW527" s="14" t="s">
        <v>32</v>
      </c>
      <c r="AX527" s="14" t="s">
        <v>76</v>
      </c>
      <c r="AY527" s="190" t="s">
        <v>173</v>
      </c>
    </row>
    <row r="528" spans="2:51" s="14" customFormat="1" ht="12">
      <c r="B528" s="189"/>
      <c r="D528" s="182" t="s">
        <v>182</v>
      </c>
      <c r="E528" s="190" t="s">
        <v>1</v>
      </c>
      <c r="F528" s="191" t="s">
        <v>793</v>
      </c>
      <c r="H528" s="192">
        <v>4</v>
      </c>
      <c r="I528" s="193"/>
      <c r="L528" s="189"/>
      <c r="M528" s="194"/>
      <c r="N528" s="195"/>
      <c r="O528" s="195"/>
      <c r="P528" s="195"/>
      <c r="Q528" s="195"/>
      <c r="R528" s="195"/>
      <c r="S528" s="195"/>
      <c r="T528" s="196"/>
      <c r="AT528" s="190" t="s">
        <v>182</v>
      </c>
      <c r="AU528" s="190" t="s">
        <v>92</v>
      </c>
      <c r="AV528" s="14" t="s">
        <v>92</v>
      </c>
      <c r="AW528" s="14" t="s">
        <v>32</v>
      </c>
      <c r="AX528" s="14" t="s">
        <v>76</v>
      </c>
      <c r="AY528" s="190" t="s">
        <v>173</v>
      </c>
    </row>
    <row r="529" spans="2:51" s="15" customFormat="1" ht="12">
      <c r="B529" s="197"/>
      <c r="D529" s="182" t="s">
        <v>182</v>
      </c>
      <c r="E529" s="198" t="s">
        <v>1</v>
      </c>
      <c r="F529" s="199" t="s">
        <v>215</v>
      </c>
      <c r="H529" s="200">
        <v>7</v>
      </c>
      <c r="I529" s="201"/>
      <c r="L529" s="197"/>
      <c r="M529" s="202"/>
      <c r="N529" s="203"/>
      <c r="O529" s="203"/>
      <c r="P529" s="203"/>
      <c r="Q529" s="203"/>
      <c r="R529" s="203"/>
      <c r="S529" s="203"/>
      <c r="T529" s="204"/>
      <c r="AT529" s="198" t="s">
        <v>182</v>
      </c>
      <c r="AU529" s="198" t="s">
        <v>92</v>
      </c>
      <c r="AV529" s="15" t="s">
        <v>180</v>
      </c>
      <c r="AW529" s="15" t="s">
        <v>32</v>
      </c>
      <c r="AX529" s="15" t="s">
        <v>84</v>
      </c>
      <c r="AY529" s="198" t="s">
        <v>173</v>
      </c>
    </row>
    <row r="530" spans="1:65" s="2" customFormat="1" ht="21.75" customHeight="1">
      <c r="A530" s="33"/>
      <c r="B530" s="167"/>
      <c r="C530" s="205" t="s">
        <v>794</v>
      </c>
      <c r="D530" s="205" t="s">
        <v>217</v>
      </c>
      <c r="E530" s="206" t="s">
        <v>795</v>
      </c>
      <c r="F530" s="207" t="s">
        <v>796</v>
      </c>
      <c r="G530" s="208" t="s">
        <v>178</v>
      </c>
      <c r="H530" s="209">
        <v>3.24</v>
      </c>
      <c r="I530" s="210"/>
      <c r="J530" s="211">
        <f>ROUND(I530*H530,2)</f>
        <v>0</v>
      </c>
      <c r="K530" s="207" t="s">
        <v>179</v>
      </c>
      <c r="L530" s="212"/>
      <c r="M530" s="213" t="s">
        <v>1</v>
      </c>
      <c r="N530" s="214" t="s">
        <v>42</v>
      </c>
      <c r="O530" s="59"/>
      <c r="P530" s="177">
        <f>O530*H530</f>
        <v>0</v>
      </c>
      <c r="Q530" s="177">
        <v>0.04028</v>
      </c>
      <c r="R530" s="177">
        <f>Q530*H530</f>
        <v>0.13050720000000002</v>
      </c>
      <c r="S530" s="177">
        <v>0</v>
      </c>
      <c r="T530" s="178">
        <f>S530*H530</f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79" t="s">
        <v>398</v>
      </c>
      <c r="AT530" s="179" t="s">
        <v>217</v>
      </c>
      <c r="AU530" s="179" t="s">
        <v>92</v>
      </c>
      <c r="AY530" s="18" t="s">
        <v>173</v>
      </c>
      <c r="BE530" s="180">
        <f>IF(N530="základní",J530,0)</f>
        <v>0</v>
      </c>
      <c r="BF530" s="180">
        <f>IF(N530="snížená",J530,0)</f>
        <v>0</v>
      </c>
      <c r="BG530" s="180">
        <f>IF(N530="zákl. přenesená",J530,0)</f>
        <v>0</v>
      </c>
      <c r="BH530" s="180">
        <f>IF(N530="sníž. přenesená",J530,0)</f>
        <v>0</v>
      </c>
      <c r="BI530" s="180">
        <f>IF(N530="nulová",J530,0)</f>
        <v>0</v>
      </c>
      <c r="BJ530" s="18" t="s">
        <v>92</v>
      </c>
      <c r="BK530" s="180">
        <f>ROUND(I530*H530,2)</f>
        <v>0</v>
      </c>
      <c r="BL530" s="18" t="s">
        <v>253</v>
      </c>
      <c r="BM530" s="179" t="s">
        <v>797</v>
      </c>
    </row>
    <row r="531" spans="2:51" s="14" customFormat="1" ht="12">
      <c r="B531" s="189"/>
      <c r="D531" s="182" t="s">
        <v>182</v>
      </c>
      <c r="E531" s="190" t="s">
        <v>1</v>
      </c>
      <c r="F531" s="191" t="s">
        <v>798</v>
      </c>
      <c r="H531" s="192">
        <v>1.08</v>
      </c>
      <c r="I531" s="193"/>
      <c r="L531" s="189"/>
      <c r="M531" s="194"/>
      <c r="N531" s="195"/>
      <c r="O531" s="195"/>
      <c r="P531" s="195"/>
      <c r="Q531" s="195"/>
      <c r="R531" s="195"/>
      <c r="S531" s="195"/>
      <c r="T531" s="196"/>
      <c r="AT531" s="190" t="s">
        <v>182</v>
      </c>
      <c r="AU531" s="190" t="s">
        <v>92</v>
      </c>
      <c r="AV531" s="14" t="s">
        <v>92</v>
      </c>
      <c r="AW531" s="14" t="s">
        <v>32</v>
      </c>
      <c r="AX531" s="14" t="s">
        <v>76</v>
      </c>
      <c r="AY531" s="190" t="s">
        <v>173</v>
      </c>
    </row>
    <row r="532" spans="2:51" s="14" customFormat="1" ht="12">
      <c r="B532" s="189"/>
      <c r="D532" s="182" t="s">
        <v>182</v>
      </c>
      <c r="E532" s="190" t="s">
        <v>1</v>
      </c>
      <c r="F532" s="191" t="s">
        <v>799</v>
      </c>
      <c r="H532" s="192">
        <v>2.16</v>
      </c>
      <c r="I532" s="193"/>
      <c r="L532" s="189"/>
      <c r="M532" s="194"/>
      <c r="N532" s="195"/>
      <c r="O532" s="195"/>
      <c r="P532" s="195"/>
      <c r="Q532" s="195"/>
      <c r="R532" s="195"/>
      <c r="S532" s="195"/>
      <c r="T532" s="196"/>
      <c r="AT532" s="190" t="s">
        <v>182</v>
      </c>
      <c r="AU532" s="190" t="s">
        <v>92</v>
      </c>
      <c r="AV532" s="14" t="s">
        <v>92</v>
      </c>
      <c r="AW532" s="14" t="s">
        <v>32</v>
      </c>
      <c r="AX532" s="14" t="s">
        <v>76</v>
      </c>
      <c r="AY532" s="190" t="s">
        <v>173</v>
      </c>
    </row>
    <row r="533" spans="2:51" s="15" customFormat="1" ht="12">
      <c r="B533" s="197"/>
      <c r="D533" s="182" t="s">
        <v>182</v>
      </c>
      <c r="E533" s="198" t="s">
        <v>1</v>
      </c>
      <c r="F533" s="199" t="s">
        <v>215</v>
      </c>
      <c r="H533" s="200">
        <v>3.24</v>
      </c>
      <c r="I533" s="201"/>
      <c r="L533" s="197"/>
      <c r="M533" s="202"/>
      <c r="N533" s="203"/>
      <c r="O533" s="203"/>
      <c r="P533" s="203"/>
      <c r="Q533" s="203"/>
      <c r="R533" s="203"/>
      <c r="S533" s="203"/>
      <c r="T533" s="204"/>
      <c r="AT533" s="198" t="s">
        <v>182</v>
      </c>
      <c r="AU533" s="198" t="s">
        <v>92</v>
      </c>
      <c r="AV533" s="15" t="s">
        <v>180</v>
      </c>
      <c r="AW533" s="15" t="s">
        <v>32</v>
      </c>
      <c r="AX533" s="15" t="s">
        <v>84</v>
      </c>
      <c r="AY533" s="198" t="s">
        <v>173</v>
      </c>
    </row>
    <row r="534" spans="1:65" s="2" customFormat="1" ht="21.75" customHeight="1">
      <c r="A534" s="33"/>
      <c r="B534" s="167"/>
      <c r="C534" s="168" t="s">
        <v>800</v>
      </c>
      <c r="D534" s="168" t="s">
        <v>175</v>
      </c>
      <c r="E534" s="169" t="s">
        <v>801</v>
      </c>
      <c r="F534" s="170" t="s">
        <v>802</v>
      </c>
      <c r="G534" s="171" t="s">
        <v>659</v>
      </c>
      <c r="H534" s="172">
        <v>5</v>
      </c>
      <c r="I534" s="173"/>
      <c r="J534" s="174">
        <f>ROUND(I534*H534,2)</f>
        <v>0</v>
      </c>
      <c r="K534" s="170" t="s">
        <v>179</v>
      </c>
      <c r="L534" s="34"/>
      <c r="M534" s="175" t="s">
        <v>1</v>
      </c>
      <c r="N534" s="176" t="s">
        <v>42</v>
      </c>
      <c r="O534" s="59"/>
      <c r="P534" s="177">
        <f>O534*H534</f>
        <v>0</v>
      </c>
      <c r="Q534" s="177">
        <v>0.00092</v>
      </c>
      <c r="R534" s="177">
        <f>Q534*H534</f>
        <v>0.0046</v>
      </c>
      <c r="S534" s="177">
        <v>0</v>
      </c>
      <c r="T534" s="178">
        <f>S534*H534</f>
        <v>0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79" t="s">
        <v>253</v>
      </c>
      <c r="AT534" s="179" t="s">
        <v>175</v>
      </c>
      <c r="AU534" s="179" t="s">
        <v>92</v>
      </c>
      <c r="AY534" s="18" t="s">
        <v>173</v>
      </c>
      <c r="BE534" s="180">
        <f>IF(N534="základní",J534,0)</f>
        <v>0</v>
      </c>
      <c r="BF534" s="180">
        <f>IF(N534="snížená",J534,0)</f>
        <v>0</v>
      </c>
      <c r="BG534" s="180">
        <f>IF(N534="zákl. přenesená",J534,0)</f>
        <v>0</v>
      </c>
      <c r="BH534" s="180">
        <f>IF(N534="sníž. přenesená",J534,0)</f>
        <v>0</v>
      </c>
      <c r="BI534" s="180">
        <f>IF(N534="nulová",J534,0)</f>
        <v>0</v>
      </c>
      <c r="BJ534" s="18" t="s">
        <v>92</v>
      </c>
      <c r="BK534" s="180">
        <f>ROUND(I534*H534,2)</f>
        <v>0</v>
      </c>
      <c r="BL534" s="18" t="s">
        <v>253</v>
      </c>
      <c r="BM534" s="179" t="s">
        <v>803</v>
      </c>
    </row>
    <row r="535" spans="2:51" s="14" customFormat="1" ht="12">
      <c r="B535" s="189"/>
      <c r="D535" s="182" t="s">
        <v>182</v>
      </c>
      <c r="E535" s="190" t="s">
        <v>1</v>
      </c>
      <c r="F535" s="191" t="s">
        <v>804</v>
      </c>
      <c r="H535" s="192">
        <v>5</v>
      </c>
      <c r="I535" s="193"/>
      <c r="L535" s="189"/>
      <c r="M535" s="194"/>
      <c r="N535" s="195"/>
      <c r="O535" s="195"/>
      <c r="P535" s="195"/>
      <c r="Q535" s="195"/>
      <c r="R535" s="195"/>
      <c r="S535" s="195"/>
      <c r="T535" s="196"/>
      <c r="AT535" s="190" t="s">
        <v>182</v>
      </c>
      <c r="AU535" s="190" t="s">
        <v>92</v>
      </c>
      <c r="AV535" s="14" t="s">
        <v>92</v>
      </c>
      <c r="AW535" s="14" t="s">
        <v>32</v>
      </c>
      <c r="AX535" s="14" t="s">
        <v>84</v>
      </c>
      <c r="AY535" s="190" t="s">
        <v>173</v>
      </c>
    </row>
    <row r="536" spans="1:65" s="2" customFormat="1" ht="21.75" customHeight="1">
      <c r="A536" s="33"/>
      <c r="B536" s="167"/>
      <c r="C536" s="205" t="s">
        <v>805</v>
      </c>
      <c r="D536" s="205" t="s">
        <v>217</v>
      </c>
      <c r="E536" s="206" t="s">
        <v>806</v>
      </c>
      <c r="F536" s="207" t="s">
        <v>807</v>
      </c>
      <c r="G536" s="208" t="s">
        <v>659</v>
      </c>
      <c r="H536" s="209">
        <v>5</v>
      </c>
      <c r="I536" s="210"/>
      <c r="J536" s="211">
        <f>ROUND(I536*H536,2)</f>
        <v>0</v>
      </c>
      <c r="K536" s="207" t="s">
        <v>1</v>
      </c>
      <c r="L536" s="212"/>
      <c r="M536" s="213" t="s">
        <v>1</v>
      </c>
      <c r="N536" s="214" t="s">
        <v>42</v>
      </c>
      <c r="O536" s="59"/>
      <c r="P536" s="177">
        <f>O536*H536</f>
        <v>0</v>
      </c>
      <c r="Q536" s="177">
        <v>0.074</v>
      </c>
      <c r="R536" s="177">
        <f>Q536*H536</f>
        <v>0.37</v>
      </c>
      <c r="S536" s="177">
        <v>0</v>
      </c>
      <c r="T536" s="178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79" t="s">
        <v>398</v>
      </c>
      <c r="AT536" s="179" t="s">
        <v>217</v>
      </c>
      <c r="AU536" s="179" t="s">
        <v>92</v>
      </c>
      <c r="AY536" s="18" t="s">
        <v>173</v>
      </c>
      <c r="BE536" s="180">
        <f>IF(N536="základní",J536,0)</f>
        <v>0</v>
      </c>
      <c r="BF536" s="180">
        <f>IF(N536="snížená",J536,0)</f>
        <v>0</v>
      </c>
      <c r="BG536" s="180">
        <f>IF(N536="zákl. přenesená",J536,0)</f>
        <v>0</v>
      </c>
      <c r="BH536" s="180">
        <f>IF(N536="sníž. přenesená",J536,0)</f>
        <v>0</v>
      </c>
      <c r="BI536" s="180">
        <f>IF(N536="nulová",J536,0)</f>
        <v>0</v>
      </c>
      <c r="BJ536" s="18" t="s">
        <v>92</v>
      </c>
      <c r="BK536" s="180">
        <f>ROUND(I536*H536,2)</f>
        <v>0</v>
      </c>
      <c r="BL536" s="18" t="s">
        <v>253</v>
      </c>
      <c r="BM536" s="179" t="s">
        <v>808</v>
      </c>
    </row>
    <row r="537" spans="1:65" s="2" customFormat="1" ht="21.75" customHeight="1">
      <c r="A537" s="33"/>
      <c r="B537" s="167"/>
      <c r="C537" s="168" t="s">
        <v>809</v>
      </c>
      <c r="D537" s="168" t="s">
        <v>175</v>
      </c>
      <c r="E537" s="169" t="s">
        <v>810</v>
      </c>
      <c r="F537" s="170" t="s">
        <v>811</v>
      </c>
      <c r="G537" s="171" t="s">
        <v>659</v>
      </c>
      <c r="H537" s="172">
        <v>7</v>
      </c>
      <c r="I537" s="173"/>
      <c r="J537" s="174">
        <f>ROUND(I537*H537,2)</f>
        <v>0</v>
      </c>
      <c r="K537" s="170" t="s">
        <v>179</v>
      </c>
      <c r="L537" s="34"/>
      <c r="M537" s="175" t="s">
        <v>1</v>
      </c>
      <c r="N537" s="176" t="s">
        <v>42</v>
      </c>
      <c r="O537" s="59"/>
      <c r="P537" s="177">
        <f>O537*H537</f>
        <v>0</v>
      </c>
      <c r="Q537" s="177">
        <v>0</v>
      </c>
      <c r="R537" s="177">
        <f>Q537*H537</f>
        <v>0</v>
      </c>
      <c r="S537" s="177">
        <v>0</v>
      </c>
      <c r="T537" s="178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79" t="s">
        <v>253</v>
      </c>
      <c r="AT537" s="179" t="s">
        <v>175</v>
      </c>
      <c r="AU537" s="179" t="s">
        <v>92</v>
      </c>
      <c r="AY537" s="18" t="s">
        <v>173</v>
      </c>
      <c r="BE537" s="180">
        <f>IF(N537="základní",J537,0)</f>
        <v>0</v>
      </c>
      <c r="BF537" s="180">
        <f>IF(N537="snížená",J537,0)</f>
        <v>0</v>
      </c>
      <c r="BG537" s="180">
        <f>IF(N537="zákl. přenesená",J537,0)</f>
        <v>0</v>
      </c>
      <c r="BH537" s="180">
        <f>IF(N537="sníž. přenesená",J537,0)</f>
        <v>0</v>
      </c>
      <c r="BI537" s="180">
        <f>IF(N537="nulová",J537,0)</f>
        <v>0</v>
      </c>
      <c r="BJ537" s="18" t="s">
        <v>92</v>
      </c>
      <c r="BK537" s="180">
        <f>ROUND(I537*H537,2)</f>
        <v>0</v>
      </c>
      <c r="BL537" s="18" t="s">
        <v>253</v>
      </c>
      <c r="BM537" s="179" t="s">
        <v>812</v>
      </c>
    </row>
    <row r="538" spans="1:65" s="2" customFormat="1" ht="21.75" customHeight="1">
      <c r="A538" s="33"/>
      <c r="B538" s="167"/>
      <c r="C538" s="168" t="s">
        <v>813</v>
      </c>
      <c r="D538" s="168" t="s">
        <v>175</v>
      </c>
      <c r="E538" s="169" t="s">
        <v>814</v>
      </c>
      <c r="F538" s="170" t="s">
        <v>815</v>
      </c>
      <c r="G538" s="171" t="s">
        <v>659</v>
      </c>
      <c r="H538" s="172">
        <v>28</v>
      </c>
      <c r="I538" s="173"/>
      <c r="J538" s="174">
        <f>ROUND(I538*H538,2)</f>
        <v>0</v>
      </c>
      <c r="K538" s="170" t="s">
        <v>179</v>
      </c>
      <c r="L538" s="34"/>
      <c r="M538" s="175" t="s">
        <v>1</v>
      </c>
      <c r="N538" s="176" t="s">
        <v>42</v>
      </c>
      <c r="O538" s="59"/>
      <c r="P538" s="177">
        <f>O538*H538</f>
        <v>0</v>
      </c>
      <c r="Q538" s="177">
        <v>0</v>
      </c>
      <c r="R538" s="177">
        <f>Q538*H538</f>
        <v>0</v>
      </c>
      <c r="S538" s="177">
        <v>0</v>
      </c>
      <c r="T538" s="178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79" t="s">
        <v>253</v>
      </c>
      <c r="AT538" s="179" t="s">
        <v>175</v>
      </c>
      <c r="AU538" s="179" t="s">
        <v>92</v>
      </c>
      <c r="AY538" s="18" t="s">
        <v>173</v>
      </c>
      <c r="BE538" s="180">
        <f>IF(N538="základní",J538,0)</f>
        <v>0</v>
      </c>
      <c r="BF538" s="180">
        <f>IF(N538="snížená",J538,0)</f>
        <v>0</v>
      </c>
      <c r="BG538" s="180">
        <f>IF(N538="zákl. přenesená",J538,0)</f>
        <v>0</v>
      </c>
      <c r="BH538" s="180">
        <f>IF(N538="sníž. přenesená",J538,0)</f>
        <v>0</v>
      </c>
      <c r="BI538" s="180">
        <f>IF(N538="nulová",J538,0)</f>
        <v>0</v>
      </c>
      <c r="BJ538" s="18" t="s">
        <v>92</v>
      </c>
      <c r="BK538" s="180">
        <f>ROUND(I538*H538,2)</f>
        <v>0</v>
      </c>
      <c r="BL538" s="18" t="s">
        <v>253</v>
      </c>
      <c r="BM538" s="179" t="s">
        <v>816</v>
      </c>
    </row>
    <row r="539" spans="2:51" s="14" customFormat="1" ht="12">
      <c r="B539" s="189"/>
      <c r="D539" s="182" t="s">
        <v>182</v>
      </c>
      <c r="E539" s="190" t="s">
        <v>1</v>
      </c>
      <c r="F539" s="191" t="s">
        <v>817</v>
      </c>
      <c r="H539" s="192">
        <v>28</v>
      </c>
      <c r="I539" s="193"/>
      <c r="L539" s="189"/>
      <c r="M539" s="194"/>
      <c r="N539" s="195"/>
      <c r="O539" s="195"/>
      <c r="P539" s="195"/>
      <c r="Q539" s="195"/>
      <c r="R539" s="195"/>
      <c r="S539" s="195"/>
      <c r="T539" s="196"/>
      <c r="AT539" s="190" t="s">
        <v>182</v>
      </c>
      <c r="AU539" s="190" t="s">
        <v>92</v>
      </c>
      <c r="AV539" s="14" t="s">
        <v>92</v>
      </c>
      <c r="AW539" s="14" t="s">
        <v>32</v>
      </c>
      <c r="AX539" s="14" t="s">
        <v>84</v>
      </c>
      <c r="AY539" s="190" t="s">
        <v>173</v>
      </c>
    </row>
    <row r="540" spans="1:65" s="2" customFormat="1" ht="21.75" customHeight="1">
      <c r="A540" s="33"/>
      <c r="B540" s="167"/>
      <c r="C540" s="168" t="s">
        <v>818</v>
      </c>
      <c r="D540" s="168" t="s">
        <v>175</v>
      </c>
      <c r="E540" s="169" t="s">
        <v>819</v>
      </c>
      <c r="F540" s="170" t="s">
        <v>820</v>
      </c>
      <c r="G540" s="171" t="s">
        <v>659</v>
      </c>
      <c r="H540" s="172">
        <v>13</v>
      </c>
      <c r="I540" s="173"/>
      <c r="J540" s="174">
        <f>ROUND(I540*H540,2)</f>
        <v>0</v>
      </c>
      <c r="K540" s="170" t="s">
        <v>179</v>
      </c>
      <c r="L540" s="34"/>
      <c r="M540" s="175" t="s">
        <v>1</v>
      </c>
      <c r="N540" s="176" t="s">
        <v>42</v>
      </c>
      <c r="O540" s="59"/>
      <c r="P540" s="177">
        <f>O540*H540</f>
        <v>0</v>
      </c>
      <c r="Q540" s="177">
        <v>0</v>
      </c>
      <c r="R540" s="177">
        <f>Q540*H540</f>
        <v>0</v>
      </c>
      <c r="S540" s="177">
        <v>0</v>
      </c>
      <c r="T540" s="178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79" t="s">
        <v>253</v>
      </c>
      <c r="AT540" s="179" t="s">
        <v>175</v>
      </c>
      <c r="AU540" s="179" t="s">
        <v>92</v>
      </c>
      <c r="AY540" s="18" t="s">
        <v>173</v>
      </c>
      <c r="BE540" s="180">
        <f>IF(N540="základní",J540,0)</f>
        <v>0</v>
      </c>
      <c r="BF540" s="180">
        <f>IF(N540="snížená",J540,0)</f>
        <v>0</v>
      </c>
      <c r="BG540" s="180">
        <f>IF(N540="zákl. přenesená",J540,0)</f>
        <v>0</v>
      </c>
      <c r="BH540" s="180">
        <f>IF(N540="sníž. přenesená",J540,0)</f>
        <v>0</v>
      </c>
      <c r="BI540" s="180">
        <f>IF(N540="nulová",J540,0)</f>
        <v>0</v>
      </c>
      <c r="BJ540" s="18" t="s">
        <v>92</v>
      </c>
      <c r="BK540" s="180">
        <f>ROUND(I540*H540,2)</f>
        <v>0</v>
      </c>
      <c r="BL540" s="18" t="s">
        <v>253</v>
      </c>
      <c r="BM540" s="179" t="s">
        <v>821</v>
      </c>
    </row>
    <row r="541" spans="2:51" s="14" customFormat="1" ht="12">
      <c r="B541" s="189"/>
      <c r="D541" s="182" t="s">
        <v>182</v>
      </c>
      <c r="E541" s="190" t="s">
        <v>1</v>
      </c>
      <c r="F541" s="191" t="s">
        <v>822</v>
      </c>
      <c r="H541" s="192">
        <v>13</v>
      </c>
      <c r="I541" s="193"/>
      <c r="L541" s="189"/>
      <c r="M541" s="194"/>
      <c r="N541" s="195"/>
      <c r="O541" s="195"/>
      <c r="P541" s="195"/>
      <c r="Q541" s="195"/>
      <c r="R541" s="195"/>
      <c r="S541" s="195"/>
      <c r="T541" s="196"/>
      <c r="AT541" s="190" t="s">
        <v>182</v>
      </c>
      <c r="AU541" s="190" t="s">
        <v>92</v>
      </c>
      <c r="AV541" s="14" t="s">
        <v>92</v>
      </c>
      <c r="AW541" s="14" t="s">
        <v>32</v>
      </c>
      <c r="AX541" s="14" t="s">
        <v>84</v>
      </c>
      <c r="AY541" s="190" t="s">
        <v>173</v>
      </c>
    </row>
    <row r="542" spans="1:65" s="2" customFormat="1" ht="16.5" customHeight="1">
      <c r="A542" s="33"/>
      <c r="B542" s="167"/>
      <c r="C542" s="205" t="s">
        <v>823</v>
      </c>
      <c r="D542" s="205" t="s">
        <v>217</v>
      </c>
      <c r="E542" s="206" t="s">
        <v>824</v>
      </c>
      <c r="F542" s="207" t="s">
        <v>825</v>
      </c>
      <c r="G542" s="208" t="s">
        <v>256</v>
      </c>
      <c r="H542" s="209">
        <v>68.985</v>
      </c>
      <c r="I542" s="210"/>
      <c r="J542" s="211">
        <f>ROUND(I542*H542,2)</f>
        <v>0</v>
      </c>
      <c r="K542" s="207" t="s">
        <v>179</v>
      </c>
      <c r="L542" s="212"/>
      <c r="M542" s="213" t="s">
        <v>1</v>
      </c>
      <c r="N542" s="214" t="s">
        <v>42</v>
      </c>
      <c r="O542" s="59"/>
      <c r="P542" s="177">
        <f>O542*H542</f>
        <v>0</v>
      </c>
      <c r="Q542" s="177">
        <v>0.003</v>
      </c>
      <c r="R542" s="177">
        <f>Q542*H542</f>
        <v>0.206955</v>
      </c>
      <c r="S542" s="177">
        <v>0</v>
      </c>
      <c r="T542" s="178">
        <f>S542*H542</f>
        <v>0</v>
      </c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R542" s="179" t="s">
        <v>398</v>
      </c>
      <c r="AT542" s="179" t="s">
        <v>217</v>
      </c>
      <c r="AU542" s="179" t="s">
        <v>92</v>
      </c>
      <c r="AY542" s="18" t="s">
        <v>173</v>
      </c>
      <c r="BE542" s="180">
        <f>IF(N542="základní",J542,0)</f>
        <v>0</v>
      </c>
      <c r="BF542" s="180">
        <f>IF(N542="snížená",J542,0)</f>
        <v>0</v>
      </c>
      <c r="BG542" s="180">
        <f>IF(N542="zákl. přenesená",J542,0)</f>
        <v>0</v>
      </c>
      <c r="BH542" s="180">
        <f>IF(N542="sníž. přenesená",J542,0)</f>
        <v>0</v>
      </c>
      <c r="BI542" s="180">
        <f>IF(N542="nulová",J542,0)</f>
        <v>0</v>
      </c>
      <c r="BJ542" s="18" t="s">
        <v>92</v>
      </c>
      <c r="BK542" s="180">
        <f>ROUND(I542*H542,2)</f>
        <v>0</v>
      </c>
      <c r="BL542" s="18" t="s">
        <v>253</v>
      </c>
      <c r="BM542" s="179" t="s">
        <v>826</v>
      </c>
    </row>
    <row r="543" spans="2:51" s="14" customFormat="1" ht="12">
      <c r="B543" s="189"/>
      <c r="D543" s="182" t="s">
        <v>182</v>
      </c>
      <c r="E543" s="190" t="s">
        <v>1</v>
      </c>
      <c r="F543" s="191" t="s">
        <v>827</v>
      </c>
      <c r="H543" s="192">
        <v>68.985</v>
      </c>
      <c r="I543" s="193"/>
      <c r="L543" s="189"/>
      <c r="M543" s="194"/>
      <c r="N543" s="195"/>
      <c r="O543" s="195"/>
      <c r="P543" s="195"/>
      <c r="Q543" s="195"/>
      <c r="R543" s="195"/>
      <c r="S543" s="195"/>
      <c r="T543" s="196"/>
      <c r="AT543" s="190" t="s">
        <v>182</v>
      </c>
      <c r="AU543" s="190" t="s">
        <v>92</v>
      </c>
      <c r="AV543" s="14" t="s">
        <v>92</v>
      </c>
      <c r="AW543" s="14" t="s">
        <v>32</v>
      </c>
      <c r="AX543" s="14" t="s">
        <v>84</v>
      </c>
      <c r="AY543" s="190" t="s">
        <v>173</v>
      </c>
    </row>
    <row r="544" spans="1:65" s="2" customFormat="1" ht="16.5" customHeight="1">
      <c r="A544" s="33"/>
      <c r="B544" s="167"/>
      <c r="C544" s="205" t="s">
        <v>715</v>
      </c>
      <c r="D544" s="205" t="s">
        <v>217</v>
      </c>
      <c r="E544" s="206" t="s">
        <v>828</v>
      </c>
      <c r="F544" s="207" t="s">
        <v>829</v>
      </c>
      <c r="G544" s="208" t="s">
        <v>830</v>
      </c>
      <c r="H544" s="209">
        <v>48</v>
      </c>
      <c r="I544" s="210"/>
      <c r="J544" s="211">
        <f>ROUND(I544*H544,2)</f>
        <v>0</v>
      </c>
      <c r="K544" s="207" t="s">
        <v>179</v>
      </c>
      <c r="L544" s="212"/>
      <c r="M544" s="213" t="s">
        <v>1</v>
      </c>
      <c r="N544" s="214" t="s">
        <v>42</v>
      </c>
      <c r="O544" s="59"/>
      <c r="P544" s="177">
        <f>O544*H544</f>
        <v>0</v>
      </c>
      <c r="Q544" s="177">
        <v>0.0002</v>
      </c>
      <c r="R544" s="177">
        <f>Q544*H544</f>
        <v>0.009600000000000001</v>
      </c>
      <c r="S544" s="177">
        <v>0</v>
      </c>
      <c r="T544" s="178">
        <f>S544*H544</f>
        <v>0</v>
      </c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R544" s="179" t="s">
        <v>398</v>
      </c>
      <c r="AT544" s="179" t="s">
        <v>217</v>
      </c>
      <c r="AU544" s="179" t="s">
        <v>92</v>
      </c>
      <c r="AY544" s="18" t="s">
        <v>173</v>
      </c>
      <c r="BE544" s="180">
        <f>IF(N544="základní",J544,0)</f>
        <v>0</v>
      </c>
      <c r="BF544" s="180">
        <f>IF(N544="snížená",J544,0)</f>
        <v>0</v>
      </c>
      <c r="BG544" s="180">
        <f>IF(N544="zákl. přenesená",J544,0)</f>
        <v>0</v>
      </c>
      <c r="BH544" s="180">
        <f>IF(N544="sníž. přenesená",J544,0)</f>
        <v>0</v>
      </c>
      <c r="BI544" s="180">
        <f>IF(N544="nulová",J544,0)</f>
        <v>0</v>
      </c>
      <c r="BJ544" s="18" t="s">
        <v>92</v>
      </c>
      <c r="BK544" s="180">
        <f>ROUND(I544*H544,2)</f>
        <v>0</v>
      </c>
      <c r="BL544" s="18" t="s">
        <v>253</v>
      </c>
      <c r="BM544" s="179" t="s">
        <v>831</v>
      </c>
    </row>
    <row r="545" spans="2:51" s="14" customFormat="1" ht="12">
      <c r="B545" s="189"/>
      <c r="D545" s="182" t="s">
        <v>182</v>
      </c>
      <c r="E545" s="190" t="s">
        <v>1</v>
      </c>
      <c r="F545" s="191" t="s">
        <v>832</v>
      </c>
      <c r="H545" s="192">
        <v>48</v>
      </c>
      <c r="I545" s="193"/>
      <c r="L545" s="189"/>
      <c r="M545" s="194"/>
      <c r="N545" s="195"/>
      <c r="O545" s="195"/>
      <c r="P545" s="195"/>
      <c r="Q545" s="195"/>
      <c r="R545" s="195"/>
      <c r="S545" s="195"/>
      <c r="T545" s="196"/>
      <c r="AT545" s="190" t="s">
        <v>182</v>
      </c>
      <c r="AU545" s="190" t="s">
        <v>92</v>
      </c>
      <c r="AV545" s="14" t="s">
        <v>92</v>
      </c>
      <c r="AW545" s="14" t="s">
        <v>32</v>
      </c>
      <c r="AX545" s="14" t="s">
        <v>84</v>
      </c>
      <c r="AY545" s="190" t="s">
        <v>173</v>
      </c>
    </row>
    <row r="546" spans="1:65" s="2" customFormat="1" ht="21.75" customHeight="1">
      <c r="A546" s="33"/>
      <c r="B546" s="167"/>
      <c r="C546" s="168" t="s">
        <v>833</v>
      </c>
      <c r="D546" s="168" t="s">
        <v>175</v>
      </c>
      <c r="E546" s="169" t="s">
        <v>834</v>
      </c>
      <c r="F546" s="170" t="s">
        <v>835</v>
      </c>
      <c r="G546" s="171" t="s">
        <v>618</v>
      </c>
      <c r="H546" s="223"/>
      <c r="I546" s="173"/>
      <c r="J546" s="174">
        <f>ROUND(I546*H546,2)</f>
        <v>0</v>
      </c>
      <c r="K546" s="170" t="s">
        <v>179</v>
      </c>
      <c r="L546" s="34"/>
      <c r="M546" s="175" t="s">
        <v>1</v>
      </c>
      <c r="N546" s="176" t="s">
        <v>42</v>
      </c>
      <c r="O546" s="59"/>
      <c r="P546" s="177">
        <f>O546*H546</f>
        <v>0</v>
      </c>
      <c r="Q546" s="177">
        <v>0</v>
      </c>
      <c r="R546" s="177">
        <f>Q546*H546</f>
        <v>0</v>
      </c>
      <c r="S546" s="177">
        <v>0</v>
      </c>
      <c r="T546" s="178">
        <f>S546*H546</f>
        <v>0</v>
      </c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R546" s="179" t="s">
        <v>253</v>
      </c>
      <c r="AT546" s="179" t="s">
        <v>175</v>
      </c>
      <c r="AU546" s="179" t="s">
        <v>92</v>
      </c>
      <c r="AY546" s="18" t="s">
        <v>173</v>
      </c>
      <c r="BE546" s="180">
        <f>IF(N546="základní",J546,0)</f>
        <v>0</v>
      </c>
      <c r="BF546" s="180">
        <f>IF(N546="snížená",J546,0)</f>
        <v>0</v>
      </c>
      <c r="BG546" s="180">
        <f>IF(N546="zákl. přenesená",J546,0)</f>
        <v>0</v>
      </c>
      <c r="BH546" s="180">
        <f>IF(N546="sníž. přenesená",J546,0)</f>
        <v>0</v>
      </c>
      <c r="BI546" s="180">
        <f>IF(N546="nulová",J546,0)</f>
        <v>0</v>
      </c>
      <c r="BJ546" s="18" t="s">
        <v>92</v>
      </c>
      <c r="BK546" s="180">
        <f>ROUND(I546*H546,2)</f>
        <v>0</v>
      </c>
      <c r="BL546" s="18" t="s">
        <v>253</v>
      </c>
      <c r="BM546" s="179" t="s">
        <v>836</v>
      </c>
    </row>
    <row r="547" spans="2:63" s="12" customFormat="1" ht="22.95" customHeight="1">
      <c r="B547" s="154"/>
      <c r="D547" s="155" t="s">
        <v>75</v>
      </c>
      <c r="E547" s="165" t="s">
        <v>837</v>
      </c>
      <c r="F547" s="165" t="s">
        <v>838</v>
      </c>
      <c r="I547" s="157"/>
      <c r="J547" s="166">
        <f>BK547</f>
        <v>0</v>
      </c>
      <c r="L547" s="154"/>
      <c r="M547" s="159"/>
      <c r="N547" s="160"/>
      <c r="O547" s="160"/>
      <c r="P547" s="161">
        <f>SUM(P548:P556)</f>
        <v>0</v>
      </c>
      <c r="Q547" s="160"/>
      <c r="R547" s="161">
        <f>SUM(R548:R556)</f>
        <v>0.0046512</v>
      </c>
      <c r="S547" s="160"/>
      <c r="T547" s="162">
        <f>SUM(T548:T556)</f>
        <v>0.2928</v>
      </c>
      <c r="AR547" s="155" t="s">
        <v>92</v>
      </c>
      <c r="AT547" s="163" t="s">
        <v>75</v>
      </c>
      <c r="AU547" s="163" t="s">
        <v>84</v>
      </c>
      <c r="AY547" s="155" t="s">
        <v>173</v>
      </c>
      <c r="BK547" s="164">
        <f>SUM(BK548:BK556)</f>
        <v>0</v>
      </c>
    </row>
    <row r="548" spans="1:65" s="2" customFormat="1" ht="16.5" customHeight="1">
      <c r="A548" s="33"/>
      <c r="B548" s="167"/>
      <c r="C548" s="168" t="s">
        <v>839</v>
      </c>
      <c r="D548" s="168" t="s">
        <v>175</v>
      </c>
      <c r="E548" s="169" t="s">
        <v>840</v>
      </c>
      <c r="F548" s="170" t="s">
        <v>841</v>
      </c>
      <c r="G548" s="171" t="s">
        <v>178</v>
      </c>
      <c r="H548" s="172">
        <v>12.24</v>
      </c>
      <c r="I548" s="173"/>
      <c r="J548" s="174">
        <f>ROUND(I548*H548,2)</f>
        <v>0</v>
      </c>
      <c r="K548" s="170" t="s">
        <v>179</v>
      </c>
      <c r="L548" s="34"/>
      <c r="M548" s="175" t="s">
        <v>1</v>
      </c>
      <c r="N548" s="176" t="s">
        <v>42</v>
      </c>
      <c r="O548" s="59"/>
      <c r="P548" s="177">
        <f>O548*H548</f>
        <v>0</v>
      </c>
      <c r="Q548" s="177">
        <v>0</v>
      </c>
      <c r="R548" s="177">
        <f>Q548*H548</f>
        <v>0</v>
      </c>
      <c r="S548" s="177">
        <v>0.02</v>
      </c>
      <c r="T548" s="178">
        <f>S548*H548</f>
        <v>0.24480000000000002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79" t="s">
        <v>253</v>
      </c>
      <c r="AT548" s="179" t="s">
        <v>175</v>
      </c>
      <c r="AU548" s="179" t="s">
        <v>92</v>
      </c>
      <c r="AY548" s="18" t="s">
        <v>173</v>
      </c>
      <c r="BE548" s="180">
        <f>IF(N548="základní",J548,0)</f>
        <v>0</v>
      </c>
      <c r="BF548" s="180">
        <f>IF(N548="snížená",J548,0)</f>
        <v>0</v>
      </c>
      <c r="BG548" s="180">
        <f>IF(N548="zákl. přenesená",J548,0)</f>
        <v>0</v>
      </c>
      <c r="BH548" s="180">
        <f>IF(N548="sníž. přenesená",J548,0)</f>
        <v>0</v>
      </c>
      <c r="BI548" s="180">
        <f>IF(N548="nulová",J548,0)</f>
        <v>0</v>
      </c>
      <c r="BJ548" s="18" t="s">
        <v>92</v>
      </c>
      <c r="BK548" s="180">
        <f>ROUND(I548*H548,2)</f>
        <v>0</v>
      </c>
      <c r="BL548" s="18" t="s">
        <v>253</v>
      </c>
      <c r="BM548" s="179" t="s">
        <v>842</v>
      </c>
    </row>
    <row r="549" spans="2:51" s="14" customFormat="1" ht="12">
      <c r="B549" s="189"/>
      <c r="D549" s="182" t="s">
        <v>182</v>
      </c>
      <c r="E549" s="190" t="s">
        <v>1</v>
      </c>
      <c r="F549" s="191" t="s">
        <v>843</v>
      </c>
      <c r="H549" s="192">
        <v>9</v>
      </c>
      <c r="I549" s="193"/>
      <c r="L549" s="189"/>
      <c r="M549" s="194"/>
      <c r="N549" s="195"/>
      <c r="O549" s="195"/>
      <c r="P549" s="195"/>
      <c r="Q549" s="195"/>
      <c r="R549" s="195"/>
      <c r="S549" s="195"/>
      <c r="T549" s="196"/>
      <c r="AT549" s="190" t="s">
        <v>182</v>
      </c>
      <c r="AU549" s="190" t="s">
        <v>92</v>
      </c>
      <c r="AV549" s="14" t="s">
        <v>92</v>
      </c>
      <c r="AW549" s="14" t="s">
        <v>32</v>
      </c>
      <c r="AX549" s="14" t="s">
        <v>76</v>
      </c>
      <c r="AY549" s="190" t="s">
        <v>173</v>
      </c>
    </row>
    <row r="550" spans="2:51" s="14" customFormat="1" ht="12">
      <c r="B550" s="189"/>
      <c r="D550" s="182" t="s">
        <v>182</v>
      </c>
      <c r="E550" s="190" t="s">
        <v>1</v>
      </c>
      <c r="F550" s="191" t="s">
        <v>456</v>
      </c>
      <c r="H550" s="192">
        <v>2.16</v>
      </c>
      <c r="I550" s="193"/>
      <c r="L550" s="189"/>
      <c r="M550" s="194"/>
      <c r="N550" s="195"/>
      <c r="O550" s="195"/>
      <c r="P550" s="195"/>
      <c r="Q550" s="195"/>
      <c r="R550" s="195"/>
      <c r="S550" s="195"/>
      <c r="T550" s="196"/>
      <c r="AT550" s="190" t="s">
        <v>182</v>
      </c>
      <c r="AU550" s="190" t="s">
        <v>92</v>
      </c>
      <c r="AV550" s="14" t="s">
        <v>92</v>
      </c>
      <c r="AW550" s="14" t="s">
        <v>32</v>
      </c>
      <c r="AX550" s="14" t="s">
        <v>76</v>
      </c>
      <c r="AY550" s="190" t="s">
        <v>173</v>
      </c>
    </row>
    <row r="551" spans="2:51" s="14" customFormat="1" ht="12">
      <c r="B551" s="189"/>
      <c r="D551" s="182" t="s">
        <v>182</v>
      </c>
      <c r="E551" s="190" t="s">
        <v>1</v>
      </c>
      <c r="F551" s="191" t="s">
        <v>455</v>
      </c>
      <c r="H551" s="192">
        <v>1.08</v>
      </c>
      <c r="I551" s="193"/>
      <c r="L551" s="189"/>
      <c r="M551" s="194"/>
      <c r="N551" s="195"/>
      <c r="O551" s="195"/>
      <c r="P551" s="195"/>
      <c r="Q551" s="195"/>
      <c r="R551" s="195"/>
      <c r="S551" s="195"/>
      <c r="T551" s="196"/>
      <c r="AT551" s="190" t="s">
        <v>182</v>
      </c>
      <c r="AU551" s="190" t="s">
        <v>92</v>
      </c>
      <c r="AV551" s="14" t="s">
        <v>92</v>
      </c>
      <c r="AW551" s="14" t="s">
        <v>32</v>
      </c>
      <c r="AX551" s="14" t="s">
        <v>76</v>
      </c>
      <c r="AY551" s="190" t="s">
        <v>173</v>
      </c>
    </row>
    <row r="552" spans="2:51" s="15" customFormat="1" ht="12">
      <c r="B552" s="197"/>
      <c r="D552" s="182" t="s">
        <v>182</v>
      </c>
      <c r="E552" s="198" t="s">
        <v>1</v>
      </c>
      <c r="F552" s="199" t="s">
        <v>215</v>
      </c>
      <c r="H552" s="200">
        <v>12.24</v>
      </c>
      <c r="I552" s="201"/>
      <c r="L552" s="197"/>
      <c r="M552" s="202"/>
      <c r="N552" s="203"/>
      <c r="O552" s="203"/>
      <c r="P552" s="203"/>
      <c r="Q552" s="203"/>
      <c r="R552" s="203"/>
      <c r="S552" s="203"/>
      <c r="T552" s="204"/>
      <c r="AT552" s="198" t="s">
        <v>182</v>
      </c>
      <c r="AU552" s="198" t="s">
        <v>92</v>
      </c>
      <c r="AV552" s="15" t="s">
        <v>180</v>
      </c>
      <c r="AW552" s="15" t="s">
        <v>32</v>
      </c>
      <c r="AX552" s="15" t="s">
        <v>84</v>
      </c>
      <c r="AY552" s="198" t="s">
        <v>173</v>
      </c>
    </row>
    <row r="553" spans="1:65" s="2" customFormat="1" ht="21.75" customHeight="1">
      <c r="A553" s="33"/>
      <c r="B553" s="167"/>
      <c r="C553" s="168" t="s">
        <v>844</v>
      </c>
      <c r="D553" s="168" t="s">
        <v>175</v>
      </c>
      <c r="E553" s="169" t="s">
        <v>845</v>
      </c>
      <c r="F553" s="170" t="s">
        <v>846</v>
      </c>
      <c r="G553" s="171" t="s">
        <v>178</v>
      </c>
      <c r="H553" s="172">
        <v>12.24</v>
      </c>
      <c r="I553" s="173"/>
      <c r="J553" s="174">
        <f>ROUND(I553*H553,2)</f>
        <v>0</v>
      </c>
      <c r="K553" s="170" t="s">
        <v>1</v>
      </c>
      <c r="L553" s="34"/>
      <c r="M553" s="175" t="s">
        <v>1</v>
      </c>
      <c r="N553" s="176" t="s">
        <v>42</v>
      </c>
      <c r="O553" s="59"/>
      <c r="P553" s="177">
        <f>O553*H553</f>
        <v>0</v>
      </c>
      <c r="Q553" s="177">
        <v>0.00038</v>
      </c>
      <c r="R553" s="177">
        <f>Q553*H553</f>
        <v>0.0046512</v>
      </c>
      <c r="S553" s="177">
        <v>0</v>
      </c>
      <c r="T553" s="178">
        <f>S553*H553</f>
        <v>0</v>
      </c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R553" s="179" t="s">
        <v>253</v>
      </c>
      <c r="AT553" s="179" t="s">
        <v>175</v>
      </c>
      <c r="AU553" s="179" t="s">
        <v>92</v>
      </c>
      <c r="AY553" s="18" t="s">
        <v>173</v>
      </c>
      <c r="BE553" s="180">
        <f>IF(N553="základní",J553,0)</f>
        <v>0</v>
      </c>
      <c r="BF553" s="180">
        <f>IF(N553="snížená",J553,0)</f>
        <v>0</v>
      </c>
      <c r="BG553" s="180">
        <f>IF(N553="zákl. přenesená",J553,0)</f>
        <v>0</v>
      </c>
      <c r="BH553" s="180">
        <f>IF(N553="sníž. přenesená",J553,0)</f>
        <v>0</v>
      </c>
      <c r="BI553" s="180">
        <f>IF(N553="nulová",J553,0)</f>
        <v>0</v>
      </c>
      <c r="BJ553" s="18" t="s">
        <v>92</v>
      </c>
      <c r="BK553" s="180">
        <f>ROUND(I553*H553,2)</f>
        <v>0</v>
      </c>
      <c r="BL553" s="18" t="s">
        <v>253</v>
      </c>
      <c r="BM553" s="179" t="s">
        <v>847</v>
      </c>
    </row>
    <row r="554" spans="1:65" s="2" customFormat="1" ht="16.5" customHeight="1">
      <c r="A554" s="33"/>
      <c r="B554" s="167"/>
      <c r="C554" s="168" t="s">
        <v>848</v>
      </c>
      <c r="D554" s="168" t="s">
        <v>175</v>
      </c>
      <c r="E554" s="169" t="s">
        <v>849</v>
      </c>
      <c r="F554" s="170" t="s">
        <v>850</v>
      </c>
      <c r="G554" s="171" t="s">
        <v>659</v>
      </c>
      <c r="H554" s="172">
        <v>16</v>
      </c>
      <c r="I554" s="173"/>
      <c r="J554" s="174">
        <f>ROUND(I554*H554,2)</f>
        <v>0</v>
      </c>
      <c r="K554" s="170" t="s">
        <v>179</v>
      </c>
      <c r="L554" s="34"/>
      <c r="M554" s="175" t="s">
        <v>1</v>
      </c>
      <c r="N554" s="176" t="s">
        <v>42</v>
      </c>
      <c r="O554" s="59"/>
      <c r="P554" s="177">
        <f>O554*H554</f>
        <v>0</v>
      </c>
      <c r="Q554" s="177">
        <v>0</v>
      </c>
      <c r="R554" s="177">
        <f>Q554*H554</f>
        <v>0</v>
      </c>
      <c r="S554" s="177">
        <v>0</v>
      </c>
      <c r="T554" s="17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79" t="s">
        <v>253</v>
      </c>
      <c r="AT554" s="179" t="s">
        <v>175</v>
      </c>
      <c r="AU554" s="179" t="s">
        <v>92</v>
      </c>
      <c r="AY554" s="18" t="s">
        <v>173</v>
      </c>
      <c r="BE554" s="180">
        <f>IF(N554="základní",J554,0)</f>
        <v>0</v>
      </c>
      <c r="BF554" s="180">
        <f>IF(N554="snížená",J554,0)</f>
        <v>0</v>
      </c>
      <c r="BG554" s="180">
        <f>IF(N554="zákl. přenesená",J554,0)</f>
        <v>0</v>
      </c>
      <c r="BH554" s="180">
        <f>IF(N554="sníž. přenesená",J554,0)</f>
        <v>0</v>
      </c>
      <c r="BI554" s="180">
        <f>IF(N554="nulová",J554,0)</f>
        <v>0</v>
      </c>
      <c r="BJ554" s="18" t="s">
        <v>92</v>
      </c>
      <c r="BK554" s="180">
        <f>ROUND(I554*H554,2)</f>
        <v>0</v>
      </c>
      <c r="BL554" s="18" t="s">
        <v>253</v>
      </c>
      <c r="BM554" s="179" t="s">
        <v>851</v>
      </c>
    </row>
    <row r="555" spans="1:65" s="2" customFormat="1" ht="21.75" customHeight="1">
      <c r="A555" s="33"/>
      <c r="B555" s="167"/>
      <c r="C555" s="168" t="s">
        <v>852</v>
      </c>
      <c r="D555" s="168" t="s">
        <v>175</v>
      </c>
      <c r="E555" s="169" t="s">
        <v>853</v>
      </c>
      <c r="F555" s="170" t="s">
        <v>854</v>
      </c>
      <c r="G555" s="171" t="s">
        <v>659</v>
      </c>
      <c r="H555" s="172">
        <v>16</v>
      </c>
      <c r="I555" s="173"/>
      <c r="J555" s="174">
        <f>ROUND(I555*H555,2)</f>
        <v>0</v>
      </c>
      <c r="K555" s="170" t="s">
        <v>179</v>
      </c>
      <c r="L555" s="34"/>
      <c r="M555" s="175" t="s">
        <v>1</v>
      </c>
      <c r="N555" s="176" t="s">
        <v>42</v>
      </c>
      <c r="O555" s="59"/>
      <c r="P555" s="177">
        <f>O555*H555</f>
        <v>0</v>
      </c>
      <c r="Q555" s="177">
        <v>0</v>
      </c>
      <c r="R555" s="177">
        <f>Q555*H555</f>
        <v>0</v>
      </c>
      <c r="S555" s="177">
        <v>0.003</v>
      </c>
      <c r="T555" s="178">
        <f>S555*H555</f>
        <v>0.048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79" t="s">
        <v>253</v>
      </c>
      <c r="AT555" s="179" t="s">
        <v>175</v>
      </c>
      <c r="AU555" s="179" t="s">
        <v>92</v>
      </c>
      <c r="AY555" s="18" t="s">
        <v>173</v>
      </c>
      <c r="BE555" s="180">
        <f>IF(N555="základní",J555,0)</f>
        <v>0</v>
      </c>
      <c r="BF555" s="180">
        <f>IF(N555="snížená",J555,0)</f>
        <v>0</v>
      </c>
      <c r="BG555" s="180">
        <f>IF(N555="zákl. přenesená",J555,0)</f>
        <v>0</v>
      </c>
      <c r="BH555" s="180">
        <f>IF(N555="sníž. přenesená",J555,0)</f>
        <v>0</v>
      </c>
      <c r="BI555" s="180">
        <f>IF(N555="nulová",J555,0)</f>
        <v>0</v>
      </c>
      <c r="BJ555" s="18" t="s">
        <v>92</v>
      </c>
      <c r="BK555" s="180">
        <f>ROUND(I555*H555,2)</f>
        <v>0</v>
      </c>
      <c r="BL555" s="18" t="s">
        <v>253</v>
      </c>
      <c r="BM555" s="179" t="s">
        <v>855</v>
      </c>
    </row>
    <row r="556" spans="1:65" s="2" customFormat="1" ht="21.75" customHeight="1">
      <c r="A556" s="33"/>
      <c r="B556" s="167"/>
      <c r="C556" s="168" t="s">
        <v>856</v>
      </c>
      <c r="D556" s="168" t="s">
        <v>175</v>
      </c>
      <c r="E556" s="169" t="s">
        <v>857</v>
      </c>
      <c r="F556" s="170" t="s">
        <v>858</v>
      </c>
      <c r="G556" s="171" t="s">
        <v>618</v>
      </c>
      <c r="H556" s="223"/>
      <c r="I556" s="173"/>
      <c r="J556" s="174">
        <f>ROUND(I556*H556,2)</f>
        <v>0</v>
      </c>
      <c r="K556" s="170" t="s">
        <v>179</v>
      </c>
      <c r="L556" s="34"/>
      <c r="M556" s="175" t="s">
        <v>1</v>
      </c>
      <c r="N556" s="176" t="s">
        <v>42</v>
      </c>
      <c r="O556" s="59"/>
      <c r="P556" s="177">
        <f>O556*H556</f>
        <v>0</v>
      </c>
      <c r="Q556" s="177">
        <v>0</v>
      </c>
      <c r="R556" s="177">
        <f>Q556*H556</f>
        <v>0</v>
      </c>
      <c r="S556" s="177">
        <v>0</v>
      </c>
      <c r="T556" s="178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9" t="s">
        <v>253</v>
      </c>
      <c r="AT556" s="179" t="s">
        <v>175</v>
      </c>
      <c r="AU556" s="179" t="s">
        <v>92</v>
      </c>
      <c r="AY556" s="18" t="s">
        <v>173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8" t="s">
        <v>92</v>
      </c>
      <c r="BK556" s="180">
        <f>ROUND(I556*H556,2)</f>
        <v>0</v>
      </c>
      <c r="BL556" s="18" t="s">
        <v>253</v>
      </c>
      <c r="BM556" s="179" t="s">
        <v>859</v>
      </c>
    </row>
    <row r="557" spans="2:63" s="12" customFormat="1" ht="22.95" customHeight="1">
      <c r="B557" s="154"/>
      <c r="D557" s="155" t="s">
        <v>75</v>
      </c>
      <c r="E557" s="165" t="s">
        <v>860</v>
      </c>
      <c r="F557" s="165" t="s">
        <v>861</v>
      </c>
      <c r="I557" s="157"/>
      <c r="J557" s="166">
        <f>BK557</f>
        <v>0</v>
      </c>
      <c r="L557" s="154"/>
      <c r="M557" s="159"/>
      <c r="N557" s="160"/>
      <c r="O557" s="160"/>
      <c r="P557" s="161">
        <f>SUM(P558:P565)</f>
        <v>0</v>
      </c>
      <c r="Q557" s="160"/>
      <c r="R557" s="161">
        <f>SUM(R558:R565)</f>
        <v>0</v>
      </c>
      <c r="S557" s="160"/>
      <c r="T557" s="162">
        <f>SUM(T558:T565)</f>
        <v>6.4306</v>
      </c>
      <c r="AR557" s="155" t="s">
        <v>92</v>
      </c>
      <c r="AT557" s="163" t="s">
        <v>75</v>
      </c>
      <c r="AU557" s="163" t="s">
        <v>84</v>
      </c>
      <c r="AY557" s="155" t="s">
        <v>173</v>
      </c>
      <c r="BK557" s="164">
        <f>SUM(BK558:BK565)</f>
        <v>0</v>
      </c>
    </row>
    <row r="558" spans="1:65" s="2" customFormat="1" ht="21.75" customHeight="1">
      <c r="A558" s="33"/>
      <c r="B558" s="167"/>
      <c r="C558" s="168" t="s">
        <v>862</v>
      </c>
      <c r="D558" s="168" t="s">
        <v>175</v>
      </c>
      <c r="E558" s="169" t="s">
        <v>863</v>
      </c>
      <c r="F558" s="170" t="s">
        <v>864</v>
      </c>
      <c r="G558" s="171" t="s">
        <v>178</v>
      </c>
      <c r="H558" s="172">
        <v>74</v>
      </c>
      <c r="I558" s="173"/>
      <c r="J558" s="174">
        <f>ROUND(I558*H558,2)</f>
        <v>0</v>
      </c>
      <c r="K558" s="170" t="s">
        <v>179</v>
      </c>
      <c r="L558" s="34"/>
      <c r="M558" s="175" t="s">
        <v>1</v>
      </c>
      <c r="N558" s="176" t="s">
        <v>42</v>
      </c>
      <c r="O558" s="59"/>
      <c r="P558" s="177">
        <f>O558*H558</f>
        <v>0</v>
      </c>
      <c r="Q558" s="177">
        <v>0</v>
      </c>
      <c r="R558" s="177">
        <f>Q558*H558</f>
        <v>0</v>
      </c>
      <c r="S558" s="177">
        <v>0.0869</v>
      </c>
      <c r="T558" s="178">
        <f>S558*H558</f>
        <v>6.4306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79" t="s">
        <v>253</v>
      </c>
      <c r="AT558" s="179" t="s">
        <v>175</v>
      </c>
      <c r="AU558" s="179" t="s">
        <v>92</v>
      </c>
      <c r="AY558" s="18" t="s">
        <v>173</v>
      </c>
      <c r="BE558" s="180">
        <f>IF(N558="základní",J558,0)</f>
        <v>0</v>
      </c>
      <c r="BF558" s="180">
        <f>IF(N558="snížená",J558,0)</f>
        <v>0</v>
      </c>
      <c r="BG558" s="180">
        <f>IF(N558="zákl. přenesená",J558,0)</f>
        <v>0</v>
      </c>
      <c r="BH558" s="180">
        <f>IF(N558="sníž. přenesená",J558,0)</f>
        <v>0</v>
      </c>
      <c r="BI558" s="180">
        <f>IF(N558="nulová",J558,0)</f>
        <v>0</v>
      </c>
      <c r="BJ558" s="18" t="s">
        <v>92</v>
      </c>
      <c r="BK558" s="180">
        <f>ROUND(I558*H558,2)</f>
        <v>0</v>
      </c>
      <c r="BL558" s="18" t="s">
        <v>253</v>
      </c>
      <c r="BM558" s="179" t="s">
        <v>865</v>
      </c>
    </row>
    <row r="559" spans="2:51" s="13" customFormat="1" ht="12">
      <c r="B559" s="181"/>
      <c r="D559" s="182" t="s">
        <v>182</v>
      </c>
      <c r="E559" s="183" t="s">
        <v>1</v>
      </c>
      <c r="F559" s="184" t="s">
        <v>866</v>
      </c>
      <c r="H559" s="183" t="s">
        <v>1</v>
      </c>
      <c r="I559" s="185"/>
      <c r="L559" s="181"/>
      <c r="M559" s="186"/>
      <c r="N559" s="187"/>
      <c r="O559" s="187"/>
      <c r="P559" s="187"/>
      <c r="Q559" s="187"/>
      <c r="R559" s="187"/>
      <c r="S559" s="187"/>
      <c r="T559" s="188"/>
      <c r="AT559" s="183" t="s">
        <v>182</v>
      </c>
      <c r="AU559" s="183" t="s">
        <v>92</v>
      </c>
      <c r="AV559" s="13" t="s">
        <v>84</v>
      </c>
      <c r="AW559" s="13" t="s">
        <v>32</v>
      </c>
      <c r="AX559" s="13" t="s">
        <v>76</v>
      </c>
      <c r="AY559" s="183" t="s">
        <v>173</v>
      </c>
    </row>
    <row r="560" spans="2:51" s="14" customFormat="1" ht="12">
      <c r="B560" s="189"/>
      <c r="D560" s="182" t="s">
        <v>182</v>
      </c>
      <c r="E560" s="190" t="s">
        <v>1</v>
      </c>
      <c r="F560" s="191" t="s">
        <v>312</v>
      </c>
      <c r="H560" s="192">
        <v>26.81</v>
      </c>
      <c r="I560" s="193"/>
      <c r="L560" s="189"/>
      <c r="M560" s="194"/>
      <c r="N560" s="195"/>
      <c r="O560" s="195"/>
      <c r="P560" s="195"/>
      <c r="Q560" s="195"/>
      <c r="R560" s="195"/>
      <c r="S560" s="195"/>
      <c r="T560" s="196"/>
      <c r="AT560" s="190" t="s">
        <v>182</v>
      </c>
      <c r="AU560" s="190" t="s">
        <v>92</v>
      </c>
      <c r="AV560" s="14" t="s">
        <v>92</v>
      </c>
      <c r="AW560" s="14" t="s">
        <v>32</v>
      </c>
      <c r="AX560" s="14" t="s">
        <v>76</v>
      </c>
      <c r="AY560" s="190" t="s">
        <v>173</v>
      </c>
    </row>
    <row r="561" spans="2:51" s="14" customFormat="1" ht="12">
      <c r="B561" s="189"/>
      <c r="D561" s="182" t="s">
        <v>182</v>
      </c>
      <c r="E561" s="190" t="s">
        <v>1</v>
      </c>
      <c r="F561" s="191" t="s">
        <v>313</v>
      </c>
      <c r="H561" s="192">
        <v>26.94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182</v>
      </c>
      <c r="AU561" s="190" t="s">
        <v>92</v>
      </c>
      <c r="AV561" s="14" t="s">
        <v>92</v>
      </c>
      <c r="AW561" s="14" t="s">
        <v>32</v>
      </c>
      <c r="AX561" s="14" t="s">
        <v>76</v>
      </c>
      <c r="AY561" s="190" t="s">
        <v>173</v>
      </c>
    </row>
    <row r="562" spans="2:51" s="14" customFormat="1" ht="12">
      <c r="B562" s="189"/>
      <c r="D562" s="182" t="s">
        <v>182</v>
      </c>
      <c r="E562" s="190" t="s">
        <v>1</v>
      </c>
      <c r="F562" s="191" t="s">
        <v>314</v>
      </c>
      <c r="H562" s="192">
        <v>17.96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182</v>
      </c>
      <c r="AU562" s="190" t="s">
        <v>92</v>
      </c>
      <c r="AV562" s="14" t="s">
        <v>92</v>
      </c>
      <c r="AW562" s="14" t="s">
        <v>32</v>
      </c>
      <c r="AX562" s="14" t="s">
        <v>76</v>
      </c>
      <c r="AY562" s="190" t="s">
        <v>173</v>
      </c>
    </row>
    <row r="563" spans="2:51" s="14" customFormat="1" ht="12">
      <c r="B563" s="189"/>
      <c r="D563" s="182" t="s">
        <v>182</v>
      </c>
      <c r="E563" s="190" t="s">
        <v>1</v>
      </c>
      <c r="F563" s="191" t="s">
        <v>432</v>
      </c>
      <c r="H563" s="192">
        <v>1.9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182</v>
      </c>
      <c r="AU563" s="190" t="s">
        <v>92</v>
      </c>
      <c r="AV563" s="14" t="s">
        <v>92</v>
      </c>
      <c r="AW563" s="14" t="s">
        <v>32</v>
      </c>
      <c r="AX563" s="14" t="s">
        <v>76</v>
      </c>
      <c r="AY563" s="190" t="s">
        <v>173</v>
      </c>
    </row>
    <row r="564" spans="2:51" s="15" customFormat="1" ht="12">
      <c r="B564" s="197"/>
      <c r="D564" s="182" t="s">
        <v>182</v>
      </c>
      <c r="E564" s="198" t="s">
        <v>1</v>
      </c>
      <c r="F564" s="199" t="s">
        <v>215</v>
      </c>
      <c r="H564" s="200">
        <v>73.61</v>
      </c>
      <c r="I564" s="201"/>
      <c r="L564" s="197"/>
      <c r="M564" s="202"/>
      <c r="N564" s="203"/>
      <c r="O564" s="203"/>
      <c r="P564" s="203"/>
      <c r="Q564" s="203"/>
      <c r="R564" s="203"/>
      <c r="S564" s="203"/>
      <c r="T564" s="204"/>
      <c r="AT564" s="198" t="s">
        <v>182</v>
      </c>
      <c r="AU564" s="198" t="s">
        <v>92</v>
      </c>
      <c r="AV564" s="15" t="s">
        <v>180</v>
      </c>
      <c r="AW564" s="15" t="s">
        <v>32</v>
      </c>
      <c r="AX564" s="15" t="s">
        <v>76</v>
      </c>
      <c r="AY564" s="198" t="s">
        <v>173</v>
      </c>
    </row>
    <row r="565" spans="2:51" s="14" customFormat="1" ht="12">
      <c r="B565" s="189"/>
      <c r="D565" s="182" t="s">
        <v>182</v>
      </c>
      <c r="E565" s="190" t="s">
        <v>1</v>
      </c>
      <c r="F565" s="191" t="s">
        <v>433</v>
      </c>
      <c r="H565" s="192">
        <v>74</v>
      </c>
      <c r="I565" s="193"/>
      <c r="L565" s="189"/>
      <c r="M565" s="194"/>
      <c r="N565" s="195"/>
      <c r="O565" s="195"/>
      <c r="P565" s="195"/>
      <c r="Q565" s="195"/>
      <c r="R565" s="195"/>
      <c r="S565" s="195"/>
      <c r="T565" s="196"/>
      <c r="AT565" s="190" t="s">
        <v>182</v>
      </c>
      <c r="AU565" s="190" t="s">
        <v>92</v>
      </c>
      <c r="AV565" s="14" t="s">
        <v>92</v>
      </c>
      <c r="AW565" s="14" t="s">
        <v>32</v>
      </c>
      <c r="AX565" s="14" t="s">
        <v>84</v>
      </c>
      <c r="AY565" s="190" t="s">
        <v>173</v>
      </c>
    </row>
    <row r="566" spans="2:63" s="12" customFormat="1" ht="22.95" customHeight="1">
      <c r="B566" s="154"/>
      <c r="D566" s="155" t="s">
        <v>75</v>
      </c>
      <c r="E566" s="165" t="s">
        <v>867</v>
      </c>
      <c r="F566" s="165" t="s">
        <v>868</v>
      </c>
      <c r="I566" s="157"/>
      <c r="J566" s="166">
        <f>BK566</f>
        <v>0</v>
      </c>
      <c r="L566" s="154"/>
      <c r="M566" s="159"/>
      <c r="N566" s="160"/>
      <c r="O566" s="160"/>
      <c r="P566" s="161">
        <f>P567</f>
        <v>0</v>
      </c>
      <c r="Q566" s="160"/>
      <c r="R566" s="161">
        <f>R567</f>
        <v>0.006</v>
      </c>
      <c r="S566" s="160"/>
      <c r="T566" s="162">
        <f>T567</f>
        <v>0</v>
      </c>
      <c r="AR566" s="155" t="s">
        <v>92</v>
      </c>
      <c r="AT566" s="163" t="s">
        <v>75</v>
      </c>
      <c r="AU566" s="163" t="s">
        <v>84</v>
      </c>
      <c r="AY566" s="155" t="s">
        <v>173</v>
      </c>
      <c r="BK566" s="164">
        <f>BK567</f>
        <v>0</v>
      </c>
    </row>
    <row r="567" spans="1:65" s="2" customFormat="1" ht="21.75" customHeight="1">
      <c r="A567" s="33"/>
      <c r="B567" s="167"/>
      <c r="C567" s="168" t="s">
        <v>869</v>
      </c>
      <c r="D567" s="168" t="s">
        <v>175</v>
      </c>
      <c r="E567" s="169" t="s">
        <v>870</v>
      </c>
      <c r="F567" s="170" t="s">
        <v>871</v>
      </c>
      <c r="G567" s="171" t="s">
        <v>178</v>
      </c>
      <c r="H567" s="172">
        <v>50</v>
      </c>
      <c r="I567" s="173"/>
      <c r="J567" s="174">
        <f>ROUND(I567*H567,2)</f>
        <v>0</v>
      </c>
      <c r="K567" s="170" t="s">
        <v>1</v>
      </c>
      <c r="L567" s="34"/>
      <c r="M567" s="175" t="s">
        <v>1</v>
      </c>
      <c r="N567" s="176" t="s">
        <v>42</v>
      </c>
      <c r="O567" s="59"/>
      <c r="P567" s="177">
        <f>O567*H567</f>
        <v>0</v>
      </c>
      <c r="Q567" s="177">
        <v>0.00012</v>
      </c>
      <c r="R567" s="177">
        <f>Q567*H567</f>
        <v>0.006</v>
      </c>
      <c r="S567" s="177">
        <v>0</v>
      </c>
      <c r="T567" s="178">
        <f>S567*H567</f>
        <v>0</v>
      </c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R567" s="179" t="s">
        <v>253</v>
      </c>
      <c r="AT567" s="179" t="s">
        <v>175</v>
      </c>
      <c r="AU567" s="179" t="s">
        <v>92</v>
      </c>
      <c r="AY567" s="18" t="s">
        <v>173</v>
      </c>
      <c r="BE567" s="180">
        <f>IF(N567="základní",J567,0)</f>
        <v>0</v>
      </c>
      <c r="BF567" s="180">
        <f>IF(N567="snížená",J567,0)</f>
        <v>0</v>
      </c>
      <c r="BG567" s="180">
        <f>IF(N567="zákl. přenesená",J567,0)</f>
        <v>0</v>
      </c>
      <c r="BH567" s="180">
        <f>IF(N567="sníž. přenesená",J567,0)</f>
        <v>0</v>
      </c>
      <c r="BI567" s="180">
        <f>IF(N567="nulová",J567,0)</f>
        <v>0</v>
      </c>
      <c r="BJ567" s="18" t="s">
        <v>92</v>
      </c>
      <c r="BK567" s="180">
        <f>ROUND(I567*H567,2)</f>
        <v>0</v>
      </c>
      <c r="BL567" s="18" t="s">
        <v>253</v>
      </c>
      <c r="BM567" s="179" t="s">
        <v>872</v>
      </c>
    </row>
    <row r="568" spans="2:63" s="12" customFormat="1" ht="22.95" customHeight="1">
      <c r="B568" s="154"/>
      <c r="D568" s="155" t="s">
        <v>75</v>
      </c>
      <c r="E568" s="165" t="s">
        <v>873</v>
      </c>
      <c r="F568" s="165" t="s">
        <v>874</v>
      </c>
      <c r="I568" s="157"/>
      <c r="J568" s="166">
        <f>BK568</f>
        <v>0</v>
      </c>
      <c r="L568" s="154"/>
      <c r="M568" s="159"/>
      <c r="N568" s="160"/>
      <c r="O568" s="160"/>
      <c r="P568" s="161">
        <f>SUM(P569:P587)</f>
        <v>0</v>
      </c>
      <c r="Q568" s="160"/>
      <c r="R568" s="161">
        <f>SUM(R569:R587)</f>
        <v>0.1404</v>
      </c>
      <c r="S568" s="160"/>
      <c r="T568" s="162">
        <f>SUM(T569:T587)</f>
        <v>0</v>
      </c>
      <c r="AR568" s="155" t="s">
        <v>92</v>
      </c>
      <c r="AT568" s="163" t="s">
        <v>75</v>
      </c>
      <c r="AU568" s="163" t="s">
        <v>84</v>
      </c>
      <c r="AY568" s="155" t="s">
        <v>173</v>
      </c>
      <c r="BK568" s="164">
        <f>SUM(BK569:BK587)</f>
        <v>0</v>
      </c>
    </row>
    <row r="569" spans="1:65" s="2" customFormat="1" ht="21.75" customHeight="1">
      <c r="A569" s="33"/>
      <c r="B569" s="167"/>
      <c r="C569" s="168" t="s">
        <v>875</v>
      </c>
      <c r="D569" s="168" t="s">
        <v>175</v>
      </c>
      <c r="E569" s="169" t="s">
        <v>876</v>
      </c>
      <c r="F569" s="170" t="s">
        <v>877</v>
      </c>
      <c r="G569" s="171" t="s">
        <v>178</v>
      </c>
      <c r="H569" s="172">
        <v>270</v>
      </c>
      <c r="I569" s="173"/>
      <c r="J569" s="174">
        <f>ROUND(I569*H569,2)</f>
        <v>0</v>
      </c>
      <c r="K569" s="170" t="s">
        <v>179</v>
      </c>
      <c r="L569" s="34"/>
      <c r="M569" s="175" t="s">
        <v>1</v>
      </c>
      <c r="N569" s="176" t="s">
        <v>42</v>
      </c>
      <c r="O569" s="59"/>
      <c r="P569" s="177">
        <f>O569*H569</f>
        <v>0</v>
      </c>
      <c r="Q569" s="177">
        <v>0.0002</v>
      </c>
      <c r="R569" s="177">
        <f>Q569*H569</f>
        <v>0.054</v>
      </c>
      <c r="S569" s="177">
        <v>0</v>
      </c>
      <c r="T569" s="178">
        <f>S569*H569</f>
        <v>0</v>
      </c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R569" s="179" t="s">
        <v>253</v>
      </c>
      <c r="AT569" s="179" t="s">
        <v>175</v>
      </c>
      <c r="AU569" s="179" t="s">
        <v>92</v>
      </c>
      <c r="AY569" s="18" t="s">
        <v>173</v>
      </c>
      <c r="BE569" s="180">
        <f>IF(N569="základní",J569,0)</f>
        <v>0</v>
      </c>
      <c r="BF569" s="180">
        <f>IF(N569="snížená",J569,0)</f>
        <v>0</v>
      </c>
      <c r="BG569" s="180">
        <f>IF(N569="zákl. přenesená",J569,0)</f>
        <v>0</v>
      </c>
      <c r="BH569" s="180">
        <f>IF(N569="sníž. přenesená",J569,0)</f>
        <v>0</v>
      </c>
      <c r="BI569" s="180">
        <f>IF(N569="nulová",J569,0)</f>
        <v>0</v>
      </c>
      <c r="BJ569" s="18" t="s">
        <v>92</v>
      </c>
      <c r="BK569" s="180">
        <f>ROUND(I569*H569,2)</f>
        <v>0</v>
      </c>
      <c r="BL569" s="18" t="s">
        <v>253</v>
      </c>
      <c r="BM569" s="179" t="s">
        <v>878</v>
      </c>
    </row>
    <row r="570" spans="1:65" s="2" customFormat="1" ht="21.75" customHeight="1">
      <c r="A570" s="33"/>
      <c r="B570" s="167"/>
      <c r="C570" s="168" t="s">
        <v>879</v>
      </c>
      <c r="D570" s="168" t="s">
        <v>175</v>
      </c>
      <c r="E570" s="169" t="s">
        <v>880</v>
      </c>
      <c r="F570" s="170" t="s">
        <v>881</v>
      </c>
      <c r="G570" s="171" t="s">
        <v>178</v>
      </c>
      <c r="H570" s="172">
        <v>270</v>
      </c>
      <c r="I570" s="173"/>
      <c r="J570" s="174">
        <f>ROUND(I570*H570,2)</f>
        <v>0</v>
      </c>
      <c r="K570" s="170" t="s">
        <v>179</v>
      </c>
      <c r="L570" s="34"/>
      <c r="M570" s="175" t="s">
        <v>1</v>
      </c>
      <c r="N570" s="176" t="s">
        <v>42</v>
      </c>
      <c r="O570" s="59"/>
      <c r="P570" s="177">
        <f>O570*H570</f>
        <v>0</v>
      </c>
      <c r="Q570" s="177">
        <v>0.00032</v>
      </c>
      <c r="R570" s="177">
        <f>Q570*H570</f>
        <v>0.0864</v>
      </c>
      <c r="S570" s="177">
        <v>0</v>
      </c>
      <c r="T570" s="178">
        <f>S570*H570</f>
        <v>0</v>
      </c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R570" s="179" t="s">
        <v>253</v>
      </c>
      <c r="AT570" s="179" t="s">
        <v>175</v>
      </c>
      <c r="AU570" s="179" t="s">
        <v>92</v>
      </c>
      <c r="AY570" s="18" t="s">
        <v>173</v>
      </c>
      <c r="BE570" s="180">
        <f>IF(N570="základní",J570,0)</f>
        <v>0</v>
      </c>
      <c r="BF570" s="180">
        <f>IF(N570="snížená",J570,0)</f>
        <v>0</v>
      </c>
      <c r="BG570" s="180">
        <f>IF(N570="zákl. přenesená",J570,0)</f>
        <v>0</v>
      </c>
      <c r="BH570" s="180">
        <f>IF(N570="sníž. přenesená",J570,0)</f>
        <v>0</v>
      </c>
      <c r="BI570" s="180">
        <f>IF(N570="nulová",J570,0)</f>
        <v>0</v>
      </c>
      <c r="BJ570" s="18" t="s">
        <v>92</v>
      </c>
      <c r="BK570" s="180">
        <f>ROUND(I570*H570,2)</f>
        <v>0</v>
      </c>
      <c r="BL570" s="18" t="s">
        <v>253</v>
      </c>
      <c r="BM570" s="179" t="s">
        <v>882</v>
      </c>
    </row>
    <row r="571" spans="2:51" s="14" customFormat="1" ht="12">
      <c r="B571" s="189"/>
      <c r="D571" s="182" t="s">
        <v>182</v>
      </c>
      <c r="E571" s="190" t="s">
        <v>1</v>
      </c>
      <c r="F571" s="191" t="s">
        <v>883</v>
      </c>
      <c r="H571" s="192">
        <v>21.6</v>
      </c>
      <c r="I571" s="193"/>
      <c r="L571" s="189"/>
      <c r="M571" s="194"/>
      <c r="N571" s="195"/>
      <c r="O571" s="195"/>
      <c r="P571" s="195"/>
      <c r="Q571" s="195"/>
      <c r="R571" s="195"/>
      <c r="S571" s="195"/>
      <c r="T571" s="196"/>
      <c r="AT571" s="190" t="s">
        <v>182</v>
      </c>
      <c r="AU571" s="190" t="s">
        <v>92</v>
      </c>
      <c r="AV571" s="14" t="s">
        <v>92</v>
      </c>
      <c r="AW571" s="14" t="s">
        <v>32</v>
      </c>
      <c r="AX571" s="14" t="s">
        <v>76</v>
      </c>
      <c r="AY571" s="190" t="s">
        <v>173</v>
      </c>
    </row>
    <row r="572" spans="2:51" s="14" customFormat="1" ht="12">
      <c r="B572" s="189"/>
      <c r="D572" s="182" t="s">
        <v>182</v>
      </c>
      <c r="E572" s="190" t="s">
        <v>1</v>
      </c>
      <c r="F572" s="191" t="s">
        <v>884</v>
      </c>
      <c r="H572" s="192">
        <v>7.8</v>
      </c>
      <c r="I572" s="193"/>
      <c r="L572" s="189"/>
      <c r="M572" s="194"/>
      <c r="N572" s="195"/>
      <c r="O572" s="195"/>
      <c r="P572" s="195"/>
      <c r="Q572" s="195"/>
      <c r="R572" s="195"/>
      <c r="S572" s="195"/>
      <c r="T572" s="196"/>
      <c r="AT572" s="190" t="s">
        <v>182</v>
      </c>
      <c r="AU572" s="190" t="s">
        <v>92</v>
      </c>
      <c r="AV572" s="14" t="s">
        <v>92</v>
      </c>
      <c r="AW572" s="14" t="s">
        <v>32</v>
      </c>
      <c r="AX572" s="14" t="s">
        <v>76</v>
      </c>
      <c r="AY572" s="190" t="s">
        <v>173</v>
      </c>
    </row>
    <row r="573" spans="2:51" s="14" customFormat="1" ht="12">
      <c r="B573" s="189"/>
      <c r="D573" s="182" t="s">
        <v>182</v>
      </c>
      <c r="E573" s="190" t="s">
        <v>1</v>
      </c>
      <c r="F573" s="191" t="s">
        <v>885</v>
      </c>
      <c r="H573" s="192">
        <v>19.8</v>
      </c>
      <c r="I573" s="193"/>
      <c r="L573" s="189"/>
      <c r="M573" s="194"/>
      <c r="N573" s="195"/>
      <c r="O573" s="195"/>
      <c r="P573" s="195"/>
      <c r="Q573" s="195"/>
      <c r="R573" s="195"/>
      <c r="S573" s="195"/>
      <c r="T573" s="196"/>
      <c r="AT573" s="190" t="s">
        <v>182</v>
      </c>
      <c r="AU573" s="190" t="s">
        <v>92</v>
      </c>
      <c r="AV573" s="14" t="s">
        <v>92</v>
      </c>
      <c r="AW573" s="14" t="s">
        <v>32</v>
      </c>
      <c r="AX573" s="14" t="s">
        <v>76</v>
      </c>
      <c r="AY573" s="190" t="s">
        <v>173</v>
      </c>
    </row>
    <row r="574" spans="2:51" s="14" customFormat="1" ht="12">
      <c r="B574" s="189"/>
      <c r="D574" s="182" t="s">
        <v>182</v>
      </c>
      <c r="E574" s="190" t="s">
        <v>1</v>
      </c>
      <c r="F574" s="191" t="s">
        <v>886</v>
      </c>
      <c r="H574" s="192">
        <v>4.94</v>
      </c>
      <c r="I574" s="193"/>
      <c r="L574" s="189"/>
      <c r="M574" s="194"/>
      <c r="N574" s="195"/>
      <c r="O574" s="195"/>
      <c r="P574" s="195"/>
      <c r="Q574" s="195"/>
      <c r="R574" s="195"/>
      <c r="S574" s="195"/>
      <c r="T574" s="196"/>
      <c r="AT574" s="190" t="s">
        <v>182</v>
      </c>
      <c r="AU574" s="190" t="s">
        <v>92</v>
      </c>
      <c r="AV574" s="14" t="s">
        <v>92</v>
      </c>
      <c r="AW574" s="14" t="s">
        <v>32</v>
      </c>
      <c r="AX574" s="14" t="s">
        <v>76</v>
      </c>
      <c r="AY574" s="190" t="s">
        <v>173</v>
      </c>
    </row>
    <row r="575" spans="2:51" s="14" customFormat="1" ht="12">
      <c r="B575" s="189"/>
      <c r="D575" s="182" t="s">
        <v>182</v>
      </c>
      <c r="E575" s="190" t="s">
        <v>1</v>
      </c>
      <c r="F575" s="191" t="s">
        <v>887</v>
      </c>
      <c r="H575" s="192">
        <v>4.8</v>
      </c>
      <c r="I575" s="193"/>
      <c r="L575" s="189"/>
      <c r="M575" s="194"/>
      <c r="N575" s="195"/>
      <c r="O575" s="195"/>
      <c r="P575" s="195"/>
      <c r="Q575" s="195"/>
      <c r="R575" s="195"/>
      <c r="S575" s="195"/>
      <c r="T575" s="196"/>
      <c r="AT575" s="190" t="s">
        <v>182</v>
      </c>
      <c r="AU575" s="190" t="s">
        <v>92</v>
      </c>
      <c r="AV575" s="14" t="s">
        <v>92</v>
      </c>
      <c r="AW575" s="14" t="s">
        <v>32</v>
      </c>
      <c r="AX575" s="14" t="s">
        <v>76</v>
      </c>
      <c r="AY575" s="190" t="s">
        <v>173</v>
      </c>
    </row>
    <row r="576" spans="2:51" s="14" customFormat="1" ht="12">
      <c r="B576" s="189"/>
      <c r="D576" s="182" t="s">
        <v>182</v>
      </c>
      <c r="E576" s="190" t="s">
        <v>1</v>
      </c>
      <c r="F576" s="191" t="s">
        <v>888</v>
      </c>
      <c r="H576" s="192">
        <v>32.4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182</v>
      </c>
      <c r="AU576" s="190" t="s">
        <v>92</v>
      </c>
      <c r="AV576" s="14" t="s">
        <v>92</v>
      </c>
      <c r="AW576" s="14" t="s">
        <v>32</v>
      </c>
      <c r="AX576" s="14" t="s">
        <v>76</v>
      </c>
      <c r="AY576" s="190" t="s">
        <v>173</v>
      </c>
    </row>
    <row r="577" spans="2:51" s="14" customFormat="1" ht="12">
      <c r="B577" s="189"/>
      <c r="D577" s="182" t="s">
        <v>182</v>
      </c>
      <c r="E577" s="190" t="s">
        <v>1</v>
      </c>
      <c r="F577" s="191" t="s">
        <v>889</v>
      </c>
      <c r="H577" s="192">
        <v>21.6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182</v>
      </c>
      <c r="AU577" s="190" t="s">
        <v>92</v>
      </c>
      <c r="AV577" s="14" t="s">
        <v>92</v>
      </c>
      <c r="AW577" s="14" t="s">
        <v>32</v>
      </c>
      <c r="AX577" s="14" t="s">
        <v>76</v>
      </c>
      <c r="AY577" s="190" t="s">
        <v>173</v>
      </c>
    </row>
    <row r="578" spans="2:51" s="14" customFormat="1" ht="12">
      <c r="B578" s="189"/>
      <c r="D578" s="182" t="s">
        <v>182</v>
      </c>
      <c r="E578" s="190" t="s">
        <v>1</v>
      </c>
      <c r="F578" s="191" t="s">
        <v>890</v>
      </c>
      <c r="H578" s="192">
        <v>14.82</v>
      </c>
      <c r="I578" s="193"/>
      <c r="L578" s="189"/>
      <c r="M578" s="194"/>
      <c r="N578" s="195"/>
      <c r="O578" s="195"/>
      <c r="P578" s="195"/>
      <c r="Q578" s="195"/>
      <c r="R578" s="195"/>
      <c r="S578" s="195"/>
      <c r="T578" s="196"/>
      <c r="AT578" s="190" t="s">
        <v>182</v>
      </c>
      <c r="AU578" s="190" t="s">
        <v>92</v>
      </c>
      <c r="AV578" s="14" t="s">
        <v>92</v>
      </c>
      <c r="AW578" s="14" t="s">
        <v>32</v>
      </c>
      <c r="AX578" s="14" t="s">
        <v>76</v>
      </c>
      <c r="AY578" s="190" t="s">
        <v>173</v>
      </c>
    </row>
    <row r="579" spans="2:51" s="14" customFormat="1" ht="12">
      <c r="B579" s="189"/>
      <c r="D579" s="182" t="s">
        <v>182</v>
      </c>
      <c r="E579" s="190" t="s">
        <v>1</v>
      </c>
      <c r="F579" s="191" t="s">
        <v>891</v>
      </c>
      <c r="H579" s="192">
        <v>19.2</v>
      </c>
      <c r="I579" s="193"/>
      <c r="L579" s="189"/>
      <c r="M579" s="194"/>
      <c r="N579" s="195"/>
      <c r="O579" s="195"/>
      <c r="P579" s="195"/>
      <c r="Q579" s="195"/>
      <c r="R579" s="195"/>
      <c r="S579" s="195"/>
      <c r="T579" s="196"/>
      <c r="AT579" s="190" t="s">
        <v>182</v>
      </c>
      <c r="AU579" s="190" t="s">
        <v>92</v>
      </c>
      <c r="AV579" s="14" t="s">
        <v>92</v>
      </c>
      <c r="AW579" s="14" t="s">
        <v>32</v>
      </c>
      <c r="AX579" s="14" t="s">
        <v>76</v>
      </c>
      <c r="AY579" s="190" t="s">
        <v>173</v>
      </c>
    </row>
    <row r="580" spans="2:51" s="14" customFormat="1" ht="12">
      <c r="B580" s="189"/>
      <c r="D580" s="182" t="s">
        <v>182</v>
      </c>
      <c r="E580" s="190" t="s">
        <v>1</v>
      </c>
      <c r="F580" s="191" t="s">
        <v>892</v>
      </c>
      <c r="H580" s="192">
        <v>14.4</v>
      </c>
      <c r="I580" s="193"/>
      <c r="L580" s="189"/>
      <c r="M580" s="194"/>
      <c r="N580" s="195"/>
      <c r="O580" s="195"/>
      <c r="P580" s="195"/>
      <c r="Q580" s="195"/>
      <c r="R580" s="195"/>
      <c r="S580" s="195"/>
      <c r="T580" s="196"/>
      <c r="AT580" s="190" t="s">
        <v>182</v>
      </c>
      <c r="AU580" s="190" t="s">
        <v>92</v>
      </c>
      <c r="AV580" s="14" t="s">
        <v>92</v>
      </c>
      <c r="AW580" s="14" t="s">
        <v>32</v>
      </c>
      <c r="AX580" s="14" t="s">
        <v>76</v>
      </c>
      <c r="AY580" s="190" t="s">
        <v>173</v>
      </c>
    </row>
    <row r="581" spans="2:51" s="14" customFormat="1" ht="12">
      <c r="B581" s="189"/>
      <c r="D581" s="182" t="s">
        <v>182</v>
      </c>
      <c r="E581" s="190" t="s">
        <v>1</v>
      </c>
      <c r="F581" s="191" t="s">
        <v>893</v>
      </c>
      <c r="H581" s="192">
        <v>29.7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182</v>
      </c>
      <c r="AU581" s="190" t="s">
        <v>92</v>
      </c>
      <c r="AV581" s="14" t="s">
        <v>92</v>
      </c>
      <c r="AW581" s="14" t="s">
        <v>32</v>
      </c>
      <c r="AX581" s="14" t="s">
        <v>76</v>
      </c>
      <c r="AY581" s="190" t="s">
        <v>173</v>
      </c>
    </row>
    <row r="582" spans="2:51" s="14" customFormat="1" ht="12">
      <c r="B582" s="189"/>
      <c r="D582" s="182" t="s">
        <v>182</v>
      </c>
      <c r="E582" s="190" t="s">
        <v>1</v>
      </c>
      <c r="F582" s="191" t="s">
        <v>894</v>
      </c>
      <c r="H582" s="192">
        <v>9.6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182</v>
      </c>
      <c r="AU582" s="190" t="s">
        <v>92</v>
      </c>
      <c r="AV582" s="14" t="s">
        <v>92</v>
      </c>
      <c r="AW582" s="14" t="s">
        <v>32</v>
      </c>
      <c r="AX582" s="14" t="s">
        <v>76</v>
      </c>
      <c r="AY582" s="190" t="s">
        <v>173</v>
      </c>
    </row>
    <row r="583" spans="2:51" s="14" customFormat="1" ht="12">
      <c r="B583" s="189"/>
      <c r="D583" s="182" t="s">
        <v>182</v>
      </c>
      <c r="E583" s="190" t="s">
        <v>1</v>
      </c>
      <c r="F583" s="191" t="s">
        <v>895</v>
      </c>
      <c r="H583" s="192">
        <v>10.8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182</v>
      </c>
      <c r="AU583" s="190" t="s">
        <v>92</v>
      </c>
      <c r="AV583" s="14" t="s">
        <v>92</v>
      </c>
      <c r="AW583" s="14" t="s">
        <v>32</v>
      </c>
      <c r="AX583" s="14" t="s">
        <v>76</v>
      </c>
      <c r="AY583" s="190" t="s">
        <v>173</v>
      </c>
    </row>
    <row r="584" spans="2:51" s="14" customFormat="1" ht="12">
      <c r="B584" s="189"/>
      <c r="D584" s="182" t="s">
        <v>182</v>
      </c>
      <c r="E584" s="190" t="s">
        <v>1</v>
      </c>
      <c r="F584" s="191" t="s">
        <v>896</v>
      </c>
      <c r="H584" s="192">
        <v>48.6</v>
      </c>
      <c r="I584" s="193"/>
      <c r="L584" s="189"/>
      <c r="M584" s="194"/>
      <c r="N584" s="195"/>
      <c r="O584" s="195"/>
      <c r="P584" s="195"/>
      <c r="Q584" s="195"/>
      <c r="R584" s="195"/>
      <c r="S584" s="195"/>
      <c r="T584" s="196"/>
      <c r="AT584" s="190" t="s">
        <v>182</v>
      </c>
      <c r="AU584" s="190" t="s">
        <v>92</v>
      </c>
      <c r="AV584" s="14" t="s">
        <v>92</v>
      </c>
      <c r="AW584" s="14" t="s">
        <v>32</v>
      </c>
      <c r="AX584" s="14" t="s">
        <v>76</v>
      </c>
      <c r="AY584" s="190" t="s">
        <v>173</v>
      </c>
    </row>
    <row r="585" spans="2:51" s="14" customFormat="1" ht="12">
      <c r="B585" s="189"/>
      <c r="D585" s="182" t="s">
        <v>182</v>
      </c>
      <c r="E585" s="190" t="s">
        <v>1</v>
      </c>
      <c r="F585" s="191" t="s">
        <v>897</v>
      </c>
      <c r="H585" s="192">
        <v>9.88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182</v>
      </c>
      <c r="AU585" s="190" t="s">
        <v>92</v>
      </c>
      <c r="AV585" s="14" t="s">
        <v>92</v>
      </c>
      <c r="AW585" s="14" t="s">
        <v>32</v>
      </c>
      <c r="AX585" s="14" t="s">
        <v>76</v>
      </c>
      <c r="AY585" s="190" t="s">
        <v>173</v>
      </c>
    </row>
    <row r="586" spans="2:51" s="15" customFormat="1" ht="12">
      <c r="B586" s="197"/>
      <c r="D586" s="182" t="s">
        <v>182</v>
      </c>
      <c r="E586" s="198" t="s">
        <v>1</v>
      </c>
      <c r="F586" s="199" t="s">
        <v>215</v>
      </c>
      <c r="H586" s="200">
        <v>269.94</v>
      </c>
      <c r="I586" s="201"/>
      <c r="L586" s="197"/>
      <c r="M586" s="202"/>
      <c r="N586" s="203"/>
      <c r="O586" s="203"/>
      <c r="P586" s="203"/>
      <c r="Q586" s="203"/>
      <c r="R586" s="203"/>
      <c r="S586" s="203"/>
      <c r="T586" s="204"/>
      <c r="AT586" s="198" t="s">
        <v>182</v>
      </c>
      <c r="AU586" s="198" t="s">
        <v>92</v>
      </c>
      <c r="AV586" s="15" t="s">
        <v>180</v>
      </c>
      <c r="AW586" s="15" t="s">
        <v>32</v>
      </c>
      <c r="AX586" s="15" t="s">
        <v>76</v>
      </c>
      <c r="AY586" s="198" t="s">
        <v>173</v>
      </c>
    </row>
    <row r="587" spans="2:51" s="14" customFormat="1" ht="12">
      <c r="B587" s="189"/>
      <c r="D587" s="182" t="s">
        <v>182</v>
      </c>
      <c r="E587" s="190" t="s">
        <v>1</v>
      </c>
      <c r="F587" s="191" t="s">
        <v>898</v>
      </c>
      <c r="H587" s="192">
        <v>270</v>
      </c>
      <c r="I587" s="193"/>
      <c r="L587" s="189"/>
      <c r="M587" s="194"/>
      <c r="N587" s="195"/>
      <c r="O587" s="195"/>
      <c r="P587" s="195"/>
      <c r="Q587" s="195"/>
      <c r="R587" s="195"/>
      <c r="S587" s="195"/>
      <c r="T587" s="196"/>
      <c r="AT587" s="190" t="s">
        <v>182</v>
      </c>
      <c r="AU587" s="190" t="s">
        <v>92</v>
      </c>
      <c r="AV587" s="14" t="s">
        <v>92</v>
      </c>
      <c r="AW587" s="14" t="s">
        <v>32</v>
      </c>
      <c r="AX587" s="14" t="s">
        <v>84</v>
      </c>
      <c r="AY587" s="190" t="s">
        <v>173</v>
      </c>
    </row>
    <row r="588" spans="2:63" s="12" customFormat="1" ht="25.95" customHeight="1">
      <c r="B588" s="154"/>
      <c r="D588" s="155" t="s">
        <v>75</v>
      </c>
      <c r="E588" s="156" t="s">
        <v>899</v>
      </c>
      <c r="F588" s="156" t="s">
        <v>113</v>
      </c>
      <c r="I588" s="157"/>
      <c r="J588" s="158">
        <f>BK588</f>
        <v>0</v>
      </c>
      <c r="L588" s="154"/>
      <c r="M588" s="159"/>
      <c r="N588" s="160"/>
      <c r="O588" s="160"/>
      <c r="P588" s="161">
        <f>P589</f>
        <v>0</v>
      </c>
      <c r="Q588" s="160"/>
      <c r="R588" s="161">
        <f>R589</f>
        <v>0</v>
      </c>
      <c r="S588" s="160"/>
      <c r="T588" s="162">
        <f>T589</f>
        <v>0</v>
      </c>
      <c r="AR588" s="155" t="s">
        <v>199</v>
      </c>
      <c r="AT588" s="163" t="s">
        <v>75</v>
      </c>
      <c r="AU588" s="163" t="s">
        <v>76</v>
      </c>
      <c r="AY588" s="155" t="s">
        <v>173</v>
      </c>
      <c r="BK588" s="164">
        <f>BK589</f>
        <v>0</v>
      </c>
    </row>
    <row r="589" spans="2:63" s="12" customFormat="1" ht="22.95" customHeight="1">
      <c r="B589" s="154"/>
      <c r="D589" s="155" t="s">
        <v>75</v>
      </c>
      <c r="E589" s="165" t="s">
        <v>900</v>
      </c>
      <c r="F589" s="165" t="s">
        <v>901</v>
      </c>
      <c r="I589" s="157"/>
      <c r="J589" s="166">
        <f>BK589</f>
        <v>0</v>
      </c>
      <c r="L589" s="154"/>
      <c r="M589" s="159"/>
      <c r="N589" s="160"/>
      <c r="O589" s="160"/>
      <c r="P589" s="161">
        <f>SUM(P590:P591)</f>
        <v>0</v>
      </c>
      <c r="Q589" s="160"/>
      <c r="R589" s="161">
        <f>SUM(R590:R591)</f>
        <v>0</v>
      </c>
      <c r="S589" s="160"/>
      <c r="T589" s="162">
        <f>SUM(T590:T591)</f>
        <v>0</v>
      </c>
      <c r="AR589" s="155" t="s">
        <v>199</v>
      </c>
      <c r="AT589" s="163" t="s">
        <v>75</v>
      </c>
      <c r="AU589" s="163" t="s">
        <v>84</v>
      </c>
      <c r="AY589" s="155" t="s">
        <v>173</v>
      </c>
      <c r="BK589" s="164">
        <f>SUM(BK590:BK591)</f>
        <v>0</v>
      </c>
    </row>
    <row r="590" spans="1:65" s="2" customFormat="1" ht="21.75" customHeight="1">
      <c r="A590" s="33"/>
      <c r="B590" s="167"/>
      <c r="C590" s="168" t="s">
        <v>902</v>
      </c>
      <c r="D590" s="168" t="s">
        <v>175</v>
      </c>
      <c r="E590" s="169" t="s">
        <v>903</v>
      </c>
      <c r="F590" s="170" t="s">
        <v>904</v>
      </c>
      <c r="G590" s="171" t="s">
        <v>530</v>
      </c>
      <c r="H590" s="172">
        <v>1</v>
      </c>
      <c r="I590" s="173"/>
      <c r="J590" s="174">
        <f>ROUND(I590*H590,2)</f>
        <v>0</v>
      </c>
      <c r="K590" s="170" t="s">
        <v>179</v>
      </c>
      <c r="L590" s="34"/>
      <c r="M590" s="175" t="s">
        <v>1</v>
      </c>
      <c r="N590" s="176" t="s">
        <v>42</v>
      </c>
      <c r="O590" s="59"/>
      <c r="P590" s="177">
        <f>O590*H590</f>
        <v>0</v>
      </c>
      <c r="Q590" s="177">
        <v>0</v>
      </c>
      <c r="R590" s="177">
        <f>Q590*H590</f>
        <v>0</v>
      </c>
      <c r="S590" s="177">
        <v>0</v>
      </c>
      <c r="T590" s="178">
        <f>S590*H590</f>
        <v>0</v>
      </c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R590" s="179" t="s">
        <v>905</v>
      </c>
      <c r="AT590" s="179" t="s">
        <v>175</v>
      </c>
      <c r="AU590" s="179" t="s">
        <v>92</v>
      </c>
      <c r="AY590" s="18" t="s">
        <v>173</v>
      </c>
      <c r="BE590" s="180">
        <f>IF(N590="základní",J590,0)</f>
        <v>0</v>
      </c>
      <c r="BF590" s="180">
        <f>IF(N590="snížená",J590,0)</f>
        <v>0</v>
      </c>
      <c r="BG590" s="180">
        <f>IF(N590="zákl. přenesená",J590,0)</f>
        <v>0</v>
      </c>
      <c r="BH590" s="180">
        <f>IF(N590="sníž. přenesená",J590,0)</f>
        <v>0</v>
      </c>
      <c r="BI590" s="180">
        <f>IF(N590="nulová",J590,0)</f>
        <v>0</v>
      </c>
      <c r="BJ590" s="18" t="s">
        <v>92</v>
      </c>
      <c r="BK590" s="180">
        <f>ROUND(I590*H590,2)</f>
        <v>0</v>
      </c>
      <c r="BL590" s="18" t="s">
        <v>905</v>
      </c>
      <c r="BM590" s="179" t="s">
        <v>906</v>
      </c>
    </row>
    <row r="591" spans="1:65" s="2" customFormat="1" ht="16.5" customHeight="1">
      <c r="A591" s="33"/>
      <c r="B591" s="167"/>
      <c r="C591" s="168" t="s">
        <v>907</v>
      </c>
      <c r="D591" s="168" t="s">
        <v>175</v>
      </c>
      <c r="E591" s="169" t="s">
        <v>908</v>
      </c>
      <c r="F591" s="170" t="s">
        <v>909</v>
      </c>
      <c r="G591" s="171" t="s">
        <v>530</v>
      </c>
      <c r="H591" s="172">
        <v>1</v>
      </c>
      <c r="I591" s="173"/>
      <c r="J591" s="174">
        <f>ROUND(I591*H591,2)</f>
        <v>0</v>
      </c>
      <c r="K591" s="170" t="s">
        <v>179</v>
      </c>
      <c r="L591" s="34"/>
      <c r="M591" s="224" t="s">
        <v>1</v>
      </c>
      <c r="N591" s="225" t="s">
        <v>42</v>
      </c>
      <c r="O591" s="226"/>
      <c r="P591" s="227">
        <f>O591*H591</f>
        <v>0</v>
      </c>
      <c r="Q591" s="227">
        <v>0</v>
      </c>
      <c r="R591" s="227">
        <f>Q591*H591</f>
        <v>0</v>
      </c>
      <c r="S591" s="227">
        <v>0</v>
      </c>
      <c r="T591" s="228">
        <f>S591*H591</f>
        <v>0</v>
      </c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R591" s="179" t="s">
        <v>905</v>
      </c>
      <c r="AT591" s="179" t="s">
        <v>175</v>
      </c>
      <c r="AU591" s="179" t="s">
        <v>92</v>
      </c>
      <c r="AY591" s="18" t="s">
        <v>173</v>
      </c>
      <c r="BE591" s="180">
        <f>IF(N591="základní",J591,0)</f>
        <v>0</v>
      </c>
      <c r="BF591" s="180">
        <f>IF(N591="snížená",J591,0)</f>
        <v>0</v>
      </c>
      <c r="BG591" s="180">
        <f>IF(N591="zákl. přenesená",J591,0)</f>
        <v>0</v>
      </c>
      <c r="BH591" s="180">
        <f>IF(N591="sníž. přenesená",J591,0)</f>
        <v>0</v>
      </c>
      <c r="BI591" s="180">
        <f>IF(N591="nulová",J591,0)</f>
        <v>0</v>
      </c>
      <c r="BJ591" s="18" t="s">
        <v>92</v>
      </c>
      <c r="BK591" s="180">
        <f>ROUND(I591*H591,2)</f>
        <v>0</v>
      </c>
      <c r="BL591" s="18" t="s">
        <v>905</v>
      </c>
      <c r="BM591" s="179" t="s">
        <v>910</v>
      </c>
    </row>
    <row r="592" spans="1:31" s="2" customFormat="1" ht="6.9" customHeight="1">
      <c r="A592" s="33"/>
      <c r="B592" s="48"/>
      <c r="C592" s="49"/>
      <c r="D592" s="49"/>
      <c r="E592" s="49"/>
      <c r="F592" s="49"/>
      <c r="G592" s="49"/>
      <c r="H592" s="49"/>
      <c r="I592" s="127"/>
      <c r="J592" s="49"/>
      <c r="K592" s="49"/>
      <c r="L592" s="34"/>
      <c r="M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</row>
  </sheetData>
  <autoFilter ref="C136:K591"/>
  <mergeCells count="9">
    <mergeCell ref="E87:H87"/>
    <mergeCell ref="E127:H127"/>
    <mergeCell ref="E129:H12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93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97" t="s">
        <v>911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9" t="s">
        <v>913</v>
      </c>
      <c r="F11" s="496"/>
      <c r="G11" s="496"/>
      <c r="H11" s="496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9" t="str">
        <f>'Rekapitulace stavby'!E14</f>
        <v>Vyplň údaj</v>
      </c>
      <c r="F20" s="485"/>
      <c r="G20" s="485"/>
      <c r="H20" s="485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9" t="s">
        <v>1</v>
      </c>
      <c r="F29" s="489"/>
      <c r="G29" s="489"/>
      <c r="H29" s="489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ROUND(J140,2)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2" t="s">
        <v>40</v>
      </c>
      <c r="E35" s="28" t="s">
        <v>41</v>
      </c>
      <c r="F35" s="113">
        <f>ROUND((SUM(BE140:BE919)),2)</f>
        <v>0</v>
      </c>
      <c r="G35" s="33"/>
      <c r="H35" s="33"/>
      <c r="I35" s="114">
        <v>0.21</v>
      </c>
      <c r="J35" s="113">
        <f>ROUND(((SUM(BE140:BE919))*I35),2)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42</v>
      </c>
      <c r="F36" s="113">
        <f>ROUND((SUM(BF140:BF919)),2)</f>
        <v>0</v>
      </c>
      <c r="G36" s="33"/>
      <c r="H36" s="33"/>
      <c r="I36" s="114">
        <v>0.15</v>
      </c>
      <c r="J36" s="113">
        <f>ROUND(((SUM(BF140:BF919))*I36),2)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43</v>
      </c>
      <c r="F37" s="113">
        <f>ROUND((SUM(BG140:BG919)),2)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28" t="s">
        <v>44</v>
      </c>
      <c r="F38" s="113">
        <f>ROUND((SUM(BH140:BH919)),2)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28" t="s">
        <v>45</v>
      </c>
      <c r="F39" s="113">
        <f>ROUND((SUM(BI140:BI919)),2)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97" t="s">
        <v>911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9" t="str">
        <f>E11</f>
        <v>SO 01.1 - Stavební část</v>
      </c>
      <c r="F89" s="496"/>
      <c r="G89" s="496"/>
      <c r="H89" s="496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5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J140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J141</f>
        <v>0</v>
      </c>
      <c r="L99" s="133"/>
    </row>
    <row r="100" spans="2:12" s="10" customFormat="1" ht="19.95" customHeight="1">
      <c r="B100" s="138"/>
      <c r="D100" s="139" t="s">
        <v>141</v>
      </c>
      <c r="E100" s="140"/>
      <c r="F100" s="140"/>
      <c r="G100" s="140"/>
      <c r="H100" s="140"/>
      <c r="I100" s="141"/>
      <c r="J100" s="142">
        <f>J142</f>
        <v>0</v>
      </c>
      <c r="L100" s="138"/>
    </row>
    <row r="101" spans="2:12" s="10" customFormat="1" ht="19.95" customHeight="1">
      <c r="B101" s="138"/>
      <c r="D101" s="139" t="s">
        <v>142</v>
      </c>
      <c r="E101" s="140"/>
      <c r="F101" s="140"/>
      <c r="G101" s="140"/>
      <c r="H101" s="140"/>
      <c r="I101" s="141"/>
      <c r="J101" s="142">
        <f>J362</f>
        <v>0</v>
      </c>
      <c r="L101" s="138"/>
    </row>
    <row r="102" spans="2:12" s="10" customFormat="1" ht="19.95" customHeight="1">
      <c r="B102" s="138"/>
      <c r="D102" s="139" t="s">
        <v>143</v>
      </c>
      <c r="E102" s="140"/>
      <c r="F102" s="140"/>
      <c r="G102" s="140"/>
      <c r="H102" s="140"/>
      <c r="I102" s="141"/>
      <c r="J102" s="142">
        <f>J397</f>
        <v>0</v>
      </c>
      <c r="L102" s="138"/>
    </row>
    <row r="103" spans="2:12" s="10" customFormat="1" ht="19.95" customHeight="1">
      <c r="B103" s="138"/>
      <c r="D103" s="139" t="s">
        <v>144</v>
      </c>
      <c r="E103" s="140"/>
      <c r="F103" s="140"/>
      <c r="G103" s="140"/>
      <c r="H103" s="140"/>
      <c r="I103" s="141"/>
      <c r="J103" s="142">
        <f>J403</f>
        <v>0</v>
      </c>
      <c r="L103" s="138"/>
    </row>
    <row r="104" spans="2:12" s="9" customFormat="1" ht="24.9" customHeight="1">
      <c r="B104" s="133"/>
      <c r="D104" s="134" t="s">
        <v>145</v>
      </c>
      <c r="E104" s="135"/>
      <c r="F104" s="135"/>
      <c r="G104" s="135"/>
      <c r="H104" s="135"/>
      <c r="I104" s="136"/>
      <c r="J104" s="137">
        <f>J405</f>
        <v>0</v>
      </c>
      <c r="L104" s="133"/>
    </row>
    <row r="105" spans="2:12" s="10" customFormat="1" ht="19.95" customHeight="1">
      <c r="B105" s="138"/>
      <c r="D105" s="139" t="s">
        <v>146</v>
      </c>
      <c r="E105" s="140"/>
      <c r="F105" s="140"/>
      <c r="G105" s="140"/>
      <c r="H105" s="140"/>
      <c r="I105" s="141"/>
      <c r="J105" s="142">
        <f>J406</f>
        <v>0</v>
      </c>
      <c r="L105" s="138"/>
    </row>
    <row r="106" spans="2:12" s="10" customFormat="1" ht="19.95" customHeight="1">
      <c r="B106" s="138"/>
      <c r="D106" s="139" t="s">
        <v>914</v>
      </c>
      <c r="E106" s="140"/>
      <c r="F106" s="140"/>
      <c r="G106" s="140"/>
      <c r="H106" s="140"/>
      <c r="I106" s="141"/>
      <c r="J106" s="142">
        <f>J487</f>
        <v>0</v>
      </c>
      <c r="L106" s="138"/>
    </row>
    <row r="107" spans="2:12" s="10" customFormat="1" ht="19.95" customHeight="1">
      <c r="B107" s="138"/>
      <c r="D107" s="139" t="s">
        <v>915</v>
      </c>
      <c r="E107" s="140"/>
      <c r="F107" s="140"/>
      <c r="G107" s="140"/>
      <c r="H107" s="140"/>
      <c r="I107" s="141"/>
      <c r="J107" s="142">
        <f>J490</f>
        <v>0</v>
      </c>
      <c r="L107" s="138"/>
    </row>
    <row r="108" spans="2:12" s="10" customFormat="1" ht="19.95" customHeight="1">
      <c r="B108" s="138"/>
      <c r="D108" s="139" t="s">
        <v>916</v>
      </c>
      <c r="E108" s="140"/>
      <c r="F108" s="140"/>
      <c r="G108" s="140"/>
      <c r="H108" s="140"/>
      <c r="I108" s="141"/>
      <c r="J108" s="142">
        <f>J494</f>
        <v>0</v>
      </c>
      <c r="L108" s="138"/>
    </row>
    <row r="109" spans="2:12" s="10" customFormat="1" ht="19.95" customHeight="1">
      <c r="B109" s="138"/>
      <c r="D109" s="139" t="s">
        <v>150</v>
      </c>
      <c r="E109" s="140"/>
      <c r="F109" s="140"/>
      <c r="G109" s="140"/>
      <c r="H109" s="140"/>
      <c r="I109" s="141"/>
      <c r="J109" s="142">
        <f>J513</f>
        <v>0</v>
      </c>
      <c r="L109" s="138"/>
    </row>
    <row r="110" spans="2:12" s="10" customFormat="1" ht="19.95" customHeight="1">
      <c r="B110" s="138"/>
      <c r="D110" s="139" t="s">
        <v>917</v>
      </c>
      <c r="E110" s="140"/>
      <c r="F110" s="140"/>
      <c r="G110" s="140"/>
      <c r="H110" s="140"/>
      <c r="I110" s="141"/>
      <c r="J110" s="142">
        <f>J519</f>
        <v>0</v>
      </c>
      <c r="L110" s="138"/>
    </row>
    <row r="111" spans="2:12" s="10" customFormat="1" ht="19.95" customHeight="1">
      <c r="B111" s="138"/>
      <c r="D111" s="139" t="s">
        <v>151</v>
      </c>
      <c r="E111" s="140"/>
      <c r="F111" s="140"/>
      <c r="G111" s="140"/>
      <c r="H111" s="140"/>
      <c r="I111" s="141"/>
      <c r="J111" s="142">
        <f>J523</f>
        <v>0</v>
      </c>
      <c r="L111" s="138"/>
    </row>
    <row r="112" spans="2:12" s="10" customFormat="1" ht="19.95" customHeight="1">
      <c r="B112" s="138"/>
      <c r="D112" s="139" t="s">
        <v>152</v>
      </c>
      <c r="E112" s="140"/>
      <c r="F112" s="140"/>
      <c r="G112" s="140"/>
      <c r="H112" s="140"/>
      <c r="I112" s="141"/>
      <c r="J112" s="142">
        <f>J539</f>
        <v>0</v>
      </c>
      <c r="L112" s="138"/>
    </row>
    <row r="113" spans="2:12" s="10" customFormat="1" ht="19.95" customHeight="1">
      <c r="B113" s="138"/>
      <c r="D113" s="139" t="s">
        <v>918</v>
      </c>
      <c r="E113" s="140"/>
      <c r="F113" s="140"/>
      <c r="G113" s="140"/>
      <c r="H113" s="140"/>
      <c r="I113" s="141"/>
      <c r="J113" s="142">
        <f>J557</f>
        <v>0</v>
      </c>
      <c r="L113" s="138"/>
    </row>
    <row r="114" spans="2:12" s="10" customFormat="1" ht="19.95" customHeight="1">
      <c r="B114" s="138"/>
      <c r="D114" s="139" t="s">
        <v>919</v>
      </c>
      <c r="E114" s="140"/>
      <c r="F114" s="140"/>
      <c r="G114" s="140"/>
      <c r="H114" s="140"/>
      <c r="I114" s="141"/>
      <c r="J114" s="142">
        <f>J642</f>
        <v>0</v>
      </c>
      <c r="L114" s="138"/>
    </row>
    <row r="115" spans="2:12" s="10" customFormat="1" ht="19.95" customHeight="1">
      <c r="B115" s="138"/>
      <c r="D115" s="139" t="s">
        <v>920</v>
      </c>
      <c r="E115" s="140"/>
      <c r="F115" s="140"/>
      <c r="G115" s="140"/>
      <c r="H115" s="140"/>
      <c r="I115" s="141"/>
      <c r="J115" s="142">
        <f>J681</f>
        <v>0</v>
      </c>
      <c r="L115" s="138"/>
    </row>
    <row r="116" spans="2:12" s="10" customFormat="1" ht="19.95" customHeight="1">
      <c r="B116" s="138"/>
      <c r="D116" s="139" t="s">
        <v>153</v>
      </c>
      <c r="E116" s="140"/>
      <c r="F116" s="140"/>
      <c r="G116" s="140"/>
      <c r="H116" s="140"/>
      <c r="I116" s="141"/>
      <c r="J116" s="142">
        <f>J794</f>
        <v>0</v>
      </c>
      <c r="L116" s="138"/>
    </row>
    <row r="117" spans="2:12" s="10" customFormat="1" ht="19.95" customHeight="1">
      <c r="B117" s="138"/>
      <c r="D117" s="139" t="s">
        <v>154</v>
      </c>
      <c r="E117" s="140"/>
      <c r="F117" s="140"/>
      <c r="G117" s="140"/>
      <c r="H117" s="140"/>
      <c r="I117" s="141"/>
      <c r="J117" s="142">
        <f>J837</f>
        <v>0</v>
      </c>
      <c r="L117" s="138"/>
    </row>
    <row r="118" spans="2:12" s="10" customFormat="1" ht="19.95" customHeight="1">
      <c r="B118" s="138"/>
      <c r="D118" s="139" t="s">
        <v>155</v>
      </c>
      <c r="E118" s="140"/>
      <c r="F118" s="140"/>
      <c r="G118" s="140"/>
      <c r="H118" s="140"/>
      <c r="I118" s="141"/>
      <c r="J118" s="142">
        <f>J874</f>
        <v>0</v>
      </c>
      <c r="L118" s="138"/>
    </row>
    <row r="119" spans="1:31" s="2" customFormat="1" ht="21.75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" customHeight="1">
      <c r="A120" s="33"/>
      <c r="B120" s="48"/>
      <c r="C120" s="49"/>
      <c r="D120" s="49"/>
      <c r="E120" s="49"/>
      <c r="F120" s="49"/>
      <c r="G120" s="49"/>
      <c r="H120" s="49"/>
      <c r="I120" s="127"/>
      <c r="J120" s="49"/>
      <c r="K120" s="49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4" spans="1:31" s="2" customFormat="1" ht="6.9" customHeight="1">
      <c r="A124" s="33"/>
      <c r="B124" s="50"/>
      <c r="C124" s="51"/>
      <c r="D124" s="51"/>
      <c r="E124" s="51"/>
      <c r="F124" s="51"/>
      <c r="G124" s="51"/>
      <c r="H124" s="51"/>
      <c r="I124" s="128"/>
      <c r="J124" s="51"/>
      <c r="K124" s="51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4.9" customHeight="1">
      <c r="A125" s="33"/>
      <c r="B125" s="34"/>
      <c r="C125" s="22" t="s">
        <v>158</v>
      </c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16</v>
      </c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23.25" customHeight="1">
      <c r="A128" s="33"/>
      <c r="B128" s="34"/>
      <c r="C128" s="33"/>
      <c r="D128" s="33"/>
      <c r="E128" s="497" t="str">
        <f>E7</f>
        <v>Stavební úpravy a zateplení objektu pro sociální bydlená ul.Jičínská č.p.156,Valašské Meziříčí</v>
      </c>
      <c r="F128" s="498"/>
      <c r="G128" s="498"/>
      <c r="H128" s="498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2:12" s="1" customFormat="1" ht="12" customHeight="1">
      <c r="B129" s="21"/>
      <c r="C129" s="28" t="s">
        <v>128</v>
      </c>
      <c r="I129" s="99"/>
      <c r="L129" s="21"/>
    </row>
    <row r="130" spans="1:31" s="2" customFormat="1" ht="16.5" customHeight="1">
      <c r="A130" s="33"/>
      <c r="B130" s="34"/>
      <c r="C130" s="33"/>
      <c r="D130" s="33"/>
      <c r="E130" s="497" t="s">
        <v>911</v>
      </c>
      <c r="F130" s="496"/>
      <c r="G130" s="496"/>
      <c r="H130" s="496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912</v>
      </c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16.5" customHeight="1">
      <c r="A132" s="33"/>
      <c r="B132" s="34"/>
      <c r="C132" s="33"/>
      <c r="D132" s="33"/>
      <c r="E132" s="479" t="str">
        <f>E11</f>
        <v>SO 01.1 - Stavební část</v>
      </c>
      <c r="F132" s="496"/>
      <c r="G132" s="496"/>
      <c r="H132" s="496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6.9" customHeight="1">
      <c r="A133" s="33"/>
      <c r="B133" s="34"/>
      <c r="C133" s="33"/>
      <c r="D133" s="33"/>
      <c r="E133" s="33"/>
      <c r="F133" s="33"/>
      <c r="G133" s="33"/>
      <c r="H133" s="33"/>
      <c r="I133" s="103"/>
      <c r="J133" s="33"/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2" customHeight="1">
      <c r="A134" s="33"/>
      <c r="B134" s="34"/>
      <c r="C134" s="28" t="s">
        <v>20</v>
      </c>
      <c r="D134" s="33"/>
      <c r="E134" s="33"/>
      <c r="F134" s="26" t="str">
        <f>F14</f>
        <v>Valašské Meziříčí</v>
      </c>
      <c r="G134" s="33"/>
      <c r="H134" s="33"/>
      <c r="I134" s="104" t="s">
        <v>22</v>
      </c>
      <c r="J134" s="56" t="str">
        <f>IF(J14="","",J14)</f>
        <v>4. 6. 2019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6.9" customHeight="1">
      <c r="A135" s="33"/>
      <c r="B135" s="34"/>
      <c r="C135" s="33"/>
      <c r="D135" s="33"/>
      <c r="E135" s="33"/>
      <c r="F135" s="33"/>
      <c r="G135" s="33"/>
      <c r="H135" s="33"/>
      <c r="I135" s="10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2" customFormat="1" ht="54.45" customHeight="1">
      <c r="A136" s="33"/>
      <c r="B136" s="34"/>
      <c r="C136" s="28" t="s">
        <v>24</v>
      </c>
      <c r="D136" s="33"/>
      <c r="E136" s="33"/>
      <c r="F136" s="26" t="str">
        <f>E17</f>
        <v>Město Valašské Meziříčí</v>
      </c>
      <c r="G136" s="33"/>
      <c r="H136" s="33"/>
      <c r="I136" s="104" t="s">
        <v>30</v>
      </c>
      <c r="J136" s="31" t="str">
        <f>E23</f>
        <v xml:space="preserve">S WHG s.r.o.Ořešská 873,Řeporyje,155 00 Praha 5 </v>
      </c>
      <c r="K136" s="33"/>
      <c r="L136" s="4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</row>
    <row r="137" spans="1:31" s="2" customFormat="1" ht="15.15" customHeight="1">
      <c r="A137" s="33"/>
      <c r="B137" s="34"/>
      <c r="C137" s="28" t="s">
        <v>28</v>
      </c>
      <c r="D137" s="33"/>
      <c r="E137" s="33"/>
      <c r="F137" s="26" t="str">
        <f>IF(E20="","",E20)</f>
        <v>Vyplň údaj</v>
      </c>
      <c r="G137" s="33"/>
      <c r="H137" s="33"/>
      <c r="I137" s="104" t="s">
        <v>33</v>
      </c>
      <c r="J137" s="31" t="str">
        <f>E26</f>
        <v>Fajfrová Irena</v>
      </c>
      <c r="K137" s="33"/>
      <c r="L137" s="4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  <row r="138" spans="1:31" s="2" customFormat="1" ht="10.35" customHeight="1">
      <c r="A138" s="33"/>
      <c r="B138" s="34"/>
      <c r="C138" s="33"/>
      <c r="D138" s="33"/>
      <c r="E138" s="33"/>
      <c r="F138" s="33"/>
      <c r="G138" s="33"/>
      <c r="H138" s="33"/>
      <c r="I138" s="103"/>
      <c r="J138" s="33"/>
      <c r="K138" s="33"/>
      <c r="L138" s="4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</row>
    <row r="139" spans="1:31" s="11" customFormat="1" ht="29.25" customHeight="1">
      <c r="A139" s="143"/>
      <c r="B139" s="144"/>
      <c r="C139" s="145" t="s">
        <v>159</v>
      </c>
      <c r="D139" s="146" t="s">
        <v>61</v>
      </c>
      <c r="E139" s="146" t="s">
        <v>57</v>
      </c>
      <c r="F139" s="146" t="s">
        <v>58</v>
      </c>
      <c r="G139" s="146" t="s">
        <v>160</v>
      </c>
      <c r="H139" s="146" t="s">
        <v>161</v>
      </c>
      <c r="I139" s="147" t="s">
        <v>162</v>
      </c>
      <c r="J139" s="146" t="s">
        <v>134</v>
      </c>
      <c r="K139" s="148" t="s">
        <v>163</v>
      </c>
      <c r="L139" s="149"/>
      <c r="M139" s="63" t="s">
        <v>1</v>
      </c>
      <c r="N139" s="64" t="s">
        <v>40</v>
      </c>
      <c r="O139" s="64" t="s">
        <v>164</v>
      </c>
      <c r="P139" s="64" t="s">
        <v>165</v>
      </c>
      <c r="Q139" s="64" t="s">
        <v>166</v>
      </c>
      <c r="R139" s="64" t="s">
        <v>167</v>
      </c>
      <c r="S139" s="64" t="s">
        <v>168</v>
      </c>
      <c r="T139" s="65" t="s">
        <v>169</v>
      </c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</row>
    <row r="140" spans="1:63" s="2" customFormat="1" ht="22.95" customHeight="1">
      <c r="A140" s="33"/>
      <c r="B140" s="34"/>
      <c r="C140" s="70" t="s">
        <v>170</v>
      </c>
      <c r="D140" s="33"/>
      <c r="E140" s="33"/>
      <c r="F140" s="33"/>
      <c r="G140" s="33"/>
      <c r="H140" s="33"/>
      <c r="I140" s="103"/>
      <c r="J140" s="150">
        <f>BK140</f>
        <v>0</v>
      </c>
      <c r="K140" s="33"/>
      <c r="L140" s="34"/>
      <c r="M140" s="66"/>
      <c r="N140" s="57"/>
      <c r="O140" s="67"/>
      <c r="P140" s="151">
        <f>P141+P405</f>
        <v>0</v>
      </c>
      <c r="Q140" s="67"/>
      <c r="R140" s="151">
        <f>R141+R405</f>
        <v>127.99674107999999</v>
      </c>
      <c r="S140" s="67"/>
      <c r="T140" s="152">
        <f>T141+T405</f>
        <v>119.73861514000001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T140" s="18" t="s">
        <v>75</v>
      </c>
      <c r="AU140" s="18" t="s">
        <v>136</v>
      </c>
      <c r="BK140" s="153">
        <f>BK141+BK405</f>
        <v>0</v>
      </c>
    </row>
    <row r="141" spans="2:63" s="12" customFormat="1" ht="25.95" customHeight="1">
      <c r="B141" s="154"/>
      <c r="D141" s="155" t="s">
        <v>75</v>
      </c>
      <c r="E141" s="156" t="s">
        <v>171</v>
      </c>
      <c r="F141" s="156" t="s">
        <v>172</v>
      </c>
      <c r="I141" s="157"/>
      <c r="J141" s="158">
        <f>BK141</f>
        <v>0</v>
      </c>
      <c r="L141" s="154"/>
      <c r="M141" s="159"/>
      <c r="N141" s="160"/>
      <c r="O141" s="160"/>
      <c r="P141" s="161">
        <f>P142+P362+P397+P403</f>
        <v>0</v>
      </c>
      <c r="Q141" s="160"/>
      <c r="R141" s="161">
        <f>R142+R362+R397+R403</f>
        <v>106.77019924</v>
      </c>
      <c r="S141" s="160"/>
      <c r="T141" s="162">
        <f>T142+T362+T397+T403</f>
        <v>111.422044</v>
      </c>
      <c r="AR141" s="155" t="s">
        <v>84</v>
      </c>
      <c r="AT141" s="163" t="s">
        <v>75</v>
      </c>
      <c r="AU141" s="163" t="s">
        <v>76</v>
      </c>
      <c r="AY141" s="155" t="s">
        <v>173</v>
      </c>
      <c r="BK141" s="164">
        <f>BK142+BK362+BK397+BK403</f>
        <v>0</v>
      </c>
    </row>
    <row r="142" spans="2:63" s="12" customFormat="1" ht="22.95" customHeight="1">
      <c r="B142" s="154"/>
      <c r="D142" s="155" t="s">
        <v>75</v>
      </c>
      <c r="E142" s="165" t="s">
        <v>203</v>
      </c>
      <c r="F142" s="165" t="s">
        <v>269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SUM(P143:P361)</f>
        <v>0</v>
      </c>
      <c r="Q142" s="160"/>
      <c r="R142" s="161">
        <f>SUM(R143:R361)</f>
        <v>106.72290144</v>
      </c>
      <c r="S142" s="160"/>
      <c r="T142" s="162">
        <f>SUM(T143:T361)</f>
        <v>0</v>
      </c>
      <c r="AR142" s="155" t="s">
        <v>84</v>
      </c>
      <c r="AT142" s="163" t="s">
        <v>75</v>
      </c>
      <c r="AU142" s="163" t="s">
        <v>84</v>
      </c>
      <c r="AY142" s="155" t="s">
        <v>173</v>
      </c>
      <c r="BK142" s="164">
        <f>SUM(BK143:BK361)</f>
        <v>0</v>
      </c>
    </row>
    <row r="143" spans="1:65" s="2" customFormat="1" ht="21.75" customHeight="1">
      <c r="A143" s="33"/>
      <c r="B143" s="167"/>
      <c r="C143" s="168" t="s">
        <v>84</v>
      </c>
      <c r="D143" s="168" t="s">
        <v>175</v>
      </c>
      <c r="E143" s="169" t="s">
        <v>921</v>
      </c>
      <c r="F143" s="170" t="s">
        <v>922</v>
      </c>
      <c r="G143" s="171" t="s">
        <v>178</v>
      </c>
      <c r="H143" s="172">
        <v>722.94</v>
      </c>
      <c r="I143" s="173"/>
      <c r="J143" s="174">
        <f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0.00026</v>
      </c>
      <c r="R143" s="177">
        <f>Q143*H143</f>
        <v>0.1879644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180</v>
      </c>
      <c r="AT143" s="179" t="s">
        <v>175</v>
      </c>
      <c r="AU143" s="179" t="s">
        <v>92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92</v>
      </c>
      <c r="BK143" s="180">
        <f>ROUND(I143*H143,2)</f>
        <v>0</v>
      </c>
      <c r="BL143" s="18" t="s">
        <v>180</v>
      </c>
      <c r="BM143" s="179" t="s">
        <v>923</v>
      </c>
    </row>
    <row r="144" spans="2:51" s="14" customFormat="1" ht="12">
      <c r="B144" s="189"/>
      <c r="D144" s="182" t="s">
        <v>182</v>
      </c>
      <c r="E144" s="190" t="s">
        <v>1</v>
      </c>
      <c r="F144" s="191" t="s">
        <v>924</v>
      </c>
      <c r="H144" s="192">
        <v>21.37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182</v>
      </c>
      <c r="AU144" s="190" t="s">
        <v>92</v>
      </c>
      <c r="AV144" s="14" t="s">
        <v>92</v>
      </c>
      <c r="AW144" s="14" t="s">
        <v>32</v>
      </c>
      <c r="AX144" s="14" t="s">
        <v>76</v>
      </c>
      <c r="AY144" s="190" t="s">
        <v>173</v>
      </c>
    </row>
    <row r="145" spans="2:51" s="14" customFormat="1" ht="12">
      <c r="B145" s="189"/>
      <c r="D145" s="182" t="s">
        <v>182</v>
      </c>
      <c r="E145" s="190" t="s">
        <v>1</v>
      </c>
      <c r="F145" s="191" t="s">
        <v>925</v>
      </c>
      <c r="H145" s="192">
        <v>28.5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182</v>
      </c>
      <c r="AU145" s="190" t="s">
        <v>92</v>
      </c>
      <c r="AV145" s="14" t="s">
        <v>92</v>
      </c>
      <c r="AW145" s="14" t="s">
        <v>32</v>
      </c>
      <c r="AX145" s="14" t="s">
        <v>76</v>
      </c>
      <c r="AY145" s="190" t="s">
        <v>173</v>
      </c>
    </row>
    <row r="146" spans="2:51" s="14" customFormat="1" ht="12">
      <c r="B146" s="189"/>
      <c r="D146" s="182" t="s">
        <v>182</v>
      </c>
      <c r="E146" s="190" t="s">
        <v>1</v>
      </c>
      <c r="F146" s="191" t="s">
        <v>926</v>
      </c>
      <c r="H146" s="192">
        <v>17.2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182</v>
      </c>
      <c r="AU146" s="190" t="s">
        <v>92</v>
      </c>
      <c r="AV146" s="14" t="s">
        <v>92</v>
      </c>
      <c r="AW146" s="14" t="s">
        <v>32</v>
      </c>
      <c r="AX146" s="14" t="s">
        <v>76</v>
      </c>
      <c r="AY146" s="190" t="s">
        <v>173</v>
      </c>
    </row>
    <row r="147" spans="2:51" s="14" customFormat="1" ht="12">
      <c r="B147" s="189"/>
      <c r="D147" s="182" t="s">
        <v>182</v>
      </c>
      <c r="E147" s="190" t="s">
        <v>1</v>
      </c>
      <c r="F147" s="191" t="s">
        <v>927</v>
      </c>
      <c r="H147" s="192">
        <v>2.77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182</v>
      </c>
      <c r="AU147" s="190" t="s">
        <v>92</v>
      </c>
      <c r="AV147" s="14" t="s">
        <v>92</v>
      </c>
      <c r="AW147" s="14" t="s">
        <v>32</v>
      </c>
      <c r="AX147" s="14" t="s">
        <v>76</v>
      </c>
      <c r="AY147" s="190" t="s">
        <v>173</v>
      </c>
    </row>
    <row r="148" spans="2:51" s="14" customFormat="1" ht="12">
      <c r="B148" s="189"/>
      <c r="D148" s="182" t="s">
        <v>182</v>
      </c>
      <c r="E148" s="190" t="s">
        <v>1</v>
      </c>
      <c r="F148" s="191" t="s">
        <v>928</v>
      </c>
      <c r="H148" s="192">
        <v>19.73</v>
      </c>
      <c r="I148" s="193"/>
      <c r="L148" s="189"/>
      <c r="M148" s="194"/>
      <c r="N148" s="195"/>
      <c r="O148" s="195"/>
      <c r="P148" s="195"/>
      <c r="Q148" s="195"/>
      <c r="R148" s="195"/>
      <c r="S148" s="195"/>
      <c r="T148" s="196"/>
      <c r="AT148" s="190" t="s">
        <v>182</v>
      </c>
      <c r="AU148" s="190" t="s">
        <v>92</v>
      </c>
      <c r="AV148" s="14" t="s">
        <v>92</v>
      </c>
      <c r="AW148" s="14" t="s">
        <v>32</v>
      </c>
      <c r="AX148" s="14" t="s">
        <v>76</v>
      </c>
      <c r="AY148" s="190" t="s">
        <v>173</v>
      </c>
    </row>
    <row r="149" spans="2:51" s="14" customFormat="1" ht="12">
      <c r="B149" s="189"/>
      <c r="D149" s="182" t="s">
        <v>182</v>
      </c>
      <c r="E149" s="190" t="s">
        <v>1</v>
      </c>
      <c r="F149" s="191" t="s">
        <v>929</v>
      </c>
      <c r="H149" s="192">
        <v>3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182</v>
      </c>
      <c r="AU149" s="190" t="s">
        <v>92</v>
      </c>
      <c r="AV149" s="14" t="s">
        <v>92</v>
      </c>
      <c r="AW149" s="14" t="s">
        <v>32</v>
      </c>
      <c r="AX149" s="14" t="s">
        <v>76</v>
      </c>
      <c r="AY149" s="190" t="s">
        <v>173</v>
      </c>
    </row>
    <row r="150" spans="2:51" s="14" customFormat="1" ht="12">
      <c r="B150" s="189"/>
      <c r="D150" s="182" t="s">
        <v>182</v>
      </c>
      <c r="E150" s="190" t="s">
        <v>1</v>
      </c>
      <c r="F150" s="191" t="s">
        <v>930</v>
      </c>
      <c r="H150" s="192">
        <v>27.17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182</v>
      </c>
      <c r="AU150" s="190" t="s">
        <v>92</v>
      </c>
      <c r="AV150" s="14" t="s">
        <v>92</v>
      </c>
      <c r="AW150" s="14" t="s">
        <v>32</v>
      </c>
      <c r="AX150" s="14" t="s">
        <v>76</v>
      </c>
      <c r="AY150" s="190" t="s">
        <v>173</v>
      </c>
    </row>
    <row r="151" spans="2:51" s="14" customFormat="1" ht="12">
      <c r="B151" s="189"/>
      <c r="D151" s="182" t="s">
        <v>182</v>
      </c>
      <c r="E151" s="190" t="s">
        <v>1</v>
      </c>
      <c r="F151" s="191" t="s">
        <v>931</v>
      </c>
      <c r="H151" s="192">
        <v>17.38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182</v>
      </c>
      <c r="AU151" s="190" t="s">
        <v>92</v>
      </c>
      <c r="AV151" s="14" t="s">
        <v>92</v>
      </c>
      <c r="AW151" s="14" t="s">
        <v>32</v>
      </c>
      <c r="AX151" s="14" t="s">
        <v>76</v>
      </c>
      <c r="AY151" s="190" t="s">
        <v>173</v>
      </c>
    </row>
    <row r="152" spans="2:51" s="14" customFormat="1" ht="12">
      <c r="B152" s="189"/>
      <c r="D152" s="182" t="s">
        <v>182</v>
      </c>
      <c r="E152" s="190" t="s">
        <v>1</v>
      </c>
      <c r="F152" s="191" t="s">
        <v>932</v>
      </c>
      <c r="H152" s="192">
        <v>3.8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182</v>
      </c>
      <c r="AU152" s="190" t="s">
        <v>92</v>
      </c>
      <c r="AV152" s="14" t="s">
        <v>92</v>
      </c>
      <c r="AW152" s="14" t="s">
        <v>32</v>
      </c>
      <c r="AX152" s="14" t="s">
        <v>76</v>
      </c>
      <c r="AY152" s="190" t="s">
        <v>173</v>
      </c>
    </row>
    <row r="153" spans="2:51" s="14" customFormat="1" ht="12">
      <c r="B153" s="189"/>
      <c r="D153" s="182" t="s">
        <v>182</v>
      </c>
      <c r="E153" s="190" t="s">
        <v>1</v>
      </c>
      <c r="F153" s="191" t="s">
        <v>933</v>
      </c>
      <c r="H153" s="192">
        <v>24.89</v>
      </c>
      <c r="I153" s="193"/>
      <c r="L153" s="189"/>
      <c r="M153" s="194"/>
      <c r="N153" s="195"/>
      <c r="O153" s="195"/>
      <c r="P153" s="195"/>
      <c r="Q153" s="195"/>
      <c r="R153" s="195"/>
      <c r="S153" s="195"/>
      <c r="T153" s="196"/>
      <c r="AT153" s="190" t="s">
        <v>182</v>
      </c>
      <c r="AU153" s="190" t="s">
        <v>92</v>
      </c>
      <c r="AV153" s="14" t="s">
        <v>92</v>
      </c>
      <c r="AW153" s="14" t="s">
        <v>32</v>
      </c>
      <c r="AX153" s="14" t="s">
        <v>76</v>
      </c>
      <c r="AY153" s="190" t="s">
        <v>173</v>
      </c>
    </row>
    <row r="154" spans="2:51" s="14" customFormat="1" ht="12">
      <c r="B154" s="189"/>
      <c r="D154" s="182" t="s">
        <v>182</v>
      </c>
      <c r="E154" s="190" t="s">
        <v>1</v>
      </c>
      <c r="F154" s="191" t="s">
        <v>934</v>
      </c>
      <c r="H154" s="192">
        <v>2.85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182</v>
      </c>
      <c r="AU154" s="190" t="s">
        <v>92</v>
      </c>
      <c r="AV154" s="14" t="s">
        <v>92</v>
      </c>
      <c r="AW154" s="14" t="s">
        <v>32</v>
      </c>
      <c r="AX154" s="14" t="s">
        <v>76</v>
      </c>
      <c r="AY154" s="190" t="s">
        <v>173</v>
      </c>
    </row>
    <row r="155" spans="2:51" s="14" customFormat="1" ht="20.4">
      <c r="B155" s="189"/>
      <c r="D155" s="182" t="s">
        <v>182</v>
      </c>
      <c r="E155" s="190" t="s">
        <v>1</v>
      </c>
      <c r="F155" s="191" t="s">
        <v>935</v>
      </c>
      <c r="H155" s="192">
        <v>93.34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182</v>
      </c>
      <c r="AU155" s="190" t="s">
        <v>92</v>
      </c>
      <c r="AV155" s="14" t="s">
        <v>92</v>
      </c>
      <c r="AW155" s="14" t="s">
        <v>32</v>
      </c>
      <c r="AX155" s="14" t="s">
        <v>76</v>
      </c>
      <c r="AY155" s="190" t="s">
        <v>173</v>
      </c>
    </row>
    <row r="156" spans="2:51" s="14" customFormat="1" ht="12">
      <c r="B156" s="189"/>
      <c r="D156" s="182" t="s">
        <v>182</v>
      </c>
      <c r="E156" s="190" t="s">
        <v>1</v>
      </c>
      <c r="F156" s="191" t="s">
        <v>936</v>
      </c>
      <c r="H156" s="192">
        <v>22.23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182</v>
      </c>
      <c r="AU156" s="190" t="s">
        <v>92</v>
      </c>
      <c r="AV156" s="14" t="s">
        <v>92</v>
      </c>
      <c r="AW156" s="14" t="s">
        <v>32</v>
      </c>
      <c r="AX156" s="14" t="s">
        <v>76</v>
      </c>
      <c r="AY156" s="190" t="s">
        <v>173</v>
      </c>
    </row>
    <row r="157" spans="2:51" s="14" customFormat="1" ht="12">
      <c r="B157" s="189"/>
      <c r="D157" s="182" t="s">
        <v>182</v>
      </c>
      <c r="E157" s="190" t="s">
        <v>1</v>
      </c>
      <c r="F157" s="191" t="s">
        <v>937</v>
      </c>
      <c r="H157" s="192">
        <v>30.81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182</v>
      </c>
      <c r="AU157" s="190" t="s">
        <v>92</v>
      </c>
      <c r="AV157" s="14" t="s">
        <v>92</v>
      </c>
      <c r="AW157" s="14" t="s">
        <v>32</v>
      </c>
      <c r="AX157" s="14" t="s">
        <v>76</v>
      </c>
      <c r="AY157" s="190" t="s">
        <v>173</v>
      </c>
    </row>
    <row r="158" spans="2:51" s="14" customFormat="1" ht="12">
      <c r="B158" s="189"/>
      <c r="D158" s="182" t="s">
        <v>182</v>
      </c>
      <c r="E158" s="190" t="s">
        <v>1</v>
      </c>
      <c r="F158" s="191" t="s">
        <v>938</v>
      </c>
      <c r="H158" s="192">
        <v>16.06</v>
      </c>
      <c r="I158" s="193"/>
      <c r="L158" s="189"/>
      <c r="M158" s="194"/>
      <c r="N158" s="195"/>
      <c r="O158" s="195"/>
      <c r="P158" s="195"/>
      <c r="Q158" s="195"/>
      <c r="R158" s="195"/>
      <c r="S158" s="195"/>
      <c r="T158" s="196"/>
      <c r="AT158" s="190" t="s">
        <v>182</v>
      </c>
      <c r="AU158" s="190" t="s">
        <v>92</v>
      </c>
      <c r="AV158" s="14" t="s">
        <v>92</v>
      </c>
      <c r="AW158" s="14" t="s">
        <v>32</v>
      </c>
      <c r="AX158" s="14" t="s">
        <v>76</v>
      </c>
      <c r="AY158" s="190" t="s">
        <v>173</v>
      </c>
    </row>
    <row r="159" spans="2:51" s="14" customFormat="1" ht="12">
      <c r="B159" s="189"/>
      <c r="D159" s="182" t="s">
        <v>182</v>
      </c>
      <c r="E159" s="190" t="s">
        <v>1</v>
      </c>
      <c r="F159" s="191" t="s">
        <v>939</v>
      </c>
      <c r="H159" s="192">
        <v>3.04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182</v>
      </c>
      <c r="AU159" s="190" t="s">
        <v>92</v>
      </c>
      <c r="AV159" s="14" t="s">
        <v>92</v>
      </c>
      <c r="AW159" s="14" t="s">
        <v>32</v>
      </c>
      <c r="AX159" s="14" t="s">
        <v>76</v>
      </c>
      <c r="AY159" s="190" t="s">
        <v>173</v>
      </c>
    </row>
    <row r="160" spans="2:51" s="14" customFormat="1" ht="12">
      <c r="B160" s="189"/>
      <c r="D160" s="182" t="s">
        <v>182</v>
      </c>
      <c r="E160" s="190" t="s">
        <v>1</v>
      </c>
      <c r="F160" s="191" t="s">
        <v>940</v>
      </c>
      <c r="H160" s="192">
        <v>20.73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182</v>
      </c>
      <c r="AU160" s="190" t="s">
        <v>92</v>
      </c>
      <c r="AV160" s="14" t="s">
        <v>92</v>
      </c>
      <c r="AW160" s="14" t="s">
        <v>32</v>
      </c>
      <c r="AX160" s="14" t="s">
        <v>76</v>
      </c>
      <c r="AY160" s="190" t="s">
        <v>173</v>
      </c>
    </row>
    <row r="161" spans="2:51" s="14" customFormat="1" ht="12">
      <c r="B161" s="189"/>
      <c r="D161" s="182" t="s">
        <v>182</v>
      </c>
      <c r="E161" s="190" t="s">
        <v>1</v>
      </c>
      <c r="F161" s="191" t="s">
        <v>941</v>
      </c>
      <c r="H161" s="192">
        <v>2.76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182</v>
      </c>
      <c r="AU161" s="190" t="s">
        <v>92</v>
      </c>
      <c r="AV161" s="14" t="s">
        <v>92</v>
      </c>
      <c r="AW161" s="14" t="s">
        <v>32</v>
      </c>
      <c r="AX161" s="14" t="s">
        <v>76</v>
      </c>
      <c r="AY161" s="190" t="s">
        <v>173</v>
      </c>
    </row>
    <row r="162" spans="2:51" s="14" customFormat="1" ht="12">
      <c r="B162" s="189"/>
      <c r="D162" s="182" t="s">
        <v>182</v>
      </c>
      <c r="E162" s="190" t="s">
        <v>1</v>
      </c>
      <c r="F162" s="191" t="s">
        <v>942</v>
      </c>
      <c r="H162" s="192">
        <v>28.78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182</v>
      </c>
      <c r="AU162" s="190" t="s">
        <v>92</v>
      </c>
      <c r="AV162" s="14" t="s">
        <v>92</v>
      </c>
      <c r="AW162" s="14" t="s">
        <v>32</v>
      </c>
      <c r="AX162" s="14" t="s">
        <v>76</v>
      </c>
      <c r="AY162" s="190" t="s">
        <v>173</v>
      </c>
    </row>
    <row r="163" spans="2:51" s="14" customFormat="1" ht="12">
      <c r="B163" s="189"/>
      <c r="D163" s="182" t="s">
        <v>182</v>
      </c>
      <c r="E163" s="190" t="s">
        <v>1</v>
      </c>
      <c r="F163" s="191" t="s">
        <v>943</v>
      </c>
      <c r="H163" s="192">
        <v>17.57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182</v>
      </c>
      <c r="AU163" s="190" t="s">
        <v>92</v>
      </c>
      <c r="AV163" s="14" t="s">
        <v>92</v>
      </c>
      <c r="AW163" s="14" t="s">
        <v>32</v>
      </c>
      <c r="AX163" s="14" t="s">
        <v>76</v>
      </c>
      <c r="AY163" s="190" t="s">
        <v>173</v>
      </c>
    </row>
    <row r="164" spans="2:51" s="14" customFormat="1" ht="12">
      <c r="B164" s="189"/>
      <c r="D164" s="182" t="s">
        <v>182</v>
      </c>
      <c r="E164" s="190" t="s">
        <v>1</v>
      </c>
      <c r="F164" s="191" t="s">
        <v>944</v>
      </c>
      <c r="H164" s="192">
        <v>4.08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182</v>
      </c>
      <c r="AU164" s="190" t="s">
        <v>92</v>
      </c>
      <c r="AV164" s="14" t="s">
        <v>92</v>
      </c>
      <c r="AW164" s="14" t="s">
        <v>32</v>
      </c>
      <c r="AX164" s="14" t="s">
        <v>76</v>
      </c>
      <c r="AY164" s="190" t="s">
        <v>173</v>
      </c>
    </row>
    <row r="165" spans="2:51" s="14" customFormat="1" ht="12">
      <c r="B165" s="189"/>
      <c r="D165" s="182" t="s">
        <v>182</v>
      </c>
      <c r="E165" s="190" t="s">
        <v>1</v>
      </c>
      <c r="F165" s="191" t="s">
        <v>945</v>
      </c>
      <c r="H165" s="192">
        <v>24.07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182</v>
      </c>
      <c r="AU165" s="190" t="s">
        <v>92</v>
      </c>
      <c r="AV165" s="14" t="s">
        <v>92</v>
      </c>
      <c r="AW165" s="14" t="s">
        <v>32</v>
      </c>
      <c r="AX165" s="14" t="s">
        <v>76</v>
      </c>
      <c r="AY165" s="190" t="s">
        <v>173</v>
      </c>
    </row>
    <row r="166" spans="2:51" s="14" customFormat="1" ht="12">
      <c r="B166" s="189"/>
      <c r="D166" s="182" t="s">
        <v>182</v>
      </c>
      <c r="E166" s="190" t="s">
        <v>1</v>
      </c>
      <c r="F166" s="191" t="s">
        <v>946</v>
      </c>
      <c r="H166" s="192">
        <v>2.89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182</v>
      </c>
      <c r="AU166" s="190" t="s">
        <v>92</v>
      </c>
      <c r="AV166" s="14" t="s">
        <v>92</v>
      </c>
      <c r="AW166" s="14" t="s">
        <v>32</v>
      </c>
      <c r="AX166" s="14" t="s">
        <v>76</v>
      </c>
      <c r="AY166" s="190" t="s">
        <v>173</v>
      </c>
    </row>
    <row r="167" spans="2:51" s="14" customFormat="1" ht="12">
      <c r="B167" s="189"/>
      <c r="D167" s="182" t="s">
        <v>182</v>
      </c>
      <c r="E167" s="190" t="s">
        <v>1</v>
      </c>
      <c r="F167" s="191" t="s">
        <v>947</v>
      </c>
      <c r="H167" s="192">
        <v>31.63</v>
      </c>
      <c r="I167" s="193"/>
      <c r="L167" s="189"/>
      <c r="M167" s="194"/>
      <c r="N167" s="195"/>
      <c r="O167" s="195"/>
      <c r="P167" s="195"/>
      <c r="Q167" s="195"/>
      <c r="R167" s="195"/>
      <c r="S167" s="195"/>
      <c r="T167" s="196"/>
      <c r="AT167" s="190" t="s">
        <v>182</v>
      </c>
      <c r="AU167" s="190" t="s">
        <v>92</v>
      </c>
      <c r="AV167" s="14" t="s">
        <v>92</v>
      </c>
      <c r="AW167" s="14" t="s">
        <v>32</v>
      </c>
      <c r="AX167" s="14" t="s">
        <v>76</v>
      </c>
      <c r="AY167" s="190" t="s">
        <v>173</v>
      </c>
    </row>
    <row r="168" spans="2:51" s="14" customFormat="1" ht="12">
      <c r="B168" s="189"/>
      <c r="D168" s="182" t="s">
        <v>182</v>
      </c>
      <c r="E168" s="190" t="s">
        <v>1</v>
      </c>
      <c r="F168" s="191" t="s">
        <v>948</v>
      </c>
      <c r="H168" s="192">
        <v>45.42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182</v>
      </c>
      <c r="AU168" s="190" t="s">
        <v>92</v>
      </c>
      <c r="AV168" s="14" t="s">
        <v>92</v>
      </c>
      <c r="AW168" s="14" t="s">
        <v>32</v>
      </c>
      <c r="AX168" s="14" t="s">
        <v>76</v>
      </c>
      <c r="AY168" s="190" t="s">
        <v>173</v>
      </c>
    </row>
    <row r="169" spans="2:51" s="14" customFormat="1" ht="12">
      <c r="B169" s="189"/>
      <c r="D169" s="182" t="s">
        <v>182</v>
      </c>
      <c r="E169" s="190" t="s">
        <v>1</v>
      </c>
      <c r="F169" s="191" t="s">
        <v>949</v>
      </c>
      <c r="H169" s="192">
        <v>30.98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182</v>
      </c>
      <c r="AU169" s="190" t="s">
        <v>92</v>
      </c>
      <c r="AV169" s="14" t="s">
        <v>92</v>
      </c>
      <c r="AW169" s="14" t="s">
        <v>32</v>
      </c>
      <c r="AX169" s="14" t="s">
        <v>76</v>
      </c>
      <c r="AY169" s="190" t="s">
        <v>173</v>
      </c>
    </row>
    <row r="170" spans="2:51" s="14" customFormat="1" ht="12">
      <c r="B170" s="189"/>
      <c r="D170" s="182" t="s">
        <v>182</v>
      </c>
      <c r="E170" s="190" t="s">
        <v>1</v>
      </c>
      <c r="F170" s="191" t="s">
        <v>950</v>
      </c>
      <c r="H170" s="192">
        <v>16.32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182</v>
      </c>
      <c r="AU170" s="190" t="s">
        <v>92</v>
      </c>
      <c r="AV170" s="14" t="s">
        <v>92</v>
      </c>
      <c r="AW170" s="14" t="s">
        <v>32</v>
      </c>
      <c r="AX170" s="14" t="s">
        <v>76</v>
      </c>
      <c r="AY170" s="190" t="s">
        <v>173</v>
      </c>
    </row>
    <row r="171" spans="2:51" s="14" customFormat="1" ht="12">
      <c r="B171" s="189"/>
      <c r="D171" s="182" t="s">
        <v>182</v>
      </c>
      <c r="E171" s="190" t="s">
        <v>1</v>
      </c>
      <c r="F171" s="191" t="s">
        <v>951</v>
      </c>
      <c r="H171" s="192">
        <v>31.79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182</v>
      </c>
      <c r="AU171" s="190" t="s">
        <v>92</v>
      </c>
      <c r="AV171" s="14" t="s">
        <v>92</v>
      </c>
      <c r="AW171" s="14" t="s">
        <v>32</v>
      </c>
      <c r="AX171" s="14" t="s">
        <v>76</v>
      </c>
      <c r="AY171" s="190" t="s">
        <v>173</v>
      </c>
    </row>
    <row r="172" spans="2:51" s="14" customFormat="1" ht="12">
      <c r="B172" s="189"/>
      <c r="D172" s="182" t="s">
        <v>182</v>
      </c>
      <c r="E172" s="190" t="s">
        <v>1</v>
      </c>
      <c r="F172" s="191" t="s">
        <v>952</v>
      </c>
      <c r="H172" s="192">
        <v>2.38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182</v>
      </c>
      <c r="AU172" s="190" t="s">
        <v>92</v>
      </c>
      <c r="AV172" s="14" t="s">
        <v>92</v>
      </c>
      <c r="AW172" s="14" t="s">
        <v>32</v>
      </c>
      <c r="AX172" s="14" t="s">
        <v>76</v>
      </c>
      <c r="AY172" s="190" t="s">
        <v>173</v>
      </c>
    </row>
    <row r="173" spans="2:51" s="14" customFormat="1" ht="12">
      <c r="B173" s="189"/>
      <c r="D173" s="182" t="s">
        <v>182</v>
      </c>
      <c r="E173" s="190" t="s">
        <v>1</v>
      </c>
      <c r="F173" s="191" t="s">
        <v>953</v>
      </c>
      <c r="H173" s="192">
        <v>33.97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182</v>
      </c>
      <c r="AU173" s="190" t="s">
        <v>92</v>
      </c>
      <c r="AV173" s="14" t="s">
        <v>92</v>
      </c>
      <c r="AW173" s="14" t="s">
        <v>32</v>
      </c>
      <c r="AX173" s="14" t="s">
        <v>76</v>
      </c>
      <c r="AY173" s="190" t="s">
        <v>173</v>
      </c>
    </row>
    <row r="174" spans="2:51" s="14" customFormat="1" ht="12">
      <c r="B174" s="189"/>
      <c r="D174" s="182" t="s">
        <v>182</v>
      </c>
      <c r="E174" s="190" t="s">
        <v>1</v>
      </c>
      <c r="F174" s="191" t="s">
        <v>954</v>
      </c>
      <c r="H174" s="192">
        <v>3.48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182</v>
      </c>
      <c r="AU174" s="190" t="s">
        <v>92</v>
      </c>
      <c r="AV174" s="14" t="s">
        <v>92</v>
      </c>
      <c r="AW174" s="14" t="s">
        <v>32</v>
      </c>
      <c r="AX174" s="14" t="s">
        <v>76</v>
      </c>
      <c r="AY174" s="190" t="s">
        <v>173</v>
      </c>
    </row>
    <row r="175" spans="2:51" s="14" customFormat="1" ht="12">
      <c r="B175" s="189"/>
      <c r="D175" s="182" t="s">
        <v>182</v>
      </c>
      <c r="E175" s="190" t="s">
        <v>1</v>
      </c>
      <c r="F175" s="191" t="s">
        <v>955</v>
      </c>
      <c r="H175" s="192">
        <v>31.84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182</v>
      </c>
      <c r="AU175" s="190" t="s">
        <v>92</v>
      </c>
      <c r="AV175" s="14" t="s">
        <v>92</v>
      </c>
      <c r="AW175" s="14" t="s">
        <v>32</v>
      </c>
      <c r="AX175" s="14" t="s">
        <v>76</v>
      </c>
      <c r="AY175" s="190" t="s">
        <v>173</v>
      </c>
    </row>
    <row r="176" spans="2:51" s="14" customFormat="1" ht="12">
      <c r="B176" s="189"/>
      <c r="D176" s="182" t="s">
        <v>182</v>
      </c>
      <c r="E176" s="190" t="s">
        <v>1</v>
      </c>
      <c r="F176" s="191" t="s">
        <v>956</v>
      </c>
      <c r="H176" s="192">
        <v>2.81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182</v>
      </c>
      <c r="AU176" s="190" t="s">
        <v>92</v>
      </c>
      <c r="AV176" s="14" t="s">
        <v>92</v>
      </c>
      <c r="AW176" s="14" t="s">
        <v>32</v>
      </c>
      <c r="AX176" s="14" t="s">
        <v>76</v>
      </c>
      <c r="AY176" s="190" t="s">
        <v>173</v>
      </c>
    </row>
    <row r="177" spans="2:51" s="14" customFormat="1" ht="12">
      <c r="B177" s="189"/>
      <c r="D177" s="182" t="s">
        <v>182</v>
      </c>
      <c r="E177" s="190" t="s">
        <v>1</v>
      </c>
      <c r="F177" s="191" t="s">
        <v>957</v>
      </c>
      <c r="H177" s="192">
        <v>38.49</v>
      </c>
      <c r="I177" s="193"/>
      <c r="L177" s="189"/>
      <c r="M177" s="194"/>
      <c r="N177" s="195"/>
      <c r="O177" s="195"/>
      <c r="P177" s="195"/>
      <c r="Q177" s="195"/>
      <c r="R177" s="195"/>
      <c r="S177" s="195"/>
      <c r="T177" s="196"/>
      <c r="AT177" s="190" t="s">
        <v>182</v>
      </c>
      <c r="AU177" s="190" t="s">
        <v>92</v>
      </c>
      <c r="AV177" s="14" t="s">
        <v>92</v>
      </c>
      <c r="AW177" s="14" t="s">
        <v>32</v>
      </c>
      <c r="AX177" s="14" t="s">
        <v>76</v>
      </c>
      <c r="AY177" s="190" t="s">
        <v>173</v>
      </c>
    </row>
    <row r="178" spans="2:51" s="14" customFormat="1" ht="12">
      <c r="B178" s="189"/>
      <c r="D178" s="182" t="s">
        <v>182</v>
      </c>
      <c r="E178" s="190" t="s">
        <v>1</v>
      </c>
      <c r="F178" s="191" t="s">
        <v>958</v>
      </c>
      <c r="H178" s="192">
        <v>2.81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182</v>
      </c>
      <c r="AU178" s="190" t="s">
        <v>92</v>
      </c>
      <c r="AV178" s="14" t="s">
        <v>92</v>
      </c>
      <c r="AW178" s="14" t="s">
        <v>32</v>
      </c>
      <c r="AX178" s="14" t="s">
        <v>76</v>
      </c>
      <c r="AY178" s="190" t="s">
        <v>173</v>
      </c>
    </row>
    <row r="179" spans="2:51" s="14" customFormat="1" ht="12">
      <c r="B179" s="189"/>
      <c r="D179" s="182" t="s">
        <v>182</v>
      </c>
      <c r="E179" s="190" t="s">
        <v>1</v>
      </c>
      <c r="F179" s="191" t="s">
        <v>959</v>
      </c>
      <c r="H179" s="192">
        <v>16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182</v>
      </c>
      <c r="AU179" s="190" t="s">
        <v>92</v>
      </c>
      <c r="AV179" s="14" t="s">
        <v>92</v>
      </c>
      <c r="AW179" s="14" t="s">
        <v>32</v>
      </c>
      <c r="AX179" s="14" t="s">
        <v>76</v>
      </c>
      <c r="AY179" s="190" t="s">
        <v>173</v>
      </c>
    </row>
    <row r="180" spans="2:51" s="15" customFormat="1" ht="12">
      <c r="B180" s="197"/>
      <c r="D180" s="182" t="s">
        <v>182</v>
      </c>
      <c r="E180" s="198" t="s">
        <v>1</v>
      </c>
      <c r="F180" s="199" t="s">
        <v>215</v>
      </c>
      <c r="H180" s="200">
        <v>722.94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182</v>
      </c>
      <c r="AU180" s="198" t="s">
        <v>92</v>
      </c>
      <c r="AV180" s="15" t="s">
        <v>180</v>
      </c>
      <c r="AW180" s="15" t="s">
        <v>32</v>
      </c>
      <c r="AX180" s="15" t="s">
        <v>84</v>
      </c>
      <c r="AY180" s="198" t="s">
        <v>173</v>
      </c>
    </row>
    <row r="181" spans="1:65" s="2" customFormat="1" ht="21.75" customHeight="1">
      <c r="A181" s="33"/>
      <c r="B181" s="167"/>
      <c r="C181" s="168" t="s">
        <v>92</v>
      </c>
      <c r="D181" s="168" t="s">
        <v>175</v>
      </c>
      <c r="E181" s="169" t="s">
        <v>960</v>
      </c>
      <c r="F181" s="170" t="s">
        <v>961</v>
      </c>
      <c r="G181" s="171" t="s">
        <v>178</v>
      </c>
      <c r="H181" s="172">
        <v>722.94</v>
      </c>
      <c r="I181" s="173"/>
      <c r="J181" s="174">
        <f>ROUND(I181*H181,2)</f>
        <v>0</v>
      </c>
      <c r="K181" s="170" t="s">
        <v>179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0.003</v>
      </c>
      <c r="R181" s="177">
        <f>Q181*H181</f>
        <v>2.16882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180</v>
      </c>
      <c r="AT181" s="179" t="s">
        <v>175</v>
      </c>
      <c r="AU181" s="179" t="s">
        <v>92</v>
      </c>
      <c r="AY181" s="18" t="s">
        <v>173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92</v>
      </c>
      <c r="BK181" s="180">
        <f>ROUND(I181*H181,2)</f>
        <v>0</v>
      </c>
      <c r="BL181" s="18" t="s">
        <v>180</v>
      </c>
      <c r="BM181" s="179" t="s">
        <v>962</v>
      </c>
    </row>
    <row r="182" spans="1:65" s="2" customFormat="1" ht="21.75" customHeight="1">
      <c r="A182" s="33"/>
      <c r="B182" s="167"/>
      <c r="C182" s="168" t="s">
        <v>191</v>
      </c>
      <c r="D182" s="168" t="s">
        <v>175</v>
      </c>
      <c r="E182" s="169" t="s">
        <v>963</v>
      </c>
      <c r="F182" s="170" t="s">
        <v>964</v>
      </c>
      <c r="G182" s="171" t="s">
        <v>178</v>
      </c>
      <c r="H182" s="172">
        <v>722.94</v>
      </c>
      <c r="I182" s="173"/>
      <c r="J182" s="174">
        <f>ROUND(I182*H182,2)</f>
        <v>0</v>
      </c>
      <c r="K182" s="170" t="s">
        <v>1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0.0261</v>
      </c>
      <c r="R182" s="177">
        <f>Q182*H182</f>
        <v>18.868734000000003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180</v>
      </c>
      <c r="AT182" s="179" t="s">
        <v>175</v>
      </c>
      <c r="AU182" s="179" t="s">
        <v>92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180</v>
      </c>
      <c r="BM182" s="179" t="s">
        <v>965</v>
      </c>
    </row>
    <row r="183" spans="2:51" s="14" customFormat="1" ht="12">
      <c r="B183" s="189"/>
      <c r="D183" s="182" t="s">
        <v>182</v>
      </c>
      <c r="E183" s="190" t="s">
        <v>1</v>
      </c>
      <c r="F183" s="191" t="s">
        <v>924</v>
      </c>
      <c r="H183" s="192">
        <v>21.37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182</v>
      </c>
      <c r="AU183" s="190" t="s">
        <v>92</v>
      </c>
      <c r="AV183" s="14" t="s">
        <v>92</v>
      </c>
      <c r="AW183" s="14" t="s">
        <v>32</v>
      </c>
      <c r="AX183" s="14" t="s">
        <v>76</v>
      </c>
      <c r="AY183" s="190" t="s">
        <v>173</v>
      </c>
    </row>
    <row r="184" spans="2:51" s="14" customFormat="1" ht="12">
      <c r="B184" s="189"/>
      <c r="D184" s="182" t="s">
        <v>182</v>
      </c>
      <c r="E184" s="190" t="s">
        <v>1</v>
      </c>
      <c r="F184" s="191" t="s">
        <v>925</v>
      </c>
      <c r="H184" s="192">
        <v>28.5</v>
      </c>
      <c r="I184" s="193"/>
      <c r="L184" s="189"/>
      <c r="M184" s="194"/>
      <c r="N184" s="195"/>
      <c r="O184" s="195"/>
      <c r="P184" s="195"/>
      <c r="Q184" s="195"/>
      <c r="R184" s="195"/>
      <c r="S184" s="195"/>
      <c r="T184" s="196"/>
      <c r="AT184" s="190" t="s">
        <v>182</v>
      </c>
      <c r="AU184" s="190" t="s">
        <v>92</v>
      </c>
      <c r="AV184" s="14" t="s">
        <v>92</v>
      </c>
      <c r="AW184" s="14" t="s">
        <v>32</v>
      </c>
      <c r="AX184" s="14" t="s">
        <v>76</v>
      </c>
      <c r="AY184" s="190" t="s">
        <v>173</v>
      </c>
    </row>
    <row r="185" spans="2:51" s="14" customFormat="1" ht="12">
      <c r="B185" s="189"/>
      <c r="D185" s="182" t="s">
        <v>182</v>
      </c>
      <c r="E185" s="190" t="s">
        <v>1</v>
      </c>
      <c r="F185" s="191" t="s">
        <v>926</v>
      </c>
      <c r="H185" s="192">
        <v>17.2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182</v>
      </c>
      <c r="AU185" s="190" t="s">
        <v>92</v>
      </c>
      <c r="AV185" s="14" t="s">
        <v>92</v>
      </c>
      <c r="AW185" s="14" t="s">
        <v>32</v>
      </c>
      <c r="AX185" s="14" t="s">
        <v>76</v>
      </c>
      <c r="AY185" s="190" t="s">
        <v>173</v>
      </c>
    </row>
    <row r="186" spans="2:51" s="14" customFormat="1" ht="12">
      <c r="B186" s="189"/>
      <c r="D186" s="182" t="s">
        <v>182</v>
      </c>
      <c r="E186" s="190" t="s">
        <v>1</v>
      </c>
      <c r="F186" s="191" t="s">
        <v>927</v>
      </c>
      <c r="H186" s="192">
        <v>2.77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182</v>
      </c>
      <c r="AU186" s="190" t="s">
        <v>92</v>
      </c>
      <c r="AV186" s="14" t="s">
        <v>92</v>
      </c>
      <c r="AW186" s="14" t="s">
        <v>32</v>
      </c>
      <c r="AX186" s="14" t="s">
        <v>76</v>
      </c>
      <c r="AY186" s="190" t="s">
        <v>173</v>
      </c>
    </row>
    <row r="187" spans="2:51" s="14" customFormat="1" ht="12">
      <c r="B187" s="189"/>
      <c r="D187" s="182" t="s">
        <v>182</v>
      </c>
      <c r="E187" s="190" t="s">
        <v>1</v>
      </c>
      <c r="F187" s="191" t="s">
        <v>928</v>
      </c>
      <c r="H187" s="192">
        <v>19.73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182</v>
      </c>
      <c r="AU187" s="190" t="s">
        <v>92</v>
      </c>
      <c r="AV187" s="14" t="s">
        <v>92</v>
      </c>
      <c r="AW187" s="14" t="s">
        <v>32</v>
      </c>
      <c r="AX187" s="14" t="s">
        <v>76</v>
      </c>
      <c r="AY187" s="190" t="s">
        <v>173</v>
      </c>
    </row>
    <row r="188" spans="2:51" s="14" customFormat="1" ht="12">
      <c r="B188" s="189"/>
      <c r="D188" s="182" t="s">
        <v>182</v>
      </c>
      <c r="E188" s="190" t="s">
        <v>1</v>
      </c>
      <c r="F188" s="191" t="s">
        <v>929</v>
      </c>
      <c r="H188" s="192">
        <v>3</v>
      </c>
      <c r="I188" s="193"/>
      <c r="L188" s="189"/>
      <c r="M188" s="194"/>
      <c r="N188" s="195"/>
      <c r="O188" s="195"/>
      <c r="P188" s="195"/>
      <c r="Q188" s="195"/>
      <c r="R188" s="195"/>
      <c r="S188" s="195"/>
      <c r="T188" s="196"/>
      <c r="AT188" s="190" t="s">
        <v>182</v>
      </c>
      <c r="AU188" s="190" t="s">
        <v>92</v>
      </c>
      <c r="AV188" s="14" t="s">
        <v>92</v>
      </c>
      <c r="AW188" s="14" t="s">
        <v>32</v>
      </c>
      <c r="AX188" s="14" t="s">
        <v>76</v>
      </c>
      <c r="AY188" s="190" t="s">
        <v>173</v>
      </c>
    </row>
    <row r="189" spans="2:51" s="14" customFormat="1" ht="12">
      <c r="B189" s="189"/>
      <c r="D189" s="182" t="s">
        <v>182</v>
      </c>
      <c r="E189" s="190" t="s">
        <v>1</v>
      </c>
      <c r="F189" s="191" t="s">
        <v>930</v>
      </c>
      <c r="H189" s="192">
        <v>27.17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182</v>
      </c>
      <c r="AU189" s="190" t="s">
        <v>92</v>
      </c>
      <c r="AV189" s="14" t="s">
        <v>92</v>
      </c>
      <c r="AW189" s="14" t="s">
        <v>32</v>
      </c>
      <c r="AX189" s="14" t="s">
        <v>76</v>
      </c>
      <c r="AY189" s="190" t="s">
        <v>173</v>
      </c>
    </row>
    <row r="190" spans="2:51" s="14" customFormat="1" ht="12">
      <c r="B190" s="189"/>
      <c r="D190" s="182" t="s">
        <v>182</v>
      </c>
      <c r="E190" s="190" t="s">
        <v>1</v>
      </c>
      <c r="F190" s="191" t="s">
        <v>931</v>
      </c>
      <c r="H190" s="192">
        <v>17.38</v>
      </c>
      <c r="I190" s="193"/>
      <c r="L190" s="189"/>
      <c r="M190" s="194"/>
      <c r="N190" s="195"/>
      <c r="O190" s="195"/>
      <c r="P190" s="195"/>
      <c r="Q190" s="195"/>
      <c r="R190" s="195"/>
      <c r="S190" s="195"/>
      <c r="T190" s="196"/>
      <c r="AT190" s="190" t="s">
        <v>182</v>
      </c>
      <c r="AU190" s="190" t="s">
        <v>92</v>
      </c>
      <c r="AV190" s="14" t="s">
        <v>92</v>
      </c>
      <c r="AW190" s="14" t="s">
        <v>32</v>
      </c>
      <c r="AX190" s="14" t="s">
        <v>76</v>
      </c>
      <c r="AY190" s="190" t="s">
        <v>173</v>
      </c>
    </row>
    <row r="191" spans="2:51" s="14" customFormat="1" ht="12">
      <c r="B191" s="189"/>
      <c r="D191" s="182" t="s">
        <v>182</v>
      </c>
      <c r="E191" s="190" t="s">
        <v>1</v>
      </c>
      <c r="F191" s="191" t="s">
        <v>932</v>
      </c>
      <c r="H191" s="192">
        <v>3.8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182</v>
      </c>
      <c r="AU191" s="190" t="s">
        <v>92</v>
      </c>
      <c r="AV191" s="14" t="s">
        <v>92</v>
      </c>
      <c r="AW191" s="14" t="s">
        <v>32</v>
      </c>
      <c r="AX191" s="14" t="s">
        <v>76</v>
      </c>
      <c r="AY191" s="190" t="s">
        <v>173</v>
      </c>
    </row>
    <row r="192" spans="2:51" s="14" customFormat="1" ht="12">
      <c r="B192" s="189"/>
      <c r="D192" s="182" t="s">
        <v>182</v>
      </c>
      <c r="E192" s="190" t="s">
        <v>1</v>
      </c>
      <c r="F192" s="191" t="s">
        <v>933</v>
      </c>
      <c r="H192" s="192">
        <v>24.89</v>
      </c>
      <c r="I192" s="193"/>
      <c r="L192" s="189"/>
      <c r="M192" s="194"/>
      <c r="N192" s="195"/>
      <c r="O192" s="195"/>
      <c r="P192" s="195"/>
      <c r="Q192" s="195"/>
      <c r="R192" s="195"/>
      <c r="S192" s="195"/>
      <c r="T192" s="196"/>
      <c r="AT192" s="190" t="s">
        <v>182</v>
      </c>
      <c r="AU192" s="190" t="s">
        <v>92</v>
      </c>
      <c r="AV192" s="14" t="s">
        <v>92</v>
      </c>
      <c r="AW192" s="14" t="s">
        <v>32</v>
      </c>
      <c r="AX192" s="14" t="s">
        <v>76</v>
      </c>
      <c r="AY192" s="190" t="s">
        <v>173</v>
      </c>
    </row>
    <row r="193" spans="2:51" s="14" customFormat="1" ht="12">
      <c r="B193" s="189"/>
      <c r="D193" s="182" t="s">
        <v>182</v>
      </c>
      <c r="E193" s="190" t="s">
        <v>1</v>
      </c>
      <c r="F193" s="191" t="s">
        <v>934</v>
      </c>
      <c r="H193" s="192">
        <v>2.85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182</v>
      </c>
      <c r="AU193" s="190" t="s">
        <v>92</v>
      </c>
      <c r="AV193" s="14" t="s">
        <v>92</v>
      </c>
      <c r="AW193" s="14" t="s">
        <v>32</v>
      </c>
      <c r="AX193" s="14" t="s">
        <v>76</v>
      </c>
      <c r="AY193" s="190" t="s">
        <v>173</v>
      </c>
    </row>
    <row r="194" spans="2:51" s="14" customFormat="1" ht="20.4">
      <c r="B194" s="189"/>
      <c r="D194" s="182" t="s">
        <v>182</v>
      </c>
      <c r="E194" s="190" t="s">
        <v>1</v>
      </c>
      <c r="F194" s="191" t="s">
        <v>935</v>
      </c>
      <c r="H194" s="192">
        <v>93.34</v>
      </c>
      <c r="I194" s="193"/>
      <c r="L194" s="189"/>
      <c r="M194" s="194"/>
      <c r="N194" s="195"/>
      <c r="O194" s="195"/>
      <c r="P194" s="195"/>
      <c r="Q194" s="195"/>
      <c r="R194" s="195"/>
      <c r="S194" s="195"/>
      <c r="T194" s="196"/>
      <c r="AT194" s="190" t="s">
        <v>182</v>
      </c>
      <c r="AU194" s="190" t="s">
        <v>92</v>
      </c>
      <c r="AV194" s="14" t="s">
        <v>92</v>
      </c>
      <c r="AW194" s="14" t="s">
        <v>32</v>
      </c>
      <c r="AX194" s="14" t="s">
        <v>76</v>
      </c>
      <c r="AY194" s="190" t="s">
        <v>173</v>
      </c>
    </row>
    <row r="195" spans="2:51" s="14" customFormat="1" ht="12">
      <c r="B195" s="189"/>
      <c r="D195" s="182" t="s">
        <v>182</v>
      </c>
      <c r="E195" s="190" t="s">
        <v>1</v>
      </c>
      <c r="F195" s="191" t="s">
        <v>936</v>
      </c>
      <c r="H195" s="192">
        <v>22.23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182</v>
      </c>
      <c r="AU195" s="190" t="s">
        <v>92</v>
      </c>
      <c r="AV195" s="14" t="s">
        <v>92</v>
      </c>
      <c r="AW195" s="14" t="s">
        <v>32</v>
      </c>
      <c r="AX195" s="14" t="s">
        <v>76</v>
      </c>
      <c r="AY195" s="190" t="s">
        <v>173</v>
      </c>
    </row>
    <row r="196" spans="2:51" s="14" customFormat="1" ht="12">
      <c r="B196" s="189"/>
      <c r="D196" s="182" t="s">
        <v>182</v>
      </c>
      <c r="E196" s="190" t="s">
        <v>1</v>
      </c>
      <c r="F196" s="191" t="s">
        <v>937</v>
      </c>
      <c r="H196" s="192">
        <v>30.81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182</v>
      </c>
      <c r="AU196" s="190" t="s">
        <v>92</v>
      </c>
      <c r="AV196" s="14" t="s">
        <v>92</v>
      </c>
      <c r="AW196" s="14" t="s">
        <v>32</v>
      </c>
      <c r="AX196" s="14" t="s">
        <v>76</v>
      </c>
      <c r="AY196" s="190" t="s">
        <v>173</v>
      </c>
    </row>
    <row r="197" spans="2:51" s="14" customFormat="1" ht="12">
      <c r="B197" s="189"/>
      <c r="D197" s="182" t="s">
        <v>182</v>
      </c>
      <c r="E197" s="190" t="s">
        <v>1</v>
      </c>
      <c r="F197" s="191" t="s">
        <v>938</v>
      </c>
      <c r="H197" s="192">
        <v>16.06</v>
      </c>
      <c r="I197" s="193"/>
      <c r="L197" s="189"/>
      <c r="M197" s="194"/>
      <c r="N197" s="195"/>
      <c r="O197" s="195"/>
      <c r="P197" s="195"/>
      <c r="Q197" s="195"/>
      <c r="R197" s="195"/>
      <c r="S197" s="195"/>
      <c r="T197" s="196"/>
      <c r="AT197" s="190" t="s">
        <v>182</v>
      </c>
      <c r="AU197" s="190" t="s">
        <v>92</v>
      </c>
      <c r="AV197" s="14" t="s">
        <v>92</v>
      </c>
      <c r="AW197" s="14" t="s">
        <v>32</v>
      </c>
      <c r="AX197" s="14" t="s">
        <v>76</v>
      </c>
      <c r="AY197" s="190" t="s">
        <v>173</v>
      </c>
    </row>
    <row r="198" spans="2:51" s="14" customFormat="1" ht="12">
      <c r="B198" s="189"/>
      <c r="D198" s="182" t="s">
        <v>182</v>
      </c>
      <c r="E198" s="190" t="s">
        <v>1</v>
      </c>
      <c r="F198" s="191" t="s">
        <v>939</v>
      </c>
      <c r="H198" s="192">
        <v>3.04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182</v>
      </c>
      <c r="AU198" s="190" t="s">
        <v>92</v>
      </c>
      <c r="AV198" s="14" t="s">
        <v>92</v>
      </c>
      <c r="AW198" s="14" t="s">
        <v>32</v>
      </c>
      <c r="AX198" s="14" t="s">
        <v>76</v>
      </c>
      <c r="AY198" s="190" t="s">
        <v>173</v>
      </c>
    </row>
    <row r="199" spans="2:51" s="14" customFormat="1" ht="12">
      <c r="B199" s="189"/>
      <c r="D199" s="182" t="s">
        <v>182</v>
      </c>
      <c r="E199" s="190" t="s">
        <v>1</v>
      </c>
      <c r="F199" s="191" t="s">
        <v>940</v>
      </c>
      <c r="H199" s="192">
        <v>20.73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182</v>
      </c>
      <c r="AU199" s="190" t="s">
        <v>92</v>
      </c>
      <c r="AV199" s="14" t="s">
        <v>92</v>
      </c>
      <c r="AW199" s="14" t="s">
        <v>32</v>
      </c>
      <c r="AX199" s="14" t="s">
        <v>76</v>
      </c>
      <c r="AY199" s="190" t="s">
        <v>173</v>
      </c>
    </row>
    <row r="200" spans="2:51" s="14" customFormat="1" ht="12">
      <c r="B200" s="189"/>
      <c r="D200" s="182" t="s">
        <v>182</v>
      </c>
      <c r="E200" s="190" t="s">
        <v>1</v>
      </c>
      <c r="F200" s="191" t="s">
        <v>941</v>
      </c>
      <c r="H200" s="192">
        <v>2.76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182</v>
      </c>
      <c r="AU200" s="190" t="s">
        <v>92</v>
      </c>
      <c r="AV200" s="14" t="s">
        <v>92</v>
      </c>
      <c r="AW200" s="14" t="s">
        <v>32</v>
      </c>
      <c r="AX200" s="14" t="s">
        <v>76</v>
      </c>
      <c r="AY200" s="190" t="s">
        <v>173</v>
      </c>
    </row>
    <row r="201" spans="2:51" s="14" customFormat="1" ht="12">
      <c r="B201" s="189"/>
      <c r="D201" s="182" t="s">
        <v>182</v>
      </c>
      <c r="E201" s="190" t="s">
        <v>1</v>
      </c>
      <c r="F201" s="191" t="s">
        <v>942</v>
      </c>
      <c r="H201" s="192">
        <v>28.78</v>
      </c>
      <c r="I201" s="193"/>
      <c r="L201" s="189"/>
      <c r="M201" s="194"/>
      <c r="N201" s="195"/>
      <c r="O201" s="195"/>
      <c r="P201" s="195"/>
      <c r="Q201" s="195"/>
      <c r="R201" s="195"/>
      <c r="S201" s="195"/>
      <c r="T201" s="196"/>
      <c r="AT201" s="190" t="s">
        <v>182</v>
      </c>
      <c r="AU201" s="190" t="s">
        <v>92</v>
      </c>
      <c r="AV201" s="14" t="s">
        <v>92</v>
      </c>
      <c r="AW201" s="14" t="s">
        <v>32</v>
      </c>
      <c r="AX201" s="14" t="s">
        <v>76</v>
      </c>
      <c r="AY201" s="190" t="s">
        <v>173</v>
      </c>
    </row>
    <row r="202" spans="2:51" s="14" customFormat="1" ht="12">
      <c r="B202" s="189"/>
      <c r="D202" s="182" t="s">
        <v>182</v>
      </c>
      <c r="E202" s="190" t="s">
        <v>1</v>
      </c>
      <c r="F202" s="191" t="s">
        <v>943</v>
      </c>
      <c r="H202" s="192">
        <v>17.57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182</v>
      </c>
      <c r="AU202" s="190" t="s">
        <v>92</v>
      </c>
      <c r="AV202" s="14" t="s">
        <v>92</v>
      </c>
      <c r="AW202" s="14" t="s">
        <v>32</v>
      </c>
      <c r="AX202" s="14" t="s">
        <v>76</v>
      </c>
      <c r="AY202" s="190" t="s">
        <v>173</v>
      </c>
    </row>
    <row r="203" spans="2:51" s="14" customFormat="1" ht="12">
      <c r="B203" s="189"/>
      <c r="D203" s="182" t="s">
        <v>182</v>
      </c>
      <c r="E203" s="190" t="s">
        <v>1</v>
      </c>
      <c r="F203" s="191" t="s">
        <v>944</v>
      </c>
      <c r="H203" s="192">
        <v>4.08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182</v>
      </c>
      <c r="AU203" s="190" t="s">
        <v>92</v>
      </c>
      <c r="AV203" s="14" t="s">
        <v>92</v>
      </c>
      <c r="AW203" s="14" t="s">
        <v>32</v>
      </c>
      <c r="AX203" s="14" t="s">
        <v>76</v>
      </c>
      <c r="AY203" s="190" t="s">
        <v>173</v>
      </c>
    </row>
    <row r="204" spans="2:51" s="14" customFormat="1" ht="12">
      <c r="B204" s="189"/>
      <c r="D204" s="182" t="s">
        <v>182</v>
      </c>
      <c r="E204" s="190" t="s">
        <v>1</v>
      </c>
      <c r="F204" s="191" t="s">
        <v>945</v>
      </c>
      <c r="H204" s="192">
        <v>24.07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182</v>
      </c>
      <c r="AU204" s="190" t="s">
        <v>92</v>
      </c>
      <c r="AV204" s="14" t="s">
        <v>92</v>
      </c>
      <c r="AW204" s="14" t="s">
        <v>32</v>
      </c>
      <c r="AX204" s="14" t="s">
        <v>76</v>
      </c>
      <c r="AY204" s="190" t="s">
        <v>173</v>
      </c>
    </row>
    <row r="205" spans="2:51" s="14" customFormat="1" ht="12">
      <c r="B205" s="189"/>
      <c r="D205" s="182" t="s">
        <v>182</v>
      </c>
      <c r="E205" s="190" t="s">
        <v>1</v>
      </c>
      <c r="F205" s="191" t="s">
        <v>946</v>
      </c>
      <c r="H205" s="192">
        <v>2.89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182</v>
      </c>
      <c r="AU205" s="190" t="s">
        <v>92</v>
      </c>
      <c r="AV205" s="14" t="s">
        <v>92</v>
      </c>
      <c r="AW205" s="14" t="s">
        <v>32</v>
      </c>
      <c r="AX205" s="14" t="s">
        <v>76</v>
      </c>
      <c r="AY205" s="190" t="s">
        <v>173</v>
      </c>
    </row>
    <row r="206" spans="2:51" s="14" customFormat="1" ht="12">
      <c r="B206" s="189"/>
      <c r="D206" s="182" t="s">
        <v>182</v>
      </c>
      <c r="E206" s="190" t="s">
        <v>1</v>
      </c>
      <c r="F206" s="191" t="s">
        <v>947</v>
      </c>
      <c r="H206" s="192">
        <v>31.63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182</v>
      </c>
      <c r="AU206" s="190" t="s">
        <v>92</v>
      </c>
      <c r="AV206" s="14" t="s">
        <v>92</v>
      </c>
      <c r="AW206" s="14" t="s">
        <v>32</v>
      </c>
      <c r="AX206" s="14" t="s">
        <v>76</v>
      </c>
      <c r="AY206" s="190" t="s">
        <v>173</v>
      </c>
    </row>
    <row r="207" spans="2:51" s="14" customFormat="1" ht="12">
      <c r="B207" s="189"/>
      <c r="D207" s="182" t="s">
        <v>182</v>
      </c>
      <c r="E207" s="190" t="s">
        <v>1</v>
      </c>
      <c r="F207" s="191" t="s">
        <v>948</v>
      </c>
      <c r="H207" s="192">
        <v>45.42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182</v>
      </c>
      <c r="AU207" s="190" t="s">
        <v>92</v>
      </c>
      <c r="AV207" s="14" t="s">
        <v>92</v>
      </c>
      <c r="AW207" s="14" t="s">
        <v>32</v>
      </c>
      <c r="AX207" s="14" t="s">
        <v>76</v>
      </c>
      <c r="AY207" s="190" t="s">
        <v>173</v>
      </c>
    </row>
    <row r="208" spans="2:51" s="14" customFormat="1" ht="12">
      <c r="B208" s="189"/>
      <c r="D208" s="182" t="s">
        <v>182</v>
      </c>
      <c r="E208" s="190" t="s">
        <v>1</v>
      </c>
      <c r="F208" s="191" t="s">
        <v>949</v>
      </c>
      <c r="H208" s="192">
        <v>30.98</v>
      </c>
      <c r="I208" s="193"/>
      <c r="L208" s="189"/>
      <c r="M208" s="194"/>
      <c r="N208" s="195"/>
      <c r="O208" s="195"/>
      <c r="P208" s="195"/>
      <c r="Q208" s="195"/>
      <c r="R208" s="195"/>
      <c r="S208" s="195"/>
      <c r="T208" s="196"/>
      <c r="AT208" s="190" t="s">
        <v>182</v>
      </c>
      <c r="AU208" s="190" t="s">
        <v>92</v>
      </c>
      <c r="AV208" s="14" t="s">
        <v>92</v>
      </c>
      <c r="AW208" s="14" t="s">
        <v>32</v>
      </c>
      <c r="AX208" s="14" t="s">
        <v>76</v>
      </c>
      <c r="AY208" s="190" t="s">
        <v>173</v>
      </c>
    </row>
    <row r="209" spans="2:51" s="14" customFormat="1" ht="12">
      <c r="B209" s="189"/>
      <c r="D209" s="182" t="s">
        <v>182</v>
      </c>
      <c r="E209" s="190" t="s">
        <v>1</v>
      </c>
      <c r="F209" s="191" t="s">
        <v>950</v>
      </c>
      <c r="H209" s="192">
        <v>16.32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182</v>
      </c>
      <c r="AU209" s="190" t="s">
        <v>92</v>
      </c>
      <c r="AV209" s="14" t="s">
        <v>92</v>
      </c>
      <c r="AW209" s="14" t="s">
        <v>32</v>
      </c>
      <c r="AX209" s="14" t="s">
        <v>76</v>
      </c>
      <c r="AY209" s="190" t="s">
        <v>173</v>
      </c>
    </row>
    <row r="210" spans="2:51" s="14" customFormat="1" ht="12">
      <c r="B210" s="189"/>
      <c r="D210" s="182" t="s">
        <v>182</v>
      </c>
      <c r="E210" s="190" t="s">
        <v>1</v>
      </c>
      <c r="F210" s="191" t="s">
        <v>951</v>
      </c>
      <c r="H210" s="192">
        <v>31.79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182</v>
      </c>
      <c r="AU210" s="190" t="s">
        <v>92</v>
      </c>
      <c r="AV210" s="14" t="s">
        <v>92</v>
      </c>
      <c r="AW210" s="14" t="s">
        <v>32</v>
      </c>
      <c r="AX210" s="14" t="s">
        <v>76</v>
      </c>
      <c r="AY210" s="190" t="s">
        <v>173</v>
      </c>
    </row>
    <row r="211" spans="2:51" s="14" customFormat="1" ht="12">
      <c r="B211" s="189"/>
      <c r="D211" s="182" t="s">
        <v>182</v>
      </c>
      <c r="E211" s="190" t="s">
        <v>1</v>
      </c>
      <c r="F211" s="191" t="s">
        <v>952</v>
      </c>
      <c r="H211" s="192">
        <v>2.38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182</v>
      </c>
      <c r="AU211" s="190" t="s">
        <v>92</v>
      </c>
      <c r="AV211" s="14" t="s">
        <v>92</v>
      </c>
      <c r="AW211" s="14" t="s">
        <v>32</v>
      </c>
      <c r="AX211" s="14" t="s">
        <v>76</v>
      </c>
      <c r="AY211" s="190" t="s">
        <v>173</v>
      </c>
    </row>
    <row r="212" spans="2:51" s="14" customFormat="1" ht="12">
      <c r="B212" s="189"/>
      <c r="D212" s="182" t="s">
        <v>182</v>
      </c>
      <c r="E212" s="190" t="s">
        <v>1</v>
      </c>
      <c r="F212" s="191" t="s">
        <v>953</v>
      </c>
      <c r="H212" s="192">
        <v>33.97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182</v>
      </c>
      <c r="AU212" s="190" t="s">
        <v>92</v>
      </c>
      <c r="AV212" s="14" t="s">
        <v>92</v>
      </c>
      <c r="AW212" s="14" t="s">
        <v>32</v>
      </c>
      <c r="AX212" s="14" t="s">
        <v>76</v>
      </c>
      <c r="AY212" s="190" t="s">
        <v>173</v>
      </c>
    </row>
    <row r="213" spans="2:51" s="14" customFormat="1" ht="12">
      <c r="B213" s="189"/>
      <c r="D213" s="182" t="s">
        <v>182</v>
      </c>
      <c r="E213" s="190" t="s">
        <v>1</v>
      </c>
      <c r="F213" s="191" t="s">
        <v>954</v>
      </c>
      <c r="H213" s="192">
        <v>3.48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182</v>
      </c>
      <c r="AU213" s="190" t="s">
        <v>92</v>
      </c>
      <c r="AV213" s="14" t="s">
        <v>92</v>
      </c>
      <c r="AW213" s="14" t="s">
        <v>32</v>
      </c>
      <c r="AX213" s="14" t="s">
        <v>76</v>
      </c>
      <c r="AY213" s="190" t="s">
        <v>173</v>
      </c>
    </row>
    <row r="214" spans="2:51" s="14" customFormat="1" ht="12">
      <c r="B214" s="189"/>
      <c r="D214" s="182" t="s">
        <v>182</v>
      </c>
      <c r="E214" s="190" t="s">
        <v>1</v>
      </c>
      <c r="F214" s="191" t="s">
        <v>955</v>
      </c>
      <c r="H214" s="192">
        <v>31.84</v>
      </c>
      <c r="I214" s="193"/>
      <c r="L214" s="189"/>
      <c r="M214" s="194"/>
      <c r="N214" s="195"/>
      <c r="O214" s="195"/>
      <c r="P214" s="195"/>
      <c r="Q214" s="195"/>
      <c r="R214" s="195"/>
      <c r="S214" s="195"/>
      <c r="T214" s="196"/>
      <c r="AT214" s="190" t="s">
        <v>182</v>
      </c>
      <c r="AU214" s="190" t="s">
        <v>92</v>
      </c>
      <c r="AV214" s="14" t="s">
        <v>92</v>
      </c>
      <c r="AW214" s="14" t="s">
        <v>32</v>
      </c>
      <c r="AX214" s="14" t="s">
        <v>76</v>
      </c>
      <c r="AY214" s="190" t="s">
        <v>173</v>
      </c>
    </row>
    <row r="215" spans="2:51" s="14" customFormat="1" ht="12">
      <c r="B215" s="189"/>
      <c r="D215" s="182" t="s">
        <v>182</v>
      </c>
      <c r="E215" s="190" t="s">
        <v>1</v>
      </c>
      <c r="F215" s="191" t="s">
        <v>956</v>
      </c>
      <c r="H215" s="192">
        <v>2.81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182</v>
      </c>
      <c r="AU215" s="190" t="s">
        <v>92</v>
      </c>
      <c r="AV215" s="14" t="s">
        <v>92</v>
      </c>
      <c r="AW215" s="14" t="s">
        <v>32</v>
      </c>
      <c r="AX215" s="14" t="s">
        <v>76</v>
      </c>
      <c r="AY215" s="190" t="s">
        <v>173</v>
      </c>
    </row>
    <row r="216" spans="2:51" s="14" customFormat="1" ht="12">
      <c r="B216" s="189"/>
      <c r="D216" s="182" t="s">
        <v>182</v>
      </c>
      <c r="E216" s="190" t="s">
        <v>1</v>
      </c>
      <c r="F216" s="191" t="s">
        <v>957</v>
      </c>
      <c r="H216" s="192">
        <v>38.49</v>
      </c>
      <c r="I216" s="193"/>
      <c r="L216" s="189"/>
      <c r="M216" s="194"/>
      <c r="N216" s="195"/>
      <c r="O216" s="195"/>
      <c r="P216" s="195"/>
      <c r="Q216" s="195"/>
      <c r="R216" s="195"/>
      <c r="S216" s="195"/>
      <c r="T216" s="196"/>
      <c r="AT216" s="190" t="s">
        <v>182</v>
      </c>
      <c r="AU216" s="190" t="s">
        <v>92</v>
      </c>
      <c r="AV216" s="14" t="s">
        <v>92</v>
      </c>
      <c r="AW216" s="14" t="s">
        <v>32</v>
      </c>
      <c r="AX216" s="14" t="s">
        <v>76</v>
      </c>
      <c r="AY216" s="190" t="s">
        <v>173</v>
      </c>
    </row>
    <row r="217" spans="2:51" s="14" customFormat="1" ht="12">
      <c r="B217" s="189"/>
      <c r="D217" s="182" t="s">
        <v>182</v>
      </c>
      <c r="E217" s="190" t="s">
        <v>1</v>
      </c>
      <c r="F217" s="191" t="s">
        <v>958</v>
      </c>
      <c r="H217" s="192">
        <v>2.81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182</v>
      </c>
      <c r="AU217" s="190" t="s">
        <v>92</v>
      </c>
      <c r="AV217" s="14" t="s">
        <v>92</v>
      </c>
      <c r="AW217" s="14" t="s">
        <v>32</v>
      </c>
      <c r="AX217" s="14" t="s">
        <v>76</v>
      </c>
      <c r="AY217" s="190" t="s">
        <v>173</v>
      </c>
    </row>
    <row r="218" spans="2:51" s="14" customFormat="1" ht="12">
      <c r="B218" s="189"/>
      <c r="D218" s="182" t="s">
        <v>182</v>
      </c>
      <c r="E218" s="190" t="s">
        <v>1</v>
      </c>
      <c r="F218" s="191" t="s">
        <v>959</v>
      </c>
      <c r="H218" s="192">
        <v>16</v>
      </c>
      <c r="I218" s="193"/>
      <c r="L218" s="189"/>
      <c r="M218" s="194"/>
      <c r="N218" s="195"/>
      <c r="O218" s="195"/>
      <c r="P218" s="195"/>
      <c r="Q218" s="195"/>
      <c r="R218" s="195"/>
      <c r="S218" s="195"/>
      <c r="T218" s="196"/>
      <c r="AT218" s="190" t="s">
        <v>182</v>
      </c>
      <c r="AU218" s="190" t="s">
        <v>92</v>
      </c>
      <c r="AV218" s="14" t="s">
        <v>92</v>
      </c>
      <c r="AW218" s="14" t="s">
        <v>32</v>
      </c>
      <c r="AX218" s="14" t="s">
        <v>76</v>
      </c>
      <c r="AY218" s="190" t="s">
        <v>173</v>
      </c>
    </row>
    <row r="219" spans="2:51" s="15" customFormat="1" ht="12">
      <c r="B219" s="197"/>
      <c r="D219" s="182" t="s">
        <v>182</v>
      </c>
      <c r="E219" s="198" t="s">
        <v>1</v>
      </c>
      <c r="F219" s="199" t="s">
        <v>215</v>
      </c>
      <c r="H219" s="200">
        <v>722.94</v>
      </c>
      <c r="I219" s="201"/>
      <c r="L219" s="197"/>
      <c r="M219" s="202"/>
      <c r="N219" s="203"/>
      <c r="O219" s="203"/>
      <c r="P219" s="203"/>
      <c r="Q219" s="203"/>
      <c r="R219" s="203"/>
      <c r="S219" s="203"/>
      <c r="T219" s="204"/>
      <c r="AT219" s="198" t="s">
        <v>182</v>
      </c>
      <c r="AU219" s="198" t="s">
        <v>92</v>
      </c>
      <c r="AV219" s="15" t="s">
        <v>180</v>
      </c>
      <c r="AW219" s="15" t="s">
        <v>32</v>
      </c>
      <c r="AX219" s="15" t="s">
        <v>84</v>
      </c>
      <c r="AY219" s="198" t="s">
        <v>173</v>
      </c>
    </row>
    <row r="220" spans="1:65" s="2" customFormat="1" ht="16.5" customHeight="1">
      <c r="A220" s="33"/>
      <c r="B220" s="167"/>
      <c r="C220" s="168" t="s">
        <v>738</v>
      </c>
      <c r="D220" s="168" t="s">
        <v>175</v>
      </c>
      <c r="E220" s="169" t="s">
        <v>966</v>
      </c>
      <c r="F220" s="170" t="s">
        <v>967</v>
      </c>
      <c r="G220" s="171" t="s">
        <v>659</v>
      </c>
      <c r="H220" s="172">
        <v>28</v>
      </c>
      <c r="I220" s="173"/>
      <c r="J220" s="174">
        <f>ROUND(I220*H220,2)</f>
        <v>0</v>
      </c>
      <c r="K220" s="170" t="s">
        <v>1</v>
      </c>
      <c r="L220" s="34"/>
      <c r="M220" s="175" t="s">
        <v>1</v>
      </c>
      <c r="N220" s="176" t="s">
        <v>42</v>
      </c>
      <c r="O220" s="59"/>
      <c r="P220" s="177">
        <f>O220*H220</f>
        <v>0</v>
      </c>
      <c r="Q220" s="177">
        <v>0.0415</v>
      </c>
      <c r="R220" s="177">
        <f>Q220*H220</f>
        <v>1.1620000000000001</v>
      </c>
      <c r="S220" s="177">
        <v>0</v>
      </c>
      <c r="T220" s="178">
        <f>S220*H220</f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180</v>
      </c>
      <c r="AT220" s="179" t="s">
        <v>175</v>
      </c>
      <c r="AU220" s="179" t="s">
        <v>92</v>
      </c>
      <c r="AY220" s="18" t="s">
        <v>173</v>
      </c>
      <c r="BE220" s="180">
        <f>IF(N220="základní",J220,0)</f>
        <v>0</v>
      </c>
      <c r="BF220" s="180">
        <f>IF(N220="snížená",J220,0)</f>
        <v>0</v>
      </c>
      <c r="BG220" s="180">
        <f>IF(N220="zákl. přenesená",J220,0)</f>
        <v>0</v>
      </c>
      <c r="BH220" s="180">
        <f>IF(N220="sníž. přenesená",J220,0)</f>
        <v>0</v>
      </c>
      <c r="BI220" s="180">
        <f>IF(N220="nulová",J220,0)</f>
        <v>0</v>
      </c>
      <c r="BJ220" s="18" t="s">
        <v>92</v>
      </c>
      <c r="BK220" s="180">
        <f>ROUND(I220*H220,2)</f>
        <v>0</v>
      </c>
      <c r="BL220" s="18" t="s">
        <v>180</v>
      </c>
      <c r="BM220" s="179" t="s">
        <v>968</v>
      </c>
    </row>
    <row r="221" spans="1:65" s="2" customFormat="1" ht="21.75" customHeight="1">
      <c r="A221" s="33"/>
      <c r="B221" s="167"/>
      <c r="C221" s="168" t="s">
        <v>180</v>
      </c>
      <c r="D221" s="168" t="s">
        <v>175</v>
      </c>
      <c r="E221" s="169" t="s">
        <v>969</v>
      </c>
      <c r="F221" s="170" t="s">
        <v>970</v>
      </c>
      <c r="G221" s="171" t="s">
        <v>178</v>
      </c>
      <c r="H221" s="172">
        <v>1636.414</v>
      </c>
      <c r="I221" s="173"/>
      <c r="J221" s="174">
        <f>ROUND(I221*H221,2)</f>
        <v>0</v>
      </c>
      <c r="K221" s="170" t="s">
        <v>179</v>
      </c>
      <c r="L221" s="34"/>
      <c r="M221" s="175" t="s">
        <v>1</v>
      </c>
      <c r="N221" s="176" t="s">
        <v>42</v>
      </c>
      <c r="O221" s="59"/>
      <c r="P221" s="177">
        <f>O221*H221</f>
        <v>0</v>
      </c>
      <c r="Q221" s="177">
        <v>0.00026</v>
      </c>
      <c r="R221" s="177">
        <f>Q221*H221</f>
        <v>0.42546764</v>
      </c>
      <c r="S221" s="177">
        <v>0</v>
      </c>
      <c r="T221" s="178">
        <f>S221*H221</f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180</v>
      </c>
      <c r="AT221" s="179" t="s">
        <v>175</v>
      </c>
      <c r="AU221" s="179" t="s">
        <v>92</v>
      </c>
      <c r="AY221" s="18" t="s">
        <v>173</v>
      </c>
      <c r="BE221" s="180">
        <f>IF(N221="základní",J221,0)</f>
        <v>0</v>
      </c>
      <c r="BF221" s="180">
        <f>IF(N221="snížená",J221,0)</f>
        <v>0</v>
      </c>
      <c r="BG221" s="180">
        <f>IF(N221="zákl. přenesená",J221,0)</f>
        <v>0</v>
      </c>
      <c r="BH221" s="180">
        <f>IF(N221="sníž. přenesená",J221,0)</f>
        <v>0</v>
      </c>
      <c r="BI221" s="180">
        <f>IF(N221="nulová",J221,0)</f>
        <v>0</v>
      </c>
      <c r="BJ221" s="18" t="s">
        <v>92</v>
      </c>
      <c r="BK221" s="180">
        <f>ROUND(I221*H221,2)</f>
        <v>0</v>
      </c>
      <c r="BL221" s="18" t="s">
        <v>180</v>
      </c>
      <c r="BM221" s="179" t="s">
        <v>971</v>
      </c>
    </row>
    <row r="222" spans="2:51" s="13" customFormat="1" ht="12">
      <c r="B222" s="181"/>
      <c r="D222" s="182" t="s">
        <v>182</v>
      </c>
      <c r="E222" s="183" t="s">
        <v>1</v>
      </c>
      <c r="F222" s="184" t="s">
        <v>972</v>
      </c>
      <c r="H222" s="183" t="s">
        <v>1</v>
      </c>
      <c r="I222" s="185"/>
      <c r="L222" s="181"/>
      <c r="M222" s="186"/>
      <c r="N222" s="187"/>
      <c r="O222" s="187"/>
      <c r="P222" s="187"/>
      <c r="Q222" s="187"/>
      <c r="R222" s="187"/>
      <c r="S222" s="187"/>
      <c r="T222" s="188"/>
      <c r="AT222" s="183" t="s">
        <v>182</v>
      </c>
      <c r="AU222" s="183" t="s">
        <v>92</v>
      </c>
      <c r="AV222" s="13" t="s">
        <v>84</v>
      </c>
      <c r="AW222" s="13" t="s">
        <v>32</v>
      </c>
      <c r="AX222" s="13" t="s">
        <v>76</v>
      </c>
      <c r="AY222" s="183" t="s">
        <v>173</v>
      </c>
    </row>
    <row r="223" spans="2:51" s="14" customFormat="1" ht="20.4">
      <c r="B223" s="189"/>
      <c r="D223" s="182" t="s">
        <v>182</v>
      </c>
      <c r="E223" s="190" t="s">
        <v>1</v>
      </c>
      <c r="F223" s="191" t="s">
        <v>973</v>
      </c>
      <c r="H223" s="192">
        <v>47.088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182</v>
      </c>
      <c r="AU223" s="190" t="s">
        <v>92</v>
      </c>
      <c r="AV223" s="14" t="s">
        <v>92</v>
      </c>
      <c r="AW223" s="14" t="s">
        <v>32</v>
      </c>
      <c r="AX223" s="14" t="s">
        <v>76</v>
      </c>
      <c r="AY223" s="190" t="s">
        <v>173</v>
      </c>
    </row>
    <row r="224" spans="2:51" s="14" customFormat="1" ht="20.4">
      <c r="B224" s="189"/>
      <c r="D224" s="182" t="s">
        <v>182</v>
      </c>
      <c r="E224" s="190" t="s">
        <v>1</v>
      </c>
      <c r="F224" s="191" t="s">
        <v>974</v>
      </c>
      <c r="H224" s="192">
        <v>52.502</v>
      </c>
      <c r="I224" s="193"/>
      <c r="L224" s="189"/>
      <c r="M224" s="194"/>
      <c r="N224" s="195"/>
      <c r="O224" s="195"/>
      <c r="P224" s="195"/>
      <c r="Q224" s="195"/>
      <c r="R224" s="195"/>
      <c r="S224" s="195"/>
      <c r="T224" s="196"/>
      <c r="AT224" s="190" t="s">
        <v>182</v>
      </c>
      <c r="AU224" s="190" t="s">
        <v>92</v>
      </c>
      <c r="AV224" s="14" t="s">
        <v>92</v>
      </c>
      <c r="AW224" s="14" t="s">
        <v>32</v>
      </c>
      <c r="AX224" s="14" t="s">
        <v>76</v>
      </c>
      <c r="AY224" s="190" t="s">
        <v>173</v>
      </c>
    </row>
    <row r="225" spans="2:51" s="14" customFormat="1" ht="20.4">
      <c r="B225" s="189"/>
      <c r="D225" s="182" t="s">
        <v>182</v>
      </c>
      <c r="E225" s="190" t="s">
        <v>1</v>
      </c>
      <c r="F225" s="191" t="s">
        <v>975</v>
      </c>
      <c r="H225" s="192">
        <v>37.76</v>
      </c>
      <c r="I225" s="193"/>
      <c r="L225" s="189"/>
      <c r="M225" s="194"/>
      <c r="N225" s="195"/>
      <c r="O225" s="195"/>
      <c r="P225" s="195"/>
      <c r="Q225" s="195"/>
      <c r="R225" s="195"/>
      <c r="S225" s="195"/>
      <c r="T225" s="196"/>
      <c r="AT225" s="190" t="s">
        <v>182</v>
      </c>
      <c r="AU225" s="190" t="s">
        <v>92</v>
      </c>
      <c r="AV225" s="14" t="s">
        <v>92</v>
      </c>
      <c r="AW225" s="14" t="s">
        <v>32</v>
      </c>
      <c r="AX225" s="14" t="s">
        <v>76</v>
      </c>
      <c r="AY225" s="190" t="s">
        <v>173</v>
      </c>
    </row>
    <row r="226" spans="2:51" s="14" customFormat="1" ht="12">
      <c r="B226" s="189"/>
      <c r="D226" s="182" t="s">
        <v>182</v>
      </c>
      <c r="E226" s="190" t="s">
        <v>1</v>
      </c>
      <c r="F226" s="191" t="s">
        <v>976</v>
      </c>
      <c r="H226" s="192">
        <v>15.316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182</v>
      </c>
      <c r="AU226" s="190" t="s">
        <v>92</v>
      </c>
      <c r="AV226" s="14" t="s">
        <v>92</v>
      </c>
      <c r="AW226" s="14" t="s">
        <v>32</v>
      </c>
      <c r="AX226" s="14" t="s">
        <v>76</v>
      </c>
      <c r="AY226" s="190" t="s">
        <v>173</v>
      </c>
    </row>
    <row r="227" spans="2:51" s="14" customFormat="1" ht="20.4">
      <c r="B227" s="189"/>
      <c r="D227" s="182" t="s">
        <v>182</v>
      </c>
      <c r="E227" s="190" t="s">
        <v>1</v>
      </c>
      <c r="F227" s="191" t="s">
        <v>977</v>
      </c>
      <c r="H227" s="192">
        <v>51.522</v>
      </c>
      <c r="I227" s="193"/>
      <c r="L227" s="189"/>
      <c r="M227" s="194"/>
      <c r="N227" s="195"/>
      <c r="O227" s="195"/>
      <c r="P227" s="195"/>
      <c r="Q227" s="195"/>
      <c r="R227" s="195"/>
      <c r="S227" s="195"/>
      <c r="T227" s="196"/>
      <c r="AT227" s="190" t="s">
        <v>182</v>
      </c>
      <c r="AU227" s="190" t="s">
        <v>92</v>
      </c>
      <c r="AV227" s="14" t="s">
        <v>92</v>
      </c>
      <c r="AW227" s="14" t="s">
        <v>32</v>
      </c>
      <c r="AX227" s="14" t="s">
        <v>76</v>
      </c>
      <c r="AY227" s="190" t="s">
        <v>173</v>
      </c>
    </row>
    <row r="228" spans="2:51" s="14" customFormat="1" ht="12">
      <c r="B228" s="189"/>
      <c r="D228" s="182" t="s">
        <v>182</v>
      </c>
      <c r="E228" s="190" t="s">
        <v>1</v>
      </c>
      <c r="F228" s="191" t="s">
        <v>978</v>
      </c>
      <c r="H228" s="192">
        <v>16.616</v>
      </c>
      <c r="I228" s="193"/>
      <c r="L228" s="189"/>
      <c r="M228" s="194"/>
      <c r="N228" s="195"/>
      <c r="O228" s="195"/>
      <c r="P228" s="195"/>
      <c r="Q228" s="195"/>
      <c r="R228" s="195"/>
      <c r="S228" s="195"/>
      <c r="T228" s="196"/>
      <c r="AT228" s="190" t="s">
        <v>182</v>
      </c>
      <c r="AU228" s="190" t="s">
        <v>92</v>
      </c>
      <c r="AV228" s="14" t="s">
        <v>92</v>
      </c>
      <c r="AW228" s="14" t="s">
        <v>32</v>
      </c>
      <c r="AX228" s="14" t="s">
        <v>76</v>
      </c>
      <c r="AY228" s="190" t="s">
        <v>173</v>
      </c>
    </row>
    <row r="229" spans="2:51" s="14" customFormat="1" ht="20.4">
      <c r="B229" s="189"/>
      <c r="D229" s="182" t="s">
        <v>182</v>
      </c>
      <c r="E229" s="190" t="s">
        <v>1</v>
      </c>
      <c r="F229" s="191" t="s">
        <v>979</v>
      </c>
      <c r="H229" s="192">
        <v>55.752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182</v>
      </c>
      <c r="AU229" s="190" t="s">
        <v>92</v>
      </c>
      <c r="AV229" s="14" t="s">
        <v>92</v>
      </c>
      <c r="AW229" s="14" t="s">
        <v>32</v>
      </c>
      <c r="AX229" s="14" t="s">
        <v>76</v>
      </c>
      <c r="AY229" s="190" t="s">
        <v>173</v>
      </c>
    </row>
    <row r="230" spans="2:51" s="14" customFormat="1" ht="20.4">
      <c r="B230" s="189"/>
      <c r="D230" s="182" t="s">
        <v>182</v>
      </c>
      <c r="E230" s="190" t="s">
        <v>1</v>
      </c>
      <c r="F230" s="191" t="s">
        <v>980</v>
      </c>
      <c r="H230" s="192">
        <v>40.062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182</v>
      </c>
      <c r="AU230" s="190" t="s">
        <v>92</v>
      </c>
      <c r="AV230" s="14" t="s">
        <v>92</v>
      </c>
      <c r="AW230" s="14" t="s">
        <v>32</v>
      </c>
      <c r="AX230" s="14" t="s">
        <v>76</v>
      </c>
      <c r="AY230" s="190" t="s">
        <v>173</v>
      </c>
    </row>
    <row r="231" spans="2:51" s="14" customFormat="1" ht="12">
      <c r="B231" s="189"/>
      <c r="D231" s="182" t="s">
        <v>182</v>
      </c>
      <c r="E231" s="190" t="s">
        <v>1</v>
      </c>
      <c r="F231" s="191" t="s">
        <v>981</v>
      </c>
      <c r="H231" s="192">
        <v>17.916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182</v>
      </c>
      <c r="AU231" s="190" t="s">
        <v>92</v>
      </c>
      <c r="AV231" s="14" t="s">
        <v>92</v>
      </c>
      <c r="AW231" s="14" t="s">
        <v>32</v>
      </c>
      <c r="AX231" s="14" t="s">
        <v>76</v>
      </c>
      <c r="AY231" s="190" t="s">
        <v>173</v>
      </c>
    </row>
    <row r="232" spans="2:51" s="14" customFormat="1" ht="20.4">
      <c r="B232" s="189"/>
      <c r="D232" s="182" t="s">
        <v>182</v>
      </c>
      <c r="E232" s="190" t="s">
        <v>1</v>
      </c>
      <c r="F232" s="191" t="s">
        <v>982</v>
      </c>
      <c r="H232" s="192">
        <v>55.662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182</v>
      </c>
      <c r="AU232" s="190" t="s">
        <v>92</v>
      </c>
      <c r="AV232" s="14" t="s">
        <v>92</v>
      </c>
      <c r="AW232" s="14" t="s">
        <v>32</v>
      </c>
      <c r="AX232" s="14" t="s">
        <v>76</v>
      </c>
      <c r="AY232" s="190" t="s">
        <v>173</v>
      </c>
    </row>
    <row r="233" spans="2:51" s="14" customFormat="1" ht="20.4">
      <c r="B233" s="189"/>
      <c r="D233" s="182" t="s">
        <v>182</v>
      </c>
      <c r="E233" s="190" t="s">
        <v>1</v>
      </c>
      <c r="F233" s="191" t="s">
        <v>983</v>
      </c>
      <c r="H233" s="192">
        <v>40.888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182</v>
      </c>
      <c r="AU233" s="190" t="s">
        <v>92</v>
      </c>
      <c r="AV233" s="14" t="s">
        <v>92</v>
      </c>
      <c r="AW233" s="14" t="s">
        <v>32</v>
      </c>
      <c r="AX233" s="14" t="s">
        <v>76</v>
      </c>
      <c r="AY233" s="190" t="s">
        <v>173</v>
      </c>
    </row>
    <row r="234" spans="2:51" s="14" customFormat="1" ht="20.4">
      <c r="B234" s="189"/>
      <c r="D234" s="182" t="s">
        <v>182</v>
      </c>
      <c r="E234" s="190" t="s">
        <v>1</v>
      </c>
      <c r="F234" s="191" t="s">
        <v>984</v>
      </c>
      <c r="H234" s="192">
        <v>36.468</v>
      </c>
      <c r="I234" s="193"/>
      <c r="L234" s="189"/>
      <c r="M234" s="194"/>
      <c r="N234" s="195"/>
      <c r="O234" s="195"/>
      <c r="P234" s="195"/>
      <c r="Q234" s="195"/>
      <c r="R234" s="195"/>
      <c r="S234" s="195"/>
      <c r="T234" s="196"/>
      <c r="AT234" s="190" t="s">
        <v>182</v>
      </c>
      <c r="AU234" s="190" t="s">
        <v>92</v>
      </c>
      <c r="AV234" s="14" t="s">
        <v>92</v>
      </c>
      <c r="AW234" s="14" t="s">
        <v>32</v>
      </c>
      <c r="AX234" s="14" t="s">
        <v>76</v>
      </c>
      <c r="AY234" s="190" t="s">
        <v>173</v>
      </c>
    </row>
    <row r="235" spans="2:51" s="14" customFormat="1" ht="30.6">
      <c r="B235" s="189"/>
      <c r="D235" s="182" t="s">
        <v>182</v>
      </c>
      <c r="E235" s="190" t="s">
        <v>1</v>
      </c>
      <c r="F235" s="191" t="s">
        <v>985</v>
      </c>
      <c r="H235" s="192">
        <v>63.586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182</v>
      </c>
      <c r="AU235" s="190" t="s">
        <v>92</v>
      </c>
      <c r="AV235" s="14" t="s">
        <v>92</v>
      </c>
      <c r="AW235" s="14" t="s">
        <v>32</v>
      </c>
      <c r="AX235" s="14" t="s">
        <v>76</v>
      </c>
      <c r="AY235" s="190" t="s">
        <v>173</v>
      </c>
    </row>
    <row r="236" spans="2:51" s="14" customFormat="1" ht="20.4">
      <c r="B236" s="189"/>
      <c r="D236" s="182" t="s">
        <v>182</v>
      </c>
      <c r="E236" s="190" t="s">
        <v>1</v>
      </c>
      <c r="F236" s="191" t="s">
        <v>986</v>
      </c>
      <c r="H236" s="192">
        <v>55.684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182</v>
      </c>
      <c r="AU236" s="190" t="s">
        <v>92</v>
      </c>
      <c r="AV236" s="14" t="s">
        <v>92</v>
      </c>
      <c r="AW236" s="14" t="s">
        <v>32</v>
      </c>
      <c r="AX236" s="14" t="s">
        <v>76</v>
      </c>
      <c r="AY236" s="190" t="s">
        <v>173</v>
      </c>
    </row>
    <row r="237" spans="2:51" s="14" customFormat="1" ht="20.4">
      <c r="B237" s="189"/>
      <c r="D237" s="182" t="s">
        <v>182</v>
      </c>
      <c r="E237" s="190" t="s">
        <v>1</v>
      </c>
      <c r="F237" s="191" t="s">
        <v>987</v>
      </c>
      <c r="H237" s="192">
        <v>47.802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182</v>
      </c>
      <c r="AU237" s="190" t="s">
        <v>92</v>
      </c>
      <c r="AV237" s="14" t="s">
        <v>92</v>
      </c>
      <c r="AW237" s="14" t="s">
        <v>32</v>
      </c>
      <c r="AX237" s="14" t="s">
        <v>76</v>
      </c>
      <c r="AY237" s="190" t="s">
        <v>173</v>
      </c>
    </row>
    <row r="238" spans="2:51" s="14" customFormat="1" ht="20.4">
      <c r="B238" s="189"/>
      <c r="D238" s="182" t="s">
        <v>182</v>
      </c>
      <c r="E238" s="190" t="s">
        <v>1</v>
      </c>
      <c r="F238" s="191" t="s">
        <v>988</v>
      </c>
      <c r="H238" s="192">
        <v>51.608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182</v>
      </c>
      <c r="AU238" s="190" t="s">
        <v>92</v>
      </c>
      <c r="AV238" s="14" t="s">
        <v>92</v>
      </c>
      <c r="AW238" s="14" t="s">
        <v>32</v>
      </c>
      <c r="AX238" s="14" t="s">
        <v>76</v>
      </c>
      <c r="AY238" s="190" t="s">
        <v>173</v>
      </c>
    </row>
    <row r="239" spans="2:51" s="14" customFormat="1" ht="20.4">
      <c r="B239" s="189"/>
      <c r="D239" s="182" t="s">
        <v>182</v>
      </c>
      <c r="E239" s="190" t="s">
        <v>1</v>
      </c>
      <c r="F239" s="191" t="s">
        <v>989</v>
      </c>
      <c r="H239" s="192">
        <v>34.746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182</v>
      </c>
      <c r="AU239" s="190" t="s">
        <v>92</v>
      </c>
      <c r="AV239" s="14" t="s">
        <v>92</v>
      </c>
      <c r="AW239" s="14" t="s">
        <v>32</v>
      </c>
      <c r="AX239" s="14" t="s">
        <v>76</v>
      </c>
      <c r="AY239" s="190" t="s">
        <v>173</v>
      </c>
    </row>
    <row r="240" spans="2:51" s="14" customFormat="1" ht="12">
      <c r="B240" s="189"/>
      <c r="D240" s="182" t="s">
        <v>182</v>
      </c>
      <c r="E240" s="190" t="s">
        <v>1</v>
      </c>
      <c r="F240" s="191" t="s">
        <v>990</v>
      </c>
      <c r="H240" s="192">
        <v>15.636</v>
      </c>
      <c r="I240" s="193"/>
      <c r="L240" s="189"/>
      <c r="M240" s="194"/>
      <c r="N240" s="195"/>
      <c r="O240" s="195"/>
      <c r="P240" s="195"/>
      <c r="Q240" s="195"/>
      <c r="R240" s="195"/>
      <c r="S240" s="195"/>
      <c r="T240" s="196"/>
      <c r="AT240" s="190" t="s">
        <v>182</v>
      </c>
      <c r="AU240" s="190" t="s">
        <v>92</v>
      </c>
      <c r="AV240" s="14" t="s">
        <v>92</v>
      </c>
      <c r="AW240" s="14" t="s">
        <v>32</v>
      </c>
      <c r="AX240" s="14" t="s">
        <v>76</v>
      </c>
      <c r="AY240" s="190" t="s">
        <v>173</v>
      </c>
    </row>
    <row r="241" spans="2:51" s="14" customFormat="1" ht="20.4">
      <c r="B241" s="189"/>
      <c r="D241" s="182" t="s">
        <v>182</v>
      </c>
      <c r="E241" s="190" t="s">
        <v>1</v>
      </c>
      <c r="F241" s="191" t="s">
        <v>991</v>
      </c>
      <c r="H241" s="192">
        <v>51.072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182</v>
      </c>
      <c r="AU241" s="190" t="s">
        <v>92</v>
      </c>
      <c r="AV241" s="14" t="s">
        <v>92</v>
      </c>
      <c r="AW241" s="14" t="s">
        <v>32</v>
      </c>
      <c r="AX241" s="14" t="s">
        <v>76</v>
      </c>
      <c r="AY241" s="190" t="s">
        <v>173</v>
      </c>
    </row>
    <row r="242" spans="2:51" s="14" customFormat="1" ht="12">
      <c r="B242" s="189"/>
      <c r="D242" s="182" t="s">
        <v>182</v>
      </c>
      <c r="E242" s="190" t="s">
        <v>1</v>
      </c>
      <c r="F242" s="191" t="s">
        <v>992</v>
      </c>
      <c r="H242" s="192">
        <v>15.136</v>
      </c>
      <c r="I242" s="193"/>
      <c r="L242" s="189"/>
      <c r="M242" s="194"/>
      <c r="N242" s="195"/>
      <c r="O242" s="195"/>
      <c r="P242" s="195"/>
      <c r="Q242" s="195"/>
      <c r="R242" s="195"/>
      <c r="S242" s="195"/>
      <c r="T242" s="196"/>
      <c r="AT242" s="190" t="s">
        <v>182</v>
      </c>
      <c r="AU242" s="190" t="s">
        <v>92</v>
      </c>
      <c r="AV242" s="14" t="s">
        <v>92</v>
      </c>
      <c r="AW242" s="14" t="s">
        <v>32</v>
      </c>
      <c r="AX242" s="14" t="s">
        <v>76</v>
      </c>
      <c r="AY242" s="190" t="s">
        <v>173</v>
      </c>
    </row>
    <row r="243" spans="2:51" s="14" customFormat="1" ht="20.4">
      <c r="B243" s="189"/>
      <c r="D243" s="182" t="s">
        <v>182</v>
      </c>
      <c r="E243" s="190" t="s">
        <v>1</v>
      </c>
      <c r="F243" s="191" t="s">
        <v>993</v>
      </c>
      <c r="H243" s="192">
        <v>55.652</v>
      </c>
      <c r="I243" s="193"/>
      <c r="L243" s="189"/>
      <c r="M243" s="194"/>
      <c r="N243" s="195"/>
      <c r="O243" s="195"/>
      <c r="P243" s="195"/>
      <c r="Q243" s="195"/>
      <c r="R243" s="195"/>
      <c r="S243" s="195"/>
      <c r="T243" s="196"/>
      <c r="AT243" s="190" t="s">
        <v>182</v>
      </c>
      <c r="AU243" s="190" t="s">
        <v>92</v>
      </c>
      <c r="AV243" s="14" t="s">
        <v>92</v>
      </c>
      <c r="AW243" s="14" t="s">
        <v>32</v>
      </c>
      <c r="AX243" s="14" t="s">
        <v>76</v>
      </c>
      <c r="AY243" s="190" t="s">
        <v>173</v>
      </c>
    </row>
    <row r="244" spans="2:51" s="14" customFormat="1" ht="20.4">
      <c r="B244" s="189"/>
      <c r="D244" s="182" t="s">
        <v>182</v>
      </c>
      <c r="E244" s="190" t="s">
        <v>1</v>
      </c>
      <c r="F244" s="191" t="s">
        <v>994</v>
      </c>
      <c r="H244" s="192">
        <v>38.386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182</v>
      </c>
      <c r="AU244" s="190" t="s">
        <v>92</v>
      </c>
      <c r="AV244" s="14" t="s">
        <v>92</v>
      </c>
      <c r="AW244" s="14" t="s">
        <v>32</v>
      </c>
      <c r="AX244" s="14" t="s">
        <v>76</v>
      </c>
      <c r="AY244" s="190" t="s">
        <v>173</v>
      </c>
    </row>
    <row r="245" spans="2:51" s="14" customFormat="1" ht="12">
      <c r="B245" s="189"/>
      <c r="D245" s="182" t="s">
        <v>182</v>
      </c>
      <c r="E245" s="190" t="s">
        <v>1</v>
      </c>
      <c r="F245" s="191" t="s">
        <v>995</v>
      </c>
      <c r="H245" s="192">
        <v>17.886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182</v>
      </c>
      <c r="AU245" s="190" t="s">
        <v>92</v>
      </c>
      <c r="AV245" s="14" t="s">
        <v>92</v>
      </c>
      <c r="AW245" s="14" t="s">
        <v>32</v>
      </c>
      <c r="AX245" s="14" t="s">
        <v>76</v>
      </c>
      <c r="AY245" s="190" t="s">
        <v>173</v>
      </c>
    </row>
    <row r="246" spans="2:51" s="14" customFormat="1" ht="20.4">
      <c r="B246" s="189"/>
      <c r="D246" s="182" t="s">
        <v>182</v>
      </c>
      <c r="E246" s="190" t="s">
        <v>1</v>
      </c>
      <c r="F246" s="191" t="s">
        <v>996</v>
      </c>
      <c r="H246" s="192">
        <v>52.136</v>
      </c>
      <c r="I246" s="193"/>
      <c r="L246" s="189"/>
      <c r="M246" s="194"/>
      <c r="N246" s="195"/>
      <c r="O246" s="195"/>
      <c r="P246" s="195"/>
      <c r="Q246" s="195"/>
      <c r="R246" s="195"/>
      <c r="S246" s="195"/>
      <c r="T246" s="196"/>
      <c r="AT246" s="190" t="s">
        <v>182</v>
      </c>
      <c r="AU246" s="190" t="s">
        <v>92</v>
      </c>
      <c r="AV246" s="14" t="s">
        <v>92</v>
      </c>
      <c r="AW246" s="14" t="s">
        <v>32</v>
      </c>
      <c r="AX246" s="14" t="s">
        <v>76</v>
      </c>
      <c r="AY246" s="190" t="s">
        <v>173</v>
      </c>
    </row>
    <row r="247" spans="2:51" s="14" customFormat="1" ht="12">
      <c r="B247" s="189"/>
      <c r="D247" s="182" t="s">
        <v>182</v>
      </c>
      <c r="E247" s="190" t="s">
        <v>1</v>
      </c>
      <c r="F247" s="191" t="s">
        <v>997</v>
      </c>
      <c r="H247" s="192">
        <v>15.386</v>
      </c>
      <c r="I247" s="193"/>
      <c r="L247" s="189"/>
      <c r="M247" s="194"/>
      <c r="N247" s="195"/>
      <c r="O247" s="195"/>
      <c r="P247" s="195"/>
      <c r="Q247" s="195"/>
      <c r="R247" s="195"/>
      <c r="S247" s="195"/>
      <c r="T247" s="196"/>
      <c r="AT247" s="190" t="s">
        <v>182</v>
      </c>
      <c r="AU247" s="190" t="s">
        <v>92</v>
      </c>
      <c r="AV247" s="14" t="s">
        <v>92</v>
      </c>
      <c r="AW247" s="14" t="s">
        <v>32</v>
      </c>
      <c r="AX247" s="14" t="s">
        <v>76</v>
      </c>
      <c r="AY247" s="190" t="s">
        <v>173</v>
      </c>
    </row>
    <row r="248" spans="2:51" s="14" customFormat="1" ht="20.4">
      <c r="B248" s="189"/>
      <c r="D248" s="182" t="s">
        <v>182</v>
      </c>
      <c r="E248" s="190" t="s">
        <v>1</v>
      </c>
      <c r="F248" s="191" t="s">
        <v>998</v>
      </c>
      <c r="H248" s="192">
        <v>55.726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182</v>
      </c>
      <c r="AU248" s="190" t="s">
        <v>92</v>
      </c>
      <c r="AV248" s="14" t="s">
        <v>92</v>
      </c>
      <c r="AW248" s="14" t="s">
        <v>32</v>
      </c>
      <c r="AX248" s="14" t="s">
        <v>76</v>
      </c>
      <c r="AY248" s="190" t="s">
        <v>173</v>
      </c>
    </row>
    <row r="249" spans="2:51" s="14" customFormat="1" ht="20.4">
      <c r="B249" s="189"/>
      <c r="D249" s="182" t="s">
        <v>182</v>
      </c>
      <c r="E249" s="190" t="s">
        <v>1</v>
      </c>
      <c r="F249" s="191" t="s">
        <v>999</v>
      </c>
      <c r="H249" s="192">
        <v>65.354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182</v>
      </c>
      <c r="AU249" s="190" t="s">
        <v>92</v>
      </c>
      <c r="AV249" s="14" t="s">
        <v>92</v>
      </c>
      <c r="AW249" s="14" t="s">
        <v>32</v>
      </c>
      <c r="AX249" s="14" t="s">
        <v>76</v>
      </c>
      <c r="AY249" s="190" t="s">
        <v>173</v>
      </c>
    </row>
    <row r="250" spans="2:51" s="14" customFormat="1" ht="20.4">
      <c r="B250" s="189"/>
      <c r="D250" s="182" t="s">
        <v>182</v>
      </c>
      <c r="E250" s="190" t="s">
        <v>1</v>
      </c>
      <c r="F250" s="191" t="s">
        <v>1000</v>
      </c>
      <c r="H250" s="192">
        <v>41.658</v>
      </c>
      <c r="I250" s="193"/>
      <c r="L250" s="189"/>
      <c r="M250" s="194"/>
      <c r="N250" s="195"/>
      <c r="O250" s="195"/>
      <c r="P250" s="195"/>
      <c r="Q250" s="195"/>
      <c r="R250" s="195"/>
      <c r="S250" s="195"/>
      <c r="T250" s="196"/>
      <c r="AT250" s="190" t="s">
        <v>182</v>
      </c>
      <c r="AU250" s="190" t="s">
        <v>92</v>
      </c>
      <c r="AV250" s="14" t="s">
        <v>92</v>
      </c>
      <c r="AW250" s="14" t="s">
        <v>32</v>
      </c>
      <c r="AX250" s="14" t="s">
        <v>76</v>
      </c>
      <c r="AY250" s="190" t="s">
        <v>173</v>
      </c>
    </row>
    <row r="251" spans="2:51" s="14" customFormat="1" ht="20.4">
      <c r="B251" s="189"/>
      <c r="D251" s="182" t="s">
        <v>182</v>
      </c>
      <c r="E251" s="190" t="s">
        <v>1</v>
      </c>
      <c r="F251" s="191" t="s">
        <v>1001</v>
      </c>
      <c r="H251" s="192">
        <v>35.648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182</v>
      </c>
      <c r="AU251" s="190" t="s">
        <v>92</v>
      </c>
      <c r="AV251" s="14" t="s">
        <v>92</v>
      </c>
      <c r="AW251" s="14" t="s">
        <v>32</v>
      </c>
      <c r="AX251" s="14" t="s">
        <v>76</v>
      </c>
      <c r="AY251" s="190" t="s">
        <v>173</v>
      </c>
    </row>
    <row r="252" spans="2:51" s="14" customFormat="1" ht="12">
      <c r="B252" s="189"/>
      <c r="D252" s="182" t="s">
        <v>182</v>
      </c>
      <c r="E252" s="190" t="s">
        <v>1</v>
      </c>
      <c r="F252" s="191" t="s">
        <v>1002</v>
      </c>
      <c r="H252" s="192">
        <v>42.928</v>
      </c>
      <c r="I252" s="193"/>
      <c r="L252" s="189"/>
      <c r="M252" s="194"/>
      <c r="N252" s="195"/>
      <c r="O252" s="195"/>
      <c r="P252" s="195"/>
      <c r="Q252" s="195"/>
      <c r="R252" s="195"/>
      <c r="S252" s="195"/>
      <c r="T252" s="196"/>
      <c r="AT252" s="190" t="s">
        <v>182</v>
      </c>
      <c r="AU252" s="190" t="s">
        <v>92</v>
      </c>
      <c r="AV252" s="14" t="s">
        <v>92</v>
      </c>
      <c r="AW252" s="14" t="s">
        <v>32</v>
      </c>
      <c r="AX252" s="14" t="s">
        <v>76</v>
      </c>
      <c r="AY252" s="190" t="s">
        <v>173</v>
      </c>
    </row>
    <row r="253" spans="2:51" s="14" customFormat="1" ht="20.4">
      <c r="B253" s="189"/>
      <c r="D253" s="182" t="s">
        <v>182</v>
      </c>
      <c r="E253" s="190" t="s">
        <v>1</v>
      </c>
      <c r="F253" s="191" t="s">
        <v>1003</v>
      </c>
      <c r="H253" s="192">
        <v>73.446</v>
      </c>
      <c r="I253" s="193"/>
      <c r="L253" s="189"/>
      <c r="M253" s="194"/>
      <c r="N253" s="195"/>
      <c r="O253" s="195"/>
      <c r="P253" s="195"/>
      <c r="Q253" s="195"/>
      <c r="R253" s="195"/>
      <c r="S253" s="195"/>
      <c r="T253" s="196"/>
      <c r="AT253" s="190" t="s">
        <v>182</v>
      </c>
      <c r="AU253" s="190" t="s">
        <v>92</v>
      </c>
      <c r="AV253" s="14" t="s">
        <v>92</v>
      </c>
      <c r="AW253" s="14" t="s">
        <v>32</v>
      </c>
      <c r="AX253" s="14" t="s">
        <v>76</v>
      </c>
      <c r="AY253" s="190" t="s">
        <v>173</v>
      </c>
    </row>
    <row r="254" spans="2:51" s="14" customFormat="1" ht="12">
      <c r="B254" s="189"/>
      <c r="D254" s="182" t="s">
        <v>182</v>
      </c>
      <c r="E254" s="190" t="s">
        <v>1</v>
      </c>
      <c r="F254" s="191" t="s">
        <v>1004</v>
      </c>
      <c r="H254" s="192">
        <v>17.516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182</v>
      </c>
      <c r="AU254" s="190" t="s">
        <v>92</v>
      </c>
      <c r="AV254" s="14" t="s">
        <v>92</v>
      </c>
      <c r="AW254" s="14" t="s">
        <v>32</v>
      </c>
      <c r="AX254" s="14" t="s">
        <v>76</v>
      </c>
      <c r="AY254" s="190" t="s">
        <v>173</v>
      </c>
    </row>
    <row r="255" spans="2:51" s="14" customFormat="1" ht="20.4">
      <c r="B255" s="189"/>
      <c r="D255" s="182" t="s">
        <v>182</v>
      </c>
      <c r="E255" s="190" t="s">
        <v>1</v>
      </c>
      <c r="F255" s="191" t="s">
        <v>1005</v>
      </c>
      <c r="H255" s="192">
        <v>70.494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182</v>
      </c>
      <c r="AU255" s="190" t="s">
        <v>92</v>
      </c>
      <c r="AV255" s="14" t="s">
        <v>92</v>
      </c>
      <c r="AW255" s="14" t="s">
        <v>32</v>
      </c>
      <c r="AX255" s="14" t="s">
        <v>76</v>
      </c>
      <c r="AY255" s="190" t="s">
        <v>173</v>
      </c>
    </row>
    <row r="256" spans="2:51" s="14" customFormat="1" ht="12">
      <c r="B256" s="189"/>
      <c r="D256" s="182" t="s">
        <v>182</v>
      </c>
      <c r="E256" s="190" t="s">
        <v>1</v>
      </c>
      <c r="F256" s="191" t="s">
        <v>1006</v>
      </c>
      <c r="H256" s="192">
        <v>19.196</v>
      </c>
      <c r="I256" s="193"/>
      <c r="L256" s="189"/>
      <c r="M256" s="194"/>
      <c r="N256" s="195"/>
      <c r="O256" s="195"/>
      <c r="P256" s="195"/>
      <c r="Q256" s="195"/>
      <c r="R256" s="195"/>
      <c r="S256" s="195"/>
      <c r="T256" s="196"/>
      <c r="AT256" s="190" t="s">
        <v>182</v>
      </c>
      <c r="AU256" s="190" t="s">
        <v>92</v>
      </c>
      <c r="AV256" s="14" t="s">
        <v>92</v>
      </c>
      <c r="AW256" s="14" t="s">
        <v>32</v>
      </c>
      <c r="AX256" s="14" t="s">
        <v>76</v>
      </c>
      <c r="AY256" s="190" t="s">
        <v>173</v>
      </c>
    </row>
    <row r="257" spans="2:51" s="14" customFormat="1" ht="20.4">
      <c r="B257" s="189"/>
      <c r="D257" s="182" t="s">
        <v>182</v>
      </c>
      <c r="E257" s="190" t="s">
        <v>1</v>
      </c>
      <c r="F257" s="191" t="s">
        <v>1007</v>
      </c>
      <c r="H257" s="192">
        <v>71.334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182</v>
      </c>
      <c r="AU257" s="190" t="s">
        <v>92</v>
      </c>
      <c r="AV257" s="14" t="s">
        <v>92</v>
      </c>
      <c r="AW257" s="14" t="s">
        <v>32</v>
      </c>
      <c r="AX257" s="14" t="s">
        <v>76</v>
      </c>
      <c r="AY257" s="190" t="s">
        <v>173</v>
      </c>
    </row>
    <row r="258" spans="2:51" s="14" customFormat="1" ht="12">
      <c r="B258" s="189"/>
      <c r="D258" s="182" t="s">
        <v>182</v>
      </c>
      <c r="E258" s="190" t="s">
        <v>1</v>
      </c>
      <c r="F258" s="191" t="s">
        <v>1008</v>
      </c>
      <c r="H258" s="192">
        <v>17.236</v>
      </c>
      <c r="I258" s="193"/>
      <c r="L258" s="189"/>
      <c r="M258" s="194"/>
      <c r="N258" s="195"/>
      <c r="O258" s="195"/>
      <c r="P258" s="195"/>
      <c r="Q258" s="195"/>
      <c r="R258" s="195"/>
      <c r="S258" s="195"/>
      <c r="T258" s="196"/>
      <c r="AT258" s="190" t="s">
        <v>182</v>
      </c>
      <c r="AU258" s="190" t="s">
        <v>92</v>
      </c>
      <c r="AV258" s="14" t="s">
        <v>92</v>
      </c>
      <c r="AW258" s="14" t="s">
        <v>32</v>
      </c>
      <c r="AX258" s="14" t="s">
        <v>76</v>
      </c>
      <c r="AY258" s="190" t="s">
        <v>173</v>
      </c>
    </row>
    <row r="259" spans="2:51" s="14" customFormat="1" ht="20.4">
      <c r="B259" s="189"/>
      <c r="D259" s="182" t="s">
        <v>182</v>
      </c>
      <c r="E259" s="190" t="s">
        <v>1</v>
      </c>
      <c r="F259" s="191" t="s">
        <v>1009</v>
      </c>
      <c r="H259" s="192">
        <v>75.554</v>
      </c>
      <c r="I259" s="193"/>
      <c r="L259" s="189"/>
      <c r="M259" s="194"/>
      <c r="N259" s="195"/>
      <c r="O259" s="195"/>
      <c r="P259" s="195"/>
      <c r="Q259" s="195"/>
      <c r="R259" s="195"/>
      <c r="S259" s="195"/>
      <c r="T259" s="196"/>
      <c r="AT259" s="190" t="s">
        <v>182</v>
      </c>
      <c r="AU259" s="190" t="s">
        <v>92</v>
      </c>
      <c r="AV259" s="14" t="s">
        <v>92</v>
      </c>
      <c r="AW259" s="14" t="s">
        <v>32</v>
      </c>
      <c r="AX259" s="14" t="s">
        <v>76</v>
      </c>
      <c r="AY259" s="190" t="s">
        <v>173</v>
      </c>
    </row>
    <row r="260" spans="2:51" s="14" customFormat="1" ht="12">
      <c r="B260" s="189"/>
      <c r="D260" s="182" t="s">
        <v>182</v>
      </c>
      <c r="E260" s="190" t="s">
        <v>1</v>
      </c>
      <c r="F260" s="191" t="s">
        <v>1010</v>
      </c>
      <c r="H260" s="192">
        <v>18.472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182</v>
      </c>
      <c r="AU260" s="190" t="s">
        <v>92</v>
      </c>
      <c r="AV260" s="14" t="s">
        <v>92</v>
      </c>
      <c r="AW260" s="14" t="s">
        <v>32</v>
      </c>
      <c r="AX260" s="14" t="s">
        <v>76</v>
      </c>
      <c r="AY260" s="190" t="s">
        <v>173</v>
      </c>
    </row>
    <row r="261" spans="2:51" s="14" customFormat="1" ht="20.4">
      <c r="B261" s="189"/>
      <c r="D261" s="182" t="s">
        <v>182</v>
      </c>
      <c r="E261" s="190" t="s">
        <v>1</v>
      </c>
      <c r="F261" s="191" t="s">
        <v>1011</v>
      </c>
      <c r="H261" s="192">
        <v>24.284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182</v>
      </c>
      <c r="AU261" s="190" t="s">
        <v>92</v>
      </c>
      <c r="AV261" s="14" t="s">
        <v>92</v>
      </c>
      <c r="AW261" s="14" t="s">
        <v>32</v>
      </c>
      <c r="AX261" s="14" t="s">
        <v>76</v>
      </c>
      <c r="AY261" s="190" t="s">
        <v>173</v>
      </c>
    </row>
    <row r="262" spans="2:51" s="14" customFormat="1" ht="20.4">
      <c r="B262" s="189"/>
      <c r="D262" s="182" t="s">
        <v>182</v>
      </c>
      <c r="E262" s="190" t="s">
        <v>1</v>
      </c>
      <c r="F262" s="191" t="s">
        <v>1012</v>
      </c>
      <c r="H262" s="192">
        <v>25.3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182</v>
      </c>
      <c r="AU262" s="190" t="s">
        <v>92</v>
      </c>
      <c r="AV262" s="14" t="s">
        <v>92</v>
      </c>
      <c r="AW262" s="14" t="s">
        <v>32</v>
      </c>
      <c r="AX262" s="14" t="s">
        <v>76</v>
      </c>
      <c r="AY262" s="190" t="s">
        <v>173</v>
      </c>
    </row>
    <row r="263" spans="2:51" s="15" customFormat="1" ht="12">
      <c r="B263" s="197"/>
      <c r="D263" s="182" t="s">
        <v>182</v>
      </c>
      <c r="E263" s="198" t="s">
        <v>1</v>
      </c>
      <c r="F263" s="199" t="s">
        <v>215</v>
      </c>
      <c r="H263" s="200">
        <v>1636.414</v>
      </c>
      <c r="I263" s="201"/>
      <c r="L263" s="197"/>
      <c r="M263" s="202"/>
      <c r="N263" s="203"/>
      <c r="O263" s="203"/>
      <c r="P263" s="203"/>
      <c r="Q263" s="203"/>
      <c r="R263" s="203"/>
      <c r="S263" s="203"/>
      <c r="T263" s="204"/>
      <c r="AT263" s="198" t="s">
        <v>182</v>
      </c>
      <c r="AU263" s="198" t="s">
        <v>92</v>
      </c>
      <c r="AV263" s="15" t="s">
        <v>180</v>
      </c>
      <c r="AW263" s="15" t="s">
        <v>32</v>
      </c>
      <c r="AX263" s="15" t="s">
        <v>84</v>
      </c>
      <c r="AY263" s="198" t="s">
        <v>173</v>
      </c>
    </row>
    <row r="264" spans="1:65" s="2" customFormat="1" ht="21.75" customHeight="1">
      <c r="A264" s="33"/>
      <c r="B264" s="167"/>
      <c r="C264" s="168" t="s">
        <v>199</v>
      </c>
      <c r="D264" s="168" t="s">
        <v>175</v>
      </c>
      <c r="E264" s="169" t="s">
        <v>1013</v>
      </c>
      <c r="F264" s="170" t="s">
        <v>1014</v>
      </c>
      <c r="G264" s="171" t="s">
        <v>178</v>
      </c>
      <c r="H264" s="172">
        <v>1636.414</v>
      </c>
      <c r="I264" s="173"/>
      <c r="J264" s="174">
        <f>ROUND(I264*H264,2)</f>
        <v>0</v>
      </c>
      <c r="K264" s="170" t="s">
        <v>179</v>
      </c>
      <c r="L264" s="34"/>
      <c r="M264" s="175" t="s">
        <v>1</v>
      </c>
      <c r="N264" s="176" t="s">
        <v>42</v>
      </c>
      <c r="O264" s="59"/>
      <c r="P264" s="177">
        <f>O264*H264</f>
        <v>0</v>
      </c>
      <c r="Q264" s="177">
        <v>0.003</v>
      </c>
      <c r="R264" s="177">
        <f>Q264*H264</f>
        <v>4.909242</v>
      </c>
      <c r="S264" s="177">
        <v>0</v>
      </c>
      <c r="T264" s="17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180</v>
      </c>
      <c r="AT264" s="179" t="s">
        <v>175</v>
      </c>
      <c r="AU264" s="179" t="s">
        <v>92</v>
      </c>
      <c r="AY264" s="18" t="s">
        <v>173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8" t="s">
        <v>92</v>
      </c>
      <c r="BK264" s="180">
        <f>ROUND(I264*H264,2)</f>
        <v>0</v>
      </c>
      <c r="BL264" s="18" t="s">
        <v>180</v>
      </c>
      <c r="BM264" s="179" t="s">
        <v>1015</v>
      </c>
    </row>
    <row r="265" spans="1:65" s="2" customFormat="1" ht="21.75" customHeight="1">
      <c r="A265" s="33"/>
      <c r="B265" s="167"/>
      <c r="C265" s="168" t="s">
        <v>203</v>
      </c>
      <c r="D265" s="168" t="s">
        <v>175</v>
      </c>
      <c r="E265" s="169" t="s">
        <v>1016</v>
      </c>
      <c r="F265" s="170" t="s">
        <v>1017</v>
      </c>
      <c r="G265" s="171" t="s">
        <v>178</v>
      </c>
      <c r="H265" s="172">
        <v>1636.414</v>
      </c>
      <c r="I265" s="173"/>
      <c r="J265" s="174">
        <f>ROUND(I265*H265,2)</f>
        <v>0</v>
      </c>
      <c r="K265" s="170" t="s">
        <v>1</v>
      </c>
      <c r="L265" s="34"/>
      <c r="M265" s="175" t="s">
        <v>1</v>
      </c>
      <c r="N265" s="176" t="s">
        <v>42</v>
      </c>
      <c r="O265" s="59"/>
      <c r="P265" s="177">
        <f>O265*H265</f>
        <v>0</v>
      </c>
      <c r="Q265" s="177">
        <v>0.0261</v>
      </c>
      <c r="R265" s="177">
        <f>Q265*H265</f>
        <v>42.7104054</v>
      </c>
      <c r="S265" s="177">
        <v>0</v>
      </c>
      <c r="T265" s="178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179" t="s">
        <v>180</v>
      </c>
      <c r="AT265" s="179" t="s">
        <v>175</v>
      </c>
      <c r="AU265" s="179" t="s">
        <v>92</v>
      </c>
      <c r="AY265" s="18" t="s">
        <v>173</v>
      </c>
      <c r="BE265" s="180">
        <f>IF(N265="základní",J265,0)</f>
        <v>0</v>
      </c>
      <c r="BF265" s="180">
        <f>IF(N265="snížená",J265,0)</f>
        <v>0</v>
      </c>
      <c r="BG265" s="180">
        <f>IF(N265="zákl. přenesená",J265,0)</f>
        <v>0</v>
      </c>
      <c r="BH265" s="180">
        <f>IF(N265="sníž. přenesená",J265,0)</f>
        <v>0</v>
      </c>
      <c r="BI265" s="180">
        <f>IF(N265="nulová",J265,0)</f>
        <v>0</v>
      </c>
      <c r="BJ265" s="18" t="s">
        <v>92</v>
      </c>
      <c r="BK265" s="180">
        <f>ROUND(I265*H265,2)</f>
        <v>0</v>
      </c>
      <c r="BL265" s="18" t="s">
        <v>180</v>
      </c>
      <c r="BM265" s="179" t="s">
        <v>1018</v>
      </c>
    </row>
    <row r="266" spans="2:51" s="13" customFormat="1" ht="12">
      <c r="B266" s="181"/>
      <c r="D266" s="182" t="s">
        <v>182</v>
      </c>
      <c r="E266" s="183" t="s">
        <v>1</v>
      </c>
      <c r="F266" s="184" t="s">
        <v>972</v>
      </c>
      <c r="H266" s="183" t="s">
        <v>1</v>
      </c>
      <c r="I266" s="185"/>
      <c r="L266" s="181"/>
      <c r="M266" s="186"/>
      <c r="N266" s="187"/>
      <c r="O266" s="187"/>
      <c r="P266" s="187"/>
      <c r="Q266" s="187"/>
      <c r="R266" s="187"/>
      <c r="S266" s="187"/>
      <c r="T266" s="188"/>
      <c r="AT266" s="183" t="s">
        <v>182</v>
      </c>
      <c r="AU266" s="183" t="s">
        <v>92</v>
      </c>
      <c r="AV266" s="13" t="s">
        <v>84</v>
      </c>
      <c r="AW266" s="13" t="s">
        <v>32</v>
      </c>
      <c r="AX266" s="13" t="s">
        <v>76</v>
      </c>
      <c r="AY266" s="183" t="s">
        <v>173</v>
      </c>
    </row>
    <row r="267" spans="2:51" s="14" customFormat="1" ht="20.4">
      <c r="B267" s="189"/>
      <c r="D267" s="182" t="s">
        <v>182</v>
      </c>
      <c r="E267" s="190" t="s">
        <v>1</v>
      </c>
      <c r="F267" s="191" t="s">
        <v>973</v>
      </c>
      <c r="H267" s="192">
        <v>47.088</v>
      </c>
      <c r="I267" s="193"/>
      <c r="L267" s="189"/>
      <c r="M267" s="194"/>
      <c r="N267" s="195"/>
      <c r="O267" s="195"/>
      <c r="P267" s="195"/>
      <c r="Q267" s="195"/>
      <c r="R267" s="195"/>
      <c r="S267" s="195"/>
      <c r="T267" s="196"/>
      <c r="AT267" s="190" t="s">
        <v>182</v>
      </c>
      <c r="AU267" s="190" t="s">
        <v>92</v>
      </c>
      <c r="AV267" s="14" t="s">
        <v>92</v>
      </c>
      <c r="AW267" s="14" t="s">
        <v>32</v>
      </c>
      <c r="AX267" s="14" t="s">
        <v>76</v>
      </c>
      <c r="AY267" s="190" t="s">
        <v>173</v>
      </c>
    </row>
    <row r="268" spans="2:51" s="14" customFormat="1" ht="20.4">
      <c r="B268" s="189"/>
      <c r="D268" s="182" t="s">
        <v>182</v>
      </c>
      <c r="E268" s="190" t="s">
        <v>1</v>
      </c>
      <c r="F268" s="191" t="s">
        <v>974</v>
      </c>
      <c r="H268" s="192">
        <v>52.502</v>
      </c>
      <c r="I268" s="193"/>
      <c r="L268" s="189"/>
      <c r="M268" s="194"/>
      <c r="N268" s="195"/>
      <c r="O268" s="195"/>
      <c r="P268" s="195"/>
      <c r="Q268" s="195"/>
      <c r="R268" s="195"/>
      <c r="S268" s="195"/>
      <c r="T268" s="196"/>
      <c r="AT268" s="190" t="s">
        <v>182</v>
      </c>
      <c r="AU268" s="190" t="s">
        <v>92</v>
      </c>
      <c r="AV268" s="14" t="s">
        <v>92</v>
      </c>
      <c r="AW268" s="14" t="s">
        <v>32</v>
      </c>
      <c r="AX268" s="14" t="s">
        <v>76</v>
      </c>
      <c r="AY268" s="190" t="s">
        <v>173</v>
      </c>
    </row>
    <row r="269" spans="2:51" s="14" customFormat="1" ht="20.4">
      <c r="B269" s="189"/>
      <c r="D269" s="182" t="s">
        <v>182</v>
      </c>
      <c r="E269" s="190" t="s">
        <v>1</v>
      </c>
      <c r="F269" s="191" t="s">
        <v>975</v>
      </c>
      <c r="H269" s="192">
        <v>37.76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182</v>
      </c>
      <c r="AU269" s="190" t="s">
        <v>92</v>
      </c>
      <c r="AV269" s="14" t="s">
        <v>92</v>
      </c>
      <c r="AW269" s="14" t="s">
        <v>32</v>
      </c>
      <c r="AX269" s="14" t="s">
        <v>76</v>
      </c>
      <c r="AY269" s="190" t="s">
        <v>173</v>
      </c>
    </row>
    <row r="270" spans="2:51" s="14" customFormat="1" ht="12">
      <c r="B270" s="189"/>
      <c r="D270" s="182" t="s">
        <v>182</v>
      </c>
      <c r="E270" s="190" t="s">
        <v>1</v>
      </c>
      <c r="F270" s="191" t="s">
        <v>976</v>
      </c>
      <c r="H270" s="192">
        <v>15.316</v>
      </c>
      <c r="I270" s="193"/>
      <c r="L270" s="189"/>
      <c r="M270" s="194"/>
      <c r="N270" s="195"/>
      <c r="O270" s="195"/>
      <c r="P270" s="195"/>
      <c r="Q270" s="195"/>
      <c r="R270" s="195"/>
      <c r="S270" s="195"/>
      <c r="T270" s="196"/>
      <c r="AT270" s="190" t="s">
        <v>182</v>
      </c>
      <c r="AU270" s="190" t="s">
        <v>92</v>
      </c>
      <c r="AV270" s="14" t="s">
        <v>92</v>
      </c>
      <c r="AW270" s="14" t="s">
        <v>32</v>
      </c>
      <c r="AX270" s="14" t="s">
        <v>76</v>
      </c>
      <c r="AY270" s="190" t="s">
        <v>173</v>
      </c>
    </row>
    <row r="271" spans="2:51" s="14" customFormat="1" ht="20.4">
      <c r="B271" s="189"/>
      <c r="D271" s="182" t="s">
        <v>182</v>
      </c>
      <c r="E271" s="190" t="s">
        <v>1</v>
      </c>
      <c r="F271" s="191" t="s">
        <v>977</v>
      </c>
      <c r="H271" s="192">
        <v>51.522</v>
      </c>
      <c r="I271" s="193"/>
      <c r="L271" s="189"/>
      <c r="M271" s="194"/>
      <c r="N271" s="195"/>
      <c r="O271" s="195"/>
      <c r="P271" s="195"/>
      <c r="Q271" s="195"/>
      <c r="R271" s="195"/>
      <c r="S271" s="195"/>
      <c r="T271" s="196"/>
      <c r="AT271" s="190" t="s">
        <v>182</v>
      </c>
      <c r="AU271" s="190" t="s">
        <v>92</v>
      </c>
      <c r="AV271" s="14" t="s">
        <v>92</v>
      </c>
      <c r="AW271" s="14" t="s">
        <v>32</v>
      </c>
      <c r="AX271" s="14" t="s">
        <v>76</v>
      </c>
      <c r="AY271" s="190" t="s">
        <v>173</v>
      </c>
    </row>
    <row r="272" spans="2:51" s="14" customFormat="1" ht="12">
      <c r="B272" s="189"/>
      <c r="D272" s="182" t="s">
        <v>182</v>
      </c>
      <c r="E272" s="190" t="s">
        <v>1</v>
      </c>
      <c r="F272" s="191" t="s">
        <v>978</v>
      </c>
      <c r="H272" s="192">
        <v>16.616</v>
      </c>
      <c r="I272" s="193"/>
      <c r="L272" s="189"/>
      <c r="M272" s="194"/>
      <c r="N272" s="195"/>
      <c r="O272" s="195"/>
      <c r="P272" s="195"/>
      <c r="Q272" s="195"/>
      <c r="R272" s="195"/>
      <c r="S272" s="195"/>
      <c r="T272" s="196"/>
      <c r="AT272" s="190" t="s">
        <v>182</v>
      </c>
      <c r="AU272" s="190" t="s">
        <v>92</v>
      </c>
      <c r="AV272" s="14" t="s">
        <v>92</v>
      </c>
      <c r="AW272" s="14" t="s">
        <v>32</v>
      </c>
      <c r="AX272" s="14" t="s">
        <v>76</v>
      </c>
      <c r="AY272" s="190" t="s">
        <v>173</v>
      </c>
    </row>
    <row r="273" spans="2:51" s="14" customFormat="1" ht="20.4">
      <c r="B273" s="189"/>
      <c r="D273" s="182" t="s">
        <v>182</v>
      </c>
      <c r="E273" s="190" t="s">
        <v>1</v>
      </c>
      <c r="F273" s="191" t="s">
        <v>979</v>
      </c>
      <c r="H273" s="192">
        <v>55.752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182</v>
      </c>
      <c r="AU273" s="190" t="s">
        <v>92</v>
      </c>
      <c r="AV273" s="14" t="s">
        <v>92</v>
      </c>
      <c r="AW273" s="14" t="s">
        <v>32</v>
      </c>
      <c r="AX273" s="14" t="s">
        <v>76</v>
      </c>
      <c r="AY273" s="190" t="s">
        <v>173</v>
      </c>
    </row>
    <row r="274" spans="2:51" s="14" customFormat="1" ht="20.4">
      <c r="B274" s="189"/>
      <c r="D274" s="182" t="s">
        <v>182</v>
      </c>
      <c r="E274" s="190" t="s">
        <v>1</v>
      </c>
      <c r="F274" s="191" t="s">
        <v>980</v>
      </c>
      <c r="H274" s="192">
        <v>40.062</v>
      </c>
      <c r="I274" s="193"/>
      <c r="L274" s="189"/>
      <c r="M274" s="194"/>
      <c r="N274" s="195"/>
      <c r="O274" s="195"/>
      <c r="P274" s="195"/>
      <c r="Q274" s="195"/>
      <c r="R274" s="195"/>
      <c r="S274" s="195"/>
      <c r="T274" s="196"/>
      <c r="AT274" s="190" t="s">
        <v>182</v>
      </c>
      <c r="AU274" s="190" t="s">
        <v>92</v>
      </c>
      <c r="AV274" s="14" t="s">
        <v>92</v>
      </c>
      <c r="AW274" s="14" t="s">
        <v>32</v>
      </c>
      <c r="AX274" s="14" t="s">
        <v>76</v>
      </c>
      <c r="AY274" s="190" t="s">
        <v>173</v>
      </c>
    </row>
    <row r="275" spans="2:51" s="14" customFormat="1" ht="12">
      <c r="B275" s="189"/>
      <c r="D275" s="182" t="s">
        <v>182</v>
      </c>
      <c r="E275" s="190" t="s">
        <v>1</v>
      </c>
      <c r="F275" s="191" t="s">
        <v>981</v>
      </c>
      <c r="H275" s="192">
        <v>17.916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182</v>
      </c>
      <c r="AU275" s="190" t="s">
        <v>92</v>
      </c>
      <c r="AV275" s="14" t="s">
        <v>92</v>
      </c>
      <c r="AW275" s="14" t="s">
        <v>32</v>
      </c>
      <c r="AX275" s="14" t="s">
        <v>76</v>
      </c>
      <c r="AY275" s="190" t="s">
        <v>173</v>
      </c>
    </row>
    <row r="276" spans="2:51" s="14" customFormat="1" ht="20.4">
      <c r="B276" s="189"/>
      <c r="D276" s="182" t="s">
        <v>182</v>
      </c>
      <c r="E276" s="190" t="s">
        <v>1</v>
      </c>
      <c r="F276" s="191" t="s">
        <v>982</v>
      </c>
      <c r="H276" s="192">
        <v>55.662</v>
      </c>
      <c r="I276" s="193"/>
      <c r="L276" s="189"/>
      <c r="M276" s="194"/>
      <c r="N276" s="195"/>
      <c r="O276" s="195"/>
      <c r="P276" s="195"/>
      <c r="Q276" s="195"/>
      <c r="R276" s="195"/>
      <c r="S276" s="195"/>
      <c r="T276" s="196"/>
      <c r="AT276" s="190" t="s">
        <v>182</v>
      </c>
      <c r="AU276" s="190" t="s">
        <v>92</v>
      </c>
      <c r="AV276" s="14" t="s">
        <v>92</v>
      </c>
      <c r="AW276" s="14" t="s">
        <v>32</v>
      </c>
      <c r="AX276" s="14" t="s">
        <v>76</v>
      </c>
      <c r="AY276" s="190" t="s">
        <v>173</v>
      </c>
    </row>
    <row r="277" spans="2:51" s="14" customFormat="1" ht="20.4">
      <c r="B277" s="189"/>
      <c r="D277" s="182" t="s">
        <v>182</v>
      </c>
      <c r="E277" s="190" t="s">
        <v>1</v>
      </c>
      <c r="F277" s="191" t="s">
        <v>983</v>
      </c>
      <c r="H277" s="192">
        <v>40.888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182</v>
      </c>
      <c r="AU277" s="190" t="s">
        <v>92</v>
      </c>
      <c r="AV277" s="14" t="s">
        <v>92</v>
      </c>
      <c r="AW277" s="14" t="s">
        <v>32</v>
      </c>
      <c r="AX277" s="14" t="s">
        <v>76</v>
      </c>
      <c r="AY277" s="190" t="s">
        <v>173</v>
      </c>
    </row>
    <row r="278" spans="2:51" s="14" customFormat="1" ht="20.4">
      <c r="B278" s="189"/>
      <c r="D278" s="182" t="s">
        <v>182</v>
      </c>
      <c r="E278" s="190" t="s">
        <v>1</v>
      </c>
      <c r="F278" s="191" t="s">
        <v>984</v>
      </c>
      <c r="H278" s="192">
        <v>36.468</v>
      </c>
      <c r="I278" s="193"/>
      <c r="L278" s="189"/>
      <c r="M278" s="194"/>
      <c r="N278" s="195"/>
      <c r="O278" s="195"/>
      <c r="P278" s="195"/>
      <c r="Q278" s="195"/>
      <c r="R278" s="195"/>
      <c r="S278" s="195"/>
      <c r="T278" s="196"/>
      <c r="AT278" s="190" t="s">
        <v>182</v>
      </c>
      <c r="AU278" s="190" t="s">
        <v>92</v>
      </c>
      <c r="AV278" s="14" t="s">
        <v>92</v>
      </c>
      <c r="AW278" s="14" t="s">
        <v>32</v>
      </c>
      <c r="AX278" s="14" t="s">
        <v>76</v>
      </c>
      <c r="AY278" s="190" t="s">
        <v>173</v>
      </c>
    </row>
    <row r="279" spans="2:51" s="14" customFormat="1" ht="30.6">
      <c r="B279" s="189"/>
      <c r="D279" s="182" t="s">
        <v>182</v>
      </c>
      <c r="E279" s="190" t="s">
        <v>1</v>
      </c>
      <c r="F279" s="191" t="s">
        <v>985</v>
      </c>
      <c r="H279" s="192">
        <v>63.586</v>
      </c>
      <c r="I279" s="193"/>
      <c r="L279" s="189"/>
      <c r="M279" s="194"/>
      <c r="N279" s="195"/>
      <c r="O279" s="195"/>
      <c r="P279" s="195"/>
      <c r="Q279" s="195"/>
      <c r="R279" s="195"/>
      <c r="S279" s="195"/>
      <c r="T279" s="196"/>
      <c r="AT279" s="190" t="s">
        <v>182</v>
      </c>
      <c r="AU279" s="190" t="s">
        <v>92</v>
      </c>
      <c r="AV279" s="14" t="s">
        <v>92</v>
      </c>
      <c r="AW279" s="14" t="s">
        <v>32</v>
      </c>
      <c r="AX279" s="14" t="s">
        <v>76</v>
      </c>
      <c r="AY279" s="190" t="s">
        <v>173</v>
      </c>
    </row>
    <row r="280" spans="2:51" s="14" customFormat="1" ht="20.4">
      <c r="B280" s="189"/>
      <c r="D280" s="182" t="s">
        <v>182</v>
      </c>
      <c r="E280" s="190" t="s">
        <v>1</v>
      </c>
      <c r="F280" s="191" t="s">
        <v>986</v>
      </c>
      <c r="H280" s="192">
        <v>55.684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182</v>
      </c>
      <c r="AU280" s="190" t="s">
        <v>92</v>
      </c>
      <c r="AV280" s="14" t="s">
        <v>92</v>
      </c>
      <c r="AW280" s="14" t="s">
        <v>32</v>
      </c>
      <c r="AX280" s="14" t="s">
        <v>76</v>
      </c>
      <c r="AY280" s="190" t="s">
        <v>173</v>
      </c>
    </row>
    <row r="281" spans="2:51" s="14" customFormat="1" ht="20.4">
      <c r="B281" s="189"/>
      <c r="D281" s="182" t="s">
        <v>182</v>
      </c>
      <c r="E281" s="190" t="s">
        <v>1</v>
      </c>
      <c r="F281" s="191" t="s">
        <v>987</v>
      </c>
      <c r="H281" s="192">
        <v>47.802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182</v>
      </c>
      <c r="AU281" s="190" t="s">
        <v>92</v>
      </c>
      <c r="AV281" s="14" t="s">
        <v>92</v>
      </c>
      <c r="AW281" s="14" t="s">
        <v>32</v>
      </c>
      <c r="AX281" s="14" t="s">
        <v>76</v>
      </c>
      <c r="AY281" s="190" t="s">
        <v>173</v>
      </c>
    </row>
    <row r="282" spans="2:51" s="14" customFormat="1" ht="20.4">
      <c r="B282" s="189"/>
      <c r="D282" s="182" t="s">
        <v>182</v>
      </c>
      <c r="E282" s="190" t="s">
        <v>1</v>
      </c>
      <c r="F282" s="191" t="s">
        <v>988</v>
      </c>
      <c r="H282" s="192">
        <v>51.608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182</v>
      </c>
      <c r="AU282" s="190" t="s">
        <v>92</v>
      </c>
      <c r="AV282" s="14" t="s">
        <v>92</v>
      </c>
      <c r="AW282" s="14" t="s">
        <v>32</v>
      </c>
      <c r="AX282" s="14" t="s">
        <v>76</v>
      </c>
      <c r="AY282" s="190" t="s">
        <v>173</v>
      </c>
    </row>
    <row r="283" spans="2:51" s="14" customFormat="1" ht="20.4">
      <c r="B283" s="189"/>
      <c r="D283" s="182" t="s">
        <v>182</v>
      </c>
      <c r="E283" s="190" t="s">
        <v>1</v>
      </c>
      <c r="F283" s="191" t="s">
        <v>989</v>
      </c>
      <c r="H283" s="192">
        <v>34.746</v>
      </c>
      <c r="I283" s="193"/>
      <c r="L283" s="189"/>
      <c r="M283" s="194"/>
      <c r="N283" s="195"/>
      <c r="O283" s="195"/>
      <c r="P283" s="195"/>
      <c r="Q283" s="195"/>
      <c r="R283" s="195"/>
      <c r="S283" s="195"/>
      <c r="T283" s="196"/>
      <c r="AT283" s="190" t="s">
        <v>182</v>
      </c>
      <c r="AU283" s="190" t="s">
        <v>92</v>
      </c>
      <c r="AV283" s="14" t="s">
        <v>92</v>
      </c>
      <c r="AW283" s="14" t="s">
        <v>32</v>
      </c>
      <c r="AX283" s="14" t="s">
        <v>76</v>
      </c>
      <c r="AY283" s="190" t="s">
        <v>173</v>
      </c>
    </row>
    <row r="284" spans="2:51" s="14" customFormat="1" ht="12">
      <c r="B284" s="189"/>
      <c r="D284" s="182" t="s">
        <v>182</v>
      </c>
      <c r="E284" s="190" t="s">
        <v>1</v>
      </c>
      <c r="F284" s="191" t="s">
        <v>990</v>
      </c>
      <c r="H284" s="192">
        <v>15.636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182</v>
      </c>
      <c r="AU284" s="190" t="s">
        <v>92</v>
      </c>
      <c r="AV284" s="14" t="s">
        <v>92</v>
      </c>
      <c r="AW284" s="14" t="s">
        <v>32</v>
      </c>
      <c r="AX284" s="14" t="s">
        <v>76</v>
      </c>
      <c r="AY284" s="190" t="s">
        <v>173</v>
      </c>
    </row>
    <row r="285" spans="2:51" s="14" customFormat="1" ht="20.4">
      <c r="B285" s="189"/>
      <c r="D285" s="182" t="s">
        <v>182</v>
      </c>
      <c r="E285" s="190" t="s">
        <v>1</v>
      </c>
      <c r="F285" s="191" t="s">
        <v>991</v>
      </c>
      <c r="H285" s="192">
        <v>51.072</v>
      </c>
      <c r="I285" s="193"/>
      <c r="L285" s="189"/>
      <c r="M285" s="194"/>
      <c r="N285" s="195"/>
      <c r="O285" s="195"/>
      <c r="P285" s="195"/>
      <c r="Q285" s="195"/>
      <c r="R285" s="195"/>
      <c r="S285" s="195"/>
      <c r="T285" s="196"/>
      <c r="AT285" s="190" t="s">
        <v>182</v>
      </c>
      <c r="AU285" s="190" t="s">
        <v>92</v>
      </c>
      <c r="AV285" s="14" t="s">
        <v>92</v>
      </c>
      <c r="AW285" s="14" t="s">
        <v>32</v>
      </c>
      <c r="AX285" s="14" t="s">
        <v>76</v>
      </c>
      <c r="AY285" s="190" t="s">
        <v>173</v>
      </c>
    </row>
    <row r="286" spans="2:51" s="14" customFormat="1" ht="12">
      <c r="B286" s="189"/>
      <c r="D286" s="182" t="s">
        <v>182</v>
      </c>
      <c r="E286" s="190" t="s">
        <v>1</v>
      </c>
      <c r="F286" s="191" t="s">
        <v>992</v>
      </c>
      <c r="H286" s="192">
        <v>15.136</v>
      </c>
      <c r="I286" s="193"/>
      <c r="L286" s="189"/>
      <c r="M286" s="194"/>
      <c r="N286" s="195"/>
      <c r="O286" s="195"/>
      <c r="P286" s="195"/>
      <c r="Q286" s="195"/>
      <c r="R286" s="195"/>
      <c r="S286" s="195"/>
      <c r="T286" s="196"/>
      <c r="AT286" s="190" t="s">
        <v>182</v>
      </c>
      <c r="AU286" s="190" t="s">
        <v>92</v>
      </c>
      <c r="AV286" s="14" t="s">
        <v>92</v>
      </c>
      <c r="AW286" s="14" t="s">
        <v>32</v>
      </c>
      <c r="AX286" s="14" t="s">
        <v>76</v>
      </c>
      <c r="AY286" s="190" t="s">
        <v>173</v>
      </c>
    </row>
    <row r="287" spans="2:51" s="14" customFormat="1" ht="20.4">
      <c r="B287" s="189"/>
      <c r="D287" s="182" t="s">
        <v>182</v>
      </c>
      <c r="E287" s="190" t="s">
        <v>1</v>
      </c>
      <c r="F287" s="191" t="s">
        <v>993</v>
      </c>
      <c r="H287" s="192">
        <v>55.652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182</v>
      </c>
      <c r="AU287" s="190" t="s">
        <v>92</v>
      </c>
      <c r="AV287" s="14" t="s">
        <v>92</v>
      </c>
      <c r="AW287" s="14" t="s">
        <v>32</v>
      </c>
      <c r="AX287" s="14" t="s">
        <v>76</v>
      </c>
      <c r="AY287" s="190" t="s">
        <v>173</v>
      </c>
    </row>
    <row r="288" spans="2:51" s="14" customFormat="1" ht="20.4">
      <c r="B288" s="189"/>
      <c r="D288" s="182" t="s">
        <v>182</v>
      </c>
      <c r="E288" s="190" t="s">
        <v>1</v>
      </c>
      <c r="F288" s="191" t="s">
        <v>994</v>
      </c>
      <c r="H288" s="192">
        <v>38.386</v>
      </c>
      <c r="I288" s="193"/>
      <c r="L288" s="189"/>
      <c r="M288" s="194"/>
      <c r="N288" s="195"/>
      <c r="O288" s="195"/>
      <c r="P288" s="195"/>
      <c r="Q288" s="195"/>
      <c r="R288" s="195"/>
      <c r="S288" s="195"/>
      <c r="T288" s="196"/>
      <c r="AT288" s="190" t="s">
        <v>182</v>
      </c>
      <c r="AU288" s="190" t="s">
        <v>92</v>
      </c>
      <c r="AV288" s="14" t="s">
        <v>92</v>
      </c>
      <c r="AW288" s="14" t="s">
        <v>32</v>
      </c>
      <c r="AX288" s="14" t="s">
        <v>76</v>
      </c>
      <c r="AY288" s="190" t="s">
        <v>173</v>
      </c>
    </row>
    <row r="289" spans="2:51" s="14" customFormat="1" ht="12">
      <c r="B289" s="189"/>
      <c r="D289" s="182" t="s">
        <v>182</v>
      </c>
      <c r="E289" s="190" t="s">
        <v>1</v>
      </c>
      <c r="F289" s="191" t="s">
        <v>995</v>
      </c>
      <c r="H289" s="192">
        <v>17.886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182</v>
      </c>
      <c r="AU289" s="190" t="s">
        <v>92</v>
      </c>
      <c r="AV289" s="14" t="s">
        <v>92</v>
      </c>
      <c r="AW289" s="14" t="s">
        <v>32</v>
      </c>
      <c r="AX289" s="14" t="s">
        <v>76</v>
      </c>
      <c r="AY289" s="190" t="s">
        <v>173</v>
      </c>
    </row>
    <row r="290" spans="2:51" s="14" customFormat="1" ht="20.4">
      <c r="B290" s="189"/>
      <c r="D290" s="182" t="s">
        <v>182</v>
      </c>
      <c r="E290" s="190" t="s">
        <v>1</v>
      </c>
      <c r="F290" s="191" t="s">
        <v>996</v>
      </c>
      <c r="H290" s="192">
        <v>52.136</v>
      </c>
      <c r="I290" s="193"/>
      <c r="L290" s="189"/>
      <c r="M290" s="194"/>
      <c r="N290" s="195"/>
      <c r="O290" s="195"/>
      <c r="P290" s="195"/>
      <c r="Q290" s="195"/>
      <c r="R290" s="195"/>
      <c r="S290" s="195"/>
      <c r="T290" s="196"/>
      <c r="AT290" s="190" t="s">
        <v>182</v>
      </c>
      <c r="AU290" s="190" t="s">
        <v>92</v>
      </c>
      <c r="AV290" s="14" t="s">
        <v>92</v>
      </c>
      <c r="AW290" s="14" t="s">
        <v>32</v>
      </c>
      <c r="AX290" s="14" t="s">
        <v>76</v>
      </c>
      <c r="AY290" s="190" t="s">
        <v>173</v>
      </c>
    </row>
    <row r="291" spans="2:51" s="14" customFormat="1" ht="12">
      <c r="B291" s="189"/>
      <c r="D291" s="182" t="s">
        <v>182</v>
      </c>
      <c r="E291" s="190" t="s">
        <v>1</v>
      </c>
      <c r="F291" s="191" t="s">
        <v>997</v>
      </c>
      <c r="H291" s="192">
        <v>15.386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182</v>
      </c>
      <c r="AU291" s="190" t="s">
        <v>92</v>
      </c>
      <c r="AV291" s="14" t="s">
        <v>92</v>
      </c>
      <c r="AW291" s="14" t="s">
        <v>32</v>
      </c>
      <c r="AX291" s="14" t="s">
        <v>76</v>
      </c>
      <c r="AY291" s="190" t="s">
        <v>173</v>
      </c>
    </row>
    <row r="292" spans="2:51" s="14" customFormat="1" ht="20.4">
      <c r="B292" s="189"/>
      <c r="D292" s="182" t="s">
        <v>182</v>
      </c>
      <c r="E292" s="190" t="s">
        <v>1</v>
      </c>
      <c r="F292" s="191" t="s">
        <v>998</v>
      </c>
      <c r="H292" s="192">
        <v>55.726</v>
      </c>
      <c r="I292" s="193"/>
      <c r="L292" s="189"/>
      <c r="M292" s="194"/>
      <c r="N292" s="195"/>
      <c r="O292" s="195"/>
      <c r="P292" s="195"/>
      <c r="Q292" s="195"/>
      <c r="R292" s="195"/>
      <c r="S292" s="195"/>
      <c r="T292" s="196"/>
      <c r="AT292" s="190" t="s">
        <v>182</v>
      </c>
      <c r="AU292" s="190" t="s">
        <v>92</v>
      </c>
      <c r="AV292" s="14" t="s">
        <v>92</v>
      </c>
      <c r="AW292" s="14" t="s">
        <v>32</v>
      </c>
      <c r="AX292" s="14" t="s">
        <v>76</v>
      </c>
      <c r="AY292" s="190" t="s">
        <v>173</v>
      </c>
    </row>
    <row r="293" spans="2:51" s="14" customFormat="1" ht="20.4">
      <c r="B293" s="189"/>
      <c r="D293" s="182" t="s">
        <v>182</v>
      </c>
      <c r="E293" s="190" t="s">
        <v>1</v>
      </c>
      <c r="F293" s="191" t="s">
        <v>999</v>
      </c>
      <c r="H293" s="192">
        <v>65.354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182</v>
      </c>
      <c r="AU293" s="190" t="s">
        <v>92</v>
      </c>
      <c r="AV293" s="14" t="s">
        <v>92</v>
      </c>
      <c r="AW293" s="14" t="s">
        <v>32</v>
      </c>
      <c r="AX293" s="14" t="s">
        <v>76</v>
      </c>
      <c r="AY293" s="190" t="s">
        <v>173</v>
      </c>
    </row>
    <row r="294" spans="2:51" s="14" customFormat="1" ht="20.4">
      <c r="B294" s="189"/>
      <c r="D294" s="182" t="s">
        <v>182</v>
      </c>
      <c r="E294" s="190" t="s">
        <v>1</v>
      </c>
      <c r="F294" s="191" t="s">
        <v>1000</v>
      </c>
      <c r="H294" s="192">
        <v>41.658</v>
      </c>
      <c r="I294" s="193"/>
      <c r="L294" s="189"/>
      <c r="M294" s="194"/>
      <c r="N294" s="195"/>
      <c r="O294" s="195"/>
      <c r="P294" s="195"/>
      <c r="Q294" s="195"/>
      <c r="R294" s="195"/>
      <c r="S294" s="195"/>
      <c r="T294" s="196"/>
      <c r="AT294" s="190" t="s">
        <v>182</v>
      </c>
      <c r="AU294" s="190" t="s">
        <v>92</v>
      </c>
      <c r="AV294" s="14" t="s">
        <v>92</v>
      </c>
      <c r="AW294" s="14" t="s">
        <v>32</v>
      </c>
      <c r="AX294" s="14" t="s">
        <v>76</v>
      </c>
      <c r="AY294" s="190" t="s">
        <v>173</v>
      </c>
    </row>
    <row r="295" spans="2:51" s="14" customFormat="1" ht="20.4">
      <c r="B295" s="189"/>
      <c r="D295" s="182" t="s">
        <v>182</v>
      </c>
      <c r="E295" s="190" t="s">
        <v>1</v>
      </c>
      <c r="F295" s="191" t="s">
        <v>1001</v>
      </c>
      <c r="H295" s="192">
        <v>35.648</v>
      </c>
      <c r="I295" s="193"/>
      <c r="L295" s="189"/>
      <c r="M295" s="194"/>
      <c r="N295" s="195"/>
      <c r="O295" s="195"/>
      <c r="P295" s="195"/>
      <c r="Q295" s="195"/>
      <c r="R295" s="195"/>
      <c r="S295" s="195"/>
      <c r="T295" s="196"/>
      <c r="AT295" s="190" t="s">
        <v>182</v>
      </c>
      <c r="AU295" s="190" t="s">
        <v>92</v>
      </c>
      <c r="AV295" s="14" t="s">
        <v>92</v>
      </c>
      <c r="AW295" s="14" t="s">
        <v>32</v>
      </c>
      <c r="AX295" s="14" t="s">
        <v>76</v>
      </c>
      <c r="AY295" s="190" t="s">
        <v>173</v>
      </c>
    </row>
    <row r="296" spans="2:51" s="14" customFormat="1" ht="12">
      <c r="B296" s="189"/>
      <c r="D296" s="182" t="s">
        <v>182</v>
      </c>
      <c r="E296" s="190" t="s">
        <v>1</v>
      </c>
      <c r="F296" s="191" t="s">
        <v>1002</v>
      </c>
      <c r="H296" s="192">
        <v>42.928</v>
      </c>
      <c r="I296" s="193"/>
      <c r="L296" s="189"/>
      <c r="M296" s="194"/>
      <c r="N296" s="195"/>
      <c r="O296" s="195"/>
      <c r="P296" s="195"/>
      <c r="Q296" s="195"/>
      <c r="R296" s="195"/>
      <c r="S296" s="195"/>
      <c r="T296" s="196"/>
      <c r="AT296" s="190" t="s">
        <v>182</v>
      </c>
      <c r="AU296" s="190" t="s">
        <v>92</v>
      </c>
      <c r="AV296" s="14" t="s">
        <v>92</v>
      </c>
      <c r="AW296" s="14" t="s">
        <v>32</v>
      </c>
      <c r="AX296" s="14" t="s">
        <v>76</v>
      </c>
      <c r="AY296" s="190" t="s">
        <v>173</v>
      </c>
    </row>
    <row r="297" spans="2:51" s="14" customFormat="1" ht="20.4">
      <c r="B297" s="189"/>
      <c r="D297" s="182" t="s">
        <v>182</v>
      </c>
      <c r="E297" s="190" t="s">
        <v>1</v>
      </c>
      <c r="F297" s="191" t="s">
        <v>1003</v>
      </c>
      <c r="H297" s="192">
        <v>73.446</v>
      </c>
      <c r="I297" s="193"/>
      <c r="L297" s="189"/>
      <c r="M297" s="194"/>
      <c r="N297" s="195"/>
      <c r="O297" s="195"/>
      <c r="P297" s="195"/>
      <c r="Q297" s="195"/>
      <c r="R297" s="195"/>
      <c r="S297" s="195"/>
      <c r="T297" s="196"/>
      <c r="AT297" s="190" t="s">
        <v>182</v>
      </c>
      <c r="AU297" s="190" t="s">
        <v>92</v>
      </c>
      <c r="AV297" s="14" t="s">
        <v>92</v>
      </c>
      <c r="AW297" s="14" t="s">
        <v>32</v>
      </c>
      <c r="AX297" s="14" t="s">
        <v>76</v>
      </c>
      <c r="AY297" s="190" t="s">
        <v>173</v>
      </c>
    </row>
    <row r="298" spans="2:51" s="14" customFormat="1" ht="12">
      <c r="B298" s="189"/>
      <c r="D298" s="182" t="s">
        <v>182</v>
      </c>
      <c r="E298" s="190" t="s">
        <v>1</v>
      </c>
      <c r="F298" s="191" t="s">
        <v>1004</v>
      </c>
      <c r="H298" s="192">
        <v>17.516</v>
      </c>
      <c r="I298" s="193"/>
      <c r="L298" s="189"/>
      <c r="M298" s="194"/>
      <c r="N298" s="195"/>
      <c r="O298" s="195"/>
      <c r="P298" s="195"/>
      <c r="Q298" s="195"/>
      <c r="R298" s="195"/>
      <c r="S298" s="195"/>
      <c r="T298" s="196"/>
      <c r="AT298" s="190" t="s">
        <v>182</v>
      </c>
      <c r="AU298" s="190" t="s">
        <v>92</v>
      </c>
      <c r="AV298" s="14" t="s">
        <v>92</v>
      </c>
      <c r="AW298" s="14" t="s">
        <v>32</v>
      </c>
      <c r="AX298" s="14" t="s">
        <v>76</v>
      </c>
      <c r="AY298" s="190" t="s">
        <v>173</v>
      </c>
    </row>
    <row r="299" spans="2:51" s="14" customFormat="1" ht="20.4">
      <c r="B299" s="189"/>
      <c r="D299" s="182" t="s">
        <v>182</v>
      </c>
      <c r="E299" s="190" t="s">
        <v>1</v>
      </c>
      <c r="F299" s="191" t="s">
        <v>1005</v>
      </c>
      <c r="H299" s="192">
        <v>70.494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182</v>
      </c>
      <c r="AU299" s="190" t="s">
        <v>92</v>
      </c>
      <c r="AV299" s="14" t="s">
        <v>92</v>
      </c>
      <c r="AW299" s="14" t="s">
        <v>32</v>
      </c>
      <c r="AX299" s="14" t="s">
        <v>76</v>
      </c>
      <c r="AY299" s="190" t="s">
        <v>173</v>
      </c>
    </row>
    <row r="300" spans="2:51" s="14" customFormat="1" ht="12">
      <c r="B300" s="189"/>
      <c r="D300" s="182" t="s">
        <v>182</v>
      </c>
      <c r="E300" s="190" t="s">
        <v>1</v>
      </c>
      <c r="F300" s="191" t="s">
        <v>1006</v>
      </c>
      <c r="H300" s="192">
        <v>19.196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182</v>
      </c>
      <c r="AU300" s="190" t="s">
        <v>92</v>
      </c>
      <c r="AV300" s="14" t="s">
        <v>92</v>
      </c>
      <c r="AW300" s="14" t="s">
        <v>32</v>
      </c>
      <c r="AX300" s="14" t="s">
        <v>76</v>
      </c>
      <c r="AY300" s="190" t="s">
        <v>173</v>
      </c>
    </row>
    <row r="301" spans="2:51" s="14" customFormat="1" ht="20.4">
      <c r="B301" s="189"/>
      <c r="D301" s="182" t="s">
        <v>182</v>
      </c>
      <c r="E301" s="190" t="s">
        <v>1</v>
      </c>
      <c r="F301" s="191" t="s">
        <v>1007</v>
      </c>
      <c r="H301" s="192">
        <v>71.334</v>
      </c>
      <c r="I301" s="193"/>
      <c r="L301" s="189"/>
      <c r="M301" s="194"/>
      <c r="N301" s="195"/>
      <c r="O301" s="195"/>
      <c r="P301" s="195"/>
      <c r="Q301" s="195"/>
      <c r="R301" s="195"/>
      <c r="S301" s="195"/>
      <c r="T301" s="196"/>
      <c r="AT301" s="190" t="s">
        <v>182</v>
      </c>
      <c r="AU301" s="190" t="s">
        <v>92</v>
      </c>
      <c r="AV301" s="14" t="s">
        <v>92</v>
      </c>
      <c r="AW301" s="14" t="s">
        <v>32</v>
      </c>
      <c r="AX301" s="14" t="s">
        <v>76</v>
      </c>
      <c r="AY301" s="190" t="s">
        <v>173</v>
      </c>
    </row>
    <row r="302" spans="2:51" s="14" customFormat="1" ht="12">
      <c r="B302" s="189"/>
      <c r="D302" s="182" t="s">
        <v>182</v>
      </c>
      <c r="E302" s="190" t="s">
        <v>1</v>
      </c>
      <c r="F302" s="191" t="s">
        <v>1008</v>
      </c>
      <c r="H302" s="192">
        <v>17.236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182</v>
      </c>
      <c r="AU302" s="190" t="s">
        <v>92</v>
      </c>
      <c r="AV302" s="14" t="s">
        <v>92</v>
      </c>
      <c r="AW302" s="14" t="s">
        <v>32</v>
      </c>
      <c r="AX302" s="14" t="s">
        <v>76</v>
      </c>
      <c r="AY302" s="190" t="s">
        <v>173</v>
      </c>
    </row>
    <row r="303" spans="2:51" s="14" customFormat="1" ht="20.4">
      <c r="B303" s="189"/>
      <c r="D303" s="182" t="s">
        <v>182</v>
      </c>
      <c r="E303" s="190" t="s">
        <v>1</v>
      </c>
      <c r="F303" s="191" t="s">
        <v>1009</v>
      </c>
      <c r="H303" s="192">
        <v>75.554</v>
      </c>
      <c r="I303" s="193"/>
      <c r="L303" s="189"/>
      <c r="M303" s="194"/>
      <c r="N303" s="195"/>
      <c r="O303" s="195"/>
      <c r="P303" s="195"/>
      <c r="Q303" s="195"/>
      <c r="R303" s="195"/>
      <c r="S303" s="195"/>
      <c r="T303" s="196"/>
      <c r="AT303" s="190" t="s">
        <v>182</v>
      </c>
      <c r="AU303" s="190" t="s">
        <v>92</v>
      </c>
      <c r="AV303" s="14" t="s">
        <v>92</v>
      </c>
      <c r="AW303" s="14" t="s">
        <v>32</v>
      </c>
      <c r="AX303" s="14" t="s">
        <v>76</v>
      </c>
      <c r="AY303" s="190" t="s">
        <v>173</v>
      </c>
    </row>
    <row r="304" spans="2:51" s="14" customFormat="1" ht="12">
      <c r="B304" s="189"/>
      <c r="D304" s="182" t="s">
        <v>182</v>
      </c>
      <c r="E304" s="190" t="s">
        <v>1</v>
      </c>
      <c r="F304" s="191" t="s">
        <v>1010</v>
      </c>
      <c r="H304" s="192">
        <v>18.472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182</v>
      </c>
      <c r="AU304" s="190" t="s">
        <v>92</v>
      </c>
      <c r="AV304" s="14" t="s">
        <v>92</v>
      </c>
      <c r="AW304" s="14" t="s">
        <v>32</v>
      </c>
      <c r="AX304" s="14" t="s">
        <v>76</v>
      </c>
      <c r="AY304" s="190" t="s">
        <v>173</v>
      </c>
    </row>
    <row r="305" spans="2:51" s="14" customFormat="1" ht="20.4">
      <c r="B305" s="189"/>
      <c r="D305" s="182" t="s">
        <v>182</v>
      </c>
      <c r="E305" s="190" t="s">
        <v>1</v>
      </c>
      <c r="F305" s="191" t="s">
        <v>1011</v>
      </c>
      <c r="H305" s="192">
        <v>24.284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182</v>
      </c>
      <c r="AU305" s="190" t="s">
        <v>92</v>
      </c>
      <c r="AV305" s="14" t="s">
        <v>92</v>
      </c>
      <c r="AW305" s="14" t="s">
        <v>32</v>
      </c>
      <c r="AX305" s="14" t="s">
        <v>76</v>
      </c>
      <c r="AY305" s="190" t="s">
        <v>173</v>
      </c>
    </row>
    <row r="306" spans="2:51" s="14" customFormat="1" ht="20.4">
      <c r="B306" s="189"/>
      <c r="D306" s="182" t="s">
        <v>182</v>
      </c>
      <c r="E306" s="190" t="s">
        <v>1</v>
      </c>
      <c r="F306" s="191" t="s">
        <v>1012</v>
      </c>
      <c r="H306" s="192">
        <v>25.3</v>
      </c>
      <c r="I306" s="193"/>
      <c r="L306" s="189"/>
      <c r="M306" s="194"/>
      <c r="N306" s="195"/>
      <c r="O306" s="195"/>
      <c r="P306" s="195"/>
      <c r="Q306" s="195"/>
      <c r="R306" s="195"/>
      <c r="S306" s="195"/>
      <c r="T306" s="196"/>
      <c r="AT306" s="190" t="s">
        <v>182</v>
      </c>
      <c r="AU306" s="190" t="s">
        <v>92</v>
      </c>
      <c r="AV306" s="14" t="s">
        <v>92</v>
      </c>
      <c r="AW306" s="14" t="s">
        <v>32</v>
      </c>
      <c r="AX306" s="14" t="s">
        <v>76</v>
      </c>
      <c r="AY306" s="190" t="s">
        <v>173</v>
      </c>
    </row>
    <row r="307" spans="2:51" s="15" customFormat="1" ht="12">
      <c r="B307" s="197"/>
      <c r="D307" s="182" t="s">
        <v>182</v>
      </c>
      <c r="E307" s="198" t="s">
        <v>1</v>
      </c>
      <c r="F307" s="199" t="s">
        <v>215</v>
      </c>
      <c r="H307" s="200">
        <v>1636.4139999999995</v>
      </c>
      <c r="I307" s="201"/>
      <c r="L307" s="197"/>
      <c r="M307" s="202"/>
      <c r="N307" s="203"/>
      <c r="O307" s="203"/>
      <c r="P307" s="203"/>
      <c r="Q307" s="203"/>
      <c r="R307" s="203"/>
      <c r="S307" s="203"/>
      <c r="T307" s="204"/>
      <c r="AT307" s="198" t="s">
        <v>182</v>
      </c>
      <c r="AU307" s="198" t="s">
        <v>92</v>
      </c>
      <c r="AV307" s="15" t="s">
        <v>180</v>
      </c>
      <c r="AW307" s="15" t="s">
        <v>32</v>
      </c>
      <c r="AX307" s="15" t="s">
        <v>84</v>
      </c>
      <c r="AY307" s="198" t="s">
        <v>173</v>
      </c>
    </row>
    <row r="308" spans="1:65" s="2" customFormat="1" ht="21.75" customHeight="1">
      <c r="A308" s="33"/>
      <c r="B308" s="167"/>
      <c r="C308" s="168" t="s">
        <v>209</v>
      </c>
      <c r="D308" s="168" t="s">
        <v>175</v>
      </c>
      <c r="E308" s="169" t="s">
        <v>1019</v>
      </c>
      <c r="F308" s="170" t="s">
        <v>1020</v>
      </c>
      <c r="G308" s="171" t="s">
        <v>178</v>
      </c>
      <c r="H308" s="172">
        <v>640.04</v>
      </c>
      <c r="I308" s="173"/>
      <c r="J308" s="174">
        <f>ROUND(I308*H308,2)</f>
        <v>0</v>
      </c>
      <c r="K308" s="170" t="s">
        <v>179</v>
      </c>
      <c r="L308" s="34"/>
      <c r="M308" s="175" t="s">
        <v>1</v>
      </c>
      <c r="N308" s="176" t="s">
        <v>42</v>
      </c>
      <c r="O308" s="59"/>
      <c r="P308" s="177">
        <f>O308*H308</f>
        <v>0</v>
      </c>
      <c r="Q308" s="177">
        <v>0.0567</v>
      </c>
      <c r="R308" s="177">
        <f>Q308*H308</f>
        <v>36.290268</v>
      </c>
      <c r="S308" s="177">
        <v>0</v>
      </c>
      <c r="T308" s="178">
        <f>S308*H308</f>
        <v>0</v>
      </c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R308" s="179" t="s">
        <v>180</v>
      </c>
      <c r="AT308" s="179" t="s">
        <v>175</v>
      </c>
      <c r="AU308" s="179" t="s">
        <v>92</v>
      </c>
      <c r="AY308" s="18" t="s">
        <v>173</v>
      </c>
      <c r="BE308" s="180">
        <f>IF(N308="základní",J308,0)</f>
        <v>0</v>
      </c>
      <c r="BF308" s="180">
        <f>IF(N308="snížená",J308,0)</f>
        <v>0</v>
      </c>
      <c r="BG308" s="180">
        <f>IF(N308="zákl. přenesená",J308,0)</f>
        <v>0</v>
      </c>
      <c r="BH308" s="180">
        <f>IF(N308="sníž. přenesená",J308,0)</f>
        <v>0</v>
      </c>
      <c r="BI308" s="180">
        <f>IF(N308="nulová",J308,0)</f>
        <v>0</v>
      </c>
      <c r="BJ308" s="18" t="s">
        <v>92</v>
      </c>
      <c r="BK308" s="180">
        <f>ROUND(I308*H308,2)</f>
        <v>0</v>
      </c>
      <c r="BL308" s="18" t="s">
        <v>180</v>
      </c>
      <c r="BM308" s="179" t="s">
        <v>1021</v>
      </c>
    </row>
    <row r="309" spans="2:51" s="13" customFormat="1" ht="12">
      <c r="B309" s="181"/>
      <c r="D309" s="182" t="s">
        <v>182</v>
      </c>
      <c r="E309" s="183" t="s">
        <v>1</v>
      </c>
      <c r="F309" s="184" t="s">
        <v>1022</v>
      </c>
      <c r="H309" s="183" t="s">
        <v>1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3" t="s">
        <v>182</v>
      </c>
      <c r="AU309" s="183" t="s">
        <v>92</v>
      </c>
      <c r="AV309" s="13" t="s">
        <v>84</v>
      </c>
      <c r="AW309" s="13" t="s">
        <v>32</v>
      </c>
      <c r="AX309" s="13" t="s">
        <v>76</v>
      </c>
      <c r="AY309" s="183" t="s">
        <v>173</v>
      </c>
    </row>
    <row r="310" spans="2:51" s="14" customFormat="1" ht="12">
      <c r="B310" s="189"/>
      <c r="D310" s="182" t="s">
        <v>182</v>
      </c>
      <c r="E310" s="190" t="s">
        <v>1</v>
      </c>
      <c r="F310" s="191" t="s">
        <v>1023</v>
      </c>
      <c r="H310" s="192">
        <v>4.61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182</v>
      </c>
      <c r="AU310" s="190" t="s">
        <v>92</v>
      </c>
      <c r="AV310" s="14" t="s">
        <v>92</v>
      </c>
      <c r="AW310" s="14" t="s">
        <v>32</v>
      </c>
      <c r="AX310" s="14" t="s">
        <v>76</v>
      </c>
      <c r="AY310" s="190" t="s">
        <v>173</v>
      </c>
    </row>
    <row r="311" spans="2:51" s="14" customFormat="1" ht="12">
      <c r="B311" s="189"/>
      <c r="D311" s="182" t="s">
        <v>182</v>
      </c>
      <c r="E311" s="190" t="s">
        <v>1</v>
      </c>
      <c r="F311" s="191" t="s">
        <v>1024</v>
      </c>
      <c r="H311" s="192">
        <v>4.39</v>
      </c>
      <c r="I311" s="193"/>
      <c r="L311" s="189"/>
      <c r="M311" s="194"/>
      <c r="N311" s="195"/>
      <c r="O311" s="195"/>
      <c r="P311" s="195"/>
      <c r="Q311" s="195"/>
      <c r="R311" s="195"/>
      <c r="S311" s="195"/>
      <c r="T311" s="196"/>
      <c r="AT311" s="190" t="s">
        <v>182</v>
      </c>
      <c r="AU311" s="190" t="s">
        <v>92</v>
      </c>
      <c r="AV311" s="14" t="s">
        <v>92</v>
      </c>
      <c r="AW311" s="14" t="s">
        <v>32</v>
      </c>
      <c r="AX311" s="14" t="s">
        <v>76</v>
      </c>
      <c r="AY311" s="190" t="s">
        <v>173</v>
      </c>
    </row>
    <row r="312" spans="2:51" s="14" customFormat="1" ht="12">
      <c r="B312" s="189"/>
      <c r="D312" s="182" t="s">
        <v>182</v>
      </c>
      <c r="E312" s="190" t="s">
        <v>1</v>
      </c>
      <c r="F312" s="191" t="s">
        <v>1025</v>
      </c>
      <c r="H312" s="192">
        <v>4.5</v>
      </c>
      <c r="I312" s="193"/>
      <c r="L312" s="189"/>
      <c r="M312" s="194"/>
      <c r="N312" s="195"/>
      <c r="O312" s="195"/>
      <c r="P312" s="195"/>
      <c r="Q312" s="195"/>
      <c r="R312" s="195"/>
      <c r="S312" s="195"/>
      <c r="T312" s="196"/>
      <c r="AT312" s="190" t="s">
        <v>182</v>
      </c>
      <c r="AU312" s="190" t="s">
        <v>92</v>
      </c>
      <c r="AV312" s="14" t="s">
        <v>92</v>
      </c>
      <c r="AW312" s="14" t="s">
        <v>32</v>
      </c>
      <c r="AX312" s="14" t="s">
        <v>76</v>
      </c>
      <c r="AY312" s="190" t="s">
        <v>173</v>
      </c>
    </row>
    <row r="313" spans="2:51" s="14" customFormat="1" ht="12">
      <c r="B313" s="189"/>
      <c r="D313" s="182" t="s">
        <v>182</v>
      </c>
      <c r="E313" s="190" t="s">
        <v>1</v>
      </c>
      <c r="F313" s="191" t="s">
        <v>1026</v>
      </c>
      <c r="H313" s="192">
        <v>4.46</v>
      </c>
      <c r="I313" s="193"/>
      <c r="L313" s="189"/>
      <c r="M313" s="194"/>
      <c r="N313" s="195"/>
      <c r="O313" s="195"/>
      <c r="P313" s="195"/>
      <c r="Q313" s="195"/>
      <c r="R313" s="195"/>
      <c r="S313" s="195"/>
      <c r="T313" s="196"/>
      <c r="AT313" s="190" t="s">
        <v>182</v>
      </c>
      <c r="AU313" s="190" t="s">
        <v>92</v>
      </c>
      <c r="AV313" s="14" t="s">
        <v>92</v>
      </c>
      <c r="AW313" s="14" t="s">
        <v>32</v>
      </c>
      <c r="AX313" s="14" t="s">
        <v>76</v>
      </c>
      <c r="AY313" s="190" t="s">
        <v>173</v>
      </c>
    </row>
    <row r="314" spans="2:51" s="14" customFormat="1" ht="12">
      <c r="B314" s="189"/>
      <c r="D314" s="182" t="s">
        <v>182</v>
      </c>
      <c r="E314" s="190" t="s">
        <v>1</v>
      </c>
      <c r="F314" s="191" t="s">
        <v>1027</v>
      </c>
      <c r="H314" s="192">
        <v>5.06</v>
      </c>
      <c r="I314" s="193"/>
      <c r="L314" s="189"/>
      <c r="M314" s="194"/>
      <c r="N314" s="195"/>
      <c r="O314" s="195"/>
      <c r="P314" s="195"/>
      <c r="Q314" s="195"/>
      <c r="R314" s="195"/>
      <c r="S314" s="195"/>
      <c r="T314" s="196"/>
      <c r="AT314" s="190" t="s">
        <v>182</v>
      </c>
      <c r="AU314" s="190" t="s">
        <v>92</v>
      </c>
      <c r="AV314" s="14" t="s">
        <v>92</v>
      </c>
      <c r="AW314" s="14" t="s">
        <v>32</v>
      </c>
      <c r="AX314" s="14" t="s">
        <v>76</v>
      </c>
      <c r="AY314" s="190" t="s">
        <v>173</v>
      </c>
    </row>
    <row r="315" spans="2:51" s="14" customFormat="1" ht="12">
      <c r="B315" s="189"/>
      <c r="D315" s="182" t="s">
        <v>182</v>
      </c>
      <c r="E315" s="190" t="s">
        <v>1</v>
      </c>
      <c r="F315" s="191" t="s">
        <v>1028</v>
      </c>
      <c r="H315" s="192">
        <v>4.84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182</v>
      </c>
      <c r="AU315" s="190" t="s">
        <v>92</v>
      </c>
      <c r="AV315" s="14" t="s">
        <v>92</v>
      </c>
      <c r="AW315" s="14" t="s">
        <v>32</v>
      </c>
      <c r="AX315" s="14" t="s">
        <v>76</v>
      </c>
      <c r="AY315" s="190" t="s">
        <v>173</v>
      </c>
    </row>
    <row r="316" spans="2:51" s="14" customFormat="1" ht="12">
      <c r="B316" s="189"/>
      <c r="D316" s="182" t="s">
        <v>182</v>
      </c>
      <c r="E316" s="190" t="s">
        <v>1</v>
      </c>
      <c r="F316" s="191" t="s">
        <v>1029</v>
      </c>
      <c r="H316" s="192">
        <v>4.84</v>
      </c>
      <c r="I316" s="193"/>
      <c r="L316" s="189"/>
      <c r="M316" s="194"/>
      <c r="N316" s="195"/>
      <c r="O316" s="195"/>
      <c r="P316" s="195"/>
      <c r="Q316" s="195"/>
      <c r="R316" s="195"/>
      <c r="S316" s="195"/>
      <c r="T316" s="196"/>
      <c r="AT316" s="190" t="s">
        <v>182</v>
      </c>
      <c r="AU316" s="190" t="s">
        <v>92</v>
      </c>
      <c r="AV316" s="14" t="s">
        <v>92</v>
      </c>
      <c r="AW316" s="14" t="s">
        <v>32</v>
      </c>
      <c r="AX316" s="14" t="s">
        <v>76</v>
      </c>
      <c r="AY316" s="190" t="s">
        <v>173</v>
      </c>
    </row>
    <row r="317" spans="2:51" s="14" customFormat="1" ht="12">
      <c r="B317" s="189"/>
      <c r="D317" s="182" t="s">
        <v>182</v>
      </c>
      <c r="E317" s="190" t="s">
        <v>1</v>
      </c>
      <c r="F317" s="191" t="s">
        <v>1030</v>
      </c>
      <c r="H317" s="192">
        <v>4.75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182</v>
      </c>
      <c r="AU317" s="190" t="s">
        <v>92</v>
      </c>
      <c r="AV317" s="14" t="s">
        <v>92</v>
      </c>
      <c r="AW317" s="14" t="s">
        <v>32</v>
      </c>
      <c r="AX317" s="14" t="s">
        <v>76</v>
      </c>
      <c r="AY317" s="190" t="s">
        <v>173</v>
      </c>
    </row>
    <row r="318" spans="2:51" s="14" customFormat="1" ht="12">
      <c r="B318" s="189"/>
      <c r="D318" s="182" t="s">
        <v>182</v>
      </c>
      <c r="E318" s="190" t="s">
        <v>1</v>
      </c>
      <c r="F318" s="191" t="s">
        <v>1031</v>
      </c>
      <c r="H318" s="192">
        <v>5.27</v>
      </c>
      <c r="I318" s="193"/>
      <c r="L318" s="189"/>
      <c r="M318" s="194"/>
      <c r="N318" s="195"/>
      <c r="O318" s="195"/>
      <c r="P318" s="195"/>
      <c r="Q318" s="195"/>
      <c r="R318" s="195"/>
      <c r="S318" s="195"/>
      <c r="T318" s="196"/>
      <c r="AT318" s="190" t="s">
        <v>182</v>
      </c>
      <c r="AU318" s="190" t="s">
        <v>92</v>
      </c>
      <c r="AV318" s="14" t="s">
        <v>92</v>
      </c>
      <c r="AW318" s="14" t="s">
        <v>32</v>
      </c>
      <c r="AX318" s="14" t="s">
        <v>76</v>
      </c>
      <c r="AY318" s="190" t="s">
        <v>173</v>
      </c>
    </row>
    <row r="319" spans="2:51" s="14" customFormat="1" ht="12">
      <c r="B319" s="189"/>
      <c r="D319" s="182" t="s">
        <v>182</v>
      </c>
      <c r="E319" s="190" t="s">
        <v>1</v>
      </c>
      <c r="F319" s="191" t="s">
        <v>1032</v>
      </c>
      <c r="H319" s="192">
        <v>4.8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182</v>
      </c>
      <c r="AU319" s="190" t="s">
        <v>92</v>
      </c>
      <c r="AV319" s="14" t="s">
        <v>92</v>
      </c>
      <c r="AW319" s="14" t="s">
        <v>32</v>
      </c>
      <c r="AX319" s="14" t="s">
        <v>76</v>
      </c>
      <c r="AY319" s="190" t="s">
        <v>173</v>
      </c>
    </row>
    <row r="320" spans="2:51" s="14" customFormat="1" ht="12">
      <c r="B320" s="189"/>
      <c r="D320" s="182" t="s">
        <v>182</v>
      </c>
      <c r="E320" s="190" t="s">
        <v>1</v>
      </c>
      <c r="F320" s="191" t="s">
        <v>1033</v>
      </c>
      <c r="H320" s="192">
        <v>4.95</v>
      </c>
      <c r="I320" s="193"/>
      <c r="L320" s="189"/>
      <c r="M320" s="194"/>
      <c r="N320" s="195"/>
      <c r="O320" s="195"/>
      <c r="P320" s="195"/>
      <c r="Q320" s="195"/>
      <c r="R320" s="195"/>
      <c r="S320" s="195"/>
      <c r="T320" s="196"/>
      <c r="AT320" s="190" t="s">
        <v>182</v>
      </c>
      <c r="AU320" s="190" t="s">
        <v>92</v>
      </c>
      <c r="AV320" s="14" t="s">
        <v>92</v>
      </c>
      <c r="AW320" s="14" t="s">
        <v>32</v>
      </c>
      <c r="AX320" s="14" t="s">
        <v>76</v>
      </c>
      <c r="AY320" s="190" t="s">
        <v>173</v>
      </c>
    </row>
    <row r="321" spans="2:51" s="14" customFormat="1" ht="12">
      <c r="B321" s="189"/>
      <c r="D321" s="182" t="s">
        <v>182</v>
      </c>
      <c r="E321" s="190" t="s">
        <v>1</v>
      </c>
      <c r="F321" s="191" t="s">
        <v>1034</v>
      </c>
      <c r="H321" s="192">
        <v>4.95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182</v>
      </c>
      <c r="AU321" s="190" t="s">
        <v>92</v>
      </c>
      <c r="AV321" s="14" t="s">
        <v>92</v>
      </c>
      <c r="AW321" s="14" t="s">
        <v>32</v>
      </c>
      <c r="AX321" s="14" t="s">
        <v>76</v>
      </c>
      <c r="AY321" s="190" t="s">
        <v>173</v>
      </c>
    </row>
    <row r="322" spans="2:51" s="16" customFormat="1" ht="12">
      <c r="B322" s="215"/>
      <c r="D322" s="182" t="s">
        <v>182</v>
      </c>
      <c r="E322" s="216" t="s">
        <v>1</v>
      </c>
      <c r="F322" s="217" t="s">
        <v>358</v>
      </c>
      <c r="H322" s="218">
        <v>57.42</v>
      </c>
      <c r="I322" s="219"/>
      <c r="L322" s="215"/>
      <c r="M322" s="220"/>
      <c r="N322" s="221"/>
      <c r="O322" s="221"/>
      <c r="P322" s="221"/>
      <c r="Q322" s="221"/>
      <c r="R322" s="221"/>
      <c r="S322" s="221"/>
      <c r="T322" s="222"/>
      <c r="AT322" s="216" t="s">
        <v>182</v>
      </c>
      <c r="AU322" s="216" t="s">
        <v>92</v>
      </c>
      <c r="AV322" s="16" t="s">
        <v>191</v>
      </c>
      <c r="AW322" s="16" t="s">
        <v>32</v>
      </c>
      <c r="AX322" s="16" t="s">
        <v>76</v>
      </c>
      <c r="AY322" s="216" t="s">
        <v>173</v>
      </c>
    </row>
    <row r="323" spans="2:51" s="13" customFormat="1" ht="12">
      <c r="B323" s="181"/>
      <c r="D323" s="182" t="s">
        <v>182</v>
      </c>
      <c r="E323" s="183" t="s">
        <v>1</v>
      </c>
      <c r="F323" s="184" t="s">
        <v>1035</v>
      </c>
      <c r="H323" s="183" t="s">
        <v>1</v>
      </c>
      <c r="I323" s="185"/>
      <c r="L323" s="181"/>
      <c r="M323" s="186"/>
      <c r="N323" s="187"/>
      <c r="O323" s="187"/>
      <c r="P323" s="187"/>
      <c r="Q323" s="187"/>
      <c r="R323" s="187"/>
      <c r="S323" s="187"/>
      <c r="T323" s="188"/>
      <c r="AT323" s="183" t="s">
        <v>182</v>
      </c>
      <c r="AU323" s="183" t="s">
        <v>92</v>
      </c>
      <c r="AV323" s="13" t="s">
        <v>84</v>
      </c>
      <c r="AW323" s="13" t="s">
        <v>32</v>
      </c>
      <c r="AX323" s="13" t="s">
        <v>76</v>
      </c>
      <c r="AY323" s="183" t="s">
        <v>173</v>
      </c>
    </row>
    <row r="324" spans="2:51" s="14" customFormat="1" ht="12">
      <c r="B324" s="189"/>
      <c r="D324" s="182" t="s">
        <v>182</v>
      </c>
      <c r="E324" s="190" t="s">
        <v>1</v>
      </c>
      <c r="F324" s="191" t="s">
        <v>924</v>
      </c>
      <c r="H324" s="192">
        <v>21.37</v>
      </c>
      <c r="I324" s="193"/>
      <c r="L324" s="189"/>
      <c r="M324" s="194"/>
      <c r="N324" s="195"/>
      <c r="O324" s="195"/>
      <c r="P324" s="195"/>
      <c r="Q324" s="195"/>
      <c r="R324" s="195"/>
      <c r="S324" s="195"/>
      <c r="T324" s="196"/>
      <c r="AT324" s="190" t="s">
        <v>182</v>
      </c>
      <c r="AU324" s="190" t="s">
        <v>92</v>
      </c>
      <c r="AV324" s="14" t="s">
        <v>92</v>
      </c>
      <c r="AW324" s="14" t="s">
        <v>32</v>
      </c>
      <c r="AX324" s="14" t="s">
        <v>76</v>
      </c>
      <c r="AY324" s="190" t="s">
        <v>173</v>
      </c>
    </row>
    <row r="325" spans="2:51" s="14" customFormat="1" ht="12">
      <c r="B325" s="189"/>
      <c r="D325" s="182" t="s">
        <v>182</v>
      </c>
      <c r="E325" s="190" t="s">
        <v>1</v>
      </c>
      <c r="F325" s="191" t="s">
        <v>925</v>
      </c>
      <c r="H325" s="192">
        <v>28.5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182</v>
      </c>
      <c r="AU325" s="190" t="s">
        <v>92</v>
      </c>
      <c r="AV325" s="14" t="s">
        <v>92</v>
      </c>
      <c r="AW325" s="14" t="s">
        <v>32</v>
      </c>
      <c r="AX325" s="14" t="s">
        <v>76</v>
      </c>
      <c r="AY325" s="190" t="s">
        <v>173</v>
      </c>
    </row>
    <row r="326" spans="2:51" s="14" customFormat="1" ht="12">
      <c r="B326" s="189"/>
      <c r="D326" s="182" t="s">
        <v>182</v>
      </c>
      <c r="E326" s="190" t="s">
        <v>1</v>
      </c>
      <c r="F326" s="191" t="s">
        <v>926</v>
      </c>
      <c r="H326" s="192">
        <v>17.2</v>
      </c>
      <c r="I326" s="193"/>
      <c r="L326" s="189"/>
      <c r="M326" s="194"/>
      <c r="N326" s="195"/>
      <c r="O326" s="195"/>
      <c r="P326" s="195"/>
      <c r="Q326" s="195"/>
      <c r="R326" s="195"/>
      <c r="S326" s="195"/>
      <c r="T326" s="196"/>
      <c r="AT326" s="190" t="s">
        <v>182</v>
      </c>
      <c r="AU326" s="190" t="s">
        <v>92</v>
      </c>
      <c r="AV326" s="14" t="s">
        <v>92</v>
      </c>
      <c r="AW326" s="14" t="s">
        <v>32</v>
      </c>
      <c r="AX326" s="14" t="s">
        <v>76</v>
      </c>
      <c r="AY326" s="190" t="s">
        <v>173</v>
      </c>
    </row>
    <row r="327" spans="2:51" s="14" customFormat="1" ht="12">
      <c r="B327" s="189"/>
      <c r="D327" s="182" t="s">
        <v>182</v>
      </c>
      <c r="E327" s="190" t="s">
        <v>1</v>
      </c>
      <c r="F327" s="191" t="s">
        <v>927</v>
      </c>
      <c r="H327" s="192">
        <v>2.77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182</v>
      </c>
      <c r="AU327" s="190" t="s">
        <v>92</v>
      </c>
      <c r="AV327" s="14" t="s">
        <v>92</v>
      </c>
      <c r="AW327" s="14" t="s">
        <v>32</v>
      </c>
      <c r="AX327" s="14" t="s">
        <v>76</v>
      </c>
      <c r="AY327" s="190" t="s">
        <v>173</v>
      </c>
    </row>
    <row r="328" spans="2:51" s="14" customFormat="1" ht="12">
      <c r="B328" s="189"/>
      <c r="D328" s="182" t="s">
        <v>182</v>
      </c>
      <c r="E328" s="190" t="s">
        <v>1</v>
      </c>
      <c r="F328" s="191" t="s">
        <v>928</v>
      </c>
      <c r="H328" s="192">
        <v>19.73</v>
      </c>
      <c r="I328" s="193"/>
      <c r="L328" s="189"/>
      <c r="M328" s="194"/>
      <c r="N328" s="195"/>
      <c r="O328" s="195"/>
      <c r="P328" s="195"/>
      <c r="Q328" s="195"/>
      <c r="R328" s="195"/>
      <c r="S328" s="195"/>
      <c r="T328" s="196"/>
      <c r="AT328" s="190" t="s">
        <v>182</v>
      </c>
      <c r="AU328" s="190" t="s">
        <v>92</v>
      </c>
      <c r="AV328" s="14" t="s">
        <v>92</v>
      </c>
      <c r="AW328" s="14" t="s">
        <v>32</v>
      </c>
      <c r="AX328" s="14" t="s">
        <v>76</v>
      </c>
      <c r="AY328" s="190" t="s">
        <v>173</v>
      </c>
    </row>
    <row r="329" spans="2:51" s="14" customFormat="1" ht="12">
      <c r="B329" s="189"/>
      <c r="D329" s="182" t="s">
        <v>182</v>
      </c>
      <c r="E329" s="190" t="s">
        <v>1</v>
      </c>
      <c r="F329" s="191" t="s">
        <v>929</v>
      </c>
      <c r="H329" s="192">
        <v>3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182</v>
      </c>
      <c r="AU329" s="190" t="s">
        <v>92</v>
      </c>
      <c r="AV329" s="14" t="s">
        <v>92</v>
      </c>
      <c r="AW329" s="14" t="s">
        <v>32</v>
      </c>
      <c r="AX329" s="14" t="s">
        <v>76</v>
      </c>
      <c r="AY329" s="190" t="s">
        <v>173</v>
      </c>
    </row>
    <row r="330" spans="2:51" s="14" customFormat="1" ht="12">
      <c r="B330" s="189"/>
      <c r="D330" s="182" t="s">
        <v>182</v>
      </c>
      <c r="E330" s="190" t="s">
        <v>1</v>
      </c>
      <c r="F330" s="191" t="s">
        <v>930</v>
      </c>
      <c r="H330" s="192">
        <v>27.17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182</v>
      </c>
      <c r="AU330" s="190" t="s">
        <v>92</v>
      </c>
      <c r="AV330" s="14" t="s">
        <v>92</v>
      </c>
      <c r="AW330" s="14" t="s">
        <v>32</v>
      </c>
      <c r="AX330" s="14" t="s">
        <v>76</v>
      </c>
      <c r="AY330" s="190" t="s">
        <v>173</v>
      </c>
    </row>
    <row r="331" spans="2:51" s="14" customFormat="1" ht="12">
      <c r="B331" s="189"/>
      <c r="D331" s="182" t="s">
        <v>182</v>
      </c>
      <c r="E331" s="190" t="s">
        <v>1</v>
      </c>
      <c r="F331" s="191" t="s">
        <v>931</v>
      </c>
      <c r="H331" s="192">
        <v>17.38</v>
      </c>
      <c r="I331" s="193"/>
      <c r="L331" s="189"/>
      <c r="M331" s="194"/>
      <c r="N331" s="195"/>
      <c r="O331" s="195"/>
      <c r="P331" s="195"/>
      <c r="Q331" s="195"/>
      <c r="R331" s="195"/>
      <c r="S331" s="195"/>
      <c r="T331" s="196"/>
      <c r="AT331" s="190" t="s">
        <v>182</v>
      </c>
      <c r="AU331" s="190" t="s">
        <v>92</v>
      </c>
      <c r="AV331" s="14" t="s">
        <v>92</v>
      </c>
      <c r="AW331" s="14" t="s">
        <v>32</v>
      </c>
      <c r="AX331" s="14" t="s">
        <v>76</v>
      </c>
      <c r="AY331" s="190" t="s">
        <v>173</v>
      </c>
    </row>
    <row r="332" spans="2:51" s="14" customFormat="1" ht="12">
      <c r="B332" s="189"/>
      <c r="D332" s="182" t="s">
        <v>182</v>
      </c>
      <c r="E332" s="190" t="s">
        <v>1</v>
      </c>
      <c r="F332" s="191" t="s">
        <v>932</v>
      </c>
      <c r="H332" s="192">
        <v>3.8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182</v>
      </c>
      <c r="AU332" s="190" t="s">
        <v>92</v>
      </c>
      <c r="AV332" s="14" t="s">
        <v>92</v>
      </c>
      <c r="AW332" s="14" t="s">
        <v>32</v>
      </c>
      <c r="AX332" s="14" t="s">
        <v>76</v>
      </c>
      <c r="AY332" s="190" t="s">
        <v>173</v>
      </c>
    </row>
    <row r="333" spans="2:51" s="14" customFormat="1" ht="12">
      <c r="B333" s="189"/>
      <c r="D333" s="182" t="s">
        <v>182</v>
      </c>
      <c r="E333" s="190" t="s">
        <v>1</v>
      </c>
      <c r="F333" s="191" t="s">
        <v>933</v>
      </c>
      <c r="H333" s="192">
        <v>24.89</v>
      </c>
      <c r="I333" s="193"/>
      <c r="L333" s="189"/>
      <c r="M333" s="194"/>
      <c r="N333" s="195"/>
      <c r="O333" s="195"/>
      <c r="P333" s="195"/>
      <c r="Q333" s="195"/>
      <c r="R333" s="195"/>
      <c r="S333" s="195"/>
      <c r="T333" s="196"/>
      <c r="AT333" s="190" t="s">
        <v>182</v>
      </c>
      <c r="AU333" s="190" t="s">
        <v>92</v>
      </c>
      <c r="AV333" s="14" t="s">
        <v>92</v>
      </c>
      <c r="AW333" s="14" t="s">
        <v>32</v>
      </c>
      <c r="AX333" s="14" t="s">
        <v>76</v>
      </c>
      <c r="AY333" s="190" t="s">
        <v>173</v>
      </c>
    </row>
    <row r="334" spans="2:51" s="14" customFormat="1" ht="12">
      <c r="B334" s="189"/>
      <c r="D334" s="182" t="s">
        <v>182</v>
      </c>
      <c r="E334" s="190" t="s">
        <v>1</v>
      </c>
      <c r="F334" s="191" t="s">
        <v>934</v>
      </c>
      <c r="H334" s="192">
        <v>2.85</v>
      </c>
      <c r="I334" s="193"/>
      <c r="L334" s="189"/>
      <c r="M334" s="194"/>
      <c r="N334" s="195"/>
      <c r="O334" s="195"/>
      <c r="P334" s="195"/>
      <c r="Q334" s="195"/>
      <c r="R334" s="195"/>
      <c r="S334" s="195"/>
      <c r="T334" s="196"/>
      <c r="AT334" s="190" t="s">
        <v>182</v>
      </c>
      <c r="AU334" s="190" t="s">
        <v>92</v>
      </c>
      <c r="AV334" s="14" t="s">
        <v>92</v>
      </c>
      <c r="AW334" s="14" t="s">
        <v>32</v>
      </c>
      <c r="AX334" s="14" t="s">
        <v>76</v>
      </c>
      <c r="AY334" s="190" t="s">
        <v>173</v>
      </c>
    </row>
    <row r="335" spans="2:51" s="14" customFormat="1" ht="12">
      <c r="B335" s="189"/>
      <c r="D335" s="182" t="s">
        <v>182</v>
      </c>
      <c r="E335" s="190" t="s">
        <v>1</v>
      </c>
      <c r="F335" s="191" t="s">
        <v>950</v>
      </c>
      <c r="H335" s="192">
        <v>16.32</v>
      </c>
      <c r="I335" s="193"/>
      <c r="L335" s="189"/>
      <c r="M335" s="194"/>
      <c r="N335" s="195"/>
      <c r="O335" s="195"/>
      <c r="P335" s="195"/>
      <c r="Q335" s="195"/>
      <c r="R335" s="195"/>
      <c r="S335" s="195"/>
      <c r="T335" s="196"/>
      <c r="AT335" s="190" t="s">
        <v>182</v>
      </c>
      <c r="AU335" s="190" t="s">
        <v>92</v>
      </c>
      <c r="AV335" s="14" t="s">
        <v>92</v>
      </c>
      <c r="AW335" s="14" t="s">
        <v>32</v>
      </c>
      <c r="AX335" s="14" t="s">
        <v>76</v>
      </c>
      <c r="AY335" s="190" t="s">
        <v>173</v>
      </c>
    </row>
    <row r="336" spans="2:51" s="14" customFormat="1" ht="12">
      <c r="B336" s="189"/>
      <c r="D336" s="182" t="s">
        <v>182</v>
      </c>
      <c r="E336" s="190" t="s">
        <v>1</v>
      </c>
      <c r="F336" s="191" t="s">
        <v>951</v>
      </c>
      <c r="H336" s="192">
        <v>31.79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182</v>
      </c>
      <c r="AU336" s="190" t="s">
        <v>92</v>
      </c>
      <c r="AV336" s="14" t="s">
        <v>92</v>
      </c>
      <c r="AW336" s="14" t="s">
        <v>32</v>
      </c>
      <c r="AX336" s="14" t="s">
        <v>76</v>
      </c>
      <c r="AY336" s="190" t="s">
        <v>173</v>
      </c>
    </row>
    <row r="337" spans="2:51" s="14" customFormat="1" ht="12">
      <c r="B337" s="189"/>
      <c r="D337" s="182" t="s">
        <v>182</v>
      </c>
      <c r="E337" s="190" t="s">
        <v>1</v>
      </c>
      <c r="F337" s="191" t="s">
        <v>952</v>
      </c>
      <c r="H337" s="192">
        <v>2.38</v>
      </c>
      <c r="I337" s="193"/>
      <c r="L337" s="189"/>
      <c r="M337" s="194"/>
      <c r="N337" s="195"/>
      <c r="O337" s="195"/>
      <c r="P337" s="195"/>
      <c r="Q337" s="195"/>
      <c r="R337" s="195"/>
      <c r="S337" s="195"/>
      <c r="T337" s="196"/>
      <c r="AT337" s="190" t="s">
        <v>182</v>
      </c>
      <c r="AU337" s="190" t="s">
        <v>92</v>
      </c>
      <c r="AV337" s="14" t="s">
        <v>92</v>
      </c>
      <c r="AW337" s="14" t="s">
        <v>32</v>
      </c>
      <c r="AX337" s="14" t="s">
        <v>76</v>
      </c>
      <c r="AY337" s="190" t="s">
        <v>173</v>
      </c>
    </row>
    <row r="338" spans="2:51" s="14" customFormat="1" ht="12">
      <c r="B338" s="189"/>
      <c r="D338" s="182" t="s">
        <v>182</v>
      </c>
      <c r="E338" s="190" t="s">
        <v>1</v>
      </c>
      <c r="F338" s="191" t="s">
        <v>953</v>
      </c>
      <c r="H338" s="192">
        <v>33.97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182</v>
      </c>
      <c r="AU338" s="190" t="s">
        <v>92</v>
      </c>
      <c r="AV338" s="14" t="s">
        <v>92</v>
      </c>
      <c r="AW338" s="14" t="s">
        <v>32</v>
      </c>
      <c r="AX338" s="14" t="s">
        <v>76</v>
      </c>
      <c r="AY338" s="190" t="s">
        <v>173</v>
      </c>
    </row>
    <row r="339" spans="2:51" s="14" customFormat="1" ht="12">
      <c r="B339" s="189"/>
      <c r="D339" s="182" t="s">
        <v>182</v>
      </c>
      <c r="E339" s="190" t="s">
        <v>1</v>
      </c>
      <c r="F339" s="191" t="s">
        <v>954</v>
      </c>
      <c r="H339" s="192">
        <v>3.48</v>
      </c>
      <c r="I339" s="193"/>
      <c r="L339" s="189"/>
      <c r="M339" s="194"/>
      <c r="N339" s="195"/>
      <c r="O339" s="195"/>
      <c r="P339" s="195"/>
      <c r="Q339" s="195"/>
      <c r="R339" s="195"/>
      <c r="S339" s="195"/>
      <c r="T339" s="196"/>
      <c r="AT339" s="190" t="s">
        <v>182</v>
      </c>
      <c r="AU339" s="190" t="s">
        <v>92</v>
      </c>
      <c r="AV339" s="14" t="s">
        <v>92</v>
      </c>
      <c r="AW339" s="14" t="s">
        <v>32</v>
      </c>
      <c r="AX339" s="14" t="s">
        <v>76</v>
      </c>
      <c r="AY339" s="190" t="s">
        <v>173</v>
      </c>
    </row>
    <row r="340" spans="2:51" s="14" customFormat="1" ht="12">
      <c r="B340" s="189"/>
      <c r="D340" s="182" t="s">
        <v>182</v>
      </c>
      <c r="E340" s="190" t="s">
        <v>1</v>
      </c>
      <c r="F340" s="191" t="s">
        <v>955</v>
      </c>
      <c r="H340" s="192">
        <v>31.84</v>
      </c>
      <c r="I340" s="193"/>
      <c r="L340" s="189"/>
      <c r="M340" s="194"/>
      <c r="N340" s="195"/>
      <c r="O340" s="195"/>
      <c r="P340" s="195"/>
      <c r="Q340" s="195"/>
      <c r="R340" s="195"/>
      <c r="S340" s="195"/>
      <c r="T340" s="196"/>
      <c r="AT340" s="190" t="s">
        <v>182</v>
      </c>
      <c r="AU340" s="190" t="s">
        <v>92</v>
      </c>
      <c r="AV340" s="14" t="s">
        <v>92</v>
      </c>
      <c r="AW340" s="14" t="s">
        <v>32</v>
      </c>
      <c r="AX340" s="14" t="s">
        <v>76</v>
      </c>
      <c r="AY340" s="190" t="s">
        <v>173</v>
      </c>
    </row>
    <row r="341" spans="2:51" s="14" customFormat="1" ht="12">
      <c r="B341" s="189"/>
      <c r="D341" s="182" t="s">
        <v>182</v>
      </c>
      <c r="E341" s="190" t="s">
        <v>1</v>
      </c>
      <c r="F341" s="191" t="s">
        <v>956</v>
      </c>
      <c r="H341" s="192">
        <v>2.81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182</v>
      </c>
      <c r="AU341" s="190" t="s">
        <v>92</v>
      </c>
      <c r="AV341" s="14" t="s">
        <v>92</v>
      </c>
      <c r="AW341" s="14" t="s">
        <v>32</v>
      </c>
      <c r="AX341" s="14" t="s">
        <v>76</v>
      </c>
      <c r="AY341" s="190" t="s">
        <v>173</v>
      </c>
    </row>
    <row r="342" spans="2:51" s="14" customFormat="1" ht="12">
      <c r="B342" s="189"/>
      <c r="D342" s="182" t="s">
        <v>182</v>
      </c>
      <c r="E342" s="190" t="s">
        <v>1</v>
      </c>
      <c r="F342" s="191" t="s">
        <v>957</v>
      </c>
      <c r="H342" s="192">
        <v>38.49</v>
      </c>
      <c r="I342" s="193"/>
      <c r="L342" s="189"/>
      <c r="M342" s="194"/>
      <c r="N342" s="195"/>
      <c r="O342" s="195"/>
      <c r="P342" s="195"/>
      <c r="Q342" s="195"/>
      <c r="R342" s="195"/>
      <c r="S342" s="195"/>
      <c r="T342" s="196"/>
      <c r="AT342" s="190" t="s">
        <v>182</v>
      </c>
      <c r="AU342" s="190" t="s">
        <v>92</v>
      </c>
      <c r="AV342" s="14" t="s">
        <v>92</v>
      </c>
      <c r="AW342" s="14" t="s">
        <v>32</v>
      </c>
      <c r="AX342" s="14" t="s">
        <v>76</v>
      </c>
      <c r="AY342" s="190" t="s">
        <v>173</v>
      </c>
    </row>
    <row r="343" spans="2:51" s="14" customFormat="1" ht="12">
      <c r="B343" s="189"/>
      <c r="D343" s="182" t="s">
        <v>182</v>
      </c>
      <c r="E343" s="190" t="s">
        <v>1</v>
      </c>
      <c r="F343" s="191" t="s">
        <v>958</v>
      </c>
      <c r="H343" s="192">
        <v>2.81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182</v>
      </c>
      <c r="AU343" s="190" t="s">
        <v>92</v>
      </c>
      <c r="AV343" s="14" t="s">
        <v>92</v>
      </c>
      <c r="AW343" s="14" t="s">
        <v>32</v>
      </c>
      <c r="AX343" s="14" t="s">
        <v>76</v>
      </c>
      <c r="AY343" s="190" t="s">
        <v>173</v>
      </c>
    </row>
    <row r="344" spans="2:51" s="16" customFormat="1" ht="12">
      <c r="B344" s="215"/>
      <c r="D344" s="182" t="s">
        <v>182</v>
      </c>
      <c r="E344" s="216" t="s">
        <v>1</v>
      </c>
      <c r="F344" s="217" t="s">
        <v>358</v>
      </c>
      <c r="H344" s="218">
        <v>332.54999999999995</v>
      </c>
      <c r="I344" s="219"/>
      <c r="L344" s="215"/>
      <c r="M344" s="220"/>
      <c r="N344" s="221"/>
      <c r="O344" s="221"/>
      <c r="P344" s="221"/>
      <c r="Q344" s="221"/>
      <c r="R344" s="221"/>
      <c r="S344" s="221"/>
      <c r="T344" s="222"/>
      <c r="AT344" s="216" t="s">
        <v>182</v>
      </c>
      <c r="AU344" s="216" t="s">
        <v>92</v>
      </c>
      <c r="AV344" s="16" t="s">
        <v>191</v>
      </c>
      <c r="AW344" s="16" t="s">
        <v>32</v>
      </c>
      <c r="AX344" s="16" t="s">
        <v>76</v>
      </c>
      <c r="AY344" s="216" t="s">
        <v>173</v>
      </c>
    </row>
    <row r="345" spans="2:51" s="13" customFormat="1" ht="12">
      <c r="B345" s="181"/>
      <c r="D345" s="182" t="s">
        <v>182</v>
      </c>
      <c r="E345" s="183" t="s">
        <v>1</v>
      </c>
      <c r="F345" s="184" t="s">
        <v>1036</v>
      </c>
      <c r="H345" s="183" t="s">
        <v>1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3" t="s">
        <v>182</v>
      </c>
      <c r="AU345" s="183" t="s">
        <v>92</v>
      </c>
      <c r="AV345" s="13" t="s">
        <v>84</v>
      </c>
      <c r="AW345" s="13" t="s">
        <v>32</v>
      </c>
      <c r="AX345" s="13" t="s">
        <v>76</v>
      </c>
      <c r="AY345" s="183" t="s">
        <v>173</v>
      </c>
    </row>
    <row r="346" spans="2:51" s="14" customFormat="1" ht="12">
      <c r="B346" s="189"/>
      <c r="D346" s="182" t="s">
        <v>182</v>
      </c>
      <c r="E346" s="190" t="s">
        <v>1</v>
      </c>
      <c r="F346" s="191" t="s">
        <v>936</v>
      </c>
      <c r="H346" s="192">
        <v>22.23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182</v>
      </c>
      <c r="AU346" s="190" t="s">
        <v>92</v>
      </c>
      <c r="AV346" s="14" t="s">
        <v>92</v>
      </c>
      <c r="AW346" s="14" t="s">
        <v>32</v>
      </c>
      <c r="AX346" s="14" t="s">
        <v>76</v>
      </c>
      <c r="AY346" s="190" t="s">
        <v>173</v>
      </c>
    </row>
    <row r="347" spans="2:51" s="14" customFormat="1" ht="12">
      <c r="B347" s="189"/>
      <c r="D347" s="182" t="s">
        <v>182</v>
      </c>
      <c r="E347" s="190" t="s">
        <v>1</v>
      </c>
      <c r="F347" s="191" t="s">
        <v>937</v>
      </c>
      <c r="H347" s="192">
        <v>30.81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182</v>
      </c>
      <c r="AU347" s="190" t="s">
        <v>92</v>
      </c>
      <c r="AV347" s="14" t="s">
        <v>92</v>
      </c>
      <c r="AW347" s="14" t="s">
        <v>32</v>
      </c>
      <c r="AX347" s="14" t="s">
        <v>76</v>
      </c>
      <c r="AY347" s="190" t="s">
        <v>173</v>
      </c>
    </row>
    <row r="348" spans="2:51" s="14" customFormat="1" ht="12">
      <c r="B348" s="189"/>
      <c r="D348" s="182" t="s">
        <v>182</v>
      </c>
      <c r="E348" s="190" t="s">
        <v>1</v>
      </c>
      <c r="F348" s="191" t="s">
        <v>938</v>
      </c>
      <c r="H348" s="192">
        <v>16.06</v>
      </c>
      <c r="I348" s="193"/>
      <c r="L348" s="189"/>
      <c r="M348" s="194"/>
      <c r="N348" s="195"/>
      <c r="O348" s="195"/>
      <c r="P348" s="195"/>
      <c r="Q348" s="195"/>
      <c r="R348" s="195"/>
      <c r="S348" s="195"/>
      <c r="T348" s="196"/>
      <c r="AT348" s="190" t="s">
        <v>182</v>
      </c>
      <c r="AU348" s="190" t="s">
        <v>92</v>
      </c>
      <c r="AV348" s="14" t="s">
        <v>92</v>
      </c>
      <c r="AW348" s="14" t="s">
        <v>32</v>
      </c>
      <c r="AX348" s="14" t="s">
        <v>76</v>
      </c>
      <c r="AY348" s="190" t="s">
        <v>173</v>
      </c>
    </row>
    <row r="349" spans="2:51" s="14" customFormat="1" ht="12">
      <c r="B349" s="189"/>
      <c r="D349" s="182" t="s">
        <v>182</v>
      </c>
      <c r="E349" s="190" t="s">
        <v>1</v>
      </c>
      <c r="F349" s="191" t="s">
        <v>939</v>
      </c>
      <c r="H349" s="192">
        <v>3.04</v>
      </c>
      <c r="I349" s="193"/>
      <c r="L349" s="189"/>
      <c r="M349" s="194"/>
      <c r="N349" s="195"/>
      <c r="O349" s="195"/>
      <c r="P349" s="195"/>
      <c r="Q349" s="195"/>
      <c r="R349" s="195"/>
      <c r="S349" s="195"/>
      <c r="T349" s="196"/>
      <c r="AT349" s="190" t="s">
        <v>182</v>
      </c>
      <c r="AU349" s="190" t="s">
        <v>92</v>
      </c>
      <c r="AV349" s="14" t="s">
        <v>92</v>
      </c>
      <c r="AW349" s="14" t="s">
        <v>32</v>
      </c>
      <c r="AX349" s="14" t="s">
        <v>76</v>
      </c>
      <c r="AY349" s="190" t="s">
        <v>173</v>
      </c>
    </row>
    <row r="350" spans="2:51" s="14" customFormat="1" ht="12">
      <c r="B350" s="189"/>
      <c r="D350" s="182" t="s">
        <v>182</v>
      </c>
      <c r="E350" s="190" t="s">
        <v>1</v>
      </c>
      <c r="F350" s="191" t="s">
        <v>940</v>
      </c>
      <c r="H350" s="192">
        <v>20.73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182</v>
      </c>
      <c r="AU350" s="190" t="s">
        <v>92</v>
      </c>
      <c r="AV350" s="14" t="s">
        <v>92</v>
      </c>
      <c r="AW350" s="14" t="s">
        <v>32</v>
      </c>
      <c r="AX350" s="14" t="s">
        <v>76</v>
      </c>
      <c r="AY350" s="190" t="s">
        <v>173</v>
      </c>
    </row>
    <row r="351" spans="2:51" s="14" customFormat="1" ht="12">
      <c r="B351" s="189"/>
      <c r="D351" s="182" t="s">
        <v>182</v>
      </c>
      <c r="E351" s="190" t="s">
        <v>1</v>
      </c>
      <c r="F351" s="191" t="s">
        <v>941</v>
      </c>
      <c r="H351" s="192">
        <v>2.76</v>
      </c>
      <c r="I351" s="193"/>
      <c r="L351" s="189"/>
      <c r="M351" s="194"/>
      <c r="N351" s="195"/>
      <c r="O351" s="195"/>
      <c r="P351" s="195"/>
      <c r="Q351" s="195"/>
      <c r="R351" s="195"/>
      <c r="S351" s="195"/>
      <c r="T351" s="196"/>
      <c r="AT351" s="190" t="s">
        <v>182</v>
      </c>
      <c r="AU351" s="190" t="s">
        <v>92</v>
      </c>
      <c r="AV351" s="14" t="s">
        <v>92</v>
      </c>
      <c r="AW351" s="14" t="s">
        <v>32</v>
      </c>
      <c r="AX351" s="14" t="s">
        <v>76</v>
      </c>
      <c r="AY351" s="190" t="s">
        <v>173</v>
      </c>
    </row>
    <row r="352" spans="2:51" s="14" customFormat="1" ht="12">
      <c r="B352" s="189"/>
      <c r="D352" s="182" t="s">
        <v>182</v>
      </c>
      <c r="E352" s="190" t="s">
        <v>1</v>
      </c>
      <c r="F352" s="191" t="s">
        <v>942</v>
      </c>
      <c r="H352" s="192">
        <v>28.78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182</v>
      </c>
      <c r="AU352" s="190" t="s">
        <v>92</v>
      </c>
      <c r="AV352" s="14" t="s">
        <v>92</v>
      </c>
      <c r="AW352" s="14" t="s">
        <v>32</v>
      </c>
      <c r="AX352" s="14" t="s">
        <v>76</v>
      </c>
      <c r="AY352" s="190" t="s">
        <v>173</v>
      </c>
    </row>
    <row r="353" spans="2:51" s="14" customFormat="1" ht="12">
      <c r="B353" s="189"/>
      <c r="D353" s="182" t="s">
        <v>182</v>
      </c>
      <c r="E353" s="190" t="s">
        <v>1</v>
      </c>
      <c r="F353" s="191" t="s">
        <v>943</v>
      </c>
      <c r="H353" s="192">
        <v>17.57</v>
      </c>
      <c r="I353" s="193"/>
      <c r="L353" s="189"/>
      <c r="M353" s="194"/>
      <c r="N353" s="195"/>
      <c r="O353" s="195"/>
      <c r="P353" s="195"/>
      <c r="Q353" s="195"/>
      <c r="R353" s="195"/>
      <c r="S353" s="195"/>
      <c r="T353" s="196"/>
      <c r="AT353" s="190" t="s">
        <v>182</v>
      </c>
      <c r="AU353" s="190" t="s">
        <v>92</v>
      </c>
      <c r="AV353" s="14" t="s">
        <v>92</v>
      </c>
      <c r="AW353" s="14" t="s">
        <v>32</v>
      </c>
      <c r="AX353" s="14" t="s">
        <v>76</v>
      </c>
      <c r="AY353" s="190" t="s">
        <v>173</v>
      </c>
    </row>
    <row r="354" spans="2:51" s="14" customFormat="1" ht="12">
      <c r="B354" s="189"/>
      <c r="D354" s="182" t="s">
        <v>182</v>
      </c>
      <c r="E354" s="190" t="s">
        <v>1</v>
      </c>
      <c r="F354" s="191" t="s">
        <v>944</v>
      </c>
      <c r="H354" s="192">
        <v>4.08</v>
      </c>
      <c r="I354" s="193"/>
      <c r="L354" s="189"/>
      <c r="M354" s="194"/>
      <c r="N354" s="195"/>
      <c r="O354" s="195"/>
      <c r="P354" s="195"/>
      <c r="Q354" s="195"/>
      <c r="R354" s="195"/>
      <c r="S354" s="195"/>
      <c r="T354" s="196"/>
      <c r="AT354" s="190" t="s">
        <v>182</v>
      </c>
      <c r="AU354" s="190" t="s">
        <v>92</v>
      </c>
      <c r="AV354" s="14" t="s">
        <v>92</v>
      </c>
      <c r="AW354" s="14" t="s">
        <v>32</v>
      </c>
      <c r="AX354" s="14" t="s">
        <v>76</v>
      </c>
      <c r="AY354" s="190" t="s">
        <v>173</v>
      </c>
    </row>
    <row r="355" spans="2:51" s="14" customFormat="1" ht="12">
      <c r="B355" s="189"/>
      <c r="D355" s="182" t="s">
        <v>182</v>
      </c>
      <c r="E355" s="190" t="s">
        <v>1</v>
      </c>
      <c r="F355" s="191" t="s">
        <v>945</v>
      </c>
      <c r="H355" s="192">
        <v>24.07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182</v>
      </c>
      <c r="AU355" s="190" t="s">
        <v>92</v>
      </c>
      <c r="AV355" s="14" t="s">
        <v>92</v>
      </c>
      <c r="AW355" s="14" t="s">
        <v>32</v>
      </c>
      <c r="AX355" s="14" t="s">
        <v>76</v>
      </c>
      <c r="AY355" s="190" t="s">
        <v>173</v>
      </c>
    </row>
    <row r="356" spans="2:51" s="14" customFormat="1" ht="12">
      <c r="B356" s="189"/>
      <c r="D356" s="182" t="s">
        <v>182</v>
      </c>
      <c r="E356" s="190" t="s">
        <v>1</v>
      </c>
      <c r="F356" s="191" t="s">
        <v>946</v>
      </c>
      <c r="H356" s="192">
        <v>2.89</v>
      </c>
      <c r="I356" s="193"/>
      <c r="L356" s="189"/>
      <c r="M356" s="194"/>
      <c r="N356" s="195"/>
      <c r="O356" s="195"/>
      <c r="P356" s="195"/>
      <c r="Q356" s="195"/>
      <c r="R356" s="195"/>
      <c r="S356" s="195"/>
      <c r="T356" s="196"/>
      <c r="AT356" s="190" t="s">
        <v>182</v>
      </c>
      <c r="AU356" s="190" t="s">
        <v>92</v>
      </c>
      <c r="AV356" s="14" t="s">
        <v>92</v>
      </c>
      <c r="AW356" s="14" t="s">
        <v>32</v>
      </c>
      <c r="AX356" s="14" t="s">
        <v>76</v>
      </c>
      <c r="AY356" s="190" t="s">
        <v>173</v>
      </c>
    </row>
    <row r="357" spans="2:51" s="14" customFormat="1" ht="12">
      <c r="B357" s="189"/>
      <c r="D357" s="182" t="s">
        <v>182</v>
      </c>
      <c r="E357" s="190" t="s">
        <v>1</v>
      </c>
      <c r="F357" s="191" t="s">
        <v>947</v>
      </c>
      <c r="H357" s="192">
        <v>31.63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182</v>
      </c>
      <c r="AU357" s="190" t="s">
        <v>92</v>
      </c>
      <c r="AV357" s="14" t="s">
        <v>92</v>
      </c>
      <c r="AW357" s="14" t="s">
        <v>32</v>
      </c>
      <c r="AX357" s="14" t="s">
        <v>76</v>
      </c>
      <c r="AY357" s="190" t="s">
        <v>173</v>
      </c>
    </row>
    <row r="358" spans="2:51" s="14" customFormat="1" ht="12">
      <c r="B358" s="189"/>
      <c r="D358" s="182" t="s">
        <v>182</v>
      </c>
      <c r="E358" s="190" t="s">
        <v>1</v>
      </c>
      <c r="F358" s="191" t="s">
        <v>948</v>
      </c>
      <c r="H358" s="192">
        <v>45.42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182</v>
      </c>
      <c r="AU358" s="190" t="s">
        <v>92</v>
      </c>
      <c r="AV358" s="14" t="s">
        <v>92</v>
      </c>
      <c r="AW358" s="14" t="s">
        <v>32</v>
      </c>
      <c r="AX358" s="14" t="s">
        <v>76</v>
      </c>
      <c r="AY358" s="190" t="s">
        <v>173</v>
      </c>
    </row>
    <row r="359" spans="2:51" s="16" customFormat="1" ht="12">
      <c r="B359" s="215"/>
      <c r="D359" s="182" t="s">
        <v>182</v>
      </c>
      <c r="E359" s="216" t="s">
        <v>1</v>
      </c>
      <c r="F359" s="217" t="s">
        <v>358</v>
      </c>
      <c r="H359" s="218">
        <v>250.07</v>
      </c>
      <c r="I359" s="219"/>
      <c r="L359" s="215"/>
      <c r="M359" s="220"/>
      <c r="N359" s="221"/>
      <c r="O359" s="221"/>
      <c r="P359" s="221"/>
      <c r="Q359" s="221"/>
      <c r="R359" s="221"/>
      <c r="S359" s="221"/>
      <c r="T359" s="222"/>
      <c r="AT359" s="216" t="s">
        <v>182</v>
      </c>
      <c r="AU359" s="216" t="s">
        <v>92</v>
      </c>
      <c r="AV359" s="16" t="s">
        <v>191</v>
      </c>
      <c r="AW359" s="16" t="s">
        <v>32</v>
      </c>
      <c r="AX359" s="16" t="s">
        <v>76</v>
      </c>
      <c r="AY359" s="216" t="s">
        <v>173</v>
      </c>
    </row>
    <row r="360" spans="2:51" s="15" customFormat="1" ht="12">
      <c r="B360" s="197"/>
      <c r="D360" s="182" t="s">
        <v>182</v>
      </c>
      <c r="E360" s="198" t="s">
        <v>1</v>
      </c>
      <c r="F360" s="199" t="s">
        <v>215</v>
      </c>
      <c r="H360" s="200">
        <v>640.0400000000001</v>
      </c>
      <c r="I360" s="201"/>
      <c r="L360" s="197"/>
      <c r="M360" s="202"/>
      <c r="N360" s="203"/>
      <c r="O360" s="203"/>
      <c r="P360" s="203"/>
      <c r="Q360" s="203"/>
      <c r="R360" s="203"/>
      <c r="S360" s="203"/>
      <c r="T360" s="204"/>
      <c r="AT360" s="198" t="s">
        <v>182</v>
      </c>
      <c r="AU360" s="198" t="s">
        <v>92</v>
      </c>
      <c r="AV360" s="15" t="s">
        <v>180</v>
      </c>
      <c r="AW360" s="15" t="s">
        <v>32</v>
      </c>
      <c r="AX360" s="15" t="s">
        <v>84</v>
      </c>
      <c r="AY360" s="198" t="s">
        <v>173</v>
      </c>
    </row>
    <row r="361" spans="1:65" s="2" customFormat="1" ht="21.75" customHeight="1">
      <c r="A361" s="33"/>
      <c r="B361" s="167"/>
      <c r="C361" s="168" t="s">
        <v>216</v>
      </c>
      <c r="D361" s="168" t="s">
        <v>175</v>
      </c>
      <c r="E361" s="169" t="s">
        <v>1037</v>
      </c>
      <c r="F361" s="170" t="s">
        <v>1038</v>
      </c>
      <c r="G361" s="171" t="s">
        <v>178</v>
      </c>
      <c r="H361" s="172">
        <v>640.04</v>
      </c>
      <c r="I361" s="173"/>
      <c r="J361" s="174">
        <f>ROUND(I361*H361,2)</f>
        <v>0</v>
      </c>
      <c r="K361" s="170" t="s">
        <v>179</v>
      </c>
      <c r="L361" s="34"/>
      <c r="M361" s="175" t="s">
        <v>1</v>
      </c>
      <c r="N361" s="176" t="s">
        <v>42</v>
      </c>
      <c r="O361" s="59"/>
      <c r="P361" s="177">
        <f>O361*H361</f>
        <v>0</v>
      </c>
      <c r="Q361" s="177">
        <v>0</v>
      </c>
      <c r="R361" s="177">
        <f>Q361*H361</f>
        <v>0</v>
      </c>
      <c r="S361" s="177">
        <v>0</v>
      </c>
      <c r="T361" s="178">
        <f>S361*H361</f>
        <v>0</v>
      </c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R361" s="179" t="s">
        <v>180</v>
      </c>
      <c r="AT361" s="179" t="s">
        <v>175</v>
      </c>
      <c r="AU361" s="179" t="s">
        <v>92</v>
      </c>
      <c r="AY361" s="18" t="s">
        <v>173</v>
      </c>
      <c r="BE361" s="180">
        <f>IF(N361="základní",J361,0)</f>
        <v>0</v>
      </c>
      <c r="BF361" s="180">
        <f>IF(N361="snížená",J361,0)</f>
        <v>0</v>
      </c>
      <c r="BG361" s="180">
        <f>IF(N361="zákl. přenesená",J361,0)</f>
        <v>0</v>
      </c>
      <c r="BH361" s="180">
        <f>IF(N361="sníž. přenesená",J361,0)</f>
        <v>0</v>
      </c>
      <c r="BI361" s="180">
        <f>IF(N361="nulová",J361,0)</f>
        <v>0</v>
      </c>
      <c r="BJ361" s="18" t="s">
        <v>92</v>
      </c>
      <c r="BK361" s="180">
        <f>ROUND(I361*H361,2)</f>
        <v>0</v>
      </c>
      <c r="BL361" s="18" t="s">
        <v>180</v>
      </c>
      <c r="BM361" s="179" t="s">
        <v>1039</v>
      </c>
    </row>
    <row r="362" spans="2:63" s="12" customFormat="1" ht="22.95" customHeight="1">
      <c r="B362" s="154"/>
      <c r="D362" s="155" t="s">
        <v>75</v>
      </c>
      <c r="E362" s="165" t="s">
        <v>221</v>
      </c>
      <c r="F362" s="165" t="s">
        <v>488</v>
      </c>
      <c r="I362" s="157"/>
      <c r="J362" s="166">
        <f>BK362</f>
        <v>0</v>
      </c>
      <c r="L362" s="154"/>
      <c r="M362" s="159"/>
      <c r="N362" s="160"/>
      <c r="O362" s="160"/>
      <c r="P362" s="161">
        <f>SUM(P363:P396)</f>
        <v>0</v>
      </c>
      <c r="Q362" s="160"/>
      <c r="R362" s="161">
        <f>SUM(R363:R396)</f>
        <v>0.04729780000000001</v>
      </c>
      <c r="S362" s="160"/>
      <c r="T362" s="162">
        <f>SUM(T363:T396)</f>
        <v>111.422044</v>
      </c>
      <c r="AR362" s="155" t="s">
        <v>84</v>
      </c>
      <c r="AT362" s="163" t="s">
        <v>75</v>
      </c>
      <c r="AU362" s="163" t="s">
        <v>84</v>
      </c>
      <c r="AY362" s="155" t="s">
        <v>173</v>
      </c>
      <c r="BK362" s="164">
        <f>SUM(BK363:BK396)</f>
        <v>0</v>
      </c>
    </row>
    <row r="363" spans="1:65" s="2" customFormat="1" ht="21.75" customHeight="1">
      <c r="A363" s="33"/>
      <c r="B363" s="167"/>
      <c r="C363" s="168" t="s">
        <v>221</v>
      </c>
      <c r="D363" s="168" t="s">
        <v>175</v>
      </c>
      <c r="E363" s="169" t="s">
        <v>1040</v>
      </c>
      <c r="F363" s="170" t="s">
        <v>1041</v>
      </c>
      <c r="G363" s="171" t="s">
        <v>178</v>
      </c>
      <c r="H363" s="172">
        <v>57.42</v>
      </c>
      <c r="I363" s="173"/>
      <c r="J363" s="174">
        <f>ROUND(I363*H363,2)</f>
        <v>0</v>
      </c>
      <c r="K363" s="170" t="s">
        <v>179</v>
      </c>
      <c r="L363" s="34"/>
      <c r="M363" s="175" t="s">
        <v>1</v>
      </c>
      <c r="N363" s="176" t="s">
        <v>42</v>
      </c>
      <c r="O363" s="59"/>
      <c r="P363" s="177">
        <f>O363*H363</f>
        <v>0</v>
      </c>
      <c r="Q363" s="177">
        <v>0.00013</v>
      </c>
      <c r="R363" s="177">
        <f>Q363*H363</f>
        <v>0.007464599999999999</v>
      </c>
      <c r="S363" s="177">
        <v>0</v>
      </c>
      <c r="T363" s="178">
        <f>S363*H363</f>
        <v>0</v>
      </c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R363" s="179" t="s">
        <v>180</v>
      </c>
      <c r="AT363" s="179" t="s">
        <v>175</v>
      </c>
      <c r="AU363" s="179" t="s">
        <v>92</v>
      </c>
      <c r="AY363" s="18" t="s">
        <v>173</v>
      </c>
      <c r="BE363" s="180">
        <f>IF(N363="základní",J363,0)</f>
        <v>0</v>
      </c>
      <c r="BF363" s="180">
        <f>IF(N363="snížená",J363,0)</f>
        <v>0</v>
      </c>
      <c r="BG363" s="180">
        <f>IF(N363="zákl. přenesená",J363,0)</f>
        <v>0</v>
      </c>
      <c r="BH363" s="180">
        <f>IF(N363="sníž. přenesená",J363,0)</f>
        <v>0</v>
      </c>
      <c r="BI363" s="180">
        <f>IF(N363="nulová",J363,0)</f>
        <v>0</v>
      </c>
      <c r="BJ363" s="18" t="s">
        <v>92</v>
      </c>
      <c r="BK363" s="180">
        <f>ROUND(I363*H363,2)</f>
        <v>0</v>
      </c>
      <c r="BL363" s="18" t="s">
        <v>180</v>
      </c>
      <c r="BM363" s="179" t="s">
        <v>1042</v>
      </c>
    </row>
    <row r="364" spans="2:51" s="14" customFormat="1" ht="12">
      <c r="B364" s="189"/>
      <c r="D364" s="182" t="s">
        <v>182</v>
      </c>
      <c r="E364" s="190" t="s">
        <v>1</v>
      </c>
      <c r="F364" s="191" t="s">
        <v>1023</v>
      </c>
      <c r="H364" s="192">
        <v>4.61</v>
      </c>
      <c r="I364" s="193"/>
      <c r="L364" s="189"/>
      <c r="M364" s="194"/>
      <c r="N364" s="195"/>
      <c r="O364" s="195"/>
      <c r="P364" s="195"/>
      <c r="Q364" s="195"/>
      <c r="R364" s="195"/>
      <c r="S364" s="195"/>
      <c r="T364" s="196"/>
      <c r="AT364" s="190" t="s">
        <v>182</v>
      </c>
      <c r="AU364" s="190" t="s">
        <v>92</v>
      </c>
      <c r="AV364" s="14" t="s">
        <v>92</v>
      </c>
      <c r="AW364" s="14" t="s">
        <v>32</v>
      </c>
      <c r="AX364" s="14" t="s">
        <v>76</v>
      </c>
      <c r="AY364" s="190" t="s">
        <v>173</v>
      </c>
    </row>
    <row r="365" spans="2:51" s="14" customFormat="1" ht="12">
      <c r="B365" s="189"/>
      <c r="D365" s="182" t="s">
        <v>182</v>
      </c>
      <c r="E365" s="190" t="s">
        <v>1</v>
      </c>
      <c r="F365" s="191" t="s">
        <v>1024</v>
      </c>
      <c r="H365" s="192">
        <v>4.39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182</v>
      </c>
      <c r="AU365" s="190" t="s">
        <v>92</v>
      </c>
      <c r="AV365" s="14" t="s">
        <v>92</v>
      </c>
      <c r="AW365" s="14" t="s">
        <v>32</v>
      </c>
      <c r="AX365" s="14" t="s">
        <v>76</v>
      </c>
      <c r="AY365" s="190" t="s">
        <v>173</v>
      </c>
    </row>
    <row r="366" spans="2:51" s="14" customFormat="1" ht="12">
      <c r="B366" s="189"/>
      <c r="D366" s="182" t="s">
        <v>182</v>
      </c>
      <c r="E366" s="190" t="s">
        <v>1</v>
      </c>
      <c r="F366" s="191" t="s">
        <v>1025</v>
      </c>
      <c r="H366" s="192">
        <v>4.5</v>
      </c>
      <c r="I366" s="193"/>
      <c r="L366" s="189"/>
      <c r="M366" s="194"/>
      <c r="N366" s="195"/>
      <c r="O366" s="195"/>
      <c r="P366" s="195"/>
      <c r="Q366" s="195"/>
      <c r="R366" s="195"/>
      <c r="S366" s="195"/>
      <c r="T366" s="196"/>
      <c r="AT366" s="190" t="s">
        <v>182</v>
      </c>
      <c r="AU366" s="190" t="s">
        <v>92</v>
      </c>
      <c r="AV366" s="14" t="s">
        <v>92</v>
      </c>
      <c r="AW366" s="14" t="s">
        <v>32</v>
      </c>
      <c r="AX366" s="14" t="s">
        <v>76</v>
      </c>
      <c r="AY366" s="190" t="s">
        <v>173</v>
      </c>
    </row>
    <row r="367" spans="2:51" s="14" customFormat="1" ht="12">
      <c r="B367" s="189"/>
      <c r="D367" s="182" t="s">
        <v>182</v>
      </c>
      <c r="E367" s="190" t="s">
        <v>1</v>
      </c>
      <c r="F367" s="191" t="s">
        <v>1026</v>
      </c>
      <c r="H367" s="192">
        <v>4.46</v>
      </c>
      <c r="I367" s="193"/>
      <c r="L367" s="189"/>
      <c r="M367" s="194"/>
      <c r="N367" s="195"/>
      <c r="O367" s="195"/>
      <c r="P367" s="195"/>
      <c r="Q367" s="195"/>
      <c r="R367" s="195"/>
      <c r="S367" s="195"/>
      <c r="T367" s="196"/>
      <c r="AT367" s="190" t="s">
        <v>182</v>
      </c>
      <c r="AU367" s="190" t="s">
        <v>92</v>
      </c>
      <c r="AV367" s="14" t="s">
        <v>92</v>
      </c>
      <c r="AW367" s="14" t="s">
        <v>32</v>
      </c>
      <c r="AX367" s="14" t="s">
        <v>76</v>
      </c>
      <c r="AY367" s="190" t="s">
        <v>173</v>
      </c>
    </row>
    <row r="368" spans="2:51" s="14" customFormat="1" ht="12">
      <c r="B368" s="189"/>
      <c r="D368" s="182" t="s">
        <v>182</v>
      </c>
      <c r="E368" s="190" t="s">
        <v>1</v>
      </c>
      <c r="F368" s="191" t="s">
        <v>1027</v>
      </c>
      <c r="H368" s="192">
        <v>5.06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182</v>
      </c>
      <c r="AU368" s="190" t="s">
        <v>92</v>
      </c>
      <c r="AV368" s="14" t="s">
        <v>92</v>
      </c>
      <c r="AW368" s="14" t="s">
        <v>32</v>
      </c>
      <c r="AX368" s="14" t="s">
        <v>76</v>
      </c>
      <c r="AY368" s="190" t="s">
        <v>173</v>
      </c>
    </row>
    <row r="369" spans="2:51" s="14" customFormat="1" ht="12">
      <c r="B369" s="189"/>
      <c r="D369" s="182" t="s">
        <v>182</v>
      </c>
      <c r="E369" s="190" t="s">
        <v>1</v>
      </c>
      <c r="F369" s="191" t="s">
        <v>1028</v>
      </c>
      <c r="H369" s="192">
        <v>4.84</v>
      </c>
      <c r="I369" s="193"/>
      <c r="L369" s="189"/>
      <c r="M369" s="194"/>
      <c r="N369" s="195"/>
      <c r="O369" s="195"/>
      <c r="P369" s="195"/>
      <c r="Q369" s="195"/>
      <c r="R369" s="195"/>
      <c r="S369" s="195"/>
      <c r="T369" s="196"/>
      <c r="AT369" s="190" t="s">
        <v>182</v>
      </c>
      <c r="AU369" s="190" t="s">
        <v>92</v>
      </c>
      <c r="AV369" s="14" t="s">
        <v>92</v>
      </c>
      <c r="AW369" s="14" t="s">
        <v>32</v>
      </c>
      <c r="AX369" s="14" t="s">
        <v>76</v>
      </c>
      <c r="AY369" s="190" t="s">
        <v>173</v>
      </c>
    </row>
    <row r="370" spans="2:51" s="14" customFormat="1" ht="12">
      <c r="B370" s="189"/>
      <c r="D370" s="182" t="s">
        <v>182</v>
      </c>
      <c r="E370" s="190" t="s">
        <v>1</v>
      </c>
      <c r="F370" s="191" t="s">
        <v>1029</v>
      </c>
      <c r="H370" s="192">
        <v>4.84</v>
      </c>
      <c r="I370" s="193"/>
      <c r="L370" s="189"/>
      <c r="M370" s="194"/>
      <c r="N370" s="195"/>
      <c r="O370" s="195"/>
      <c r="P370" s="195"/>
      <c r="Q370" s="195"/>
      <c r="R370" s="195"/>
      <c r="S370" s="195"/>
      <c r="T370" s="196"/>
      <c r="AT370" s="190" t="s">
        <v>182</v>
      </c>
      <c r="AU370" s="190" t="s">
        <v>92</v>
      </c>
      <c r="AV370" s="14" t="s">
        <v>92</v>
      </c>
      <c r="AW370" s="14" t="s">
        <v>32</v>
      </c>
      <c r="AX370" s="14" t="s">
        <v>76</v>
      </c>
      <c r="AY370" s="190" t="s">
        <v>173</v>
      </c>
    </row>
    <row r="371" spans="2:51" s="14" customFormat="1" ht="12">
      <c r="B371" s="189"/>
      <c r="D371" s="182" t="s">
        <v>182</v>
      </c>
      <c r="E371" s="190" t="s">
        <v>1</v>
      </c>
      <c r="F371" s="191" t="s">
        <v>1030</v>
      </c>
      <c r="H371" s="192">
        <v>4.75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182</v>
      </c>
      <c r="AU371" s="190" t="s">
        <v>92</v>
      </c>
      <c r="AV371" s="14" t="s">
        <v>92</v>
      </c>
      <c r="AW371" s="14" t="s">
        <v>32</v>
      </c>
      <c r="AX371" s="14" t="s">
        <v>76</v>
      </c>
      <c r="AY371" s="190" t="s">
        <v>173</v>
      </c>
    </row>
    <row r="372" spans="2:51" s="14" customFormat="1" ht="12">
      <c r="B372" s="189"/>
      <c r="D372" s="182" t="s">
        <v>182</v>
      </c>
      <c r="E372" s="190" t="s">
        <v>1</v>
      </c>
      <c r="F372" s="191" t="s">
        <v>1031</v>
      </c>
      <c r="H372" s="192">
        <v>5.27</v>
      </c>
      <c r="I372" s="193"/>
      <c r="L372" s="189"/>
      <c r="M372" s="194"/>
      <c r="N372" s="195"/>
      <c r="O372" s="195"/>
      <c r="P372" s="195"/>
      <c r="Q372" s="195"/>
      <c r="R372" s="195"/>
      <c r="S372" s="195"/>
      <c r="T372" s="196"/>
      <c r="AT372" s="190" t="s">
        <v>182</v>
      </c>
      <c r="AU372" s="190" t="s">
        <v>92</v>
      </c>
      <c r="AV372" s="14" t="s">
        <v>92</v>
      </c>
      <c r="AW372" s="14" t="s">
        <v>32</v>
      </c>
      <c r="AX372" s="14" t="s">
        <v>76</v>
      </c>
      <c r="AY372" s="190" t="s">
        <v>173</v>
      </c>
    </row>
    <row r="373" spans="2:51" s="14" customFormat="1" ht="12">
      <c r="B373" s="189"/>
      <c r="D373" s="182" t="s">
        <v>182</v>
      </c>
      <c r="E373" s="190" t="s">
        <v>1</v>
      </c>
      <c r="F373" s="191" t="s">
        <v>1032</v>
      </c>
      <c r="H373" s="192">
        <v>4.8</v>
      </c>
      <c r="I373" s="193"/>
      <c r="L373" s="189"/>
      <c r="M373" s="194"/>
      <c r="N373" s="195"/>
      <c r="O373" s="195"/>
      <c r="P373" s="195"/>
      <c r="Q373" s="195"/>
      <c r="R373" s="195"/>
      <c r="S373" s="195"/>
      <c r="T373" s="196"/>
      <c r="AT373" s="190" t="s">
        <v>182</v>
      </c>
      <c r="AU373" s="190" t="s">
        <v>92</v>
      </c>
      <c r="AV373" s="14" t="s">
        <v>92</v>
      </c>
      <c r="AW373" s="14" t="s">
        <v>32</v>
      </c>
      <c r="AX373" s="14" t="s">
        <v>76</v>
      </c>
      <c r="AY373" s="190" t="s">
        <v>173</v>
      </c>
    </row>
    <row r="374" spans="2:51" s="14" customFormat="1" ht="12">
      <c r="B374" s="189"/>
      <c r="D374" s="182" t="s">
        <v>182</v>
      </c>
      <c r="E374" s="190" t="s">
        <v>1</v>
      </c>
      <c r="F374" s="191" t="s">
        <v>1033</v>
      </c>
      <c r="H374" s="192">
        <v>4.95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182</v>
      </c>
      <c r="AU374" s="190" t="s">
        <v>92</v>
      </c>
      <c r="AV374" s="14" t="s">
        <v>92</v>
      </c>
      <c r="AW374" s="14" t="s">
        <v>32</v>
      </c>
      <c r="AX374" s="14" t="s">
        <v>76</v>
      </c>
      <c r="AY374" s="190" t="s">
        <v>173</v>
      </c>
    </row>
    <row r="375" spans="2:51" s="14" customFormat="1" ht="12">
      <c r="B375" s="189"/>
      <c r="D375" s="182" t="s">
        <v>182</v>
      </c>
      <c r="E375" s="190" t="s">
        <v>1</v>
      </c>
      <c r="F375" s="191" t="s">
        <v>1034</v>
      </c>
      <c r="H375" s="192">
        <v>4.95</v>
      </c>
      <c r="I375" s="193"/>
      <c r="L375" s="189"/>
      <c r="M375" s="194"/>
      <c r="N375" s="195"/>
      <c r="O375" s="195"/>
      <c r="P375" s="195"/>
      <c r="Q375" s="195"/>
      <c r="R375" s="195"/>
      <c r="S375" s="195"/>
      <c r="T375" s="196"/>
      <c r="AT375" s="190" t="s">
        <v>182</v>
      </c>
      <c r="AU375" s="190" t="s">
        <v>92</v>
      </c>
      <c r="AV375" s="14" t="s">
        <v>92</v>
      </c>
      <c r="AW375" s="14" t="s">
        <v>32</v>
      </c>
      <c r="AX375" s="14" t="s">
        <v>76</v>
      </c>
      <c r="AY375" s="190" t="s">
        <v>173</v>
      </c>
    </row>
    <row r="376" spans="2:51" s="15" customFormat="1" ht="12">
      <c r="B376" s="197"/>
      <c r="D376" s="182" t="s">
        <v>182</v>
      </c>
      <c r="E376" s="198" t="s">
        <v>1</v>
      </c>
      <c r="F376" s="199" t="s">
        <v>215</v>
      </c>
      <c r="H376" s="200">
        <v>57.42</v>
      </c>
      <c r="I376" s="201"/>
      <c r="L376" s="197"/>
      <c r="M376" s="202"/>
      <c r="N376" s="203"/>
      <c r="O376" s="203"/>
      <c r="P376" s="203"/>
      <c r="Q376" s="203"/>
      <c r="R376" s="203"/>
      <c r="S376" s="203"/>
      <c r="T376" s="204"/>
      <c r="AT376" s="198" t="s">
        <v>182</v>
      </c>
      <c r="AU376" s="198" t="s">
        <v>92</v>
      </c>
      <c r="AV376" s="15" t="s">
        <v>180</v>
      </c>
      <c r="AW376" s="15" t="s">
        <v>32</v>
      </c>
      <c r="AX376" s="15" t="s">
        <v>84</v>
      </c>
      <c r="AY376" s="198" t="s">
        <v>173</v>
      </c>
    </row>
    <row r="377" spans="1:65" s="2" customFormat="1" ht="21.75" customHeight="1">
      <c r="A377" s="33"/>
      <c r="B377" s="167"/>
      <c r="C377" s="168" t="s">
        <v>225</v>
      </c>
      <c r="D377" s="168" t="s">
        <v>175</v>
      </c>
      <c r="E377" s="169" t="s">
        <v>1043</v>
      </c>
      <c r="F377" s="170" t="s">
        <v>1044</v>
      </c>
      <c r="G377" s="171" t="s">
        <v>178</v>
      </c>
      <c r="H377" s="172">
        <v>995.83</v>
      </c>
      <c r="I377" s="173"/>
      <c r="J377" s="174">
        <f>ROUND(I377*H377,2)</f>
        <v>0</v>
      </c>
      <c r="K377" s="170" t="s">
        <v>179</v>
      </c>
      <c r="L377" s="34"/>
      <c r="M377" s="175" t="s">
        <v>1</v>
      </c>
      <c r="N377" s="176" t="s">
        <v>42</v>
      </c>
      <c r="O377" s="59"/>
      <c r="P377" s="177">
        <f>O377*H377</f>
        <v>0</v>
      </c>
      <c r="Q377" s="177">
        <v>4E-05</v>
      </c>
      <c r="R377" s="177">
        <f>Q377*H377</f>
        <v>0.039833200000000006</v>
      </c>
      <c r="S377" s="177">
        <v>0</v>
      </c>
      <c r="T377" s="178">
        <f>S377*H377</f>
        <v>0</v>
      </c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R377" s="179" t="s">
        <v>180</v>
      </c>
      <c r="AT377" s="179" t="s">
        <v>175</v>
      </c>
      <c r="AU377" s="179" t="s">
        <v>92</v>
      </c>
      <c r="AY377" s="18" t="s">
        <v>173</v>
      </c>
      <c r="BE377" s="180">
        <f>IF(N377="základní",J377,0)</f>
        <v>0</v>
      </c>
      <c r="BF377" s="180">
        <f>IF(N377="snížená",J377,0)</f>
        <v>0</v>
      </c>
      <c r="BG377" s="180">
        <f>IF(N377="zákl. přenesená",J377,0)</f>
        <v>0</v>
      </c>
      <c r="BH377" s="180">
        <f>IF(N377="sníž. přenesená",J377,0)</f>
        <v>0</v>
      </c>
      <c r="BI377" s="180">
        <f>IF(N377="nulová",J377,0)</f>
        <v>0</v>
      </c>
      <c r="BJ377" s="18" t="s">
        <v>92</v>
      </c>
      <c r="BK377" s="180">
        <f>ROUND(I377*H377,2)</f>
        <v>0</v>
      </c>
      <c r="BL377" s="18" t="s">
        <v>180</v>
      </c>
      <c r="BM377" s="179" t="s">
        <v>1045</v>
      </c>
    </row>
    <row r="378" spans="2:51" s="14" customFormat="1" ht="12">
      <c r="B378" s="189"/>
      <c r="D378" s="182" t="s">
        <v>182</v>
      </c>
      <c r="E378" s="190" t="s">
        <v>1</v>
      </c>
      <c r="F378" s="191" t="s">
        <v>1046</v>
      </c>
      <c r="H378" s="192">
        <v>74.45</v>
      </c>
      <c r="I378" s="193"/>
      <c r="L378" s="189"/>
      <c r="M378" s="194"/>
      <c r="N378" s="195"/>
      <c r="O378" s="195"/>
      <c r="P378" s="195"/>
      <c r="Q378" s="195"/>
      <c r="R378" s="195"/>
      <c r="S378" s="195"/>
      <c r="T378" s="196"/>
      <c r="AT378" s="190" t="s">
        <v>182</v>
      </c>
      <c r="AU378" s="190" t="s">
        <v>92</v>
      </c>
      <c r="AV378" s="14" t="s">
        <v>92</v>
      </c>
      <c r="AW378" s="14" t="s">
        <v>32</v>
      </c>
      <c r="AX378" s="14" t="s">
        <v>76</v>
      </c>
      <c r="AY378" s="190" t="s">
        <v>173</v>
      </c>
    </row>
    <row r="379" spans="2:51" s="14" customFormat="1" ht="12">
      <c r="B379" s="189"/>
      <c r="D379" s="182" t="s">
        <v>182</v>
      </c>
      <c r="E379" s="190" t="s">
        <v>1</v>
      </c>
      <c r="F379" s="191" t="s">
        <v>1047</v>
      </c>
      <c r="H379" s="192">
        <v>27.12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182</v>
      </c>
      <c r="AU379" s="190" t="s">
        <v>92</v>
      </c>
      <c r="AV379" s="14" t="s">
        <v>92</v>
      </c>
      <c r="AW379" s="14" t="s">
        <v>32</v>
      </c>
      <c r="AX379" s="14" t="s">
        <v>76</v>
      </c>
      <c r="AY379" s="190" t="s">
        <v>173</v>
      </c>
    </row>
    <row r="380" spans="2:51" s="14" customFormat="1" ht="12">
      <c r="B380" s="189"/>
      <c r="D380" s="182" t="s">
        <v>182</v>
      </c>
      <c r="E380" s="190" t="s">
        <v>1</v>
      </c>
      <c r="F380" s="191" t="s">
        <v>1048</v>
      </c>
      <c r="H380" s="192">
        <v>52.85</v>
      </c>
      <c r="I380" s="193"/>
      <c r="L380" s="189"/>
      <c r="M380" s="194"/>
      <c r="N380" s="195"/>
      <c r="O380" s="195"/>
      <c r="P380" s="195"/>
      <c r="Q380" s="195"/>
      <c r="R380" s="195"/>
      <c r="S380" s="195"/>
      <c r="T380" s="196"/>
      <c r="AT380" s="190" t="s">
        <v>182</v>
      </c>
      <c r="AU380" s="190" t="s">
        <v>92</v>
      </c>
      <c r="AV380" s="14" t="s">
        <v>92</v>
      </c>
      <c r="AW380" s="14" t="s">
        <v>32</v>
      </c>
      <c r="AX380" s="14" t="s">
        <v>76</v>
      </c>
      <c r="AY380" s="190" t="s">
        <v>173</v>
      </c>
    </row>
    <row r="381" spans="2:51" s="14" customFormat="1" ht="12">
      <c r="B381" s="189"/>
      <c r="D381" s="182" t="s">
        <v>182</v>
      </c>
      <c r="E381" s="190" t="s">
        <v>1</v>
      </c>
      <c r="F381" s="191" t="s">
        <v>1049</v>
      </c>
      <c r="H381" s="192">
        <v>32.21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182</v>
      </c>
      <c r="AU381" s="190" t="s">
        <v>92</v>
      </c>
      <c r="AV381" s="14" t="s">
        <v>92</v>
      </c>
      <c r="AW381" s="14" t="s">
        <v>32</v>
      </c>
      <c r="AX381" s="14" t="s">
        <v>76</v>
      </c>
      <c r="AY381" s="190" t="s">
        <v>173</v>
      </c>
    </row>
    <row r="382" spans="2:51" s="14" customFormat="1" ht="12">
      <c r="B382" s="189"/>
      <c r="D382" s="182" t="s">
        <v>182</v>
      </c>
      <c r="E382" s="190" t="s">
        <v>1</v>
      </c>
      <c r="F382" s="191" t="s">
        <v>1050</v>
      </c>
      <c r="H382" s="192">
        <v>93.34</v>
      </c>
      <c r="I382" s="193"/>
      <c r="L382" s="189"/>
      <c r="M382" s="194"/>
      <c r="N382" s="195"/>
      <c r="O382" s="195"/>
      <c r="P382" s="195"/>
      <c r="Q382" s="195"/>
      <c r="R382" s="195"/>
      <c r="S382" s="195"/>
      <c r="T382" s="196"/>
      <c r="AT382" s="190" t="s">
        <v>182</v>
      </c>
      <c r="AU382" s="190" t="s">
        <v>92</v>
      </c>
      <c r="AV382" s="14" t="s">
        <v>92</v>
      </c>
      <c r="AW382" s="14" t="s">
        <v>32</v>
      </c>
      <c r="AX382" s="14" t="s">
        <v>76</v>
      </c>
      <c r="AY382" s="190" t="s">
        <v>173</v>
      </c>
    </row>
    <row r="383" spans="2:51" s="14" customFormat="1" ht="12">
      <c r="B383" s="189"/>
      <c r="D383" s="182" t="s">
        <v>182</v>
      </c>
      <c r="E383" s="190" t="s">
        <v>1</v>
      </c>
      <c r="F383" s="191" t="s">
        <v>1051</v>
      </c>
      <c r="H383" s="192">
        <v>77.2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182</v>
      </c>
      <c r="AU383" s="190" t="s">
        <v>92</v>
      </c>
      <c r="AV383" s="14" t="s">
        <v>92</v>
      </c>
      <c r="AW383" s="14" t="s">
        <v>32</v>
      </c>
      <c r="AX383" s="14" t="s">
        <v>76</v>
      </c>
      <c r="AY383" s="190" t="s">
        <v>173</v>
      </c>
    </row>
    <row r="384" spans="2:51" s="14" customFormat="1" ht="12">
      <c r="B384" s="189"/>
      <c r="D384" s="182" t="s">
        <v>182</v>
      </c>
      <c r="E384" s="190" t="s">
        <v>1</v>
      </c>
      <c r="F384" s="191" t="s">
        <v>1052</v>
      </c>
      <c r="H384" s="192">
        <v>28.33</v>
      </c>
      <c r="I384" s="193"/>
      <c r="L384" s="189"/>
      <c r="M384" s="194"/>
      <c r="N384" s="195"/>
      <c r="O384" s="195"/>
      <c r="P384" s="195"/>
      <c r="Q384" s="195"/>
      <c r="R384" s="195"/>
      <c r="S384" s="195"/>
      <c r="T384" s="196"/>
      <c r="AT384" s="190" t="s">
        <v>182</v>
      </c>
      <c r="AU384" s="190" t="s">
        <v>92</v>
      </c>
      <c r="AV384" s="14" t="s">
        <v>92</v>
      </c>
      <c r="AW384" s="14" t="s">
        <v>32</v>
      </c>
      <c r="AX384" s="14" t="s">
        <v>76</v>
      </c>
      <c r="AY384" s="190" t="s">
        <v>173</v>
      </c>
    </row>
    <row r="385" spans="2:51" s="14" customFormat="1" ht="12">
      <c r="B385" s="189"/>
      <c r="D385" s="182" t="s">
        <v>182</v>
      </c>
      <c r="E385" s="190" t="s">
        <v>1</v>
      </c>
      <c r="F385" s="191" t="s">
        <v>1053</v>
      </c>
      <c r="H385" s="192">
        <v>55.27</v>
      </c>
      <c r="I385" s="193"/>
      <c r="L385" s="189"/>
      <c r="M385" s="194"/>
      <c r="N385" s="195"/>
      <c r="O385" s="195"/>
      <c r="P385" s="195"/>
      <c r="Q385" s="195"/>
      <c r="R385" s="195"/>
      <c r="S385" s="195"/>
      <c r="T385" s="196"/>
      <c r="AT385" s="190" t="s">
        <v>182</v>
      </c>
      <c r="AU385" s="190" t="s">
        <v>92</v>
      </c>
      <c r="AV385" s="14" t="s">
        <v>92</v>
      </c>
      <c r="AW385" s="14" t="s">
        <v>32</v>
      </c>
      <c r="AX385" s="14" t="s">
        <v>76</v>
      </c>
      <c r="AY385" s="190" t="s">
        <v>173</v>
      </c>
    </row>
    <row r="386" spans="2:51" s="14" customFormat="1" ht="12">
      <c r="B386" s="189"/>
      <c r="D386" s="182" t="s">
        <v>182</v>
      </c>
      <c r="E386" s="190" t="s">
        <v>1</v>
      </c>
      <c r="F386" s="191" t="s">
        <v>1054</v>
      </c>
      <c r="H386" s="192">
        <v>108.75</v>
      </c>
      <c r="I386" s="193"/>
      <c r="L386" s="189"/>
      <c r="M386" s="194"/>
      <c r="N386" s="195"/>
      <c r="O386" s="195"/>
      <c r="P386" s="195"/>
      <c r="Q386" s="195"/>
      <c r="R386" s="195"/>
      <c r="S386" s="195"/>
      <c r="T386" s="196"/>
      <c r="AT386" s="190" t="s">
        <v>182</v>
      </c>
      <c r="AU386" s="190" t="s">
        <v>92</v>
      </c>
      <c r="AV386" s="14" t="s">
        <v>92</v>
      </c>
      <c r="AW386" s="14" t="s">
        <v>32</v>
      </c>
      <c r="AX386" s="14" t="s">
        <v>76</v>
      </c>
      <c r="AY386" s="190" t="s">
        <v>173</v>
      </c>
    </row>
    <row r="387" spans="2:51" s="14" customFormat="1" ht="12">
      <c r="B387" s="189"/>
      <c r="D387" s="182" t="s">
        <v>182</v>
      </c>
      <c r="E387" s="190" t="s">
        <v>1</v>
      </c>
      <c r="F387" s="191" t="s">
        <v>1055</v>
      </c>
      <c r="H387" s="192">
        <v>30.98</v>
      </c>
      <c r="I387" s="193"/>
      <c r="L387" s="189"/>
      <c r="M387" s="194"/>
      <c r="N387" s="195"/>
      <c r="O387" s="195"/>
      <c r="P387" s="195"/>
      <c r="Q387" s="195"/>
      <c r="R387" s="195"/>
      <c r="S387" s="195"/>
      <c r="T387" s="196"/>
      <c r="AT387" s="190" t="s">
        <v>182</v>
      </c>
      <c r="AU387" s="190" t="s">
        <v>92</v>
      </c>
      <c r="AV387" s="14" t="s">
        <v>92</v>
      </c>
      <c r="AW387" s="14" t="s">
        <v>32</v>
      </c>
      <c r="AX387" s="14" t="s">
        <v>76</v>
      </c>
      <c r="AY387" s="190" t="s">
        <v>173</v>
      </c>
    </row>
    <row r="388" spans="2:51" s="14" customFormat="1" ht="12">
      <c r="B388" s="189"/>
      <c r="D388" s="182" t="s">
        <v>182</v>
      </c>
      <c r="E388" s="190" t="s">
        <v>1</v>
      </c>
      <c r="F388" s="191" t="s">
        <v>1056</v>
      </c>
      <c r="H388" s="192">
        <v>55.77</v>
      </c>
      <c r="I388" s="193"/>
      <c r="L388" s="189"/>
      <c r="M388" s="194"/>
      <c r="N388" s="195"/>
      <c r="O388" s="195"/>
      <c r="P388" s="195"/>
      <c r="Q388" s="195"/>
      <c r="R388" s="195"/>
      <c r="S388" s="195"/>
      <c r="T388" s="196"/>
      <c r="AT388" s="190" t="s">
        <v>182</v>
      </c>
      <c r="AU388" s="190" t="s">
        <v>92</v>
      </c>
      <c r="AV388" s="14" t="s">
        <v>92</v>
      </c>
      <c r="AW388" s="14" t="s">
        <v>32</v>
      </c>
      <c r="AX388" s="14" t="s">
        <v>76</v>
      </c>
      <c r="AY388" s="190" t="s">
        <v>173</v>
      </c>
    </row>
    <row r="389" spans="2:51" s="14" customFormat="1" ht="12">
      <c r="B389" s="189"/>
      <c r="D389" s="182" t="s">
        <v>182</v>
      </c>
      <c r="E389" s="190" t="s">
        <v>1</v>
      </c>
      <c r="F389" s="191" t="s">
        <v>1057</v>
      </c>
      <c r="H389" s="192">
        <v>42.25</v>
      </c>
      <c r="I389" s="193"/>
      <c r="L389" s="189"/>
      <c r="M389" s="194"/>
      <c r="N389" s="195"/>
      <c r="O389" s="195"/>
      <c r="P389" s="195"/>
      <c r="Q389" s="195"/>
      <c r="R389" s="195"/>
      <c r="S389" s="195"/>
      <c r="T389" s="196"/>
      <c r="AT389" s="190" t="s">
        <v>182</v>
      </c>
      <c r="AU389" s="190" t="s">
        <v>92</v>
      </c>
      <c r="AV389" s="14" t="s">
        <v>92</v>
      </c>
      <c r="AW389" s="14" t="s">
        <v>32</v>
      </c>
      <c r="AX389" s="14" t="s">
        <v>76</v>
      </c>
      <c r="AY389" s="190" t="s">
        <v>173</v>
      </c>
    </row>
    <row r="390" spans="2:51" s="14" customFormat="1" ht="12">
      <c r="B390" s="189"/>
      <c r="D390" s="182" t="s">
        <v>182</v>
      </c>
      <c r="E390" s="190" t="s">
        <v>1</v>
      </c>
      <c r="F390" s="191" t="s">
        <v>1058</v>
      </c>
      <c r="H390" s="192">
        <v>39.61</v>
      </c>
      <c r="I390" s="193"/>
      <c r="L390" s="189"/>
      <c r="M390" s="194"/>
      <c r="N390" s="195"/>
      <c r="O390" s="195"/>
      <c r="P390" s="195"/>
      <c r="Q390" s="195"/>
      <c r="R390" s="195"/>
      <c r="S390" s="195"/>
      <c r="T390" s="196"/>
      <c r="AT390" s="190" t="s">
        <v>182</v>
      </c>
      <c r="AU390" s="190" t="s">
        <v>92</v>
      </c>
      <c r="AV390" s="14" t="s">
        <v>92</v>
      </c>
      <c r="AW390" s="14" t="s">
        <v>32</v>
      </c>
      <c r="AX390" s="14" t="s">
        <v>76</v>
      </c>
      <c r="AY390" s="190" t="s">
        <v>173</v>
      </c>
    </row>
    <row r="391" spans="2:51" s="14" customFormat="1" ht="12">
      <c r="B391" s="189"/>
      <c r="D391" s="182" t="s">
        <v>182</v>
      </c>
      <c r="E391" s="190" t="s">
        <v>1</v>
      </c>
      <c r="F391" s="191" t="s">
        <v>1059</v>
      </c>
      <c r="H391" s="192">
        <v>46.25</v>
      </c>
      <c r="I391" s="193"/>
      <c r="L391" s="189"/>
      <c r="M391" s="194"/>
      <c r="N391" s="195"/>
      <c r="O391" s="195"/>
      <c r="P391" s="195"/>
      <c r="Q391" s="195"/>
      <c r="R391" s="195"/>
      <c r="S391" s="195"/>
      <c r="T391" s="196"/>
      <c r="AT391" s="190" t="s">
        <v>182</v>
      </c>
      <c r="AU391" s="190" t="s">
        <v>92</v>
      </c>
      <c r="AV391" s="14" t="s">
        <v>92</v>
      </c>
      <c r="AW391" s="14" t="s">
        <v>32</v>
      </c>
      <c r="AX391" s="14" t="s">
        <v>76</v>
      </c>
      <c r="AY391" s="190" t="s">
        <v>173</v>
      </c>
    </row>
    <row r="392" spans="2:51" s="14" customFormat="1" ht="12">
      <c r="B392" s="189"/>
      <c r="D392" s="182" t="s">
        <v>182</v>
      </c>
      <c r="E392" s="190" t="s">
        <v>1</v>
      </c>
      <c r="F392" s="191" t="s">
        <v>1060</v>
      </c>
      <c r="H392" s="192">
        <v>16.01</v>
      </c>
      <c r="I392" s="193"/>
      <c r="L392" s="189"/>
      <c r="M392" s="194"/>
      <c r="N392" s="195"/>
      <c r="O392" s="195"/>
      <c r="P392" s="195"/>
      <c r="Q392" s="195"/>
      <c r="R392" s="195"/>
      <c r="S392" s="195"/>
      <c r="T392" s="196"/>
      <c r="AT392" s="190" t="s">
        <v>182</v>
      </c>
      <c r="AU392" s="190" t="s">
        <v>92</v>
      </c>
      <c r="AV392" s="14" t="s">
        <v>92</v>
      </c>
      <c r="AW392" s="14" t="s">
        <v>32</v>
      </c>
      <c r="AX392" s="14" t="s">
        <v>76</v>
      </c>
      <c r="AY392" s="190" t="s">
        <v>173</v>
      </c>
    </row>
    <row r="393" spans="2:51" s="14" customFormat="1" ht="12">
      <c r="B393" s="189"/>
      <c r="D393" s="182" t="s">
        <v>182</v>
      </c>
      <c r="E393" s="190" t="s">
        <v>1</v>
      </c>
      <c r="F393" s="191" t="s">
        <v>1061</v>
      </c>
      <c r="H393" s="192">
        <v>215.44</v>
      </c>
      <c r="I393" s="193"/>
      <c r="L393" s="189"/>
      <c r="M393" s="194"/>
      <c r="N393" s="195"/>
      <c r="O393" s="195"/>
      <c r="P393" s="195"/>
      <c r="Q393" s="195"/>
      <c r="R393" s="195"/>
      <c r="S393" s="195"/>
      <c r="T393" s="196"/>
      <c r="AT393" s="190" t="s">
        <v>182</v>
      </c>
      <c r="AU393" s="190" t="s">
        <v>92</v>
      </c>
      <c r="AV393" s="14" t="s">
        <v>92</v>
      </c>
      <c r="AW393" s="14" t="s">
        <v>32</v>
      </c>
      <c r="AX393" s="14" t="s">
        <v>76</v>
      </c>
      <c r="AY393" s="190" t="s">
        <v>173</v>
      </c>
    </row>
    <row r="394" spans="2:51" s="15" customFormat="1" ht="12">
      <c r="B394" s="197"/>
      <c r="D394" s="182" t="s">
        <v>182</v>
      </c>
      <c r="E394" s="198" t="s">
        <v>1</v>
      </c>
      <c r="F394" s="199" t="s">
        <v>215</v>
      </c>
      <c r="H394" s="200">
        <v>995.83</v>
      </c>
      <c r="I394" s="201"/>
      <c r="L394" s="197"/>
      <c r="M394" s="202"/>
      <c r="N394" s="203"/>
      <c r="O394" s="203"/>
      <c r="P394" s="203"/>
      <c r="Q394" s="203"/>
      <c r="R394" s="203"/>
      <c r="S394" s="203"/>
      <c r="T394" s="204"/>
      <c r="AT394" s="198" t="s">
        <v>182</v>
      </c>
      <c r="AU394" s="198" t="s">
        <v>92</v>
      </c>
      <c r="AV394" s="15" t="s">
        <v>180</v>
      </c>
      <c r="AW394" s="15" t="s">
        <v>32</v>
      </c>
      <c r="AX394" s="15" t="s">
        <v>84</v>
      </c>
      <c r="AY394" s="198" t="s">
        <v>173</v>
      </c>
    </row>
    <row r="395" spans="1:65" s="2" customFormat="1" ht="21.75" customHeight="1">
      <c r="A395" s="33"/>
      <c r="B395" s="167"/>
      <c r="C395" s="168" t="s">
        <v>726</v>
      </c>
      <c r="D395" s="168" t="s">
        <v>175</v>
      </c>
      <c r="E395" s="169" t="s">
        <v>1062</v>
      </c>
      <c r="F395" s="170" t="s">
        <v>1063</v>
      </c>
      <c r="G395" s="171" t="s">
        <v>178</v>
      </c>
      <c r="H395" s="172">
        <v>722.94</v>
      </c>
      <c r="I395" s="173"/>
      <c r="J395" s="174">
        <f>ROUND(I395*H395,2)</f>
        <v>0</v>
      </c>
      <c r="K395" s="170" t="s">
        <v>1</v>
      </c>
      <c r="L395" s="34"/>
      <c r="M395" s="175" t="s">
        <v>1</v>
      </c>
      <c r="N395" s="176" t="s">
        <v>42</v>
      </c>
      <c r="O395" s="59"/>
      <c r="P395" s="177">
        <f>O395*H395</f>
        <v>0</v>
      </c>
      <c r="Q395" s="177">
        <v>0</v>
      </c>
      <c r="R395" s="177">
        <f>Q395*H395</f>
        <v>0</v>
      </c>
      <c r="S395" s="177">
        <v>0.05</v>
      </c>
      <c r="T395" s="178">
        <f>S395*H395</f>
        <v>36.147000000000006</v>
      </c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R395" s="179" t="s">
        <v>180</v>
      </c>
      <c r="AT395" s="179" t="s">
        <v>175</v>
      </c>
      <c r="AU395" s="179" t="s">
        <v>92</v>
      </c>
      <c r="AY395" s="18" t="s">
        <v>173</v>
      </c>
      <c r="BE395" s="180">
        <f>IF(N395="základní",J395,0)</f>
        <v>0</v>
      </c>
      <c r="BF395" s="180">
        <f>IF(N395="snížená",J395,0)</f>
        <v>0</v>
      </c>
      <c r="BG395" s="180">
        <f>IF(N395="zákl. přenesená",J395,0)</f>
        <v>0</v>
      </c>
      <c r="BH395" s="180">
        <f>IF(N395="sníž. přenesená",J395,0)</f>
        <v>0</v>
      </c>
      <c r="BI395" s="180">
        <f>IF(N395="nulová",J395,0)</f>
        <v>0</v>
      </c>
      <c r="BJ395" s="18" t="s">
        <v>92</v>
      </c>
      <c r="BK395" s="180">
        <f>ROUND(I395*H395,2)</f>
        <v>0</v>
      </c>
      <c r="BL395" s="18" t="s">
        <v>180</v>
      </c>
      <c r="BM395" s="179" t="s">
        <v>1064</v>
      </c>
    </row>
    <row r="396" spans="1:65" s="2" customFormat="1" ht="21.75" customHeight="1">
      <c r="A396" s="33"/>
      <c r="B396" s="167"/>
      <c r="C396" s="168" t="s">
        <v>732</v>
      </c>
      <c r="D396" s="168" t="s">
        <v>175</v>
      </c>
      <c r="E396" s="169" t="s">
        <v>1065</v>
      </c>
      <c r="F396" s="170" t="s">
        <v>1066</v>
      </c>
      <c r="G396" s="171" t="s">
        <v>178</v>
      </c>
      <c r="H396" s="172">
        <v>1636.414</v>
      </c>
      <c r="I396" s="173"/>
      <c r="J396" s="174">
        <f>ROUND(I396*H396,2)</f>
        <v>0</v>
      </c>
      <c r="K396" s="170" t="s">
        <v>1</v>
      </c>
      <c r="L396" s="34"/>
      <c r="M396" s="175" t="s">
        <v>1</v>
      </c>
      <c r="N396" s="176" t="s">
        <v>42</v>
      </c>
      <c r="O396" s="59"/>
      <c r="P396" s="177">
        <f>O396*H396</f>
        <v>0</v>
      </c>
      <c r="Q396" s="177">
        <v>0</v>
      </c>
      <c r="R396" s="177">
        <f>Q396*H396</f>
        <v>0</v>
      </c>
      <c r="S396" s="177">
        <v>0.046</v>
      </c>
      <c r="T396" s="178">
        <f>S396*H396</f>
        <v>75.275044</v>
      </c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R396" s="179" t="s">
        <v>180</v>
      </c>
      <c r="AT396" s="179" t="s">
        <v>175</v>
      </c>
      <c r="AU396" s="179" t="s">
        <v>92</v>
      </c>
      <c r="AY396" s="18" t="s">
        <v>173</v>
      </c>
      <c r="BE396" s="180">
        <f>IF(N396="základní",J396,0)</f>
        <v>0</v>
      </c>
      <c r="BF396" s="180">
        <f>IF(N396="snížená",J396,0)</f>
        <v>0</v>
      </c>
      <c r="BG396" s="180">
        <f>IF(N396="zákl. přenesená",J396,0)</f>
        <v>0</v>
      </c>
      <c r="BH396" s="180">
        <f>IF(N396="sníž. přenesená",J396,0)</f>
        <v>0</v>
      </c>
      <c r="BI396" s="180">
        <f>IF(N396="nulová",J396,0)</f>
        <v>0</v>
      </c>
      <c r="BJ396" s="18" t="s">
        <v>92</v>
      </c>
      <c r="BK396" s="180">
        <f>ROUND(I396*H396,2)</f>
        <v>0</v>
      </c>
      <c r="BL396" s="18" t="s">
        <v>180</v>
      </c>
      <c r="BM396" s="179" t="s">
        <v>1067</v>
      </c>
    </row>
    <row r="397" spans="2:63" s="12" customFormat="1" ht="22.95" customHeight="1">
      <c r="B397" s="154"/>
      <c r="D397" s="155" t="s">
        <v>75</v>
      </c>
      <c r="E397" s="165" t="s">
        <v>560</v>
      </c>
      <c r="F397" s="165" t="s">
        <v>561</v>
      </c>
      <c r="I397" s="157"/>
      <c r="J397" s="166">
        <f>BK397</f>
        <v>0</v>
      </c>
      <c r="L397" s="154"/>
      <c r="M397" s="159"/>
      <c r="N397" s="160"/>
      <c r="O397" s="160"/>
      <c r="P397" s="161">
        <f>SUM(P398:P402)</f>
        <v>0</v>
      </c>
      <c r="Q397" s="160"/>
      <c r="R397" s="161">
        <f>SUM(R398:R402)</f>
        <v>0</v>
      </c>
      <c r="S397" s="160"/>
      <c r="T397" s="162">
        <f>SUM(T398:T402)</f>
        <v>0</v>
      </c>
      <c r="AR397" s="155" t="s">
        <v>84</v>
      </c>
      <c r="AT397" s="163" t="s">
        <v>75</v>
      </c>
      <c r="AU397" s="163" t="s">
        <v>84</v>
      </c>
      <c r="AY397" s="155" t="s">
        <v>173</v>
      </c>
      <c r="BK397" s="164">
        <f>SUM(BK398:BK402)</f>
        <v>0</v>
      </c>
    </row>
    <row r="398" spans="1:65" s="2" customFormat="1" ht="21.75" customHeight="1">
      <c r="A398" s="33"/>
      <c r="B398" s="167"/>
      <c r="C398" s="168" t="s">
        <v>231</v>
      </c>
      <c r="D398" s="168" t="s">
        <v>175</v>
      </c>
      <c r="E398" s="169" t="s">
        <v>1068</v>
      </c>
      <c r="F398" s="170" t="s">
        <v>1069</v>
      </c>
      <c r="G398" s="171" t="s">
        <v>206</v>
      </c>
      <c r="H398" s="172">
        <v>119.739</v>
      </c>
      <c r="I398" s="173"/>
      <c r="J398" s="174">
        <f>ROUND(I398*H398,2)</f>
        <v>0</v>
      </c>
      <c r="K398" s="170" t="s">
        <v>179</v>
      </c>
      <c r="L398" s="34"/>
      <c r="M398" s="175" t="s">
        <v>1</v>
      </c>
      <c r="N398" s="176" t="s">
        <v>42</v>
      </c>
      <c r="O398" s="59"/>
      <c r="P398" s="177">
        <f>O398*H398</f>
        <v>0</v>
      </c>
      <c r="Q398" s="177">
        <v>0</v>
      </c>
      <c r="R398" s="177">
        <f>Q398*H398</f>
        <v>0</v>
      </c>
      <c r="S398" s="177">
        <v>0</v>
      </c>
      <c r="T398" s="178">
        <f>S398*H398</f>
        <v>0</v>
      </c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R398" s="179" t="s">
        <v>180</v>
      </c>
      <c r="AT398" s="179" t="s">
        <v>175</v>
      </c>
      <c r="AU398" s="179" t="s">
        <v>92</v>
      </c>
      <c r="AY398" s="18" t="s">
        <v>173</v>
      </c>
      <c r="BE398" s="180">
        <f>IF(N398="základní",J398,0)</f>
        <v>0</v>
      </c>
      <c r="BF398" s="180">
        <f>IF(N398="snížená",J398,0)</f>
        <v>0</v>
      </c>
      <c r="BG398" s="180">
        <f>IF(N398="zákl. přenesená",J398,0)</f>
        <v>0</v>
      </c>
      <c r="BH398" s="180">
        <f>IF(N398="sníž. přenesená",J398,0)</f>
        <v>0</v>
      </c>
      <c r="BI398" s="180">
        <f>IF(N398="nulová",J398,0)</f>
        <v>0</v>
      </c>
      <c r="BJ398" s="18" t="s">
        <v>92</v>
      </c>
      <c r="BK398" s="180">
        <f>ROUND(I398*H398,2)</f>
        <v>0</v>
      </c>
      <c r="BL398" s="18" t="s">
        <v>180</v>
      </c>
      <c r="BM398" s="179" t="s">
        <v>1070</v>
      </c>
    </row>
    <row r="399" spans="1:65" s="2" customFormat="1" ht="21.75" customHeight="1">
      <c r="A399" s="33"/>
      <c r="B399" s="167"/>
      <c r="C399" s="168" t="s">
        <v>235</v>
      </c>
      <c r="D399" s="168" t="s">
        <v>175</v>
      </c>
      <c r="E399" s="169" t="s">
        <v>563</v>
      </c>
      <c r="F399" s="170" t="s">
        <v>564</v>
      </c>
      <c r="G399" s="171" t="s">
        <v>206</v>
      </c>
      <c r="H399" s="172">
        <v>119.739</v>
      </c>
      <c r="I399" s="173"/>
      <c r="J399" s="174">
        <f>ROUND(I399*H399,2)</f>
        <v>0</v>
      </c>
      <c r="K399" s="170" t="s">
        <v>179</v>
      </c>
      <c r="L399" s="34"/>
      <c r="M399" s="175" t="s">
        <v>1</v>
      </c>
      <c r="N399" s="176" t="s">
        <v>42</v>
      </c>
      <c r="O399" s="59"/>
      <c r="P399" s="177">
        <f>O399*H399</f>
        <v>0</v>
      </c>
      <c r="Q399" s="177">
        <v>0</v>
      </c>
      <c r="R399" s="177">
        <f>Q399*H399</f>
        <v>0</v>
      </c>
      <c r="S399" s="177">
        <v>0</v>
      </c>
      <c r="T399" s="178">
        <f>S399*H399</f>
        <v>0</v>
      </c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R399" s="179" t="s">
        <v>180</v>
      </c>
      <c r="AT399" s="179" t="s">
        <v>175</v>
      </c>
      <c r="AU399" s="179" t="s">
        <v>92</v>
      </c>
      <c r="AY399" s="18" t="s">
        <v>173</v>
      </c>
      <c r="BE399" s="180">
        <f>IF(N399="základní",J399,0)</f>
        <v>0</v>
      </c>
      <c r="BF399" s="180">
        <f>IF(N399="snížená",J399,0)</f>
        <v>0</v>
      </c>
      <c r="BG399" s="180">
        <f>IF(N399="zákl. přenesená",J399,0)</f>
        <v>0</v>
      </c>
      <c r="BH399" s="180">
        <f>IF(N399="sníž. přenesená",J399,0)</f>
        <v>0</v>
      </c>
      <c r="BI399" s="180">
        <f>IF(N399="nulová",J399,0)</f>
        <v>0</v>
      </c>
      <c r="BJ399" s="18" t="s">
        <v>92</v>
      </c>
      <c r="BK399" s="180">
        <f>ROUND(I399*H399,2)</f>
        <v>0</v>
      </c>
      <c r="BL399" s="18" t="s">
        <v>180</v>
      </c>
      <c r="BM399" s="179" t="s">
        <v>1071</v>
      </c>
    </row>
    <row r="400" spans="1:65" s="2" customFormat="1" ht="21.75" customHeight="1">
      <c r="A400" s="33"/>
      <c r="B400" s="167"/>
      <c r="C400" s="168" t="s">
        <v>240</v>
      </c>
      <c r="D400" s="168" t="s">
        <v>175</v>
      </c>
      <c r="E400" s="169" t="s">
        <v>567</v>
      </c>
      <c r="F400" s="170" t="s">
        <v>568</v>
      </c>
      <c r="G400" s="171" t="s">
        <v>206</v>
      </c>
      <c r="H400" s="172">
        <v>1676.346</v>
      </c>
      <c r="I400" s="173"/>
      <c r="J400" s="174">
        <f>ROUND(I400*H400,2)</f>
        <v>0</v>
      </c>
      <c r="K400" s="170" t="s">
        <v>179</v>
      </c>
      <c r="L400" s="34"/>
      <c r="M400" s="175" t="s">
        <v>1</v>
      </c>
      <c r="N400" s="176" t="s">
        <v>42</v>
      </c>
      <c r="O400" s="59"/>
      <c r="P400" s="177">
        <f>O400*H400</f>
        <v>0</v>
      </c>
      <c r="Q400" s="177">
        <v>0</v>
      </c>
      <c r="R400" s="177">
        <f>Q400*H400</f>
        <v>0</v>
      </c>
      <c r="S400" s="177">
        <v>0</v>
      </c>
      <c r="T400" s="178">
        <f>S400*H400</f>
        <v>0</v>
      </c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R400" s="179" t="s">
        <v>180</v>
      </c>
      <c r="AT400" s="179" t="s">
        <v>175</v>
      </c>
      <c r="AU400" s="179" t="s">
        <v>92</v>
      </c>
      <c r="AY400" s="18" t="s">
        <v>173</v>
      </c>
      <c r="BE400" s="180">
        <f>IF(N400="základní",J400,0)</f>
        <v>0</v>
      </c>
      <c r="BF400" s="180">
        <f>IF(N400="snížená",J400,0)</f>
        <v>0</v>
      </c>
      <c r="BG400" s="180">
        <f>IF(N400="zákl. přenesená",J400,0)</f>
        <v>0</v>
      </c>
      <c r="BH400" s="180">
        <f>IF(N400="sníž. přenesená",J400,0)</f>
        <v>0</v>
      </c>
      <c r="BI400" s="180">
        <f>IF(N400="nulová",J400,0)</f>
        <v>0</v>
      </c>
      <c r="BJ400" s="18" t="s">
        <v>92</v>
      </c>
      <c r="BK400" s="180">
        <f>ROUND(I400*H400,2)</f>
        <v>0</v>
      </c>
      <c r="BL400" s="18" t="s">
        <v>180</v>
      </c>
      <c r="BM400" s="179" t="s">
        <v>1072</v>
      </c>
    </row>
    <row r="401" spans="2:51" s="14" customFormat="1" ht="12">
      <c r="B401" s="189"/>
      <c r="D401" s="182" t="s">
        <v>182</v>
      </c>
      <c r="F401" s="191" t="s">
        <v>1073</v>
      </c>
      <c r="H401" s="192">
        <v>1676.346</v>
      </c>
      <c r="I401" s="193"/>
      <c r="L401" s="189"/>
      <c r="M401" s="194"/>
      <c r="N401" s="195"/>
      <c r="O401" s="195"/>
      <c r="P401" s="195"/>
      <c r="Q401" s="195"/>
      <c r="R401" s="195"/>
      <c r="S401" s="195"/>
      <c r="T401" s="196"/>
      <c r="AT401" s="190" t="s">
        <v>182</v>
      </c>
      <c r="AU401" s="190" t="s">
        <v>92</v>
      </c>
      <c r="AV401" s="14" t="s">
        <v>92</v>
      </c>
      <c r="AW401" s="14" t="s">
        <v>3</v>
      </c>
      <c r="AX401" s="14" t="s">
        <v>84</v>
      </c>
      <c r="AY401" s="190" t="s">
        <v>173</v>
      </c>
    </row>
    <row r="402" spans="1:65" s="2" customFormat="1" ht="21.75" customHeight="1">
      <c r="A402" s="33"/>
      <c r="B402" s="167"/>
      <c r="C402" s="168" t="s">
        <v>245</v>
      </c>
      <c r="D402" s="168" t="s">
        <v>175</v>
      </c>
      <c r="E402" s="169" t="s">
        <v>572</v>
      </c>
      <c r="F402" s="170" t="s">
        <v>573</v>
      </c>
      <c r="G402" s="171" t="s">
        <v>206</v>
      </c>
      <c r="H402" s="172">
        <v>119.559</v>
      </c>
      <c r="I402" s="173"/>
      <c r="J402" s="174">
        <f>ROUND(I402*H402,2)</f>
        <v>0</v>
      </c>
      <c r="K402" s="170" t="s">
        <v>179</v>
      </c>
      <c r="L402" s="34"/>
      <c r="M402" s="175" t="s">
        <v>1</v>
      </c>
      <c r="N402" s="176" t="s">
        <v>42</v>
      </c>
      <c r="O402" s="59"/>
      <c r="P402" s="177">
        <f>O402*H402</f>
        <v>0</v>
      </c>
      <c r="Q402" s="177">
        <v>0</v>
      </c>
      <c r="R402" s="177">
        <f>Q402*H402</f>
        <v>0</v>
      </c>
      <c r="S402" s="177">
        <v>0</v>
      </c>
      <c r="T402" s="178">
        <f>S402*H402</f>
        <v>0</v>
      </c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R402" s="179" t="s">
        <v>180</v>
      </c>
      <c r="AT402" s="179" t="s">
        <v>175</v>
      </c>
      <c r="AU402" s="179" t="s">
        <v>92</v>
      </c>
      <c r="AY402" s="18" t="s">
        <v>173</v>
      </c>
      <c r="BE402" s="180">
        <f>IF(N402="základní",J402,0)</f>
        <v>0</v>
      </c>
      <c r="BF402" s="180">
        <f>IF(N402="snížená",J402,0)</f>
        <v>0</v>
      </c>
      <c r="BG402" s="180">
        <f>IF(N402="zákl. přenesená",J402,0)</f>
        <v>0</v>
      </c>
      <c r="BH402" s="180">
        <f>IF(N402="sníž. přenesená",J402,0)</f>
        <v>0</v>
      </c>
      <c r="BI402" s="180">
        <f>IF(N402="nulová",J402,0)</f>
        <v>0</v>
      </c>
      <c r="BJ402" s="18" t="s">
        <v>92</v>
      </c>
      <c r="BK402" s="180">
        <f>ROUND(I402*H402,2)</f>
        <v>0</v>
      </c>
      <c r="BL402" s="18" t="s">
        <v>180</v>
      </c>
      <c r="BM402" s="179" t="s">
        <v>1074</v>
      </c>
    </row>
    <row r="403" spans="2:63" s="12" customFormat="1" ht="22.95" customHeight="1">
      <c r="B403" s="154"/>
      <c r="D403" s="155" t="s">
        <v>75</v>
      </c>
      <c r="E403" s="165" t="s">
        <v>575</v>
      </c>
      <c r="F403" s="165" t="s">
        <v>576</v>
      </c>
      <c r="I403" s="157"/>
      <c r="J403" s="166">
        <f>BK403</f>
        <v>0</v>
      </c>
      <c r="L403" s="154"/>
      <c r="M403" s="159"/>
      <c r="N403" s="160"/>
      <c r="O403" s="160"/>
      <c r="P403" s="161">
        <f>P404</f>
        <v>0</v>
      </c>
      <c r="Q403" s="160"/>
      <c r="R403" s="161">
        <f>R404</f>
        <v>0</v>
      </c>
      <c r="S403" s="160"/>
      <c r="T403" s="162">
        <f>T404</f>
        <v>0</v>
      </c>
      <c r="AR403" s="155" t="s">
        <v>84</v>
      </c>
      <c r="AT403" s="163" t="s">
        <v>75</v>
      </c>
      <c r="AU403" s="163" t="s">
        <v>84</v>
      </c>
      <c r="AY403" s="155" t="s">
        <v>173</v>
      </c>
      <c r="BK403" s="164">
        <f>BK404</f>
        <v>0</v>
      </c>
    </row>
    <row r="404" spans="1:65" s="2" customFormat="1" ht="16.5" customHeight="1">
      <c r="A404" s="33"/>
      <c r="B404" s="167"/>
      <c r="C404" s="168" t="s">
        <v>8</v>
      </c>
      <c r="D404" s="168" t="s">
        <v>175</v>
      </c>
      <c r="E404" s="169" t="s">
        <v>578</v>
      </c>
      <c r="F404" s="170" t="s">
        <v>579</v>
      </c>
      <c r="G404" s="171" t="s">
        <v>206</v>
      </c>
      <c r="H404" s="172">
        <v>106.77</v>
      </c>
      <c r="I404" s="173"/>
      <c r="J404" s="174">
        <f>ROUND(I404*H404,2)</f>
        <v>0</v>
      </c>
      <c r="K404" s="170" t="s">
        <v>179</v>
      </c>
      <c r="L404" s="34"/>
      <c r="M404" s="175" t="s">
        <v>1</v>
      </c>
      <c r="N404" s="176" t="s">
        <v>42</v>
      </c>
      <c r="O404" s="59"/>
      <c r="P404" s="177">
        <f>O404*H404</f>
        <v>0</v>
      </c>
      <c r="Q404" s="177">
        <v>0</v>
      </c>
      <c r="R404" s="177">
        <f>Q404*H404</f>
        <v>0</v>
      </c>
      <c r="S404" s="177">
        <v>0</v>
      </c>
      <c r="T404" s="178">
        <f>S404*H404</f>
        <v>0</v>
      </c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R404" s="179" t="s">
        <v>180</v>
      </c>
      <c r="AT404" s="179" t="s">
        <v>175</v>
      </c>
      <c r="AU404" s="179" t="s">
        <v>92</v>
      </c>
      <c r="AY404" s="18" t="s">
        <v>173</v>
      </c>
      <c r="BE404" s="180">
        <f>IF(N404="základní",J404,0)</f>
        <v>0</v>
      </c>
      <c r="BF404" s="180">
        <f>IF(N404="snížená",J404,0)</f>
        <v>0</v>
      </c>
      <c r="BG404" s="180">
        <f>IF(N404="zákl. přenesená",J404,0)</f>
        <v>0</v>
      </c>
      <c r="BH404" s="180">
        <f>IF(N404="sníž. přenesená",J404,0)</f>
        <v>0</v>
      </c>
      <c r="BI404" s="180">
        <f>IF(N404="nulová",J404,0)</f>
        <v>0</v>
      </c>
      <c r="BJ404" s="18" t="s">
        <v>92</v>
      </c>
      <c r="BK404" s="180">
        <f>ROUND(I404*H404,2)</f>
        <v>0</v>
      </c>
      <c r="BL404" s="18" t="s">
        <v>180</v>
      </c>
      <c r="BM404" s="179" t="s">
        <v>1075</v>
      </c>
    </row>
    <row r="405" spans="2:63" s="12" customFormat="1" ht="25.95" customHeight="1">
      <c r="B405" s="154"/>
      <c r="D405" s="155" t="s">
        <v>75</v>
      </c>
      <c r="E405" s="156" t="s">
        <v>581</v>
      </c>
      <c r="F405" s="156" t="s">
        <v>582</v>
      </c>
      <c r="I405" s="157"/>
      <c r="J405" s="158">
        <f>BK405</f>
        <v>0</v>
      </c>
      <c r="L405" s="154"/>
      <c r="M405" s="159"/>
      <c r="N405" s="160"/>
      <c r="O405" s="160"/>
      <c r="P405" s="161">
        <f>P406+P487+P490+P494+P513+P519+P523+P539+P557+P642+P681+P794+P837+P874</f>
        <v>0</v>
      </c>
      <c r="Q405" s="160"/>
      <c r="R405" s="161">
        <f>R406+R487+R490+R494+R513+R519+R523+R539+R557+R642+R681+R794+R837+R874</f>
        <v>21.22654184</v>
      </c>
      <c r="S405" s="160"/>
      <c r="T405" s="162">
        <f>T406+T487+T490+T494+T513+T519+T523+T539+T557+T642+T681+T794+T837+T874</f>
        <v>8.31657114</v>
      </c>
      <c r="AR405" s="155" t="s">
        <v>92</v>
      </c>
      <c r="AT405" s="163" t="s">
        <v>75</v>
      </c>
      <c r="AU405" s="163" t="s">
        <v>76</v>
      </c>
      <c r="AY405" s="155" t="s">
        <v>173</v>
      </c>
      <c r="BK405" s="164">
        <f>BK406+BK487+BK490+BK494+BK513+BK519+BK523+BK539+BK557+BK642+BK681+BK794+BK837+BK874</f>
        <v>0</v>
      </c>
    </row>
    <row r="406" spans="2:63" s="12" customFormat="1" ht="22.95" customHeight="1">
      <c r="B406" s="154"/>
      <c r="D406" s="155" t="s">
        <v>75</v>
      </c>
      <c r="E406" s="165" t="s">
        <v>583</v>
      </c>
      <c r="F406" s="165" t="s">
        <v>584</v>
      </c>
      <c r="I406" s="157"/>
      <c r="J406" s="166">
        <f>BK406</f>
        <v>0</v>
      </c>
      <c r="L406" s="154"/>
      <c r="M406" s="159"/>
      <c r="N406" s="160"/>
      <c r="O406" s="160"/>
      <c r="P406" s="161">
        <f>SUM(P407:P486)</f>
        <v>0</v>
      </c>
      <c r="Q406" s="160"/>
      <c r="R406" s="161">
        <f>SUM(R407:R486)</f>
        <v>3.1072515000000003</v>
      </c>
      <c r="S406" s="160"/>
      <c r="T406" s="162">
        <f>SUM(T407:T486)</f>
        <v>0</v>
      </c>
      <c r="AR406" s="155" t="s">
        <v>92</v>
      </c>
      <c r="AT406" s="163" t="s">
        <v>75</v>
      </c>
      <c r="AU406" s="163" t="s">
        <v>84</v>
      </c>
      <c r="AY406" s="155" t="s">
        <v>173</v>
      </c>
      <c r="BK406" s="164">
        <f>SUM(BK407:BK486)</f>
        <v>0</v>
      </c>
    </row>
    <row r="407" spans="1:65" s="2" customFormat="1" ht="21.75" customHeight="1">
      <c r="A407" s="33"/>
      <c r="B407" s="167"/>
      <c r="C407" s="168" t="s">
        <v>253</v>
      </c>
      <c r="D407" s="168" t="s">
        <v>175</v>
      </c>
      <c r="E407" s="169" t="s">
        <v>1076</v>
      </c>
      <c r="F407" s="170" t="s">
        <v>1077</v>
      </c>
      <c r="G407" s="171" t="s">
        <v>178</v>
      </c>
      <c r="H407" s="172">
        <v>428.967</v>
      </c>
      <c r="I407" s="173"/>
      <c r="J407" s="174">
        <f>ROUND(I407*H407,2)</f>
        <v>0</v>
      </c>
      <c r="K407" s="170" t="s">
        <v>179</v>
      </c>
      <c r="L407" s="34"/>
      <c r="M407" s="175" t="s">
        <v>1</v>
      </c>
      <c r="N407" s="176" t="s">
        <v>42</v>
      </c>
      <c r="O407" s="59"/>
      <c r="P407" s="177">
        <f>O407*H407</f>
        <v>0</v>
      </c>
      <c r="Q407" s="177">
        <v>0.006</v>
      </c>
      <c r="R407" s="177">
        <f>Q407*H407</f>
        <v>2.573802</v>
      </c>
      <c r="S407" s="177">
        <v>0</v>
      </c>
      <c r="T407" s="178">
        <f>S407*H407</f>
        <v>0</v>
      </c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R407" s="179" t="s">
        <v>253</v>
      </c>
      <c r="AT407" s="179" t="s">
        <v>175</v>
      </c>
      <c r="AU407" s="179" t="s">
        <v>92</v>
      </c>
      <c r="AY407" s="18" t="s">
        <v>173</v>
      </c>
      <c r="BE407" s="180">
        <f>IF(N407="základní",J407,0)</f>
        <v>0</v>
      </c>
      <c r="BF407" s="180">
        <f>IF(N407="snížená",J407,0)</f>
        <v>0</v>
      </c>
      <c r="BG407" s="180">
        <f>IF(N407="zákl. přenesená",J407,0)</f>
        <v>0</v>
      </c>
      <c r="BH407" s="180">
        <f>IF(N407="sníž. přenesená",J407,0)</f>
        <v>0</v>
      </c>
      <c r="BI407" s="180">
        <f>IF(N407="nulová",J407,0)</f>
        <v>0</v>
      </c>
      <c r="BJ407" s="18" t="s">
        <v>92</v>
      </c>
      <c r="BK407" s="180">
        <f>ROUND(I407*H407,2)</f>
        <v>0</v>
      </c>
      <c r="BL407" s="18" t="s">
        <v>253</v>
      </c>
      <c r="BM407" s="179" t="s">
        <v>1078</v>
      </c>
    </row>
    <row r="408" spans="2:51" s="13" customFormat="1" ht="12">
      <c r="B408" s="181"/>
      <c r="D408" s="182" t="s">
        <v>182</v>
      </c>
      <c r="E408" s="183" t="s">
        <v>1</v>
      </c>
      <c r="F408" s="184" t="s">
        <v>1022</v>
      </c>
      <c r="H408" s="183" t="s">
        <v>1</v>
      </c>
      <c r="I408" s="185"/>
      <c r="L408" s="181"/>
      <c r="M408" s="186"/>
      <c r="N408" s="187"/>
      <c r="O408" s="187"/>
      <c r="P408" s="187"/>
      <c r="Q408" s="187"/>
      <c r="R408" s="187"/>
      <c r="S408" s="187"/>
      <c r="T408" s="188"/>
      <c r="AT408" s="183" t="s">
        <v>182</v>
      </c>
      <c r="AU408" s="183" t="s">
        <v>92</v>
      </c>
      <c r="AV408" s="13" t="s">
        <v>84</v>
      </c>
      <c r="AW408" s="13" t="s">
        <v>32</v>
      </c>
      <c r="AX408" s="13" t="s">
        <v>76</v>
      </c>
      <c r="AY408" s="183" t="s">
        <v>173</v>
      </c>
    </row>
    <row r="409" spans="2:51" s="14" customFormat="1" ht="12">
      <c r="B409" s="189"/>
      <c r="D409" s="182" t="s">
        <v>182</v>
      </c>
      <c r="E409" s="190" t="s">
        <v>1</v>
      </c>
      <c r="F409" s="191" t="s">
        <v>1023</v>
      </c>
      <c r="H409" s="192">
        <v>4.61</v>
      </c>
      <c r="I409" s="193"/>
      <c r="L409" s="189"/>
      <c r="M409" s="194"/>
      <c r="N409" s="195"/>
      <c r="O409" s="195"/>
      <c r="P409" s="195"/>
      <c r="Q409" s="195"/>
      <c r="R409" s="195"/>
      <c r="S409" s="195"/>
      <c r="T409" s="196"/>
      <c r="AT409" s="190" t="s">
        <v>182</v>
      </c>
      <c r="AU409" s="190" t="s">
        <v>92</v>
      </c>
      <c r="AV409" s="14" t="s">
        <v>92</v>
      </c>
      <c r="AW409" s="14" t="s">
        <v>32</v>
      </c>
      <c r="AX409" s="14" t="s">
        <v>76</v>
      </c>
      <c r="AY409" s="190" t="s">
        <v>173</v>
      </c>
    </row>
    <row r="410" spans="2:51" s="14" customFormat="1" ht="12">
      <c r="B410" s="189"/>
      <c r="D410" s="182" t="s">
        <v>182</v>
      </c>
      <c r="E410" s="190" t="s">
        <v>1</v>
      </c>
      <c r="F410" s="191" t="s">
        <v>1024</v>
      </c>
      <c r="H410" s="192">
        <v>4.39</v>
      </c>
      <c r="I410" s="193"/>
      <c r="L410" s="189"/>
      <c r="M410" s="194"/>
      <c r="N410" s="195"/>
      <c r="O410" s="195"/>
      <c r="P410" s="195"/>
      <c r="Q410" s="195"/>
      <c r="R410" s="195"/>
      <c r="S410" s="195"/>
      <c r="T410" s="196"/>
      <c r="AT410" s="190" t="s">
        <v>182</v>
      </c>
      <c r="AU410" s="190" t="s">
        <v>92</v>
      </c>
      <c r="AV410" s="14" t="s">
        <v>92</v>
      </c>
      <c r="AW410" s="14" t="s">
        <v>32</v>
      </c>
      <c r="AX410" s="14" t="s">
        <v>76</v>
      </c>
      <c r="AY410" s="190" t="s">
        <v>173</v>
      </c>
    </row>
    <row r="411" spans="2:51" s="14" customFormat="1" ht="12">
      <c r="B411" s="189"/>
      <c r="D411" s="182" t="s">
        <v>182</v>
      </c>
      <c r="E411" s="190" t="s">
        <v>1</v>
      </c>
      <c r="F411" s="191" t="s">
        <v>1025</v>
      </c>
      <c r="H411" s="192">
        <v>4.5</v>
      </c>
      <c r="I411" s="193"/>
      <c r="L411" s="189"/>
      <c r="M411" s="194"/>
      <c r="N411" s="195"/>
      <c r="O411" s="195"/>
      <c r="P411" s="195"/>
      <c r="Q411" s="195"/>
      <c r="R411" s="195"/>
      <c r="S411" s="195"/>
      <c r="T411" s="196"/>
      <c r="AT411" s="190" t="s">
        <v>182</v>
      </c>
      <c r="AU411" s="190" t="s">
        <v>92</v>
      </c>
      <c r="AV411" s="14" t="s">
        <v>92</v>
      </c>
      <c r="AW411" s="14" t="s">
        <v>32</v>
      </c>
      <c r="AX411" s="14" t="s">
        <v>76</v>
      </c>
      <c r="AY411" s="190" t="s">
        <v>173</v>
      </c>
    </row>
    <row r="412" spans="2:51" s="14" customFormat="1" ht="12">
      <c r="B412" s="189"/>
      <c r="D412" s="182" t="s">
        <v>182</v>
      </c>
      <c r="E412" s="190" t="s">
        <v>1</v>
      </c>
      <c r="F412" s="191" t="s">
        <v>1026</v>
      </c>
      <c r="H412" s="192">
        <v>4.46</v>
      </c>
      <c r="I412" s="193"/>
      <c r="L412" s="189"/>
      <c r="M412" s="194"/>
      <c r="N412" s="195"/>
      <c r="O412" s="195"/>
      <c r="P412" s="195"/>
      <c r="Q412" s="195"/>
      <c r="R412" s="195"/>
      <c r="S412" s="195"/>
      <c r="T412" s="196"/>
      <c r="AT412" s="190" t="s">
        <v>182</v>
      </c>
      <c r="AU412" s="190" t="s">
        <v>92</v>
      </c>
      <c r="AV412" s="14" t="s">
        <v>92</v>
      </c>
      <c r="AW412" s="14" t="s">
        <v>32</v>
      </c>
      <c r="AX412" s="14" t="s">
        <v>76</v>
      </c>
      <c r="AY412" s="190" t="s">
        <v>173</v>
      </c>
    </row>
    <row r="413" spans="2:51" s="14" customFormat="1" ht="12">
      <c r="B413" s="189"/>
      <c r="D413" s="182" t="s">
        <v>182</v>
      </c>
      <c r="E413" s="190" t="s">
        <v>1</v>
      </c>
      <c r="F413" s="191" t="s">
        <v>1027</v>
      </c>
      <c r="H413" s="192">
        <v>5.06</v>
      </c>
      <c r="I413" s="193"/>
      <c r="L413" s="189"/>
      <c r="M413" s="194"/>
      <c r="N413" s="195"/>
      <c r="O413" s="195"/>
      <c r="P413" s="195"/>
      <c r="Q413" s="195"/>
      <c r="R413" s="195"/>
      <c r="S413" s="195"/>
      <c r="T413" s="196"/>
      <c r="AT413" s="190" t="s">
        <v>182</v>
      </c>
      <c r="AU413" s="190" t="s">
        <v>92</v>
      </c>
      <c r="AV413" s="14" t="s">
        <v>92</v>
      </c>
      <c r="AW413" s="14" t="s">
        <v>32</v>
      </c>
      <c r="AX413" s="14" t="s">
        <v>76</v>
      </c>
      <c r="AY413" s="190" t="s">
        <v>173</v>
      </c>
    </row>
    <row r="414" spans="2:51" s="14" customFormat="1" ht="12">
      <c r="B414" s="189"/>
      <c r="D414" s="182" t="s">
        <v>182</v>
      </c>
      <c r="E414" s="190" t="s">
        <v>1</v>
      </c>
      <c r="F414" s="191" t="s">
        <v>1028</v>
      </c>
      <c r="H414" s="192">
        <v>4.84</v>
      </c>
      <c r="I414" s="193"/>
      <c r="L414" s="189"/>
      <c r="M414" s="194"/>
      <c r="N414" s="195"/>
      <c r="O414" s="195"/>
      <c r="P414" s="195"/>
      <c r="Q414" s="195"/>
      <c r="R414" s="195"/>
      <c r="S414" s="195"/>
      <c r="T414" s="196"/>
      <c r="AT414" s="190" t="s">
        <v>182</v>
      </c>
      <c r="AU414" s="190" t="s">
        <v>92</v>
      </c>
      <c r="AV414" s="14" t="s">
        <v>92</v>
      </c>
      <c r="AW414" s="14" t="s">
        <v>32</v>
      </c>
      <c r="AX414" s="14" t="s">
        <v>76</v>
      </c>
      <c r="AY414" s="190" t="s">
        <v>173</v>
      </c>
    </row>
    <row r="415" spans="2:51" s="14" customFormat="1" ht="12">
      <c r="B415" s="189"/>
      <c r="D415" s="182" t="s">
        <v>182</v>
      </c>
      <c r="E415" s="190" t="s">
        <v>1</v>
      </c>
      <c r="F415" s="191" t="s">
        <v>1029</v>
      </c>
      <c r="H415" s="192">
        <v>4.84</v>
      </c>
      <c r="I415" s="193"/>
      <c r="L415" s="189"/>
      <c r="M415" s="194"/>
      <c r="N415" s="195"/>
      <c r="O415" s="195"/>
      <c r="P415" s="195"/>
      <c r="Q415" s="195"/>
      <c r="R415" s="195"/>
      <c r="S415" s="195"/>
      <c r="T415" s="196"/>
      <c r="AT415" s="190" t="s">
        <v>182</v>
      </c>
      <c r="AU415" s="190" t="s">
        <v>92</v>
      </c>
      <c r="AV415" s="14" t="s">
        <v>92</v>
      </c>
      <c r="AW415" s="14" t="s">
        <v>32</v>
      </c>
      <c r="AX415" s="14" t="s">
        <v>76</v>
      </c>
      <c r="AY415" s="190" t="s">
        <v>173</v>
      </c>
    </row>
    <row r="416" spans="2:51" s="14" customFormat="1" ht="12">
      <c r="B416" s="189"/>
      <c r="D416" s="182" t="s">
        <v>182</v>
      </c>
      <c r="E416" s="190" t="s">
        <v>1</v>
      </c>
      <c r="F416" s="191" t="s">
        <v>1030</v>
      </c>
      <c r="H416" s="192">
        <v>4.75</v>
      </c>
      <c r="I416" s="193"/>
      <c r="L416" s="189"/>
      <c r="M416" s="194"/>
      <c r="N416" s="195"/>
      <c r="O416" s="195"/>
      <c r="P416" s="195"/>
      <c r="Q416" s="195"/>
      <c r="R416" s="195"/>
      <c r="S416" s="195"/>
      <c r="T416" s="196"/>
      <c r="AT416" s="190" t="s">
        <v>182</v>
      </c>
      <c r="AU416" s="190" t="s">
        <v>92</v>
      </c>
      <c r="AV416" s="14" t="s">
        <v>92</v>
      </c>
      <c r="AW416" s="14" t="s">
        <v>32</v>
      </c>
      <c r="AX416" s="14" t="s">
        <v>76</v>
      </c>
      <c r="AY416" s="190" t="s">
        <v>173</v>
      </c>
    </row>
    <row r="417" spans="2:51" s="14" customFormat="1" ht="12">
      <c r="B417" s="189"/>
      <c r="D417" s="182" t="s">
        <v>182</v>
      </c>
      <c r="E417" s="190" t="s">
        <v>1</v>
      </c>
      <c r="F417" s="191" t="s">
        <v>1031</v>
      </c>
      <c r="H417" s="192">
        <v>5.27</v>
      </c>
      <c r="I417" s="193"/>
      <c r="L417" s="189"/>
      <c r="M417" s="194"/>
      <c r="N417" s="195"/>
      <c r="O417" s="195"/>
      <c r="P417" s="195"/>
      <c r="Q417" s="195"/>
      <c r="R417" s="195"/>
      <c r="S417" s="195"/>
      <c r="T417" s="196"/>
      <c r="AT417" s="190" t="s">
        <v>182</v>
      </c>
      <c r="AU417" s="190" t="s">
        <v>92</v>
      </c>
      <c r="AV417" s="14" t="s">
        <v>92</v>
      </c>
      <c r="AW417" s="14" t="s">
        <v>32</v>
      </c>
      <c r="AX417" s="14" t="s">
        <v>76</v>
      </c>
      <c r="AY417" s="190" t="s">
        <v>173</v>
      </c>
    </row>
    <row r="418" spans="2:51" s="14" customFormat="1" ht="12">
      <c r="B418" s="189"/>
      <c r="D418" s="182" t="s">
        <v>182</v>
      </c>
      <c r="E418" s="190" t="s">
        <v>1</v>
      </c>
      <c r="F418" s="191" t="s">
        <v>1032</v>
      </c>
      <c r="H418" s="192">
        <v>4.8</v>
      </c>
      <c r="I418" s="193"/>
      <c r="L418" s="189"/>
      <c r="M418" s="194"/>
      <c r="N418" s="195"/>
      <c r="O418" s="195"/>
      <c r="P418" s="195"/>
      <c r="Q418" s="195"/>
      <c r="R418" s="195"/>
      <c r="S418" s="195"/>
      <c r="T418" s="196"/>
      <c r="AT418" s="190" t="s">
        <v>182</v>
      </c>
      <c r="AU418" s="190" t="s">
        <v>92</v>
      </c>
      <c r="AV418" s="14" t="s">
        <v>92</v>
      </c>
      <c r="AW418" s="14" t="s">
        <v>32</v>
      </c>
      <c r="AX418" s="14" t="s">
        <v>76</v>
      </c>
      <c r="AY418" s="190" t="s">
        <v>173</v>
      </c>
    </row>
    <row r="419" spans="2:51" s="14" customFormat="1" ht="12">
      <c r="B419" s="189"/>
      <c r="D419" s="182" t="s">
        <v>182</v>
      </c>
      <c r="E419" s="190" t="s">
        <v>1</v>
      </c>
      <c r="F419" s="191" t="s">
        <v>1033</v>
      </c>
      <c r="H419" s="192">
        <v>4.95</v>
      </c>
      <c r="I419" s="193"/>
      <c r="L419" s="189"/>
      <c r="M419" s="194"/>
      <c r="N419" s="195"/>
      <c r="O419" s="195"/>
      <c r="P419" s="195"/>
      <c r="Q419" s="195"/>
      <c r="R419" s="195"/>
      <c r="S419" s="195"/>
      <c r="T419" s="196"/>
      <c r="AT419" s="190" t="s">
        <v>182</v>
      </c>
      <c r="AU419" s="190" t="s">
        <v>92</v>
      </c>
      <c r="AV419" s="14" t="s">
        <v>92</v>
      </c>
      <c r="AW419" s="14" t="s">
        <v>32</v>
      </c>
      <c r="AX419" s="14" t="s">
        <v>76</v>
      </c>
      <c r="AY419" s="190" t="s">
        <v>173</v>
      </c>
    </row>
    <row r="420" spans="2:51" s="14" customFormat="1" ht="12">
      <c r="B420" s="189"/>
      <c r="D420" s="182" t="s">
        <v>182</v>
      </c>
      <c r="E420" s="190" t="s">
        <v>1</v>
      </c>
      <c r="F420" s="191" t="s">
        <v>1034</v>
      </c>
      <c r="H420" s="192">
        <v>4.95</v>
      </c>
      <c r="I420" s="193"/>
      <c r="L420" s="189"/>
      <c r="M420" s="194"/>
      <c r="N420" s="195"/>
      <c r="O420" s="195"/>
      <c r="P420" s="195"/>
      <c r="Q420" s="195"/>
      <c r="R420" s="195"/>
      <c r="S420" s="195"/>
      <c r="T420" s="196"/>
      <c r="AT420" s="190" t="s">
        <v>182</v>
      </c>
      <c r="AU420" s="190" t="s">
        <v>92</v>
      </c>
      <c r="AV420" s="14" t="s">
        <v>92</v>
      </c>
      <c r="AW420" s="14" t="s">
        <v>32</v>
      </c>
      <c r="AX420" s="14" t="s">
        <v>76</v>
      </c>
      <c r="AY420" s="190" t="s">
        <v>173</v>
      </c>
    </row>
    <row r="421" spans="2:51" s="16" customFormat="1" ht="12">
      <c r="B421" s="215"/>
      <c r="D421" s="182" t="s">
        <v>182</v>
      </c>
      <c r="E421" s="216" t="s">
        <v>1</v>
      </c>
      <c r="F421" s="217" t="s">
        <v>358</v>
      </c>
      <c r="H421" s="218">
        <v>57.42</v>
      </c>
      <c r="I421" s="219"/>
      <c r="L421" s="215"/>
      <c r="M421" s="220"/>
      <c r="N421" s="221"/>
      <c r="O421" s="221"/>
      <c r="P421" s="221"/>
      <c r="Q421" s="221"/>
      <c r="R421" s="221"/>
      <c r="S421" s="221"/>
      <c r="T421" s="222"/>
      <c r="AT421" s="216" t="s">
        <v>182</v>
      </c>
      <c r="AU421" s="216" t="s">
        <v>92</v>
      </c>
      <c r="AV421" s="16" t="s">
        <v>191</v>
      </c>
      <c r="AW421" s="16" t="s">
        <v>32</v>
      </c>
      <c r="AX421" s="16" t="s">
        <v>76</v>
      </c>
      <c r="AY421" s="216" t="s">
        <v>173</v>
      </c>
    </row>
    <row r="422" spans="2:51" s="13" customFormat="1" ht="12">
      <c r="B422" s="181"/>
      <c r="D422" s="182" t="s">
        <v>182</v>
      </c>
      <c r="E422" s="183" t="s">
        <v>1</v>
      </c>
      <c r="F422" s="184" t="s">
        <v>1035</v>
      </c>
      <c r="H422" s="183" t="s">
        <v>1</v>
      </c>
      <c r="I422" s="185"/>
      <c r="L422" s="181"/>
      <c r="M422" s="186"/>
      <c r="N422" s="187"/>
      <c r="O422" s="187"/>
      <c r="P422" s="187"/>
      <c r="Q422" s="187"/>
      <c r="R422" s="187"/>
      <c r="S422" s="187"/>
      <c r="T422" s="188"/>
      <c r="AT422" s="183" t="s">
        <v>182</v>
      </c>
      <c r="AU422" s="183" t="s">
        <v>92</v>
      </c>
      <c r="AV422" s="13" t="s">
        <v>84</v>
      </c>
      <c r="AW422" s="13" t="s">
        <v>32</v>
      </c>
      <c r="AX422" s="13" t="s">
        <v>76</v>
      </c>
      <c r="AY422" s="183" t="s">
        <v>173</v>
      </c>
    </row>
    <row r="423" spans="2:51" s="14" customFormat="1" ht="12">
      <c r="B423" s="189"/>
      <c r="D423" s="182" t="s">
        <v>182</v>
      </c>
      <c r="E423" s="190" t="s">
        <v>1</v>
      </c>
      <c r="F423" s="191" t="s">
        <v>924</v>
      </c>
      <c r="H423" s="192">
        <v>21.37</v>
      </c>
      <c r="I423" s="193"/>
      <c r="L423" s="189"/>
      <c r="M423" s="194"/>
      <c r="N423" s="195"/>
      <c r="O423" s="195"/>
      <c r="P423" s="195"/>
      <c r="Q423" s="195"/>
      <c r="R423" s="195"/>
      <c r="S423" s="195"/>
      <c r="T423" s="196"/>
      <c r="AT423" s="190" t="s">
        <v>182</v>
      </c>
      <c r="AU423" s="190" t="s">
        <v>92</v>
      </c>
      <c r="AV423" s="14" t="s">
        <v>92</v>
      </c>
      <c r="AW423" s="14" t="s">
        <v>32</v>
      </c>
      <c r="AX423" s="14" t="s">
        <v>76</v>
      </c>
      <c r="AY423" s="190" t="s">
        <v>173</v>
      </c>
    </row>
    <row r="424" spans="2:51" s="14" customFormat="1" ht="12">
      <c r="B424" s="189"/>
      <c r="D424" s="182" t="s">
        <v>182</v>
      </c>
      <c r="E424" s="190" t="s">
        <v>1</v>
      </c>
      <c r="F424" s="191" t="s">
        <v>925</v>
      </c>
      <c r="H424" s="192">
        <v>28.5</v>
      </c>
      <c r="I424" s="193"/>
      <c r="L424" s="189"/>
      <c r="M424" s="194"/>
      <c r="N424" s="195"/>
      <c r="O424" s="195"/>
      <c r="P424" s="195"/>
      <c r="Q424" s="195"/>
      <c r="R424" s="195"/>
      <c r="S424" s="195"/>
      <c r="T424" s="196"/>
      <c r="AT424" s="190" t="s">
        <v>182</v>
      </c>
      <c r="AU424" s="190" t="s">
        <v>92</v>
      </c>
      <c r="AV424" s="14" t="s">
        <v>92</v>
      </c>
      <c r="AW424" s="14" t="s">
        <v>32</v>
      </c>
      <c r="AX424" s="14" t="s">
        <v>76</v>
      </c>
      <c r="AY424" s="190" t="s">
        <v>173</v>
      </c>
    </row>
    <row r="425" spans="2:51" s="14" customFormat="1" ht="12">
      <c r="B425" s="189"/>
      <c r="D425" s="182" t="s">
        <v>182</v>
      </c>
      <c r="E425" s="190" t="s">
        <v>1</v>
      </c>
      <c r="F425" s="191" t="s">
        <v>926</v>
      </c>
      <c r="H425" s="192">
        <v>17.2</v>
      </c>
      <c r="I425" s="193"/>
      <c r="L425" s="189"/>
      <c r="M425" s="194"/>
      <c r="N425" s="195"/>
      <c r="O425" s="195"/>
      <c r="P425" s="195"/>
      <c r="Q425" s="195"/>
      <c r="R425" s="195"/>
      <c r="S425" s="195"/>
      <c r="T425" s="196"/>
      <c r="AT425" s="190" t="s">
        <v>182</v>
      </c>
      <c r="AU425" s="190" t="s">
        <v>92</v>
      </c>
      <c r="AV425" s="14" t="s">
        <v>92</v>
      </c>
      <c r="AW425" s="14" t="s">
        <v>32</v>
      </c>
      <c r="AX425" s="14" t="s">
        <v>76</v>
      </c>
      <c r="AY425" s="190" t="s">
        <v>173</v>
      </c>
    </row>
    <row r="426" spans="2:51" s="14" customFormat="1" ht="12">
      <c r="B426" s="189"/>
      <c r="D426" s="182" t="s">
        <v>182</v>
      </c>
      <c r="E426" s="190" t="s">
        <v>1</v>
      </c>
      <c r="F426" s="191" t="s">
        <v>927</v>
      </c>
      <c r="H426" s="192">
        <v>2.77</v>
      </c>
      <c r="I426" s="193"/>
      <c r="L426" s="189"/>
      <c r="M426" s="194"/>
      <c r="N426" s="195"/>
      <c r="O426" s="195"/>
      <c r="P426" s="195"/>
      <c r="Q426" s="195"/>
      <c r="R426" s="195"/>
      <c r="S426" s="195"/>
      <c r="T426" s="196"/>
      <c r="AT426" s="190" t="s">
        <v>182</v>
      </c>
      <c r="AU426" s="190" t="s">
        <v>92</v>
      </c>
      <c r="AV426" s="14" t="s">
        <v>92</v>
      </c>
      <c r="AW426" s="14" t="s">
        <v>32</v>
      </c>
      <c r="AX426" s="14" t="s">
        <v>76</v>
      </c>
      <c r="AY426" s="190" t="s">
        <v>173</v>
      </c>
    </row>
    <row r="427" spans="2:51" s="14" customFormat="1" ht="12">
      <c r="B427" s="189"/>
      <c r="D427" s="182" t="s">
        <v>182</v>
      </c>
      <c r="E427" s="190" t="s">
        <v>1</v>
      </c>
      <c r="F427" s="191" t="s">
        <v>928</v>
      </c>
      <c r="H427" s="192">
        <v>19.73</v>
      </c>
      <c r="I427" s="193"/>
      <c r="L427" s="189"/>
      <c r="M427" s="194"/>
      <c r="N427" s="195"/>
      <c r="O427" s="195"/>
      <c r="P427" s="195"/>
      <c r="Q427" s="195"/>
      <c r="R427" s="195"/>
      <c r="S427" s="195"/>
      <c r="T427" s="196"/>
      <c r="AT427" s="190" t="s">
        <v>182</v>
      </c>
      <c r="AU427" s="190" t="s">
        <v>92</v>
      </c>
      <c r="AV427" s="14" t="s">
        <v>92</v>
      </c>
      <c r="AW427" s="14" t="s">
        <v>32</v>
      </c>
      <c r="AX427" s="14" t="s">
        <v>76</v>
      </c>
      <c r="AY427" s="190" t="s">
        <v>173</v>
      </c>
    </row>
    <row r="428" spans="2:51" s="14" customFormat="1" ht="12">
      <c r="B428" s="189"/>
      <c r="D428" s="182" t="s">
        <v>182</v>
      </c>
      <c r="E428" s="190" t="s">
        <v>1</v>
      </c>
      <c r="F428" s="191" t="s">
        <v>929</v>
      </c>
      <c r="H428" s="192">
        <v>3</v>
      </c>
      <c r="I428" s="193"/>
      <c r="L428" s="189"/>
      <c r="M428" s="194"/>
      <c r="N428" s="195"/>
      <c r="O428" s="195"/>
      <c r="P428" s="195"/>
      <c r="Q428" s="195"/>
      <c r="R428" s="195"/>
      <c r="S428" s="195"/>
      <c r="T428" s="196"/>
      <c r="AT428" s="190" t="s">
        <v>182</v>
      </c>
      <c r="AU428" s="190" t="s">
        <v>92</v>
      </c>
      <c r="AV428" s="14" t="s">
        <v>92</v>
      </c>
      <c r="AW428" s="14" t="s">
        <v>32</v>
      </c>
      <c r="AX428" s="14" t="s">
        <v>76</v>
      </c>
      <c r="AY428" s="190" t="s">
        <v>173</v>
      </c>
    </row>
    <row r="429" spans="2:51" s="14" customFormat="1" ht="12">
      <c r="B429" s="189"/>
      <c r="D429" s="182" t="s">
        <v>182</v>
      </c>
      <c r="E429" s="190" t="s">
        <v>1</v>
      </c>
      <c r="F429" s="191" t="s">
        <v>930</v>
      </c>
      <c r="H429" s="192">
        <v>27.17</v>
      </c>
      <c r="I429" s="193"/>
      <c r="L429" s="189"/>
      <c r="M429" s="194"/>
      <c r="N429" s="195"/>
      <c r="O429" s="195"/>
      <c r="P429" s="195"/>
      <c r="Q429" s="195"/>
      <c r="R429" s="195"/>
      <c r="S429" s="195"/>
      <c r="T429" s="196"/>
      <c r="AT429" s="190" t="s">
        <v>182</v>
      </c>
      <c r="AU429" s="190" t="s">
        <v>92</v>
      </c>
      <c r="AV429" s="14" t="s">
        <v>92</v>
      </c>
      <c r="AW429" s="14" t="s">
        <v>32</v>
      </c>
      <c r="AX429" s="14" t="s">
        <v>76</v>
      </c>
      <c r="AY429" s="190" t="s">
        <v>173</v>
      </c>
    </row>
    <row r="430" spans="2:51" s="14" customFormat="1" ht="12">
      <c r="B430" s="189"/>
      <c r="D430" s="182" t="s">
        <v>182</v>
      </c>
      <c r="E430" s="190" t="s">
        <v>1</v>
      </c>
      <c r="F430" s="191" t="s">
        <v>931</v>
      </c>
      <c r="H430" s="192">
        <v>17.38</v>
      </c>
      <c r="I430" s="193"/>
      <c r="L430" s="189"/>
      <c r="M430" s="194"/>
      <c r="N430" s="195"/>
      <c r="O430" s="195"/>
      <c r="P430" s="195"/>
      <c r="Q430" s="195"/>
      <c r="R430" s="195"/>
      <c r="S430" s="195"/>
      <c r="T430" s="196"/>
      <c r="AT430" s="190" t="s">
        <v>182</v>
      </c>
      <c r="AU430" s="190" t="s">
        <v>92</v>
      </c>
      <c r="AV430" s="14" t="s">
        <v>92</v>
      </c>
      <c r="AW430" s="14" t="s">
        <v>32</v>
      </c>
      <c r="AX430" s="14" t="s">
        <v>76</v>
      </c>
      <c r="AY430" s="190" t="s">
        <v>173</v>
      </c>
    </row>
    <row r="431" spans="2:51" s="14" customFormat="1" ht="12">
      <c r="B431" s="189"/>
      <c r="D431" s="182" t="s">
        <v>182</v>
      </c>
      <c r="E431" s="190" t="s">
        <v>1</v>
      </c>
      <c r="F431" s="191" t="s">
        <v>932</v>
      </c>
      <c r="H431" s="192">
        <v>3.8</v>
      </c>
      <c r="I431" s="193"/>
      <c r="L431" s="189"/>
      <c r="M431" s="194"/>
      <c r="N431" s="195"/>
      <c r="O431" s="195"/>
      <c r="P431" s="195"/>
      <c r="Q431" s="195"/>
      <c r="R431" s="195"/>
      <c r="S431" s="195"/>
      <c r="T431" s="196"/>
      <c r="AT431" s="190" t="s">
        <v>182</v>
      </c>
      <c r="AU431" s="190" t="s">
        <v>92</v>
      </c>
      <c r="AV431" s="14" t="s">
        <v>92</v>
      </c>
      <c r="AW431" s="14" t="s">
        <v>32</v>
      </c>
      <c r="AX431" s="14" t="s">
        <v>76</v>
      </c>
      <c r="AY431" s="190" t="s">
        <v>173</v>
      </c>
    </row>
    <row r="432" spans="2:51" s="14" customFormat="1" ht="12">
      <c r="B432" s="189"/>
      <c r="D432" s="182" t="s">
        <v>182</v>
      </c>
      <c r="E432" s="190" t="s">
        <v>1</v>
      </c>
      <c r="F432" s="191" t="s">
        <v>933</v>
      </c>
      <c r="H432" s="192">
        <v>24.89</v>
      </c>
      <c r="I432" s="193"/>
      <c r="L432" s="189"/>
      <c r="M432" s="194"/>
      <c r="N432" s="195"/>
      <c r="O432" s="195"/>
      <c r="P432" s="195"/>
      <c r="Q432" s="195"/>
      <c r="R432" s="195"/>
      <c r="S432" s="195"/>
      <c r="T432" s="196"/>
      <c r="AT432" s="190" t="s">
        <v>182</v>
      </c>
      <c r="AU432" s="190" t="s">
        <v>92</v>
      </c>
      <c r="AV432" s="14" t="s">
        <v>92</v>
      </c>
      <c r="AW432" s="14" t="s">
        <v>32</v>
      </c>
      <c r="AX432" s="14" t="s">
        <v>76</v>
      </c>
      <c r="AY432" s="190" t="s">
        <v>173</v>
      </c>
    </row>
    <row r="433" spans="2:51" s="14" customFormat="1" ht="12">
      <c r="B433" s="189"/>
      <c r="D433" s="182" t="s">
        <v>182</v>
      </c>
      <c r="E433" s="190" t="s">
        <v>1</v>
      </c>
      <c r="F433" s="191" t="s">
        <v>934</v>
      </c>
      <c r="H433" s="192">
        <v>2.85</v>
      </c>
      <c r="I433" s="193"/>
      <c r="L433" s="189"/>
      <c r="M433" s="194"/>
      <c r="N433" s="195"/>
      <c r="O433" s="195"/>
      <c r="P433" s="195"/>
      <c r="Q433" s="195"/>
      <c r="R433" s="195"/>
      <c r="S433" s="195"/>
      <c r="T433" s="196"/>
      <c r="AT433" s="190" t="s">
        <v>182</v>
      </c>
      <c r="AU433" s="190" t="s">
        <v>92</v>
      </c>
      <c r="AV433" s="14" t="s">
        <v>92</v>
      </c>
      <c r="AW433" s="14" t="s">
        <v>32</v>
      </c>
      <c r="AX433" s="14" t="s">
        <v>76</v>
      </c>
      <c r="AY433" s="190" t="s">
        <v>173</v>
      </c>
    </row>
    <row r="434" spans="2:51" s="14" customFormat="1" ht="12">
      <c r="B434" s="189"/>
      <c r="D434" s="182" t="s">
        <v>182</v>
      </c>
      <c r="E434" s="190" t="s">
        <v>1</v>
      </c>
      <c r="F434" s="191" t="s">
        <v>950</v>
      </c>
      <c r="H434" s="192">
        <v>16.32</v>
      </c>
      <c r="I434" s="193"/>
      <c r="L434" s="189"/>
      <c r="M434" s="194"/>
      <c r="N434" s="195"/>
      <c r="O434" s="195"/>
      <c r="P434" s="195"/>
      <c r="Q434" s="195"/>
      <c r="R434" s="195"/>
      <c r="S434" s="195"/>
      <c r="T434" s="196"/>
      <c r="AT434" s="190" t="s">
        <v>182</v>
      </c>
      <c r="AU434" s="190" t="s">
        <v>92</v>
      </c>
      <c r="AV434" s="14" t="s">
        <v>92</v>
      </c>
      <c r="AW434" s="14" t="s">
        <v>32</v>
      </c>
      <c r="AX434" s="14" t="s">
        <v>76</v>
      </c>
      <c r="AY434" s="190" t="s">
        <v>173</v>
      </c>
    </row>
    <row r="435" spans="2:51" s="14" customFormat="1" ht="12">
      <c r="B435" s="189"/>
      <c r="D435" s="182" t="s">
        <v>182</v>
      </c>
      <c r="E435" s="190" t="s">
        <v>1</v>
      </c>
      <c r="F435" s="191" t="s">
        <v>951</v>
      </c>
      <c r="H435" s="192">
        <v>31.79</v>
      </c>
      <c r="I435" s="193"/>
      <c r="L435" s="189"/>
      <c r="M435" s="194"/>
      <c r="N435" s="195"/>
      <c r="O435" s="195"/>
      <c r="P435" s="195"/>
      <c r="Q435" s="195"/>
      <c r="R435" s="195"/>
      <c r="S435" s="195"/>
      <c r="T435" s="196"/>
      <c r="AT435" s="190" t="s">
        <v>182</v>
      </c>
      <c r="AU435" s="190" t="s">
        <v>92</v>
      </c>
      <c r="AV435" s="14" t="s">
        <v>92</v>
      </c>
      <c r="AW435" s="14" t="s">
        <v>32</v>
      </c>
      <c r="AX435" s="14" t="s">
        <v>76</v>
      </c>
      <c r="AY435" s="190" t="s">
        <v>173</v>
      </c>
    </row>
    <row r="436" spans="2:51" s="14" customFormat="1" ht="12">
      <c r="B436" s="189"/>
      <c r="D436" s="182" t="s">
        <v>182</v>
      </c>
      <c r="E436" s="190" t="s">
        <v>1</v>
      </c>
      <c r="F436" s="191" t="s">
        <v>952</v>
      </c>
      <c r="H436" s="192">
        <v>2.38</v>
      </c>
      <c r="I436" s="193"/>
      <c r="L436" s="189"/>
      <c r="M436" s="194"/>
      <c r="N436" s="195"/>
      <c r="O436" s="195"/>
      <c r="P436" s="195"/>
      <c r="Q436" s="195"/>
      <c r="R436" s="195"/>
      <c r="S436" s="195"/>
      <c r="T436" s="196"/>
      <c r="AT436" s="190" t="s">
        <v>182</v>
      </c>
      <c r="AU436" s="190" t="s">
        <v>92</v>
      </c>
      <c r="AV436" s="14" t="s">
        <v>92</v>
      </c>
      <c r="AW436" s="14" t="s">
        <v>32</v>
      </c>
      <c r="AX436" s="14" t="s">
        <v>76</v>
      </c>
      <c r="AY436" s="190" t="s">
        <v>173</v>
      </c>
    </row>
    <row r="437" spans="2:51" s="14" customFormat="1" ht="12">
      <c r="B437" s="189"/>
      <c r="D437" s="182" t="s">
        <v>182</v>
      </c>
      <c r="E437" s="190" t="s">
        <v>1</v>
      </c>
      <c r="F437" s="191" t="s">
        <v>953</v>
      </c>
      <c r="H437" s="192">
        <v>33.97</v>
      </c>
      <c r="I437" s="193"/>
      <c r="L437" s="189"/>
      <c r="M437" s="194"/>
      <c r="N437" s="195"/>
      <c r="O437" s="195"/>
      <c r="P437" s="195"/>
      <c r="Q437" s="195"/>
      <c r="R437" s="195"/>
      <c r="S437" s="195"/>
      <c r="T437" s="196"/>
      <c r="AT437" s="190" t="s">
        <v>182</v>
      </c>
      <c r="AU437" s="190" t="s">
        <v>92</v>
      </c>
      <c r="AV437" s="14" t="s">
        <v>92</v>
      </c>
      <c r="AW437" s="14" t="s">
        <v>32</v>
      </c>
      <c r="AX437" s="14" t="s">
        <v>76</v>
      </c>
      <c r="AY437" s="190" t="s">
        <v>173</v>
      </c>
    </row>
    <row r="438" spans="2:51" s="14" customFormat="1" ht="12">
      <c r="B438" s="189"/>
      <c r="D438" s="182" t="s">
        <v>182</v>
      </c>
      <c r="E438" s="190" t="s">
        <v>1</v>
      </c>
      <c r="F438" s="191" t="s">
        <v>954</v>
      </c>
      <c r="H438" s="192">
        <v>3.48</v>
      </c>
      <c r="I438" s="193"/>
      <c r="L438" s="189"/>
      <c r="M438" s="194"/>
      <c r="N438" s="195"/>
      <c r="O438" s="195"/>
      <c r="P438" s="195"/>
      <c r="Q438" s="195"/>
      <c r="R438" s="195"/>
      <c r="S438" s="195"/>
      <c r="T438" s="196"/>
      <c r="AT438" s="190" t="s">
        <v>182</v>
      </c>
      <c r="AU438" s="190" t="s">
        <v>92</v>
      </c>
      <c r="AV438" s="14" t="s">
        <v>92</v>
      </c>
      <c r="AW438" s="14" t="s">
        <v>32</v>
      </c>
      <c r="AX438" s="14" t="s">
        <v>76</v>
      </c>
      <c r="AY438" s="190" t="s">
        <v>173</v>
      </c>
    </row>
    <row r="439" spans="2:51" s="14" customFormat="1" ht="12">
      <c r="B439" s="189"/>
      <c r="D439" s="182" t="s">
        <v>182</v>
      </c>
      <c r="E439" s="190" t="s">
        <v>1</v>
      </c>
      <c r="F439" s="191" t="s">
        <v>955</v>
      </c>
      <c r="H439" s="192">
        <v>31.84</v>
      </c>
      <c r="I439" s="193"/>
      <c r="L439" s="189"/>
      <c r="M439" s="194"/>
      <c r="N439" s="195"/>
      <c r="O439" s="195"/>
      <c r="P439" s="195"/>
      <c r="Q439" s="195"/>
      <c r="R439" s="195"/>
      <c r="S439" s="195"/>
      <c r="T439" s="196"/>
      <c r="AT439" s="190" t="s">
        <v>182</v>
      </c>
      <c r="AU439" s="190" t="s">
        <v>92</v>
      </c>
      <c r="AV439" s="14" t="s">
        <v>92</v>
      </c>
      <c r="AW439" s="14" t="s">
        <v>32</v>
      </c>
      <c r="AX439" s="14" t="s">
        <v>76</v>
      </c>
      <c r="AY439" s="190" t="s">
        <v>173</v>
      </c>
    </row>
    <row r="440" spans="2:51" s="14" customFormat="1" ht="12">
      <c r="B440" s="189"/>
      <c r="D440" s="182" t="s">
        <v>182</v>
      </c>
      <c r="E440" s="190" t="s">
        <v>1</v>
      </c>
      <c r="F440" s="191" t="s">
        <v>956</v>
      </c>
      <c r="H440" s="192">
        <v>2.81</v>
      </c>
      <c r="I440" s="193"/>
      <c r="L440" s="189"/>
      <c r="M440" s="194"/>
      <c r="N440" s="195"/>
      <c r="O440" s="195"/>
      <c r="P440" s="195"/>
      <c r="Q440" s="195"/>
      <c r="R440" s="195"/>
      <c r="S440" s="195"/>
      <c r="T440" s="196"/>
      <c r="AT440" s="190" t="s">
        <v>182</v>
      </c>
      <c r="AU440" s="190" t="s">
        <v>92</v>
      </c>
      <c r="AV440" s="14" t="s">
        <v>92</v>
      </c>
      <c r="AW440" s="14" t="s">
        <v>32</v>
      </c>
      <c r="AX440" s="14" t="s">
        <v>76</v>
      </c>
      <c r="AY440" s="190" t="s">
        <v>173</v>
      </c>
    </row>
    <row r="441" spans="2:51" s="14" customFormat="1" ht="12">
      <c r="B441" s="189"/>
      <c r="D441" s="182" t="s">
        <v>182</v>
      </c>
      <c r="E441" s="190" t="s">
        <v>1</v>
      </c>
      <c r="F441" s="191" t="s">
        <v>957</v>
      </c>
      <c r="H441" s="192">
        <v>38.49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182</v>
      </c>
      <c r="AU441" s="190" t="s">
        <v>92</v>
      </c>
      <c r="AV441" s="14" t="s">
        <v>92</v>
      </c>
      <c r="AW441" s="14" t="s">
        <v>32</v>
      </c>
      <c r="AX441" s="14" t="s">
        <v>76</v>
      </c>
      <c r="AY441" s="190" t="s">
        <v>173</v>
      </c>
    </row>
    <row r="442" spans="2:51" s="14" customFormat="1" ht="12">
      <c r="B442" s="189"/>
      <c r="D442" s="182" t="s">
        <v>182</v>
      </c>
      <c r="E442" s="190" t="s">
        <v>1</v>
      </c>
      <c r="F442" s="191" t="s">
        <v>958</v>
      </c>
      <c r="H442" s="192">
        <v>2.81</v>
      </c>
      <c r="I442" s="193"/>
      <c r="L442" s="189"/>
      <c r="M442" s="194"/>
      <c r="N442" s="195"/>
      <c r="O442" s="195"/>
      <c r="P442" s="195"/>
      <c r="Q442" s="195"/>
      <c r="R442" s="195"/>
      <c r="S442" s="195"/>
      <c r="T442" s="196"/>
      <c r="AT442" s="190" t="s">
        <v>182</v>
      </c>
      <c r="AU442" s="190" t="s">
        <v>92</v>
      </c>
      <c r="AV442" s="14" t="s">
        <v>92</v>
      </c>
      <c r="AW442" s="14" t="s">
        <v>32</v>
      </c>
      <c r="AX442" s="14" t="s">
        <v>76</v>
      </c>
      <c r="AY442" s="190" t="s">
        <v>173</v>
      </c>
    </row>
    <row r="443" spans="2:51" s="16" customFormat="1" ht="12">
      <c r="B443" s="215"/>
      <c r="D443" s="182" t="s">
        <v>182</v>
      </c>
      <c r="E443" s="216" t="s">
        <v>1</v>
      </c>
      <c r="F443" s="217" t="s">
        <v>358</v>
      </c>
      <c r="H443" s="218">
        <v>332.54999999999995</v>
      </c>
      <c r="I443" s="219"/>
      <c r="L443" s="215"/>
      <c r="M443" s="220"/>
      <c r="N443" s="221"/>
      <c r="O443" s="221"/>
      <c r="P443" s="221"/>
      <c r="Q443" s="221"/>
      <c r="R443" s="221"/>
      <c r="S443" s="221"/>
      <c r="T443" s="222"/>
      <c r="AT443" s="216" t="s">
        <v>182</v>
      </c>
      <c r="AU443" s="216" t="s">
        <v>92</v>
      </c>
      <c r="AV443" s="16" t="s">
        <v>191</v>
      </c>
      <c r="AW443" s="16" t="s">
        <v>32</v>
      </c>
      <c r="AX443" s="16" t="s">
        <v>76</v>
      </c>
      <c r="AY443" s="216" t="s">
        <v>173</v>
      </c>
    </row>
    <row r="444" spans="2:51" s="15" customFormat="1" ht="12">
      <c r="B444" s="197"/>
      <c r="D444" s="182" t="s">
        <v>182</v>
      </c>
      <c r="E444" s="198" t="s">
        <v>1</v>
      </c>
      <c r="F444" s="199" t="s">
        <v>215</v>
      </c>
      <c r="H444" s="200">
        <v>389.96999999999997</v>
      </c>
      <c r="I444" s="201"/>
      <c r="L444" s="197"/>
      <c r="M444" s="202"/>
      <c r="N444" s="203"/>
      <c r="O444" s="203"/>
      <c r="P444" s="203"/>
      <c r="Q444" s="203"/>
      <c r="R444" s="203"/>
      <c r="S444" s="203"/>
      <c r="T444" s="204"/>
      <c r="AT444" s="198" t="s">
        <v>182</v>
      </c>
      <c r="AU444" s="198" t="s">
        <v>92</v>
      </c>
      <c r="AV444" s="15" t="s">
        <v>180</v>
      </c>
      <c r="AW444" s="15" t="s">
        <v>32</v>
      </c>
      <c r="AX444" s="15" t="s">
        <v>84</v>
      </c>
      <c r="AY444" s="198" t="s">
        <v>173</v>
      </c>
    </row>
    <row r="445" spans="2:51" s="14" customFormat="1" ht="12">
      <c r="B445" s="189"/>
      <c r="D445" s="182" t="s">
        <v>182</v>
      </c>
      <c r="F445" s="191" t="s">
        <v>1079</v>
      </c>
      <c r="H445" s="192">
        <v>428.967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182</v>
      </c>
      <c r="AU445" s="190" t="s">
        <v>92</v>
      </c>
      <c r="AV445" s="14" t="s">
        <v>92</v>
      </c>
      <c r="AW445" s="14" t="s">
        <v>3</v>
      </c>
      <c r="AX445" s="14" t="s">
        <v>84</v>
      </c>
      <c r="AY445" s="190" t="s">
        <v>173</v>
      </c>
    </row>
    <row r="446" spans="1:65" s="2" customFormat="1" ht="21.75" customHeight="1">
      <c r="A446" s="33"/>
      <c r="B446" s="167"/>
      <c r="C446" s="168" t="s">
        <v>260</v>
      </c>
      <c r="D446" s="168" t="s">
        <v>175</v>
      </c>
      <c r="E446" s="169" t="s">
        <v>1080</v>
      </c>
      <c r="F446" s="170" t="s">
        <v>1081</v>
      </c>
      <c r="G446" s="171" t="s">
        <v>256</v>
      </c>
      <c r="H446" s="172">
        <v>399.14</v>
      </c>
      <c r="I446" s="173"/>
      <c r="J446" s="174">
        <f>ROUND(I446*H446,2)</f>
        <v>0</v>
      </c>
      <c r="K446" s="170" t="s">
        <v>179</v>
      </c>
      <c r="L446" s="34"/>
      <c r="M446" s="175" t="s">
        <v>1</v>
      </c>
      <c r="N446" s="176" t="s">
        <v>42</v>
      </c>
      <c r="O446" s="59"/>
      <c r="P446" s="177">
        <f>O446*H446</f>
        <v>0</v>
      </c>
      <c r="Q446" s="177">
        <v>6E-05</v>
      </c>
      <c r="R446" s="177">
        <f>Q446*H446</f>
        <v>0.023948399999999998</v>
      </c>
      <c r="S446" s="177">
        <v>0</v>
      </c>
      <c r="T446" s="178">
        <f>S446*H446</f>
        <v>0</v>
      </c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R446" s="179" t="s">
        <v>253</v>
      </c>
      <c r="AT446" s="179" t="s">
        <v>175</v>
      </c>
      <c r="AU446" s="179" t="s">
        <v>92</v>
      </c>
      <c r="AY446" s="18" t="s">
        <v>173</v>
      </c>
      <c r="BE446" s="180">
        <f>IF(N446="základní",J446,0)</f>
        <v>0</v>
      </c>
      <c r="BF446" s="180">
        <f>IF(N446="snížená",J446,0)</f>
        <v>0</v>
      </c>
      <c r="BG446" s="180">
        <f>IF(N446="zákl. přenesená",J446,0)</f>
        <v>0</v>
      </c>
      <c r="BH446" s="180">
        <f>IF(N446="sníž. přenesená",J446,0)</f>
        <v>0</v>
      </c>
      <c r="BI446" s="180">
        <f>IF(N446="nulová",J446,0)</f>
        <v>0</v>
      </c>
      <c r="BJ446" s="18" t="s">
        <v>92</v>
      </c>
      <c r="BK446" s="180">
        <f>ROUND(I446*H446,2)</f>
        <v>0</v>
      </c>
      <c r="BL446" s="18" t="s">
        <v>253</v>
      </c>
      <c r="BM446" s="179" t="s">
        <v>1082</v>
      </c>
    </row>
    <row r="447" spans="2:51" s="13" customFormat="1" ht="12">
      <c r="B447" s="181"/>
      <c r="D447" s="182" t="s">
        <v>182</v>
      </c>
      <c r="E447" s="183" t="s">
        <v>1</v>
      </c>
      <c r="F447" s="184" t="s">
        <v>1083</v>
      </c>
      <c r="H447" s="183" t="s">
        <v>1</v>
      </c>
      <c r="I447" s="185"/>
      <c r="L447" s="181"/>
      <c r="M447" s="186"/>
      <c r="N447" s="187"/>
      <c r="O447" s="187"/>
      <c r="P447" s="187"/>
      <c r="Q447" s="187"/>
      <c r="R447" s="187"/>
      <c r="S447" s="187"/>
      <c r="T447" s="188"/>
      <c r="AT447" s="183" t="s">
        <v>182</v>
      </c>
      <c r="AU447" s="183" t="s">
        <v>92</v>
      </c>
      <c r="AV447" s="13" t="s">
        <v>84</v>
      </c>
      <c r="AW447" s="13" t="s">
        <v>32</v>
      </c>
      <c r="AX447" s="13" t="s">
        <v>76</v>
      </c>
      <c r="AY447" s="183" t="s">
        <v>173</v>
      </c>
    </row>
    <row r="448" spans="2:51" s="14" customFormat="1" ht="12">
      <c r="B448" s="189"/>
      <c r="D448" s="182" t="s">
        <v>182</v>
      </c>
      <c r="E448" s="190" t="s">
        <v>1</v>
      </c>
      <c r="F448" s="191" t="s">
        <v>1084</v>
      </c>
      <c r="H448" s="192">
        <v>18.54</v>
      </c>
      <c r="I448" s="193"/>
      <c r="L448" s="189"/>
      <c r="M448" s="194"/>
      <c r="N448" s="195"/>
      <c r="O448" s="195"/>
      <c r="P448" s="195"/>
      <c r="Q448" s="195"/>
      <c r="R448" s="195"/>
      <c r="S448" s="195"/>
      <c r="T448" s="196"/>
      <c r="AT448" s="190" t="s">
        <v>182</v>
      </c>
      <c r="AU448" s="190" t="s">
        <v>92</v>
      </c>
      <c r="AV448" s="14" t="s">
        <v>92</v>
      </c>
      <c r="AW448" s="14" t="s">
        <v>32</v>
      </c>
      <c r="AX448" s="14" t="s">
        <v>76</v>
      </c>
      <c r="AY448" s="190" t="s">
        <v>173</v>
      </c>
    </row>
    <row r="449" spans="2:51" s="14" customFormat="1" ht="12">
      <c r="B449" s="189"/>
      <c r="D449" s="182" t="s">
        <v>182</v>
      </c>
      <c r="E449" s="190" t="s">
        <v>1</v>
      </c>
      <c r="F449" s="191" t="s">
        <v>1085</v>
      </c>
      <c r="H449" s="192">
        <v>20.02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182</v>
      </c>
      <c r="AU449" s="190" t="s">
        <v>92</v>
      </c>
      <c r="AV449" s="14" t="s">
        <v>92</v>
      </c>
      <c r="AW449" s="14" t="s">
        <v>32</v>
      </c>
      <c r="AX449" s="14" t="s">
        <v>76</v>
      </c>
      <c r="AY449" s="190" t="s">
        <v>173</v>
      </c>
    </row>
    <row r="450" spans="2:51" s="14" customFormat="1" ht="12">
      <c r="B450" s="189"/>
      <c r="D450" s="182" t="s">
        <v>182</v>
      </c>
      <c r="E450" s="190" t="s">
        <v>1</v>
      </c>
      <c r="F450" s="191" t="s">
        <v>1086</v>
      </c>
      <c r="H450" s="192">
        <v>14.4</v>
      </c>
      <c r="I450" s="193"/>
      <c r="L450" s="189"/>
      <c r="M450" s="194"/>
      <c r="N450" s="195"/>
      <c r="O450" s="195"/>
      <c r="P450" s="195"/>
      <c r="Q450" s="195"/>
      <c r="R450" s="195"/>
      <c r="S450" s="195"/>
      <c r="T450" s="196"/>
      <c r="AT450" s="190" t="s">
        <v>182</v>
      </c>
      <c r="AU450" s="190" t="s">
        <v>92</v>
      </c>
      <c r="AV450" s="14" t="s">
        <v>92</v>
      </c>
      <c r="AW450" s="14" t="s">
        <v>32</v>
      </c>
      <c r="AX450" s="14" t="s">
        <v>76</v>
      </c>
      <c r="AY450" s="190" t="s">
        <v>173</v>
      </c>
    </row>
    <row r="451" spans="2:51" s="14" customFormat="1" ht="12">
      <c r="B451" s="189"/>
      <c r="D451" s="182" t="s">
        <v>182</v>
      </c>
      <c r="E451" s="190" t="s">
        <v>1</v>
      </c>
      <c r="F451" s="191" t="s">
        <v>1087</v>
      </c>
      <c r="H451" s="192">
        <v>5.6</v>
      </c>
      <c r="I451" s="193"/>
      <c r="L451" s="189"/>
      <c r="M451" s="194"/>
      <c r="N451" s="195"/>
      <c r="O451" s="195"/>
      <c r="P451" s="195"/>
      <c r="Q451" s="195"/>
      <c r="R451" s="195"/>
      <c r="S451" s="195"/>
      <c r="T451" s="196"/>
      <c r="AT451" s="190" t="s">
        <v>182</v>
      </c>
      <c r="AU451" s="190" t="s">
        <v>92</v>
      </c>
      <c r="AV451" s="14" t="s">
        <v>92</v>
      </c>
      <c r="AW451" s="14" t="s">
        <v>32</v>
      </c>
      <c r="AX451" s="14" t="s">
        <v>76</v>
      </c>
      <c r="AY451" s="190" t="s">
        <v>173</v>
      </c>
    </row>
    <row r="452" spans="2:51" s="14" customFormat="1" ht="12">
      <c r="B452" s="189"/>
      <c r="D452" s="182" t="s">
        <v>182</v>
      </c>
      <c r="E452" s="190" t="s">
        <v>1</v>
      </c>
      <c r="F452" s="191" t="s">
        <v>1088</v>
      </c>
      <c r="H452" s="192">
        <v>20.1</v>
      </c>
      <c r="I452" s="193"/>
      <c r="L452" s="189"/>
      <c r="M452" s="194"/>
      <c r="N452" s="195"/>
      <c r="O452" s="195"/>
      <c r="P452" s="195"/>
      <c r="Q452" s="195"/>
      <c r="R452" s="195"/>
      <c r="S452" s="195"/>
      <c r="T452" s="196"/>
      <c r="AT452" s="190" t="s">
        <v>182</v>
      </c>
      <c r="AU452" s="190" t="s">
        <v>92</v>
      </c>
      <c r="AV452" s="14" t="s">
        <v>92</v>
      </c>
      <c r="AW452" s="14" t="s">
        <v>32</v>
      </c>
      <c r="AX452" s="14" t="s">
        <v>76</v>
      </c>
      <c r="AY452" s="190" t="s">
        <v>173</v>
      </c>
    </row>
    <row r="453" spans="2:51" s="14" customFormat="1" ht="12">
      <c r="B453" s="189"/>
      <c r="D453" s="182" t="s">
        <v>182</v>
      </c>
      <c r="E453" s="190" t="s">
        <v>1</v>
      </c>
      <c r="F453" s="191" t="s">
        <v>1089</v>
      </c>
      <c r="H453" s="192">
        <v>6.1</v>
      </c>
      <c r="I453" s="193"/>
      <c r="L453" s="189"/>
      <c r="M453" s="194"/>
      <c r="N453" s="195"/>
      <c r="O453" s="195"/>
      <c r="P453" s="195"/>
      <c r="Q453" s="195"/>
      <c r="R453" s="195"/>
      <c r="S453" s="195"/>
      <c r="T453" s="196"/>
      <c r="AT453" s="190" t="s">
        <v>182</v>
      </c>
      <c r="AU453" s="190" t="s">
        <v>92</v>
      </c>
      <c r="AV453" s="14" t="s">
        <v>92</v>
      </c>
      <c r="AW453" s="14" t="s">
        <v>32</v>
      </c>
      <c r="AX453" s="14" t="s">
        <v>76</v>
      </c>
      <c r="AY453" s="190" t="s">
        <v>173</v>
      </c>
    </row>
    <row r="454" spans="2:51" s="14" customFormat="1" ht="12">
      <c r="B454" s="189"/>
      <c r="D454" s="182" t="s">
        <v>182</v>
      </c>
      <c r="E454" s="190" t="s">
        <v>1</v>
      </c>
      <c r="F454" s="191" t="s">
        <v>1090</v>
      </c>
      <c r="H454" s="192">
        <v>21.3</v>
      </c>
      <c r="I454" s="193"/>
      <c r="L454" s="189"/>
      <c r="M454" s="194"/>
      <c r="N454" s="195"/>
      <c r="O454" s="195"/>
      <c r="P454" s="195"/>
      <c r="Q454" s="195"/>
      <c r="R454" s="195"/>
      <c r="S454" s="195"/>
      <c r="T454" s="196"/>
      <c r="AT454" s="190" t="s">
        <v>182</v>
      </c>
      <c r="AU454" s="190" t="s">
        <v>92</v>
      </c>
      <c r="AV454" s="14" t="s">
        <v>92</v>
      </c>
      <c r="AW454" s="14" t="s">
        <v>32</v>
      </c>
      <c r="AX454" s="14" t="s">
        <v>76</v>
      </c>
      <c r="AY454" s="190" t="s">
        <v>173</v>
      </c>
    </row>
    <row r="455" spans="2:51" s="14" customFormat="1" ht="12">
      <c r="B455" s="189"/>
      <c r="D455" s="182" t="s">
        <v>182</v>
      </c>
      <c r="E455" s="190" t="s">
        <v>1</v>
      </c>
      <c r="F455" s="191" t="s">
        <v>1091</v>
      </c>
      <c r="H455" s="192">
        <v>15.7</v>
      </c>
      <c r="I455" s="193"/>
      <c r="L455" s="189"/>
      <c r="M455" s="194"/>
      <c r="N455" s="195"/>
      <c r="O455" s="195"/>
      <c r="P455" s="195"/>
      <c r="Q455" s="195"/>
      <c r="R455" s="195"/>
      <c r="S455" s="195"/>
      <c r="T455" s="196"/>
      <c r="AT455" s="190" t="s">
        <v>182</v>
      </c>
      <c r="AU455" s="190" t="s">
        <v>92</v>
      </c>
      <c r="AV455" s="14" t="s">
        <v>92</v>
      </c>
      <c r="AW455" s="14" t="s">
        <v>32</v>
      </c>
      <c r="AX455" s="14" t="s">
        <v>76</v>
      </c>
      <c r="AY455" s="190" t="s">
        <v>173</v>
      </c>
    </row>
    <row r="456" spans="2:51" s="14" customFormat="1" ht="12">
      <c r="B456" s="189"/>
      <c r="D456" s="182" t="s">
        <v>182</v>
      </c>
      <c r="E456" s="190" t="s">
        <v>1</v>
      </c>
      <c r="F456" s="191" t="s">
        <v>1092</v>
      </c>
      <c r="H456" s="192">
        <v>7.2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182</v>
      </c>
      <c r="AU456" s="190" t="s">
        <v>92</v>
      </c>
      <c r="AV456" s="14" t="s">
        <v>92</v>
      </c>
      <c r="AW456" s="14" t="s">
        <v>32</v>
      </c>
      <c r="AX456" s="14" t="s">
        <v>76</v>
      </c>
      <c r="AY456" s="190" t="s">
        <v>173</v>
      </c>
    </row>
    <row r="457" spans="2:51" s="14" customFormat="1" ht="12">
      <c r="B457" s="189"/>
      <c r="D457" s="182" t="s">
        <v>182</v>
      </c>
      <c r="E457" s="190" t="s">
        <v>1</v>
      </c>
      <c r="F457" s="191" t="s">
        <v>1093</v>
      </c>
      <c r="H457" s="192">
        <v>21.9</v>
      </c>
      <c r="I457" s="193"/>
      <c r="L457" s="189"/>
      <c r="M457" s="194"/>
      <c r="N457" s="195"/>
      <c r="O457" s="195"/>
      <c r="P457" s="195"/>
      <c r="Q457" s="195"/>
      <c r="R457" s="195"/>
      <c r="S457" s="195"/>
      <c r="T457" s="196"/>
      <c r="AT457" s="190" t="s">
        <v>182</v>
      </c>
      <c r="AU457" s="190" t="s">
        <v>92</v>
      </c>
      <c r="AV457" s="14" t="s">
        <v>92</v>
      </c>
      <c r="AW457" s="14" t="s">
        <v>32</v>
      </c>
      <c r="AX457" s="14" t="s">
        <v>76</v>
      </c>
      <c r="AY457" s="190" t="s">
        <v>173</v>
      </c>
    </row>
    <row r="458" spans="2:51" s="14" customFormat="1" ht="12">
      <c r="B458" s="189"/>
      <c r="D458" s="182" t="s">
        <v>182</v>
      </c>
      <c r="E458" s="190" t="s">
        <v>1</v>
      </c>
      <c r="F458" s="191" t="s">
        <v>1094</v>
      </c>
      <c r="H458" s="192">
        <v>5.6</v>
      </c>
      <c r="I458" s="193"/>
      <c r="L458" s="189"/>
      <c r="M458" s="194"/>
      <c r="N458" s="195"/>
      <c r="O458" s="195"/>
      <c r="P458" s="195"/>
      <c r="Q458" s="195"/>
      <c r="R458" s="195"/>
      <c r="S458" s="195"/>
      <c r="T458" s="196"/>
      <c r="AT458" s="190" t="s">
        <v>182</v>
      </c>
      <c r="AU458" s="190" t="s">
        <v>92</v>
      </c>
      <c r="AV458" s="14" t="s">
        <v>92</v>
      </c>
      <c r="AW458" s="14" t="s">
        <v>32</v>
      </c>
      <c r="AX458" s="14" t="s">
        <v>76</v>
      </c>
      <c r="AY458" s="190" t="s">
        <v>173</v>
      </c>
    </row>
    <row r="459" spans="2:51" s="14" customFormat="1" ht="12">
      <c r="B459" s="189"/>
      <c r="D459" s="182" t="s">
        <v>182</v>
      </c>
      <c r="E459" s="190" t="s">
        <v>1</v>
      </c>
      <c r="F459" s="191" t="s">
        <v>1095</v>
      </c>
      <c r="H459" s="192">
        <v>16.38</v>
      </c>
      <c r="I459" s="193"/>
      <c r="L459" s="189"/>
      <c r="M459" s="194"/>
      <c r="N459" s="195"/>
      <c r="O459" s="195"/>
      <c r="P459" s="195"/>
      <c r="Q459" s="195"/>
      <c r="R459" s="195"/>
      <c r="S459" s="195"/>
      <c r="T459" s="196"/>
      <c r="AT459" s="190" t="s">
        <v>182</v>
      </c>
      <c r="AU459" s="190" t="s">
        <v>92</v>
      </c>
      <c r="AV459" s="14" t="s">
        <v>92</v>
      </c>
      <c r="AW459" s="14" t="s">
        <v>32</v>
      </c>
      <c r="AX459" s="14" t="s">
        <v>76</v>
      </c>
      <c r="AY459" s="190" t="s">
        <v>173</v>
      </c>
    </row>
    <row r="460" spans="2:51" s="14" customFormat="1" ht="12">
      <c r="B460" s="189"/>
      <c r="D460" s="182" t="s">
        <v>182</v>
      </c>
      <c r="E460" s="190" t="s">
        <v>1</v>
      </c>
      <c r="F460" s="191" t="s">
        <v>1096</v>
      </c>
      <c r="H460" s="192">
        <v>25.9</v>
      </c>
      <c r="I460" s="193"/>
      <c r="L460" s="189"/>
      <c r="M460" s="194"/>
      <c r="N460" s="195"/>
      <c r="O460" s="195"/>
      <c r="P460" s="195"/>
      <c r="Q460" s="195"/>
      <c r="R460" s="195"/>
      <c r="S460" s="195"/>
      <c r="T460" s="196"/>
      <c r="AT460" s="190" t="s">
        <v>182</v>
      </c>
      <c r="AU460" s="190" t="s">
        <v>92</v>
      </c>
      <c r="AV460" s="14" t="s">
        <v>92</v>
      </c>
      <c r="AW460" s="14" t="s">
        <v>32</v>
      </c>
      <c r="AX460" s="14" t="s">
        <v>76</v>
      </c>
      <c r="AY460" s="190" t="s">
        <v>173</v>
      </c>
    </row>
    <row r="461" spans="2:51" s="14" customFormat="1" ht="12">
      <c r="B461" s="189"/>
      <c r="D461" s="182" t="s">
        <v>182</v>
      </c>
      <c r="E461" s="190" t="s">
        <v>1</v>
      </c>
      <c r="F461" s="191" t="s">
        <v>1097</v>
      </c>
      <c r="H461" s="192">
        <v>5.9</v>
      </c>
      <c r="I461" s="193"/>
      <c r="L461" s="189"/>
      <c r="M461" s="194"/>
      <c r="N461" s="195"/>
      <c r="O461" s="195"/>
      <c r="P461" s="195"/>
      <c r="Q461" s="195"/>
      <c r="R461" s="195"/>
      <c r="S461" s="195"/>
      <c r="T461" s="196"/>
      <c r="AT461" s="190" t="s">
        <v>182</v>
      </c>
      <c r="AU461" s="190" t="s">
        <v>92</v>
      </c>
      <c r="AV461" s="14" t="s">
        <v>92</v>
      </c>
      <c r="AW461" s="14" t="s">
        <v>32</v>
      </c>
      <c r="AX461" s="14" t="s">
        <v>76</v>
      </c>
      <c r="AY461" s="190" t="s">
        <v>173</v>
      </c>
    </row>
    <row r="462" spans="2:51" s="14" customFormat="1" ht="12">
      <c r="B462" s="189"/>
      <c r="D462" s="182" t="s">
        <v>182</v>
      </c>
      <c r="E462" s="190" t="s">
        <v>1</v>
      </c>
      <c r="F462" s="191" t="s">
        <v>1098</v>
      </c>
      <c r="H462" s="192">
        <v>25.34</v>
      </c>
      <c r="I462" s="193"/>
      <c r="L462" s="189"/>
      <c r="M462" s="194"/>
      <c r="N462" s="195"/>
      <c r="O462" s="195"/>
      <c r="P462" s="195"/>
      <c r="Q462" s="195"/>
      <c r="R462" s="195"/>
      <c r="S462" s="195"/>
      <c r="T462" s="196"/>
      <c r="AT462" s="190" t="s">
        <v>182</v>
      </c>
      <c r="AU462" s="190" t="s">
        <v>92</v>
      </c>
      <c r="AV462" s="14" t="s">
        <v>92</v>
      </c>
      <c r="AW462" s="14" t="s">
        <v>32</v>
      </c>
      <c r="AX462" s="14" t="s">
        <v>76</v>
      </c>
      <c r="AY462" s="190" t="s">
        <v>173</v>
      </c>
    </row>
    <row r="463" spans="2:51" s="14" customFormat="1" ht="12">
      <c r="B463" s="189"/>
      <c r="D463" s="182" t="s">
        <v>182</v>
      </c>
      <c r="E463" s="190" t="s">
        <v>1</v>
      </c>
      <c r="F463" s="191" t="s">
        <v>1099</v>
      </c>
      <c r="H463" s="192">
        <v>6.5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182</v>
      </c>
      <c r="AU463" s="190" t="s">
        <v>92</v>
      </c>
      <c r="AV463" s="14" t="s">
        <v>92</v>
      </c>
      <c r="AW463" s="14" t="s">
        <v>32</v>
      </c>
      <c r="AX463" s="14" t="s">
        <v>76</v>
      </c>
      <c r="AY463" s="190" t="s">
        <v>173</v>
      </c>
    </row>
    <row r="464" spans="2:51" s="14" customFormat="1" ht="12">
      <c r="B464" s="189"/>
      <c r="D464" s="182" t="s">
        <v>182</v>
      </c>
      <c r="E464" s="190" t="s">
        <v>1</v>
      </c>
      <c r="F464" s="191" t="s">
        <v>1100</v>
      </c>
      <c r="H464" s="192">
        <v>25.64</v>
      </c>
      <c r="I464" s="193"/>
      <c r="L464" s="189"/>
      <c r="M464" s="194"/>
      <c r="N464" s="195"/>
      <c r="O464" s="195"/>
      <c r="P464" s="195"/>
      <c r="Q464" s="195"/>
      <c r="R464" s="195"/>
      <c r="S464" s="195"/>
      <c r="T464" s="196"/>
      <c r="AT464" s="190" t="s">
        <v>182</v>
      </c>
      <c r="AU464" s="190" t="s">
        <v>92</v>
      </c>
      <c r="AV464" s="14" t="s">
        <v>92</v>
      </c>
      <c r="AW464" s="14" t="s">
        <v>32</v>
      </c>
      <c r="AX464" s="14" t="s">
        <v>76</v>
      </c>
      <c r="AY464" s="190" t="s">
        <v>173</v>
      </c>
    </row>
    <row r="465" spans="2:51" s="14" customFormat="1" ht="12">
      <c r="B465" s="189"/>
      <c r="D465" s="182" t="s">
        <v>182</v>
      </c>
      <c r="E465" s="190" t="s">
        <v>1</v>
      </c>
      <c r="F465" s="191" t="s">
        <v>1101</v>
      </c>
      <c r="H465" s="192">
        <v>5.8</v>
      </c>
      <c r="I465" s="193"/>
      <c r="L465" s="189"/>
      <c r="M465" s="194"/>
      <c r="N465" s="195"/>
      <c r="O465" s="195"/>
      <c r="P465" s="195"/>
      <c r="Q465" s="195"/>
      <c r="R465" s="195"/>
      <c r="S465" s="195"/>
      <c r="T465" s="196"/>
      <c r="AT465" s="190" t="s">
        <v>182</v>
      </c>
      <c r="AU465" s="190" t="s">
        <v>92</v>
      </c>
      <c r="AV465" s="14" t="s">
        <v>92</v>
      </c>
      <c r="AW465" s="14" t="s">
        <v>32</v>
      </c>
      <c r="AX465" s="14" t="s">
        <v>76</v>
      </c>
      <c r="AY465" s="190" t="s">
        <v>173</v>
      </c>
    </row>
    <row r="466" spans="2:51" s="14" customFormat="1" ht="12">
      <c r="B466" s="189"/>
      <c r="D466" s="182" t="s">
        <v>182</v>
      </c>
      <c r="E466" s="190" t="s">
        <v>1</v>
      </c>
      <c r="F466" s="191" t="s">
        <v>1102</v>
      </c>
      <c r="H466" s="192">
        <v>27.34</v>
      </c>
      <c r="I466" s="193"/>
      <c r="L466" s="189"/>
      <c r="M466" s="194"/>
      <c r="N466" s="195"/>
      <c r="O466" s="195"/>
      <c r="P466" s="195"/>
      <c r="Q466" s="195"/>
      <c r="R466" s="195"/>
      <c r="S466" s="195"/>
      <c r="T466" s="196"/>
      <c r="AT466" s="190" t="s">
        <v>182</v>
      </c>
      <c r="AU466" s="190" t="s">
        <v>92</v>
      </c>
      <c r="AV466" s="14" t="s">
        <v>92</v>
      </c>
      <c r="AW466" s="14" t="s">
        <v>32</v>
      </c>
      <c r="AX466" s="14" t="s">
        <v>76</v>
      </c>
      <c r="AY466" s="190" t="s">
        <v>173</v>
      </c>
    </row>
    <row r="467" spans="2:51" s="14" customFormat="1" ht="12">
      <c r="B467" s="189"/>
      <c r="D467" s="182" t="s">
        <v>182</v>
      </c>
      <c r="E467" s="190" t="s">
        <v>1</v>
      </c>
      <c r="F467" s="191" t="s">
        <v>1103</v>
      </c>
      <c r="H467" s="192">
        <v>5.8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182</v>
      </c>
      <c r="AU467" s="190" t="s">
        <v>92</v>
      </c>
      <c r="AV467" s="14" t="s">
        <v>92</v>
      </c>
      <c r="AW467" s="14" t="s">
        <v>32</v>
      </c>
      <c r="AX467" s="14" t="s">
        <v>76</v>
      </c>
      <c r="AY467" s="190" t="s">
        <v>173</v>
      </c>
    </row>
    <row r="468" spans="2:51" s="16" customFormat="1" ht="12">
      <c r="B468" s="215"/>
      <c r="D468" s="182" t="s">
        <v>182</v>
      </c>
      <c r="E468" s="216" t="s">
        <v>1</v>
      </c>
      <c r="F468" s="217" t="s">
        <v>358</v>
      </c>
      <c r="H468" s="218">
        <v>301.06</v>
      </c>
      <c r="I468" s="219"/>
      <c r="L468" s="215"/>
      <c r="M468" s="220"/>
      <c r="N468" s="221"/>
      <c r="O468" s="221"/>
      <c r="P468" s="221"/>
      <c r="Q468" s="221"/>
      <c r="R468" s="221"/>
      <c r="S468" s="221"/>
      <c r="T468" s="222"/>
      <c r="AT468" s="216" t="s">
        <v>182</v>
      </c>
      <c r="AU468" s="216" t="s">
        <v>92</v>
      </c>
      <c r="AV468" s="16" t="s">
        <v>191</v>
      </c>
      <c r="AW468" s="16" t="s">
        <v>32</v>
      </c>
      <c r="AX468" s="16" t="s">
        <v>76</v>
      </c>
      <c r="AY468" s="216" t="s">
        <v>173</v>
      </c>
    </row>
    <row r="469" spans="2:51" s="13" customFormat="1" ht="12">
      <c r="B469" s="181"/>
      <c r="D469" s="182" t="s">
        <v>182</v>
      </c>
      <c r="E469" s="183" t="s">
        <v>1</v>
      </c>
      <c r="F469" s="184" t="s">
        <v>1104</v>
      </c>
      <c r="H469" s="183" t="s">
        <v>1</v>
      </c>
      <c r="I469" s="185"/>
      <c r="L469" s="181"/>
      <c r="M469" s="186"/>
      <c r="N469" s="187"/>
      <c r="O469" s="187"/>
      <c r="P469" s="187"/>
      <c r="Q469" s="187"/>
      <c r="R469" s="187"/>
      <c r="S469" s="187"/>
      <c r="T469" s="188"/>
      <c r="AT469" s="183" t="s">
        <v>182</v>
      </c>
      <c r="AU469" s="183" t="s">
        <v>92</v>
      </c>
      <c r="AV469" s="13" t="s">
        <v>84</v>
      </c>
      <c r="AW469" s="13" t="s">
        <v>32</v>
      </c>
      <c r="AX469" s="13" t="s">
        <v>76</v>
      </c>
      <c r="AY469" s="183" t="s">
        <v>173</v>
      </c>
    </row>
    <row r="470" spans="2:51" s="14" customFormat="1" ht="12">
      <c r="B470" s="189"/>
      <c r="D470" s="182" t="s">
        <v>182</v>
      </c>
      <c r="E470" s="190" t="s">
        <v>1</v>
      </c>
      <c r="F470" s="191" t="s">
        <v>1105</v>
      </c>
      <c r="H470" s="192">
        <v>8</v>
      </c>
      <c r="I470" s="193"/>
      <c r="L470" s="189"/>
      <c r="M470" s="194"/>
      <c r="N470" s="195"/>
      <c r="O470" s="195"/>
      <c r="P470" s="195"/>
      <c r="Q470" s="195"/>
      <c r="R470" s="195"/>
      <c r="S470" s="195"/>
      <c r="T470" s="196"/>
      <c r="AT470" s="190" t="s">
        <v>182</v>
      </c>
      <c r="AU470" s="190" t="s">
        <v>92</v>
      </c>
      <c r="AV470" s="14" t="s">
        <v>92</v>
      </c>
      <c r="AW470" s="14" t="s">
        <v>32</v>
      </c>
      <c r="AX470" s="14" t="s">
        <v>76</v>
      </c>
      <c r="AY470" s="190" t="s">
        <v>173</v>
      </c>
    </row>
    <row r="471" spans="2:51" s="14" customFormat="1" ht="12">
      <c r="B471" s="189"/>
      <c r="D471" s="182" t="s">
        <v>182</v>
      </c>
      <c r="E471" s="190" t="s">
        <v>1</v>
      </c>
      <c r="F471" s="191" t="s">
        <v>1106</v>
      </c>
      <c r="H471" s="192">
        <v>7.8</v>
      </c>
      <c r="I471" s="193"/>
      <c r="L471" s="189"/>
      <c r="M471" s="194"/>
      <c r="N471" s="195"/>
      <c r="O471" s="195"/>
      <c r="P471" s="195"/>
      <c r="Q471" s="195"/>
      <c r="R471" s="195"/>
      <c r="S471" s="195"/>
      <c r="T471" s="196"/>
      <c r="AT471" s="190" t="s">
        <v>182</v>
      </c>
      <c r="AU471" s="190" t="s">
        <v>92</v>
      </c>
      <c r="AV471" s="14" t="s">
        <v>92</v>
      </c>
      <c r="AW471" s="14" t="s">
        <v>32</v>
      </c>
      <c r="AX471" s="14" t="s">
        <v>76</v>
      </c>
      <c r="AY471" s="190" t="s">
        <v>173</v>
      </c>
    </row>
    <row r="472" spans="2:51" s="14" customFormat="1" ht="12">
      <c r="B472" s="189"/>
      <c r="D472" s="182" t="s">
        <v>182</v>
      </c>
      <c r="E472" s="190" t="s">
        <v>1</v>
      </c>
      <c r="F472" s="191" t="s">
        <v>1107</v>
      </c>
      <c r="H472" s="192">
        <v>7.9</v>
      </c>
      <c r="I472" s="193"/>
      <c r="L472" s="189"/>
      <c r="M472" s="194"/>
      <c r="N472" s="195"/>
      <c r="O472" s="195"/>
      <c r="P472" s="195"/>
      <c r="Q472" s="195"/>
      <c r="R472" s="195"/>
      <c r="S472" s="195"/>
      <c r="T472" s="196"/>
      <c r="AT472" s="190" t="s">
        <v>182</v>
      </c>
      <c r="AU472" s="190" t="s">
        <v>92</v>
      </c>
      <c r="AV472" s="14" t="s">
        <v>92</v>
      </c>
      <c r="AW472" s="14" t="s">
        <v>32</v>
      </c>
      <c r="AX472" s="14" t="s">
        <v>76</v>
      </c>
      <c r="AY472" s="190" t="s">
        <v>173</v>
      </c>
    </row>
    <row r="473" spans="2:51" s="14" customFormat="1" ht="12">
      <c r="B473" s="189"/>
      <c r="D473" s="182" t="s">
        <v>182</v>
      </c>
      <c r="E473" s="190" t="s">
        <v>1</v>
      </c>
      <c r="F473" s="191" t="s">
        <v>1108</v>
      </c>
      <c r="H473" s="192">
        <v>7.9</v>
      </c>
      <c r="I473" s="193"/>
      <c r="L473" s="189"/>
      <c r="M473" s="194"/>
      <c r="N473" s="195"/>
      <c r="O473" s="195"/>
      <c r="P473" s="195"/>
      <c r="Q473" s="195"/>
      <c r="R473" s="195"/>
      <c r="S473" s="195"/>
      <c r="T473" s="196"/>
      <c r="AT473" s="190" t="s">
        <v>182</v>
      </c>
      <c r="AU473" s="190" t="s">
        <v>92</v>
      </c>
      <c r="AV473" s="14" t="s">
        <v>92</v>
      </c>
      <c r="AW473" s="14" t="s">
        <v>32</v>
      </c>
      <c r="AX473" s="14" t="s">
        <v>76</v>
      </c>
      <c r="AY473" s="190" t="s">
        <v>173</v>
      </c>
    </row>
    <row r="474" spans="2:51" s="14" customFormat="1" ht="12">
      <c r="B474" s="189"/>
      <c r="D474" s="182" t="s">
        <v>182</v>
      </c>
      <c r="E474" s="190" t="s">
        <v>1</v>
      </c>
      <c r="F474" s="191" t="s">
        <v>1109</v>
      </c>
      <c r="H474" s="192">
        <v>8.4</v>
      </c>
      <c r="I474" s="193"/>
      <c r="L474" s="189"/>
      <c r="M474" s="194"/>
      <c r="N474" s="195"/>
      <c r="O474" s="195"/>
      <c r="P474" s="195"/>
      <c r="Q474" s="195"/>
      <c r="R474" s="195"/>
      <c r="S474" s="195"/>
      <c r="T474" s="196"/>
      <c r="AT474" s="190" t="s">
        <v>182</v>
      </c>
      <c r="AU474" s="190" t="s">
        <v>92</v>
      </c>
      <c r="AV474" s="14" t="s">
        <v>92</v>
      </c>
      <c r="AW474" s="14" t="s">
        <v>32</v>
      </c>
      <c r="AX474" s="14" t="s">
        <v>76</v>
      </c>
      <c r="AY474" s="190" t="s">
        <v>173</v>
      </c>
    </row>
    <row r="475" spans="2:51" s="14" customFormat="1" ht="12">
      <c r="B475" s="189"/>
      <c r="D475" s="182" t="s">
        <v>182</v>
      </c>
      <c r="E475" s="190" t="s">
        <v>1</v>
      </c>
      <c r="F475" s="191" t="s">
        <v>1110</v>
      </c>
      <c r="H475" s="192">
        <v>8.2</v>
      </c>
      <c r="I475" s="193"/>
      <c r="L475" s="189"/>
      <c r="M475" s="194"/>
      <c r="N475" s="195"/>
      <c r="O475" s="195"/>
      <c r="P475" s="195"/>
      <c r="Q475" s="195"/>
      <c r="R475" s="195"/>
      <c r="S475" s="195"/>
      <c r="T475" s="196"/>
      <c r="AT475" s="190" t="s">
        <v>182</v>
      </c>
      <c r="AU475" s="190" t="s">
        <v>92</v>
      </c>
      <c r="AV475" s="14" t="s">
        <v>92</v>
      </c>
      <c r="AW475" s="14" t="s">
        <v>32</v>
      </c>
      <c r="AX475" s="14" t="s">
        <v>76</v>
      </c>
      <c r="AY475" s="190" t="s">
        <v>173</v>
      </c>
    </row>
    <row r="476" spans="2:51" s="14" customFormat="1" ht="12">
      <c r="B476" s="189"/>
      <c r="D476" s="182" t="s">
        <v>182</v>
      </c>
      <c r="E476" s="190" t="s">
        <v>1</v>
      </c>
      <c r="F476" s="191" t="s">
        <v>1111</v>
      </c>
      <c r="H476" s="192">
        <v>8.2</v>
      </c>
      <c r="I476" s="193"/>
      <c r="L476" s="189"/>
      <c r="M476" s="194"/>
      <c r="N476" s="195"/>
      <c r="O476" s="195"/>
      <c r="P476" s="195"/>
      <c r="Q476" s="195"/>
      <c r="R476" s="195"/>
      <c r="S476" s="195"/>
      <c r="T476" s="196"/>
      <c r="AT476" s="190" t="s">
        <v>182</v>
      </c>
      <c r="AU476" s="190" t="s">
        <v>92</v>
      </c>
      <c r="AV476" s="14" t="s">
        <v>92</v>
      </c>
      <c r="AW476" s="14" t="s">
        <v>32</v>
      </c>
      <c r="AX476" s="14" t="s">
        <v>76</v>
      </c>
      <c r="AY476" s="190" t="s">
        <v>173</v>
      </c>
    </row>
    <row r="477" spans="2:51" s="14" customFormat="1" ht="12">
      <c r="B477" s="189"/>
      <c r="D477" s="182" t="s">
        <v>182</v>
      </c>
      <c r="E477" s="190" t="s">
        <v>1</v>
      </c>
      <c r="F477" s="191" t="s">
        <v>1112</v>
      </c>
      <c r="H477" s="192">
        <v>8.2</v>
      </c>
      <c r="I477" s="193"/>
      <c r="L477" s="189"/>
      <c r="M477" s="194"/>
      <c r="N477" s="195"/>
      <c r="O477" s="195"/>
      <c r="P477" s="195"/>
      <c r="Q477" s="195"/>
      <c r="R477" s="195"/>
      <c r="S477" s="195"/>
      <c r="T477" s="196"/>
      <c r="AT477" s="190" t="s">
        <v>182</v>
      </c>
      <c r="AU477" s="190" t="s">
        <v>92</v>
      </c>
      <c r="AV477" s="14" t="s">
        <v>92</v>
      </c>
      <c r="AW477" s="14" t="s">
        <v>32</v>
      </c>
      <c r="AX477" s="14" t="s">
        <v>76</v>
      </c>
      <c r="AY477" s="190" t="s">
        <v>173</v>
      </c>
    </row>
    <row r="478" spans="2:51" s="14" customFormat="1" ht="12">
      <c r="B478" s="189"/>
      <c r="D478" s="182" t="s">
        <v>182</v>
      </c>
      <c r="E478" s="190" t="s">
        <v>1</v>
      </c>
      <c r="F478" s="191" t="s">
        <v>1113</v>
      </c>
      <c r="H478" s="192">
        <v>8.68</v>
      </c>
      <c r="I478" s="193"/>
      <c r="L478" s="189"/>
      <c r="M478" s="194"/>
      <c r="N478" s="195"/>
      <c r="O478" s="195"/>
      <c r="P478" s="195"/>
      <c r="Q478" s="195"/>
      <c r="R478" s="195"/>
      <c r="S478" s="195"/>
      <c r="T478" s="196"/>
      <c r="AT478" s="190" t="s">
        <v>182</v>
      </c>
      <c r="AU478" s="190" t="s">
        <v>92</v>
      </c>
      <c r="AV478" s="14" t="s">
        <v>92</v>
      </c>
      <c r="AW478" s="14" t="s">
        <v>32</v>
      </c>
      <c r="AX478" s="14" t="s">
        <v>76</v>
      </c>
      <c r="AY478" s="190" t="s">
        <v>173</v>
      </c>
    </row>
    <row r="479" spans="2:51" s="14" customFormat="1" ht="12">
      <c r="B479" s="189"/>
      <c r="D479" s="182" t="s">
        <v>182</v>
      </c>
      <c r="E479" s="190" t="s">
        <v>1</v>
      </c>
      <c r="F479" s="191" t="s">
        <v>1114</v>
      </c>
      <c r="H479" s="192">
        <v>8.2</v>
      </c>
      <c r="I479" s="193"/>
      <c r="L479" s="189"/>
      <c r="M479" s="194"/>
      <c r="N479" s="195"/>
      <c r="O479" s="195"/>
      <c r="P479" s="195"/>
      <c r="Q479" s="195"/>
      <c r="R479" s="195"/>
      <c r="S479" s="195"/>
      <c r="T479" s="196"/>
      <c r="AT479" s="190" t="s">
        <v>182</v>
      </c>
      <c r="AU479" s="190" t="s">
        <v>92</v>
      </c>
      <c r="AV479" s="14" t="s">
        <v>92</v>
      </c>
      <c r="AW479" s="14" t="s">
        <v>32</v>
      </c>
      <c r="AX479" s="14" t="s">
        <v>76</v>
      </c>
      <c r="AY479" s="190" t="s">
        <v>173</v>
      </c>
    </row>
    <row r="480" spans="2:51" s="14" customFormat="1" ht="12">
      <c r="B480" s="189"/>
      <c r="D480" s="182" t="s">
        <v>182</v>
      </c>
      <c r="E480" s="190" t="s">
        <v>1</v>
      </c>
      <c r="F480" s="191" t="s">
        <v>1115</v>
      </c>
      <c r="H480" s="192">
        <v>8.3</v>
      </c>
      <c r="I480" s="193"/>
      <c r="L480" s="189"/>
      <c r="M480" s="194"/>
      <c r="N480" s="195"/>
      <c r="O480" s="195"/>
      <c r="P480" s="195"/>
      <c r="Q480" s="195"/>
      <c r="R480" s="195"/>
      <c r="S480" s="195"/>
      <c r="T480" s="196"/>
      <c r="AT480" s="190" t="s">
        <v>182</v>
      </c>
      <c r="AU480" s="190" t="s">
        <v>92</v>
      </c>
      <c r="AV480" s="14" t="s">
        <v>92</v>
      </c>
      <c r="AW480" s="14" t="s">
        <v>32</v>
      </c>
      <c r="AX480" s="14" t="s">
        <v>76</v>
      </c>
      <c r="AY480" s="190" t="s">
        <v>173</v>
      </c>
    </row>
    <row r="481" spans="2:51" s="14" customFormat="1" ht="12">
      <c r="B481" s="189"/>
      <c r="D481" s="182" t="s">
        <v>182</v>
      </c>
      <c r="E481" s="190" t="s">
        <v>1</v>
      </c>
      <c r="F481" s="191" t="s">
        <v>1116</v>
      </c>
      <c r="H481" s="192">
        <v>8.3</v>
      </c>
      <c r="I481" s="193"/>
      <c r="L481" s="189"/>
      <c r="M481" s="194"/>
      <c r="N481" s="195"/>
      <c r="O481" s="195"/>
      <c r="P481" s="195"/>
      <c r="Q481" s="195"/>
      <c r="R481" s="195"/>
      <c r="S481" s="195"/>
      <c r="T481" s="196"/>
      <c r="AT481" s="190" t="s">
        <v>182</v>
      </c>
      <c r="AU481" s="190" t="s">
        <v>92</v>
      </c>
      <c r="AV481" s="14" t="s">
        <v>92</v>
      </c>
      <c r="AW481" s="14" t="s">
        <v>32</v>
      </c>
      <c r="AX481" s="14" t="s">
        <v>76</v>
      </c>
      <c r="AY481" s="190" t="s">
        <v>173</v>
      </c>
    </row>
    <row r="482" spans="2:51" s="16" customFormat="1" ht="12">
      <c r="B482" s="215"/>
      <c r="D482" s="182" t="s">
        <v>182</v>
      </c>
      <c r="E482" s="216" t="s">
        <v>1</v>
      </c>
      <c r="F482" s="217" t="s">
        <v>358</v>
      </c>
      <c r="H482" s="218">
        <v>98.08</v>
      </c>
      <c r="I482" s="219"/>
      <c r="L482" s="215"/>
      <c r="M482" s="220"/>
      <c r="N482" s="221"/>
      <c r="O482" s="221"/>
      <c r="P482" s="221"/>
      <c r="Q482" s="221"/>
      <c r="R482" s="221"/>
      <c r="S482" s="221"/>
      <c r="T482" s="222"/>
      <c r="AT482" s="216" t="s">
        <v>182</v>
      </c>
      <c r="AU482" s="216" t="s">
        <v>92</v>
      </c>
      <c r="AV482" s="16" t="s">
        <v>191</v>
      </c>
      <c r="AW482" s="16" t="s">
        <v>32</v>
      </c>
      <c r="AX482" s="16" t="s">
        <v>76</v>
      </c>
      <c r="AY482" s="216" t="s">
        <v>173</v>
      </c>
    </row>
    <row r="483" spans="2:51" s="15" customFormat="1" ht="12">
      <c r="B483" s="197"/>
      <c r="D483" s="182" t="s">
        <v>182</v>
      </c>
      <c r="E483" s="198" t="s">
        <v>1</v>
      </c>
      <c r="F483" s="199" t="s">
        <v>215</v>
      </c>
      <c r="H483" s="200">
        <v>399.13999999999993</v>
      </c>
      <c r="I483" s="201"/>
      <c r="L483" s="197"/>
      <c r="M483" s="202"/>
      <c r="N483" s="203"/>
      <c r="O483" s="203"/>
      <c r="P483" s="203"/>
      <c r="Q483" s="203"/>
      <c r="R483" s="203"/>
      <c r="S483" s="203"/>
      <c r="T483" s="204"/>
      <c r="AT483" s="198" t="s">
        <v>182</v>
      </c>
      <c r="AU483" s="198" t="s">
        <v>92</v>
      </c>
      <c r="AV483" s="15" t="s">
        <v>180</v>
      </c>
      <c r="AW483" s="15" t="s">
        <v>32</v>
      </c>
      <c r="AX483" s="15" t="s">
        <v>84</v>
      </c>
      <c r="AY483" s="198" t="s">
        <v>173</v>
      </c>
    </row>
    <row r="484" spans="1:65" s="2" customFormat="1" ht="16.5" customHeight="1">
      <c r="A484" s="33"/>
      <c r="B484" s="167"/>
      <c r="C484" s="205" t="s">
        <v>265</v>
      </c>
      <c r="D484" s="205" t="s">
        <v>217</v>
      </c>
      <c r="E484" s="206" t="s">
        <v>1117</v>
      </c>
      <c r="F484" s="207" t="s">
        <v>1118</v>
      </c>
      <c r="G484" s="208" t="s">
        <v>178</v>
      </c>
      <c r="H484" s="209">
        <v>137.703</v>
      </c>
      <c r="I484" s="210"/>
      <c r="J484" s="211">
        <f>ROUND(I484*H484,2)</f>
        <v>0</v>
      </c>
      <c r="K484" s="207" t="s">
        <v>179</v>
      </c>
      <c r="L484" s="212"/>
      <c r="M484" s="213" t="s">
        <v>1</v>
      </c>
      <c r="N484" s="214" t="s">
        <v>42</v>
      </c>
      <c r="O484" s="59"/>
      <c r="P484" s="177">
        <f>O484*H484</f>
        <v>0</v>
      </c>
      <c r="Q484" s="177">
        <v>0.0037</v>
      </c>
      <c r="R484" s="177">
        <f>Q484*H484</f>
        <v>0.5095011</v>
      </c>
      <c r="S484" s="177">
        <v>0</v>
      </c>
      <c r="T484" s="178">
        <f>S484*H484</f>
        <v>0</v>
      </c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R484" s="179" t="s">
        <v>398</v>
      </c>
      <c r="AT484" s="179" t="s">
        <v>217</v>
      </c>
      <c r="AU484" s="179" t="s">
        <v>92</v>
      </c>
      <c r="AY484" s="18" t="s">
        <v>173</v>
      </c>
      <c r="BE484" s="180">
        <f>IF(N484="základní",J484,0)</f>
        <v>0</v>
      </c>
      <c r="BF484" s="180">
        <f>IF(N484="snížená",J484,0)</f>
        <v>0</v>
      </c>
      <c r="BG484" s="180">
        <f>IF(N484="zákl. přenesená",J484,0)</f>
        <v>0</v>
      </c>
      <c r="BH484" s="180">
        <f>IF(N484="sníž. přenesená",J484,0)</f>
        <v>0</v>
      </c>
      <c r="BI484" s="180">
        <f>IF(N484="nulová",J484,0)</f>
        <v>0</v>
      </c>
      <c r="BJ484" s="18" t="s">
        <v>92</v>
      </c>
      <c r="BK484" s="180">
        <f>ROUND(I484*H484,2)</f>
        <v>0</v>
      </c>
      <c r="BL484" s="18" t="s">
        <v>253</v>
      </c>
      <c r="BM484" s="179" t="s">
        <v>1119</v>
      </c>
    </row>
    <row r="485" spans="2:51" s="14" customFormat="1" ht="12">
      <c r="B485" s="189"/>
      <c r="D485" s="182" t="s">
        <v>182</v>
      </c>
      <c r="E485" s="190" t="s">
        <v>1</v>
      </c>
      <c r="F485" s="191" t="s">
        <v>1120</v>
      </c>
      <c r="H485" s="192">
        <v>137.703</v>
      </c>
      <c r="I485" s="193"/>
      <c r="L485" s="189"/>
      <c r="M485" s="194"/>
      <c r="N485" s="195"/>
      <c r="O485" s="195"/>
      <c r="P485" s="195"/>
      <c r="Q485" s="195"/>
      <c r="R485" s="195"/>
      <c r="S485" s="195"/>
      <c r="T485" s="196"/>
      <c r="AT485" s="190" t="s">
        <v>182</v>
      </c>
      <c r="AU485" s="190" t="s">
        <v>92</v>
      </c>
      <c r="AV485" s="14" t="s">
        <v>92</v>
      </c>
      <c r="AW485" s="14" t="s">
        <v>32</v>
      </c>
      <c r="AX485" s="14" t="s">
        <v>84</v>
      </c>
      <c r="AY485" s="190" t="s">
        <v>173</v>
      </c>
    </row>
    <row r="486" spans="1:65" s="2" customFormat="1" ht="21.75" customHeight="1">
      <c r="A486" s="33"/>
      <c r="B486" s="167"/>
      <c r="C486" s="168" t="s">
        <v>270</v>
      </c>
      <c r="D486" s="168" t="s">
        <v>175</v>
      </c>
      <c r="E486" s="169" t="s">
        <v>616</v>
      </c>
      <c r="F486" s="170" t="s">
        <v>617</v>
      </c>
      <c r="G486" s="171" t="s">
        <v>618</v>
      </c>
      <c r="H486" s="223"/>
      <c r="I486" s="173"/>
      <c r="J486" s="174">
        <f>ROUND(I486*H486,2)</f>
        <v>0</v>
      </c>
      <c r="K486" s="170" t="s">
        <v>179</v>
      </c>
      <c r="L486" s="34"/>
      <c r="M486" s="175" t="s">
        <v>1</v>
      </c>
      <c r="N486" s="176" t="s">
        <v>42</v>
      </c>
      <c r="O486" s="59"/>
      <c r="P486" s="177">
        <f>O486*H486</f>
        <v>0</v>
      </c>
      <c r="Q486" s="177">
        <v>0</v>
      </c>
      <c r="R486" s="177">
        <f>Q486*H486</f>
        <v>0</v>
      </c>
      <c r="S486" s="177">
        <v>0</v>
      </c>
      <c r="T486" s="178">
        <f>S486*H486</f>
        <v>0</v>
      </c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R486" s="179" t="s">
        <v>253</v>
      </c>
      <c r="AT486" s="179" t="s">
        <v>175</v>
      </c>
      <c r="AU486" s="179" t="s">
        <v>92</v>
      </c>
      <c r="AY486" s="18" t="s">
        <v>173</v>
      </c>
      <c r="BE486" s="180">
        <f>IF(N486="základní",J486,0)</f>
        <v>0</v>
      </c>
      <c r="BF486" s="180">
        <f>IF(N486="snížená",J486,0)</f>
        <v>0</v>
      </c>
      <c r="BG486" s="180">
        <f>IF(N486="zákl. přenesená",J486,0)</f>
        <v>0</v>
      </c>
      <c r="BH486" s="180">
        <f>IF(N486="sníž. přenesená",J486,0)</f>
        <v>0</v>
      </c>
      <c r="BI486" s="180">
        <f>IF(N486="nulová",J486,0)</f>
        <v>0</v>
      </c>
      <c r="BJ486" s="18" t="s">
        <v>92</v>
      </c>
      <c r="BK486" s="180">
        <f>ROUND(I486*H486,2)</f>
        <v>0</v>
      </c>
      <c r="BL486" s="18" t="s">
        <v>253</v>
      </c>
      <c r="BM486" s="179" t="s">
        <v>1121</v>
      </c>
    </row>
    <row r="487" spans="2:63" s="12" customFormat="1" ht="22.95" customHeight="1">
      <c r="B487" s="154"/>
      <c r="D487" s="155" t="s">
        <v>75</v>
      </c>
      <c r="E487" s="165" t="s">
        <v>1122</v>
      </c>
      <c r="F487" s="165" t="s">
        <v>1123</v>
      </c>
      <c r="I487" s="157"/>
      <c r="J487" s="166">
        <f>BK487</f>
        <v>0</v>
      </c>
      <c r="L487" s="154"/>
      <c r="M487" s="159"/>
      <c r="N487" s="160"/>
      <c r="O487" s="160"/>
      <c r="P487" s="161">
        <f>SUM(P488:P489)</f>
        <v>0</v>
      </c>
      <c r="Q487" s="160"/>
      <c r="R487" s="161">
        <f>SUM(R488:R489)</f>
        <v>0.02376</v>
      </c>
      <c r="S487" s="160"/>
      <c r="T487" s="162">
        <f>SUM(T488:T489)</f>
        <v>0</v>
      </c>
      <c r="AR487" s="155" t="s">
        <v>92</v>
      </c>
      <c r="AT487" s="163" t="s">
        <v>75</v>
      </c>
      <c r="AU487" s="163" t="s">
        <v>84</v>
      </c>
      <c r="AY487" s="155" t="s">
        <v>173</v>
      </c>
      <c r="BK487" s="164">
        <f>SUM(BK488:BK489)</f>
        <v>0</v>
      </c>
    </row>
    <row r="488" spans="1:65" s="2" customFormat="1" ht="21.75" customHeight="1">
      <c r="A488" s="33"/>
      <c r="B488" s="167"/>
      <c r="C488" s="168" t="s">
        <v>289</v>
      </c>
      <c r="D488" s="168" t="s">
        <v>175</v>
      </c>
      <c r="E488" s="169" t="s">
        <v>1124</v>
      </c>
      <c r="F488" s="170" t="s">
        <v>1125</v>
      </c>
      <c r="G488" s="171" t="s">
        <v>659</v>
      </c>
      <c r="H488" s="172">
        <v>12</v>
      </c>
      <c r="I488" s="173"/>
      <c r="J488" s="174">
        <f>ROUND(I488*H488,2)</f>
        <v>0</v>
      </c>
      <c r="K488" s="170" t="s">
        <v>179</v>
      </c>
      <c r="L488" s="34"/>
      <c r="M488" s="175" t="s">
        <v>1</v>
      </c>
      <c r="N488" s="176" t="s">
        <v>42</v>
      </c>
      <c r="O488" s="59"/>
      <c r="P488" s="177">
        <f>O488*H488</f>
        <v>0</v>
      </c>
      <c r="Q488" s="177">
        <v>0.00198</v>
      </c>
      <c r="R488" s="177">
        <f>Q488*H488</f>
        <v>0.02376</v>
      </c>
      <c r="S488" s="177">
        <v>0</v>
      </c>
      <c r="T488" s="178">
        <f>S488*H488</f>
        <v>0</v>
      </c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R488" s="179" t="s">
        <v>253</v>
      </c>
      <c r="AT488" s="179" t="s">
        <v>175</v>
      </c>
      <c r="AU488" s="179" t="s">
        <v>92</v>
      </c>
      <c r="AY488" s="18" t="s">
        <v>173</v>
      </c>
      <c r="BE488" s="180">
        <f>IF(N488="základní",J488,0)</f>
        <v>0</v>
      </c>
      <c r="BF488" s="180">
        <f>IF(N488="snížená",J488,0)</f>
        <v>0</v>
      </c>
      <c r="BG488" s="180">
        <f>IF(N488="zákl. přenesená",J488,0)</f>
        <v>0</v>
      </c>
      <c r="BH488" s="180">
        <f>IF(N488="sníž. přenesená",J488,0)</f>
        <v>0</v>
      </c>
      <c r="BI488" s="180">
        <f>IF(N488="nulová",J488,0)</f>
        <v>0</v>
      </c>
      <c r="BJ488" s="18" t="s">
        <v>92</v>
      </c>
      <c r="BK488" s="180">
        <f>ROUND(I488*H488,2)</f>
        <v>0</v>
      </c>
      <c r="BL488" s="18" t="s">
        <v>253</v>
      </c>
      <c r="BM488" s="179" t="s">
        <v>1126</v>
      </c>
    </row>
    <row r="489" spans="1:65" s="2" customFormat="1" ht="21.75" customHeight="1">
      <c r="A489" s="33"/>
      <c r="B489" s="167"/>
      <c r="C489" s="168" t="s">
        <v>7</v>
      </c>
      <c r="D489" s="168" t="s">
        <v>175</v>
      </c>
      <c r="E489" s="169" t="s">
        <v>1127</v>
      </c>
      <c r="F489" s="170" t="s">
        <v>1128</v>
      </c>
      <c r="G489" s="171" t="s">
        <v>618</v>
      </c>
      <c r="H489" s="223"/>
      <c r="I489" s="173"/>
      <c r="J489" s="174">
        <f>ROUND(I489*H489,2)</f>
        <v>0</v>
      </c>
      <c r="K489" s="170" t="s">
        <v>179</v>
      </c>
      <c r="L489" s="34"/>
      <c r="M489" s="175" t="s">
        <v>1</v>
      </c>
      <c r="N489" s="176" t="s">
        <v>42</v>
      </c>
      <c r="O489" s="59"/>
      <c r="P489" s="177">
        <f>O489*H489</f>
        <v>0</v>
      </c>
      <c r="Q489" s="177">
        <v>0</v>
      </c>
      <c r="R489" s="177">
        <f>Q489*H489</f>
        <v>0</v>
      </c>
      <c r="S489" s="177">
        <v>0</v>
      </c>
      <c r="T489" s="178">
        <f>S489*H489</f>
        <v>0</v>
      </c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R489" s="179" t="s">
        <v>253</v>
      </c>
      <c r="AT489" s="179" t="s">
        <v>175</v>
      </c>
      <c r="AU489" s="179" t="s">
        <v>92</v>
      </c>
      <c r="AY489" s="18" t="s">
        <v>173</v>
      </c>
      <c r="BE489" s="180">
        <f>IF(N489="základní",J489,0)</f>
        <v>0</v>
      </c>
      <c r="BF489" s="180">
        <f>IF(N489="snížená",J489,0)</f>
        <v>0</v>
      </c>
      <c r="BG489" s="180">
        <f>IF(N489="zákl. přenesená",J489,0)</f>
        <v>0</v>
      </c>
      <c r="BH489" s="180">
        <f>IF(N489="sníž. přenesená",J489,0)</f>
        <v>0</v>
      </c>
      <c r="BI489" s="180">
        <f>IF(N489="nulová",J489,0)</f>
        <v>0</v>
      </c>
      <c r="BJ489" s="18" t="s">
        <v>92</v>
      </c>
      <c r="BK489" s="180">
        <f>ROUND(I489*H489,2)</f>
        <v>0</v>
      </c>
      <c r="BL489" s="18" t="s">
        <v>253</v>
      </c>
      <c r="BM489" s="179" t="s">
        <v>1129</v>
      </c>
    </row>
    <row r="490" spans="2:63" s="12" customFormat="1" ht="22.95" customHeight="1">
      <c r="B490" s="154"/>
      <c r="D490" s="155" t="s">
        <v>75</v>
      </c>
      <c r="E490" s="165" t="s">
        <v>1130</v>
      </c>
      <c r="F490" s="165" t="s">
        <v>101</v>
      </c>
      <c r="I490" s="157"/>
      <c r="J490" s="166">
        <f>BK490</f>
        <v>0</v>
      </c>
      <c r="L490" s="154"/>
      <c r="M490" s="159"/>
      <c r="N490" s="160"/>
      <c r="O490" s="160"/>
      <c r="P490" s="161">
        <f>SUM(P491:P493)</f>
        <v>0</v>
      </c>
      <c r="Q490" s="160"/>
      <c r="R490" s="161">
        <f>SUM(R491:R493)</f>
        <v>0</v>
      </c>
      <c r="S490" s="160"/>
      <c r="T490" s="162">
        <f>SUM(T491:T493)</f>
        <v>0</v>
      </c>
      <c r="AR490" s="155" t="s">
        <v>92</v>
      </c>
      <c r="AT490" s="163" t="s">
        <v>75</v>
      </c>
      <c r="AU490" s="163" t="s">
        <v>84</v>
      </c>
      <c r="AY490" s="155" t="s">
        <v>173</v>
      </c>
      <c r="BK490" s="164">
        <f>SUM(BK491:BK493)</f>
        <v>0</v>
      </c>
    </row>
    <row r="491" spans="1:65" s="2" customFormat="1" ht="16.5" customHeight="1">
      <c r="A491" s="33"/>
      <c r="B491" s="167"/>
      <c r="C491" s="168" t="s">
        <v>307</v>
      </c>
      <c r="D491" s="168" t="s">
        <v>175</v>
      </c>
      <c r="E491" s="169" t="s">
        <v>1131</v>
      </c>
      <c r="F491" s="170" t="s">
        <v>1132</v>
      </c>
      <c r="G491" s="171" t="s">
        <v>659</v>
      </c>
      <c r="H491" s="172">
        <v>12</v>
      </c>
      <c r="I491" s="173"/>
      <c r="J491" s="174">
        <f>ROUND(I491*H491,2)</f>
        <v>0</v>
      </c>
      <c r="K491" s="170" t="s">
        <v>179</v>
      </c>
      <c r="L491" s="34"/>
      <c r="M491" s="175" t="s">
        <v>1</v>
      </c>
      <c r="N491" s="176" t="s">
        <v>42</v>
      </c>
      <c r="O491" s="59"/>
      <c r="P491" s="177">
        <f>O491*H491</f>
        <v>0</v>
      </c>
      <c r="Q491" s="177">
        <v>0</v>
      </c>
      <c r="R491" s="177">
        <f>Q491*H491</f>
        <v>0</v>
      </c>
      <c r="S491" s="177">
        <v>0</v>
      </c>
      <c r="T491" s="178">
        <f>S491*H491</f>
        <v>0</v>
      </c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R491" s="179" t="s">
        <v>253</v>
      </c>
      <c r="AT491" s="179" t="s">
        <v>175</v>
      </c>
      <c r="AU491" s="179" t="s">
        <v>92</v>
      </c>
      <c r="AY491" s="18" t="s">
        <v>173</v>
      </c>
      <c r="BE491" s="180">
        <f>IF(N491="základní",J491,0)</f>
        <v>0</v>
      </c>
      <c r="BF491" s="180">
        <f>IF(N491="snížená",J491,0)</f>
        <v>0</v>
      </c>
      <c r="BG491" s="180">
        <f>IF(N491="zákl. přenesená",J491,0)</f>
        <v>0</v>
      </c>
      <c r="BH491" s="180">
        <f>IF(N491="sníž. přenesená",J491,0)</f>
        <v>0</v>
      </c>
      <c r="BI491" s="180">
        <f>IF(N491="nulová",J491,0)</f>
        <v>0</v>
      </c>
      <c r="BJ491" s="18" t="s">
        <v>92</v>
      </c>
      <c r="BK491" s="180">
        <f>ROUND(I491*H491,2)</f>
        <v>0</v>
      </c>
      <c r="BL491" s="18" t="s">
        <v>253</v>
      </c>
      <c r="BM491" s="179" t="s">
        <v>1133</v>
      </c>
    </row>
    <row r="492" spans="1:65" s="2" customFormat="1" ht="16.5" customHeight="1">
      <c r="A492" s="33"/>
      <c r="B492" s="167"/>
      <c r="C492" s="205" t="s">
        <v>315</v>
      </c>
      <c r="D492" s="205" t="s">
        <v>217</v>
      </c>
      <c r="E492" s="206" t="s">
        <v>1134</v>
      </c>
      <c r="F492" s="207" t="s">
        <v>1135</v>
      </c>
      <c r="G492" s="208" t="s">
        <v>659</v>
      </c>
      <c r="H492" s="209">
        <v>12</v>
      </c>
      <c r="I492" s="210"/>
      <c r="J492" s="211">
        <f>ROUND(I492*H492,2)</f>
        <v>0</v>
      </c>
      <c r="K492" s="207" t="s">
        <v>1</v>
      </c>
      <c r="L492" s="212"/>
      <c r="M492" s="213" t="s">
        <v>1</v>
      </c>
      <c r="N492" s="214" t="s">
        <v>42</v>
      </c>
      <c r="O492" s="59"/>
      <c r="P492" s="177">
        <f>O492*H492</f>
        <v>0</v>
      </c>
      <c r="Q492" s="177">
        <v>0</v>
      </c>
      <c r="R492" s="177">
        <f>Q492*H492</f>
        <v>0</v>
      </c>
      <c r="S492" s="177">
        <v>0</v>
      </c>
      <c r="T492" s="178">
        <f>S492*H492</f>
        <v>0</v>
      </c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R492" s="179" t="s">
        <v>398</v>
      </c>
      <c r="AT492" s="179" t="s">
        <v>217</v>
      </c>
      <c r="AU492" s="179" t="s">
        <v>92</v>
      </c>
      <c r="AY492" s="18" t="s">
        <v>173</v>
      </c>
      <c r="BE492" s="180">
        <f>IF(N492="základní",J492,0)</f>
        <v>0</v>
      </c>
      <c r="BF492" s="180">
        <f>IF(N492="snížená",J492,0)</f>
        <v>0</v>
      </c>
      <c r="BG492" s="180">
        <f>IF(N492="zákl. přenesená",J492,0)</f>
        <v>0</v>
      </c>
      <c r="BH492" s="180">
        <f>IF(N492="sníž. přenesená",J492,0)</f>
        <v>0</v>
      </c>
      <c r="BI492" s="180">
        <f>IF(N492="nulová",J492,0)</f>
        <v>0</v>
      </c>
      <c r="BJ492" s="18" t="s">
        <v>92</v>
      </c>
      <c r="BK492" s="180">
        <f>ROUND(I492*H492,2)</f>
        <v>0</v>
      </c>
      <c r="BL492" s="18" t="s">
        <v>253</v>
      </c>
      <c r="BM492" s="179" t="s">
        <v>1136</v>
      </c>
    </row>
    <row r="493" spans="1:65" s="2" customFormat="1" ht="21.75" customHeight="1">
      <c r="A493" s="33"/>
      <c r="B493" s="167"/>
      <c r="C493" s="168" t="s">
        <v>320</v>
      </c>
      <c r="D493" s="168" t="s">
        <v>175</v>
      </c>
      <c r="E493" s="169" t="s">
        <v>1137</v>
      </c>
      <c r="F493" s="170" t="s">
        <v>1138</v>
      </c>
      <c r="G493" s="171" t="s">
        <v>618</v>
      </c>
      <c r="H493" s="223"/>
      <c r="I493" s="173"/>
      <c r="J493" s="174">
        <f>ROUND(I493*H493,2)</f>
        <v>0</v>
      </c>
      <c r="K493" s="170" t="s">
        <v>179</v>
      </c>
      <c r="L493" s="34"/>
      <c r="M493" s="175" t="s">
        <v>1</v>
      </c>
      <c r="N493" s="176" t="s">
        <v>42</v>
      </c>
      <c r="O493" s="59"/>
      <c r="P493" s="177">
        <f>O493*H493</f>
        <v>0</v>
      </c>
      <c r="Q493" s="177">
        <v>0</v>
      </c>
      <c r="R493" s="177">
        <f>Q493*H493</f>
        <v>0</v>
      </c>
      <c r="S493" s="177">
        <v>0</v>
      </c>
      <c r="T493" s="178">
        <f>S493*H493</f>
        <v>0</v>
      </c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R493" s="179" t="s">
        <v>253</v>
      </c>
      <c r="AT493" s="179" t="s">
        <v>175</v>
      </c>
      <c r="AU493" s="179" t="s">
        <v>92</v>
      </c>
      <c r="AY493" s="18" t="s">
        <v>173</v>
      </c>
      <c r="BE493" s="180">
        <f>IF(N493="základní",J493,0)</f>
        <v>0</v>
      </c>
      <c r="BF493" s="180">
        <f>IF(N493="snížená",J493,0)</f>
        <v>0</v>
      </c>
      <c r="BG493" s="180">
        <f>IF(N493="zákl. přenesená",J493,0)</f>
        <v>0</v>
      </c>
      <c r="BH493" s="180">
        <f>IF(N493="sníž. přenesená",J493,0)</f>
        <v>0</v>
      </c>
      <c r="BI493" s="180">
        <f>IF(N493="nulová",J493,0)</f>
        <v>0</v>
      </c>
      <c r="BJ493" s="18" t="s">
        <v>92</v>
      </c>
      <c r="BK493" s="180">
        <f>ROUND(I493*H493,2)</f>
        <v>0</v>
      </c>
      <c r="BL493" s="18" t="s">
        <v>253</v>
      </c>
      <c r="BM493" s="179" t="s">
        <v>1139</v>
      </c>
    </row>
    <row r="494" spans="2:63" s="12" customFormat="1" ht="22.95" customHeight="1">
      <c r="B494" s="154"/>
      <c r="D494" s="155" t="s">
        <v>75</v>
      </c>
      <c r="E494" s="165" t="s">
        <v>1140</v>
      </c>
      <c r="F494" s="165" t="s">
        <v>1141</v>
      </c>
      <c r="I494" s="157"/>
      <c r="J494" s="166">
        <f>BK494</f>
        <v>0</v>
      </c>
      <c r="L494" s="154"/>
      <c r="M494" s="159"/>
      <c r="N494" s="160"/>
      <c r="O494" s="160"/>
      <c r="P494" s="161">
        <f>SUM(P495:P512)</f>
        <v>0</v>
      </c>
      <c r="Q494" s="160"/>
      <c r="R494" s="161">
        <f>SUM(R495:R512)</f>
        <v>0.9954263999999999</v>
      </c>
      <c r="S494" s="160"/>
      <c r="T494" s="162">
        <f>SUM(T495:T512)</f>
        <v>0</v>
      </c>
      <c r="AR494" s="155" t="s">
        <v>92</v>
      </c>
      <c r="AT494" s="163" t="s">
        <v>75</v>
      </c>
      <c r="AU494" s="163" t="s">
        <v>84</v>
      </c>
      <c r="AY494" s="155" t="s">
        <v>173</v>
      </c>
      <c r="BK494" s="164">
        <f>SUM(BK495:BK512)</f>
        <v>0</v>
      </c>
    </row>
    <row r="495" spans="1:65" s="2" customFormat="1" ht="21.75" customHeight="1">
      <c r="A495" s="33"/>
      <c r="B495" s="167"/>
      <c r="C495" s="168" t="s">
        <v>345</v>
      </c>
      <c r="D495" s="168" t="s">
        <v>175</v>
      </c>
      <c r="E495" s="169" t="s">
        <v>1142</v>
      </c>
      <c r="F495" s="170" t="s">
        <v>1143</v>
      </c>
      <c r="G495" s="171" t="s">
        <v>178</v>
      </c>
      <c r="H495" s="172">
        <v>57.42</v>
      </c>
      <c r="I495" s="173"/>
      <c r="J495" s="174">
        <f>ROUND(I495*H495,2)</f>
        <v>0</v>
      </c>
      <c r="K495" s="170" t="s">
        <v>179</v>
      </c>
      <c r="L495" s="34"/>
      <c r="M495" s="175" t="s">
        <v>1</v>
      </c>
      <c r="N495" s="176" t="s">
        <v>42</v>
      </c>
      <c r="O495" s="59"/>
      <c r="P495" s="177">
        <f>O495*H495</f>
        <v>0</v>
      </c>
      <c r="Q495" s="177">
        <v>0.01292</v>
      </c>
      <c r="R495" s="177">
        <f>Q495*H495</f>
        <v>0.7418663999999999</v>
      </c>
      <c r="S495" s="177">
        <v>0</v>
      </c>
      <c r="T495" s="178">
        <f>S495*H495</f>
        <v>0</v>
      </c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R495" s="179" t="s">
        <v>253</v>
      </c>
      <c r="AT495" s="179" t="s">
        <v>175</v>
      </c>
      <c r="AU495" s="179" t="s">
        <v>92</v>
      </c>
      <c r="AY495" s="18" t="s">
        <v>173</v>
      </c>
      <c r="BE495" s="180">
        <f>IF(N495="základní",J495,0)</f>
        <v>0</v>
      </c>
      <c r="BF495" s="180">
        <f>IF(N495="snížená",J495,0)</f>
        <v>0</v>
      </c>
      <c r="BG495" s="180">
        <f>IF(N495="zákl. přenesená",J495,0)</f>
        <v>0</v>
      </c>
      <c r="BH495" s="180">
        <f>IF(N495="sníž. přenesená",J495,0)</f>
        <v>0</v>
      </c>
      <c r="BI495" s="180">
        <f>IF(N495="nulová",J495,0)</f>
        <v>0</v>
      </c>
      <c r="BJ495" s="18" t="s">
        <v>92</v>
      </c>
      <c r="BK495" s="180">
        <f>ROUND(I495*H495,2)</f>
        <v>0</v>
      </c>
      <c r="BL495" s="18" t="s">
        <v>253</v>
      </c>
      <c r="BM495" s="179" t="s">
        <v>1144</v>
      </c>
    </row>
    <row r="496" spans="2:51" s="14" customFormat="1" ht="12">
      <c r="B496" s="189"/>
      <c r="D496" s="182" t="s">
        <v>182</v>
      </c>
      <c r="E496" s="190" t="s">
        <v>1</v>
      </c>
      <c r="F496" s="191" t="s">
        <v>1023</v>
      </c>
      <c r="H496" s="192">
        <v>4.61</v>
      </c>
      <c r="I496" s="193"/>
      <c r="L496" s="189"/>
      <c r="M496" s="194"/>
      <c r="N496" s="195"/>
      <c r="O496" s="195"/>
      <c r="P496" s="195"/>
      <c r="Q496" s="195"/>
      <c r="R496" s="195"/>
      <c r="S496" s="195"/>
      <c r="T496" s="196"/>
      <c r="AT496" s="190" t="s">
        <v>182</v>
      </c>
      <c r="AU496" s="190" t="s">
        <v>92</v>
      </c>
      <c r="AV496" s="14" t="s">
        <v>92</v>
      </c>
      <c r="AW496" s="14" t="s">
        <v>32</v>
      </c>
      <c r="AX496" s="14" t="s">
        <v>76</v>
      </c>
      <c r="AY496" s="190" t="s">
        <v>173</v>
      </c>
    </row>
    <row r="497" spans="2:51" s="14" customFormat="1" ht="12">
      <c r="B497" s="189"/>
      <c r="D497" s="182" t="s">
        <v>182</v>
      </c>
      <c r="E497" s="190" t="s">
        <v>1</v>
      </c>
      <c r="F497" s="191" t="s">
        <v>1024</v>
      </c>
      <c r="H497" s="192">
        <v>4.39</v>
      </c>
      <c r="I497" s="193"/>
      <c r="L497" s="189"/>
      <c r="M497" s="194"/>
      <c r="N497" s="195"/>
      <c r="O497" s="195"/>
      <c r="P497" s="195"/>
      <c r="Q497" s="195"/>
      <c r="R497" s="195"/>
      <c r="S497" s="195"/>
      <c r="T497" s="196"/>
      <c r="AT497" s="190" t="s">
        <v>182</v>
      </c>
      <c r="AU497" s="190" t="s">
        <v>92</v>
      </c>
      <c r="AV497" s="14" t="s">
        <v>92</v>
      </c>
      <c r="AW497" s="14" t="s">
        <v>32</v>
      </c>
      <c r="AX497" s="14" t="s">
        <v>76</v>
      </c>
      <c r="AY497" s="190" t="s">
        <v>173</v>
      </c>
    </row>
    <row r="498" spans="2:51" s="14" customFormat="1" ht="12">
      <c r="B498" s="189"/>
      <c r="D498" s="182" t="s">
        <v>182</v>
      </c>
      <c r="E498" s="190" t="s">
        <v>1</v>
      </c>
      <c r="F498" s="191" t="s">
        <v>1025</v>
      </c>
      <c r="H498" s="192">
        <v>4.5</v>
      </c>
      <c r="I498" s="193"/>
      <c r="L498" s="189"/>
      <c r="M498" s="194"/>
      <c r="N498" s="195"/>
      <c r="O498" s="195"/>
      <c r="P498" s="195"/>
      <c r="Q498" s="195"/>
      <c r="R498" s="195"/>
      <c r="S498" s="195"/>
      <c r="T498" s="196"/>
      <c r="AT498" s="190" t="s">
        <v>182</v>
      </c>
      <c r="AU498" s="190" t="s">
        <v>92</v>
      </c>
      <c r="AV498" s="14" t="s">
        <v>92</v>
      </c>
      <c r="AW498" s="14" t="s">
        <v>32</v>
      </c>
      <c r="AX498" s="14" t="s">
        <v>76</v>
      </c>
      <c r="AY498" s="190" t="s">
        <v>173</v>
      </c>
    </row>
    <row r="499" spans="2:51" s="14" customFormat="1" ht="12">
      <c r="B499" s="189"/>
      <c r="D499" s="182" t="s">
        <v>182</v>
      </c>
      <c r="E499" s="190" t="s">
        <v>1</v>
      </c>
      <c r="F499" s="191" t="s">
        <v>1026</v>
      </c>
      <c r="H499" s="192">
        <v>4.46</v>
      </c>
      <c r="I499" s="193"/>
      <c r="L499" s="189"/>
      <c r="M499" s="194"/>
      <c r="N499" s="195"/>
      <c r="O499" s="195"/>
      <c r="P499" s="195"/>
      <c r="Q499" s="195"/>
      <c r="R499" s="195"/>
      <c r="S499" s="195"/>
      <c r="T499" s="196"/>
      <c r="AT499" s="190" t="s">
        <v>182</v>
      </c>
      <c r="AU499" s="190" t="s">
        <v>92</v>
      </c>
      <c r="AV499" s="14" t="s">
        <v>92</v>
      </c>
      <c r="AW499" s="14" t="s">
        <v>32</v>
      </c>
      <c r="AX499" s="14" t="s">
        <v>76</v>
      </c>
      <c r="AY499" s="190" t="s">
        <v>173</v>
      </c>
    </row>
    <row r="500" spans="2:51" s="14" customFormat="1" ht="12">
      <c r="B500" s="189"/>
      <c r="D500" s="182" t="s">
        <v>182</v>
      </c>
      <c r="E500" s="190" t="s">
        <v>1</v>
      </c>
      <c r="F500" s="191" t="s">
        <v>1027</v>
      </c>
      <c r="H500" s="192">
        <v>5.06</v>
      </c>
      <c r="I500" s="193"/>
      <c r="L500" s="189"/>
      <c r="M500" s="194"/>
      <c r="N500" s="195"/>
      <c r="O500" s="195"/>
      <c r="P500" s="195"/>
      <c r="Q500" s="195"/>
      <c r="R500" s="195"/>
      <c r="S500" s="195"/>
      <c r="T500" s="196"/>
      <c r="AT500" s="190" t="s">
        <v>182</v>
      </c>
      <c r="AU500" s="190" t="s">
        <v>92</v>
      </c>
      <c r="AV500" s="14" t="s">
        <v>92</v>
      </c>
      <c r="AW500" s="14" t="s">
        <v>32</v>
      </c>
      <c r="AX500" s="14" t="s">
        <v>76</v>
      </c>
      <c r="AY500" s="190" t="s">
        <v>173</v>
      </c>
    </row>
    <row r="501" spans="2:51" s="14" customFormat="1" ht="12">
      <c r="B501" s="189"/>
      <c r="D501" s="182" t="s">
        <v>182</v>
      </c>
      <c r="E501" s="190" t="s">
        <v>1</v>
      </c>
      <c r="F501" s="191" t="s">
        <v>1028</v>
      </c>
      <c r="H501" s="192">
        <v>4.84</v>
      </c>
      <c r="I501" s="193"/>
      <c r="L501" s="189"/>
      <c r="M501" s="194"/>
      <c r="N501" s="195"/>
      <c r="O501" s="195"/>
      <c r="P501" s="195"/>
      <c r="Q501" s="195"/>
      <c r="R501" s="195"/>
      <c r="S501" s="195"/>
      <c r="T501" s="196"/>
      <c r="AT501" s="190" t="s">
        <v>182</v>
      </c>
      <c r="AU501" s="190" t="s">
        <v>92</v>
      </c>
      <c r="AV501" s="14" t="s">
        <v>92</v>
      </c>
      <c r="AW501" s="14" t="s">
        <v>32</v>
      </c>
      <c r="AX501" s="14" t="s">
        <v>76</v>
      </c>
      <c r="AY501" s="190" t="s">
        <v>173</v>
      </c>
    </row>
    <row r="502" spans="2:51" s="14" customFormat="1" ht="12">
      <c r="B502" s="189"/>
      <c r="D502" s="182" t="s">
        <v>182</v>
      </c>
      <c r="E502" s="190" t="s">
        <v>1</v>
      </c>
      <c r="F502" s="191" t="s">
        <v>1029</v>
      </c>
      <c r="H502" s="192">
        <v>4.84</v>
      </c>
      <c r="I502" s="193"/>
      <c r="L502" s="189"/>
      <c r="M502" s="194"/>
      <c r="N502" s="195"/>
      <c r="O502" s="195"/>
      <c r="P502" s="195"/>
      <c r="Q502" s="195"/>
      <c r="R502" s="195"/>
      <c r="S502" s="195"/>
      <c r="T502" s="196"/>
      <c r="AT502" s="190" t="s">
        <v>182</v>
      </c>
      <c r="AU502" s="190" t="s">
        <v>92</v>
      </c>
      <c r="AV502" s="14" t="s">
        <v>92</v>
      </c>
      <c r="AW502" s="14" t="s">
        <v>32</v>
      </c>
      <c r="AX502" s="14" t="s">
        <v>76</v>
      </c>
      <c r="AY502" s="190" t="s">
        <v>173</v>
      </c>
    </row>
    <row r="503" spans="2:51" s="14" customFormat="1" ht="12">
      <c r="B503" s="189"/>
      <c r="D503" s="182" t="s">
        <v>182</v>
      </c>
      <c r="E503" s="190" t="s">
        <v>1</v>
      </c>
      <c r="F503" s="191" t="s">
        <v>1030</v>
      </c>
      <c r="H503" s="192">
        <v>4.75</v>
      </c>
      <c r="I503" s="193"/>
      <c r="L503" s="189"/>
      <c r="M503" s="194"/>
      <c r="N503" s="195"/>
      <c r="O503" s="195"/>
      <c r="P503" s="195"/>
      <c r="Q503" s="195"/>
      <c r="R503" s="195"/>
      <c r="S503" s="195"/>
      <c r="T503" s="196"/>
      <c r="AT503" s="190" t="s">
        <v>182</v>
      </c>
      <c r="AU503" s="190" t="s">
        <v>92</v>
      </c>
      <c r="AV503" s="14" t="s">
        <v>92</v>
      </c>
      <c r="AW503" s="14" t="s">
        <v>32</v>
      </c>
      <c r="AX503" s="14" t="s">
        <v>76</v>
      </c>
      <c r="AY503" s="190" t="s">
        <v>173</v>
      </c>
    </row>
    <row r="504" spans="2:51" s="14" customFormat="1" ht="12">
      <c r="B504" s="189"/>
      <c r="D504" s="182" t="s">
        <v>182</v>
      </c>
      <c r="E504" s="190" t="s">
        <v>1</v>
      </c>
      <c r="F504" s="191" t="s">
        <v>1031</v>
      </c>
      <c r="H504" s="192">
        <v>5.27</v>
      </c>
      <c r="I504" s="193"/>
      <c r="L504" s="189"/>
      <c r="M504" s="194"/>
      <c r="N504" s="195"/>
      <c r="O504" s="195"/>
      <c r="P504" s="195"/>
      <c r="Q504" s="195"/>
      <c r="R504" s="195"/>
      <c r="S504" s="195"/>
      <c r="T504" s="196"/>
      <c r="AT504" s="190" t="s">
        <v>182</v>
      </c>
      <c r="AU504" s="190" t="s">
        <v>92</v>
      </c>
      <c r="AV504" s="14" t="s">
        <v>92</v>
      </c>
      <c r="AW504" s="14" t="s">
        <v>32</v>
      </c>
      <c r="AX504" s="14" t="s">
        <v>76</v>
      </c>
      <c r="AY504" s="190" t="s">
        <v>173</v>
      </c>
    </row>
    <row r="505" spans="2:51" s="14" customFormat="1" ht="12">
      <c r="B505" s="189"/>
      <c r="D505" s="182" t="s">
        <v>182</v>
      </c>
      <c r="E505" s="190" t="s">
        <v>1</v>
      </c>
      <c r="F505" s="191" t="s">
        <v>1032</v>
      </c>
      <c r="H505" s="192">
        <v>4.8</v>
      </c>
      <c r="I505" s="193"/>
      <c r="L505" s="189"/>
      <c r="M505" s="194"/>
      <c r="N505" s="195"/>
      <c r="O505" s="195"/>
      <c r="P505" s="195"/>
      <c r="Q505" s="195"/>
      <c r="R505" s="195"/>
      <c r="S505" s="195"/>
      <c r="T505" s="196"/>
      <c r="AT505" s="190" t="s">
        <v>182</v>
      </c>
      <c r="AU505" s="190" t="s">
        <v>92</v>
      </c>
      <c r="AV505" s="14" t="s">
        <v>92</v>
      </c>
      <c r="AW505" s="14" t="s">
        <v>32</v>
      </c>
      <c r="AX505" s="14" t="s">
        <v>76</v>
      </c>
      <c r="AY505" s="190" t="s">
        <v>173</v>
      </c>
    </row>
    <row r="506" spans="2:51" s="14" customFormat="1" ht="12">
      <c r="B506" s="189"/>
      <c r="D506" s="182" t="s">
        <v>182</v>
      </c>
      <c r="E506" s="190" t="s">
        <v>1</v>
      </c>
      <c r="F506" s="191" t="s">
        <v>1033</v>
      </c>
      <c r="H506" s="192">
        <v>4.95</v>
      </c>
      <c r="I506" s="193"/>
      <c r="L506" s="189"/>
      <c r="M506" s="194"/>
      <c r="N506" s="195"/>
      <c r="O506" s="195"/>
      <c r="P506" s="195"/>
      <c r="Q506" s="195"/>
      <c r="R506" s="195"/>
      <c r="S506" s="195"/>
      <c r="T506" s="196"/>
      <c r="AT506" s="190" t="s">
        <v>182</v>
      </c>
      <c r="AU506" s="190" t="s">
        <v>92</v>
      </c>
      <c r="AV506" s="14" t="s">
        <v>92</v>
      </c>
      <c r="AW506" s="14" t="s">
        <v>32</v>
      </c>
      <c r="AX506" s="14" t="s">
        <v>76</v>
      </c>
      <c r="AY506" s="190" t="s">
        <v>173</v>
      </c>
    </row>
    <row r="507" spans="2:51" s="14" customFormat="1" ht="12">
      <c r="B507" s="189"/>
      <c r="D507" s="182" t="s">
        <v>182</v>
      </c>
      <c r="E507" s="190" t="s">
        <v>1</v>
      </c>
      <c r="F507" s="191" t="s">
        <v>1034</v>
      </c>
      <c r="H507" s="192">
        <v>4.95</v>
      </c>
      <c r="I507" s="193"/>
      <c r="L507" s="189"/>
      <c r="M507" s="194"/>
      <c r="N507" s="195"/>
      <c r="O507" s="195"/>
      <c r="P507" s="195"/>
      <c r="Q507" s="195"/>
      <c r="R507" s="195"/>
      <c r="S507" s="195"/>
      <c r="T507" s="196"/>
      <c r="AT507" s="190" t="s">
        <v>182</v>
      </c>
      <c r="AU507" s="190" t="s">
        <v>92</v>
      </c>
      <c r="AV507" s="14" t="s">
        <v>92</v>
      </c>
      <c r="AW507" s="14" t="s">
        <v>32</v>
      </c>
      <c r="AX507" s="14" t="s">
        <v>76</v>
      </c>
      <c r="AY507" s="190" t="s">
        <v>173</v>
      </c>
    </row>
    <row r="508" spans="2:51" s="15" customFormat="1" ht="12">
      <c r="B508" s="197"/>
      <c r="D508" s="182" t="s">
        <v>182</v>
      </c>
      <c r="E508" s="198" t="s">
        <v>1</v>
      </c>
      <c r="F508" s="199" t="s">
        <v>215</v>
      </c>
      <c r="H508" s="200">
        <v>57.42</v>
      </c>
      <c r="I508" s="201"/>
      <c r="L508" s="197"/>
      <c r="M508" s="202"/>
      <c r="N508" s="203"/>
      <c r="O508" s="203"/>
      <c r="P508" s="203"/>
      <c r="Q508" s="203"/>
      <c r="R508" s="203"/>
      <c r="S508" s="203"/>
      <c r="T508" s="204"/>
      <c r="AT508" s="198" t="s">
        <v>182</v>
      </c>
      <c r="AU508" s="198" t="s">
        <v>92</v>
      </c>
      <c r="AV508" s="15" t="s">
        <v>180</v>
      </c>
      <c r="AW508" s="15" t="s">
        <v>32</v>
      </c>
      <c r="AX508" s="15" t="s">
        <v>84</v>
      </c>
      <c r="AY508" s="198" t="s">
        <v>173</v>
      </c>
    </row>
    <row r="509" spans="1:65" s="2" customFormat="1" ht="21.75" customHeight="1">
      <c r="A509" s="33"/>
      <c r="B509" s="167"/>
      <c r="C509" s="168" t="s">
        <v>349</v>
      </c>
      <c r="D509" s="168" t="s">
        <v>175</v>
      </c>
      <c r="E509" s="169" t="s">
        <v>1145</v>
      </c>
      <c r="F509" s="170" t="s">
        <v>1146</v>
      </c>
      <c r="G509" s="171" t="s">
        <v>256</v>
      </c>
      <c r="H509" s="172">
        <v>8</v>
      </c>
      <c r="I509" s="173"/>
      <c r="J509" s="174">
        <f>ROUND(I509*H509,2)</f>
        <v>0</v>
      </c>
      <c r="K509" s="170" t="s">
        <v>179</v>
      </c>
      <c r="L509" s="34"/>
      <c r="M509" s="175" t="s">
        <v>1</v>
      </c>
      <c r="N509" s="176" t="s">
        <v>42</v>
      </c>
      <c r="O509" s="59"/>
      <c r="P509" s="177">
        <f>O509*H509</f>
        <v>0</v>
      </c>
      <c r="Q509" s="177">
        <v>0.00858</v>
      </c>
      <c r="R509" s="177">
        <f>Q509*H509</f>
        <v>0.06864</v>
      </c>
      <c r="S509" s="177">
        <v>0</v>
      </c>
      <c r="T509" s="178">
        <f>S509*H509</f>
        <v>0</v>
      </c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R509" s="179" t="s">
        <v>253</v>
      </c>
      <c r="AT509" s="179" t="s">
        <v>175</v>
      </c>
      <c r="AU509" s="179" t="s">
        <v>92</v>
      </c>
      <c r="AY509" s="18" t="s">
        <v>173</v>
      </c>
      <c r="BE509" s="180">
        <f>IF(N509="základní",J509,0)</f>
        <v>0</v>
      </c>
      <c r="BF509" s="180">
        <f>IF(N509="snížená",J509,0)</f>
        <v>0</v>
      </c>
      <c r="BG509" s="180">
        <f>IF(N509="zákl. přenesená",J509,0)</f>
        <v>0</v>
      </c>
      <c r="BH509" s="180">
        <f>IF(N509="sníž. přenesená",J509,0)</f>
        <v>0</v>
      </c>
      <c r="BI509" s="180">
        <f>IF(N509="nulová",J509,0)</f>
        <v>0</v>
      </c>
      <c r="BJ509" s="18" t="s">
        <v>92</v>
      </c>
      <c r="BK509" s="180">
        <f>ROUND(I509*H509,2)</f>
        <v>0</v>
      </c>
      <c r="BL509" s="18" t="s">
        <v>253</v>
      </c>
      <c r="BM509" s="179" t="s">
        <v>1147</v>
      </c>
    </row>
    <row r="510" spans="2:51" s="14" customFormat="1" ht="12">
      <c r="B510" s="189"/>
      <c r="D510" s="182" t="s">
        <v>182</v>
      </c>
      <c r="E510" s="190" t="s">
        <v>1</v>
      </c>
      <c r="F510" s="191" t="s">
        <v>216</v>
      </c>
      <c r="H510" s="192">
        <v>8</v>
      </c>
      <c r="I510" s="193"/>
      <c r="L510" s="189"/>
      <c r="M510" s="194"/>
      <c r="N510" s="195"/>
      <c r="O510" s="195"/>
      <c r="P510" s="195"/>
      <c r="Q510" s="195"/>
      <c r="R510" s="195"/>
      <c r="S510" s="195"/>
      <c r="T510" s="196"/>
      <c r="AT510" s="190" t="s">
        <v>182</v>
      </c>
      <c r="AU510" s="190" t="s">
        <v>92</v>
      </c>
      <c r="AV510" s="14" t="s">
        <v>92</v>
      </c>
      <c r="AW510" s="14" t="s">
        <v>32</v>
      </c>
      <c r="AX510" s="14" t="s">
        <v>84</v>
      </c>
      <c r="AY510" s="190" t="s">
        <v>173</v>
      </c>
    </row>
    <row r="511" spans="1:65" s="2" customFormat="1" ht="21.75" customHeight="1">
      <c r="A511" s="33"/>
      <c r="B511" s="167"/>
      <c r="C511" s="168" t="s">
        <v>353</v>
      </c>
      <c r="D511" s="168" t="s">
        <v>175</v>
      </c>
      <c r="E511" s="169" t="s">
        <v>1148</v>
      </c>
      <c r="F511" s="170" t="s">
        <v>1149</v>
      </c>
      <c r="G511" s="171" t="s">
        <v>256</v>
      </c>
      <c r="H511" s="172">
        <v>12</v>
      </c>
      <c r="I511" s="173"/>
      <c r="J511" s="174">
        <f>ROUND(I511*H511,2)</f>
        <v>0</v>
      </c>
      <c r="K511" s="170" t="s">
        <v>179</v>
      </c>
      <c r="L511" s="34"/>
      <c r="M511" s="175" t="s">
        <v>1</v>
      </c>
      <c r="N511" s="176" t="s">
        <v>42</v>
      </c>
      <c r="O511" s="59"/>
      <c r="P511" s="177">
        <f>O511*H511</f>
        <v>0</v>
      </c>
      <c r="Q511" s="177">
        <v>0.01541</v>
      </c>
      <c r="R511" s="177">
        <f>Q511*H511</f>
        <v>0.18492</v>
      </c>
      <c r="S511" s="177">
        <v>0</v>
      </c>
      <c r="T511" s="178">
        <f>S511*H511</f>
        <v>0</v>
      </c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R511" s="179" t="s">
        <v>253</v>
      </c>
      <c r="AT511" s="179" t="s">
        <v>175</v>
      </c>
      <c r="AU511" s="179" t="s">
        <v>92</v>
      </c>
      <c r="AY511" s="18" t="s">
        <v>173</v>
      </c>
      <c r="BE511" s="180">
        <f>IF(N511="základní",J511,0)</f>
        <v>0</v>
      </c>
      <c r="BF511" s="180">
        <f>IF(N511="snížená",J511,0)</f>
        <v>0</v>
      </c>
      <c r="BG511" s="180">
        <f>IF(N511="zákl. přenesená",J511,0)</f>
        <v>0</v>
      </c>
      <c r="BH511" s="180">
        <f>IF(N511="sníž. přenesená",J511,0)</f>
        <v>0</v>
      </c>
      <c r="BI511" s="180">
        <f>IF(N511="nulová",J511,0)</f>
        <v>0</v>
      </c>
      <c r="BJ511" s="18" t="s">
        <v>92</v>
      </c>
      <c r="BK511" s="180">
        <f>ROUND(I511*H511,2)</f>
        <v>0</v>
      </c>
      <c r="BL511" s="18" t="s">
        <v>253</v>
      </c>
      <c r="BM511" s="179" t="s">
        <v>1150</v>
      </c>
    </row>
    <row r="512" spans="1:65" s="2" customFormat="1" ht="21.75" customHeight="1">
      <c r="A512" s="33"/>
      <c r="B512" s="167"/>
      <c r="C512" s="168" t="s">
        <v>361</v>
      </c>
      <c r="D512" s="168" t="s">
        <v>175</v>
      </c>
      <c r="E512" s="169" t="s">
        <v>1151</v>
      </c>
      <c r="F512" s="170" t="s">
        <v>1152</v>
      </c>
      <c r="G512" s="171" t="s">
        <v>618</v>
      </c>
      <c r="H512" s="223"/>
      <c r="I512" s="173"/>
      <c r="J512" s="174">
        <f>ROUND(I512*H512,2)</f>
        <v>0</v>
      </c>
      <c r="K512" s="170" t="s">
        <v>179</v>
      </c>
      <c r="L512" s="34"/>
      <c r="M512" s="175" t="s">
        <v>1</v>
      </c>
      <c r="N512" s="176" t="s">
        <v>42</v>
      </c>
      <c r="O512" s="59"/>
      <c r="P512" s="177">
        <f>O512*H512</f>
        <v>0</v>
      </c>
      <c r="Q512" s="177">
        <v>0</v>
      </c>
      <c r="R512" s="177">
        <f>Q512*H512</f>
        <v>0</v>
      </c>
      <c r="S512" s="177">
        <v>0</v>
      </c>
      <c r="T512" s="178">
        <f>S512*H512</f>
        <v>0</v>
      </c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R512" s="179" t="s">
        <v>253</v>
      </c>
      <c r="AT512" s="179" t="s">
        <v>175</v>
      </c>
      <c r="AU512" s="179" t="s">
        <v>92</v>
      </c>
      <c r="AY512" s="18" t="s">
        <v>173</v>
      </c>
      <c r="BE512" s="180">
        <f>IF(N512="základní",J512,0)</f>
        <v>0</v>
      </c>
      <c r="BF512" s="180">
        <f>IF(N512="snížená",J512,0)</f>
        <v>0</v>
      </c>
      <c r="BG512" s="180">
        <f>IF(N512="zákl. přenesená",J512,0)</f>
        <v>0</v>
      </c>
      <c r="BH512" s="180">
        <f>IF(N512="sníž. přenesená",J512,0)</f>
        <v>0</v>
      </c>
      <c r="BI512" s="180">
        <f>IF(N512="nulová",J512,0)</f>
        <v>0</v>
      </c>
      <c r="BJ512" s="18" t="s">
        <v>92</v>
      </c>
      <c r="BK512" s="180">
        <f>ROUND(I512*H512,2)</f>
        <v>0</v>
      </c>
      <c r="BL512" s="18" t="s">
        <v>253</v>
      </c>
      <c r="BM512" s="179" t="s">
        <v>1153</v>
      </c>
    </row>
    <row r="513" spans="2:63" s="12" customFormat="1" ht="22.95" customHeight="1">
      <c r="B513" s="154"/>
      <c r="D513" s="155" t="s">
        <v>75</v>
      </c>
      <c r="E513" s="165" t="s">
        <v>693</v>
      </c>
      <c r="F513" s="165" t="s">
        <v>694</v>
      </c>
      <c r="I513" s="157"/>
      <c r="J513" s="166">
        <f>BK513</f>
        <v>0</v>
      </c>
      <c r="L513" s="154"/>
      <c r="M513" s="159"/>
      <c r="N513" s="160"/>
      <c r="O513" s="160"/>
      <c r="P513" s="161">
        <f>SUM(P514:P518)</f>
        <v>0</v>
      </c>
      <c r="Q513" s="160"/>
      <c r="R513" s="161">
        <f>SUM(R514:R518)</f>
        <v>0.014400000000000001</v>
      </c>
      <c r="S513" s="160"/>
      <c r="T513" s="162">
        <f>SUM(T514:T518)</f>
        <v>0</v>
      </c>
      <c r="AR513" s="155" t="s">
        <v>92</v>
      </c>
      <c r="AT513" s="163" t="s">
        <v>75</v>
      </c>
      <c r="AU513" s="163" t="s">
        <v>84</v>
      </c>
      <c r="AY513" s="155" t="s">
        <v>173</v>
      </c>
      <c r="BK513" s="164">
        <f>SUM(BK514:BK518)</f>
        <v>0</v>
      </c>
    </row>
    <row r="514" spans="1:65" s="2" customFormat="1" ht="21.75" customHeight="1">
      <c r="A514" s="33"/>
      <c r="B514" s="167"/>
      <c r="C514" s="168" t="s">
        <v>753</v>
      </c>
      <c r="D514" s="168" t="s">
        <v>175</v>
      </c>
      <c r="E514" s="169" t="s">
        <v>1154</v>
      </c>
      <c r="F514" s="170" t="s">
        <v>1155</v>
      </c>
      <c r="G514" s="171" t="s">
        <v>659</v>
      </c>
      <c r="H514" s="172">
        <v>8</v>
      </c>
      <c r="I514" s="173"/>
      <c r="J514" s="174">
        <f>ROUND(I514*H514,2)</f>
        <v>0</v>
      </c>
      <c r="K514" s="170" t="s">
        <v>1</v>
      </c>
      <c r="L514" s="34"/>
      <c r="M514" s="175" t="s">
        <v>1</v>
      </c>
      <c r="N514" s="176" t="s">
        <v>42</v>
      </c>
      <c r="O514" s="59"/>
      <c r="P514" s="177">
        <f>O514*H514</f>
        <v>0</v>
      </c>
      <c r="Q514" s="177">
        <v>0.00045</v>
      </c>
      <c r="R514" s="177">
        <f>Q514*H514</f>
        <v>0.0036</v>
      </c>
      <c r="S514" s="177">
        <v>0</v>
      </c>
      <c r="T514" s="178">
        <f>S514*H514</f>
        <v>0</v>
      </c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R514" s="179" t="s">
        <v>253</v>
      </c>
      <c r="AT514" s="179" t="s">
        <v>175</v>
      </c>
      <c r="AU514" s="179" t="s">
        <v>92</v>
      </c>
      <c r="AY514" s="18" t="s">
        <v>173</v>
      </c>
      <c r="BE514" s="180">
        <f>IF(N514="základní",J514,0)</f>
        <v>0</v>
      </c>
      <c r="BF514" s="180">
        <f>IF(N514="snížená",J514,0)</f>
        <v>0</v>
      </c>
      <c r="BG514" s="180">
        <f>IF(N514="zákl. přenesená",J514,0)</f>
        <v>0</v>
      </c>
      <c r="BH514" s="180">
        <f>IF(N514="sníž. přenesená",J514,0)</f>
        <v>0</v>
      </c>
      <c r="BI514" s="180">
        <f>IF(N514="nulová",J514,0)</f>
        <v>0</v>
      </c>
      <c r="BJ514" s="18" t="s">
        <v>92</v>
      </c>
      <c r="BK514" s="180">
        <f>ROUND(I514*H514,2)</f>
        <v>0</v>
      </c>
      <c r="BL514" s="18" t="s">
        <v>253</v>
      </c>
      <c r="BM514" s="179" t="s">
        <v>1156</v>
      </c>
    </row>
    <row r="515" spans="1:65" s="2" customFormat="1" ht="21.75" customHeight="1">
      <c r="A515" s="33"/>
      <c r="B515" s="167"/>
      <c r="C515" s="168" t="s">
        <v>366</v>
      </c>
      <c r="D515" s="168" t="s">
        <v>175</v>
      </c>
      <c r="E515" s="169" t="s">
        <v>1157</v>
      </c>
      <c r="F515" s="170" t="s">
        <v>1158</v>
      </c>
      <c r="G515" s="171" t="s">
        <v>659</v>
      </c>
      <c r="H515" s="172">
        <v>16</v>
      </c>
      <c r="I515" s="173"/>
      <c r="J515" s="174">
        <f>ROUND(I515*H515,2)</f>
        <v>0</v>
      </c>
      <c r="K515" s="170" t="s">
        <v>1</v>
      </c>
      <c r="L515" s="34"/>
      <c r="M515" s="175" t="s">
        <v>1</v>
      </c>
      <c r="N515" s="176" t="s">
        <v>42</v>
      </c>
      <c r="O515" s="59"/>
      <c r="P515" s="177">
        <f>O515*H515</f>
        <v>0</v>
      </c>
      <c r="Q515" s="177">
        <v>0.00045</v>
      </c>
      <c r="R515" s="177">
        <f>Q515*H515</f>
        <v>0.0072</v>
      </c>
      <c r="S515" s="177">
        <v>0</v>
      </c>
      <c r="T515" s="178">
        <f>S515*H515</f>
        <v>0</v>
      </c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R515" s="179" t="s">
        <v>253</v>
      </c>
      <c r="AT515" s="179" t="s">
        <v>175</v>
      </c>
      <c r="AU515" s="179" t="s">
        <v>92</v>
      </c>
      <c r="AY515" s="18" t="s">
        <v>173</v>
      </c>
      <c r="BE515" s="180">
        <f>IF(N515="základní",J515,0)</f>
        <v>0</v>
      </c>
      <c r="BF515" s="180">
        <f>IF(N515="snížená",J515,0)</f>
        <v>0</v>
      </c>
      <c r="BG515" s="180">
        <f>IF(N515="zákl. přenesená",J515,0)</f>
        <v>0</v>
      </c>
      <c r="BH515" s="180">
        <f>IF(N515="sníž. přenesená",J515,0)</f>
        <v>0</v>
      </c>
      <c r="BI515" s="180">
        <f>IF(N515="nulová",J515,0)</f>
        <v>0</v>
      </c>
      <c r="BJ515" s="18" t="s">
        <v>92</v>
      </c>
      <c r="BK515" s="180">
        <f>ROUND(I515*H515,2)</f>
        <v>0</v>
      </c>
      <c r="BL515" s="18" t="s">
        <v>253</v>
      </c>
      <c r="BM515" s="179" t="s">
        <v>1159</v>
      </c>
    </row>
    <row r="516" spans="1:65" s="2" customFormat="1" ht="16.5" customHeight="1">
      <c r="A516" s="33"/>
      <c r="B516" s="167"/>
      <c r="C516" s="168" t="s">
        <v>744</v>
      </c>
      <c r="D516" s="168" t="s">
        <v>175</v>
      </c>
      <c r="E516" s="169" t="s">
        <v>1160</v>
      </c>
      <c r="F516" s="170" t="s">
        <v>1161</v>
      </c>
      <c r="G516" s="171" t="s">
        <v>659</v>
      </c>
      <c r="H516" s="172">
        <v>1</v>
      </c>
      <c r="I516" s="173"/>
      <c r="J516" s="174">
        <f>ROUND(I516*H516,2)</f>
        <v>0</v>
      </c>
      <c r="K516" s="170" t="s">
        <v>1</v>
      </c>
      <c r="L516" s="34"/>
      <c r="M516" s="175" t="s">
        <v>1</v>
      </c>
      <c r="N516" s="176" t="s">
        <v>42</v>
      </c>
      <c r="O516" s="59"/>
      <c r="P516" s="177">
        <f>O516*H516</f>
        <v>0</v>
      </c>
      <c r="Q516" s="177">
        <v>0.00045</v>
      </c>
      <c r="R516" s="177">
        <f>Q516*H516</f>
        <v>0.00045</v>
      </c>
      <c r="S516" s="177">
        <v>0</v>
      </c>
      <c r="T516" s="178">
        <f>S516*H516</f>
        <v>0</v>
      </c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R516" s="179" t="s">
        <v>253</v>
      </c>
      <c r="AT516" s="179" t="s">
        <v>175</v>
      </c>
      <c r="AU516" s="179" t="s">
        <v>92</v>
      </c>
      <c r="AY516" s="18" t="s">
        <v>173</v>
      </c>
      <c r="BE516" s="180">
        <f>IF(N516="základní",J516,0)</f>
        <v>0</v>
      </c>
      <c r="BF516" s="180">
        <f>IF(N516="snížená",J516,0)</f>
        <v>0</v>
      </c>
      <c r="BG516" s="180">
        <f>IF(N516="zákl. přenesená",J516,0)</f>
        <v>0</v>
      </c>
      <c r="BH516" s="180">
        <f>IF(N516="sníž. přenesená",J516,0)</f>
        <v>0</v>
      </c>
      <c r="BI516" s="180">
        <f>IF(N516="nulová",J516,0)</f>
        <v>0</v>
      </c>
      <c r="BJ516" s="18" t="s">
        <v>92</v>
      </c>
      <c r="BK516" s="180">
        <f>ROUND(I516*H516,2)</f>
        <v>0</v>
      </c>
      <c r="BL516" s="18" t="s">
        <v>253</v>
      </c>
      <c r="BM516" s="179" t="s">
        <v>1162</v>
      </c>
    </row>
    <row r="517" spans="1:65" s="2" customFormat="1" ht="21.75" customHeight="1">
      <c r="A517" s="33"/>
      <c r="B517" s="167"/>
      <c r="C517" s="168" t="s">
        <v>749</v>
      </c>
      <c r="D517" s="168" t="s">
        <v>175</v>
      </c>
      <c r="E517" s="169" t="s">
        <v>1163</v>
      </c>
      <c r="F517" s="170" t="s">
        <v>1164</v>
      </c>
      <c r="G517" s="171" t="s">
        <v>659</v>
      </c>
      <c r="H517" s="172">
        <v>7</v>
      </c>
      <c r="I517" s="173"/>
      <c r="J517" s="174">
        <f>ROUND(I517*H517,2)</f>
        <v>0</v>
      </c>
      <c r="K517" s="170" t="s">
        <v>1</v>
      </c>
      <c r="L517" s="34"/>
      <c r="M517" s="175" t="s">
        <v>1</v>
      </c>
      <c r="N517" s="176" t="s">
        <v>42</v>
      </c>
      <c r="O517" s="59"/>
      <c r="P517" s="177">
        <f>O517*H517</f>
        <v>0</v>
      </c>
      <c r="Q517" s="177">
        <v>0.00045</v>
      </c>
      <c r="R517" s="177">
        <f>Q517*H517</f>
        <v>0.00315</v>
      </c>
      <c r="S517" s="177">
        <v>0</v>
      </c>
      <c r="T517" s="178">
        <f>S517*H517</f>
        <v>0</v>
      </c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R517" s="179" t="s">
        <v>253</v>
      </c>
      <c r="AT517" s="179" t="s">
        <v>175</v>
      </c>
      <c r="AU517" s="179" t="s">
        <v>92</v>
      </c>
      <c r="AY517" s="18" t="s">
        <v>173</v>
      </c>
      <c r="BE517" s="180">
        <f>IF(N517="základní",J517,0)</f>
        <v>0</v>
      </c>
      <c r="BF517" s="180">
        <f>IF(N517="snížená",J517,0)</f>
        <v>0</v>
      </c>
      <c r="BG517" s="180">
        <f>IF(N517="zákl. přenesená",J517,0)</f>
        <v>0</v>
      </c>
      <c r="BH517" s="180">
        <f>IF(N517="sníž. přenesená",J517,0)</f>
        <v>0</v>
      </c>
      <c r="BI517" s="180">
        <f>IF(N517="nulová",J517,0)</f>
        <v>0</v>
      </c>
      <c r="BJ517" s="18" t="s">
        <v>92</v>
      </c>
      <c r="BK517" s="180">
        <f>ROUND(I517*H517,2)</f>
        <v>0</v>
      </c>
      <c r="BL517" s="18" t="s">
        <v>253</v>
      </c>
      <c r="BM517" s="179" t="s">
        <v>1165</v>
      </c>
    </row>
    <row r="518" spans="1:65" s="2" customFormat="1" ht="21.75" customHeight="1">
      <c r="A518" s="33"/>
      <c r="B518" s="167"/>
      <c r="C518" s="168" t="s">
        <v>372</v>
      </c>
      <c r="D518" s="168" t="s">
        <v>175</v>
      </c>
      <c r="E518" s="169" t="s">
        <v>760</v>
      </c>
      <c r="F518" s="170" t="s">
        <v>761</v>
      </c>
      <c r="G518" s="171" t="s">
        <v>618</v>
      </c>
      <c r="H518" s="223"/>
      <c r="I518" s="173"/>
      <c r="J518" s="174">
        <f>ROUND(I518*H518,2)</f>
        <v>0</v>
      </c>
      <c r="K518" s="170" t="s">
        <v>179</v>
      </c>
      <c r="L518" s="34"/>
      <c r="M518" s="175" t="s">
        <v>1</v>
      </c>
      <c r="N518" s="176" t="s">
        <v>42</v>
      </c>
      <c r="O518" s="59"/>
      <c r="P518" s="177">
        <f>O518*H518</f>
        <v>0</v>
      </c>
      <c r="Q518" s="177">
        <v>0</v>
      </c>
      <c r="R518" s="177">
        <f>Q518*H518</f>
        <v>0</v>
      </c>
      <c r="S518" s="177">
        <v>0</v>
      </c>
      <c r="T518" s="178">
        <f>S518*H518</f>
        <v>0</v>
      </c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R518" s="179" t="s">
        <v>253</v>
      </c>
      <c r="AT518" s="179" t="s">
        <v>175</v>
      </c>
      <c r="AU518" s="179" t="s">
        <v>92</v>
      </c>
      <c r="AY518" s="18" t="s">
        <v>173</v>
      </c>
      <c r="BE518" s="180">
        <f>IF(N518="základní",J518,0)</f>
        <v>0</v>
      </c>
      <c r="BF518" s="180">
        <f>IF(N518="snížená",J518,0)</f>
        <v>0</v>
      </c>
      <c r="BG518" s="180">
        <f>IF(N518="zákl. přenesená",J518,0)</f>
        <v>0</v>
      </c>
      <c r="BH518" s="180">
        <f>IF(N518="sníž. přenesená",J518,0)</f>
        <v>0</v>
      </c>
      <c r="BI518" s="180">
        <f>IF(N518="nulová",J518,0)</f>
        <v>0</v>
      </c>
      <c r="BJ518" s="18" t="s">
        <v>92</v>
      </c>
      <c r="BK518" s="180">
        <f>ROUND(I518*H518,2)</f>
        <v>0</v>
      </c>
      <c r="BL518" s="18" t="s">
        <v>253</v>
      </c>
      <c r="BM518" s="179" t="s">
        <v>1166</v>
      </c>
    </row>
    <row r="519" spans="2:63" s="12" customFormat="1" ht="22.95" customHeight="1">
      <c r="B519" s="154"/>
      <c r="D519" s="155" t="s">
        <v>75</v>
      </c>
      <c r="E519" s="165" t="s">
        <v>1167</v>
      </c>
      <c r="F519" s="165" t="s">
        <v>1168</v>
      </c>
      <c r="I519" s="157"/>
      <c r="J519" s="166">
        <f>BK519</f>
        <v>0</v>
      </c>
      <c r="L519" s="154"/>
      <c r="M519" s="159"/>
      <c r="N519" s="160"/>
      <c r="O519" s="160"/>
      <c r="P519" s="161">
        <f>SUM(P520:P522)</f>
        <v>0</v>
      </c>
      <c r="Q519" s="160"/>
      <c r="R519" s="161">
        <f>SUM(R520:R522)</f>
        <v>0</v>
      </c>
      <c r="S519" s="160"/>
      <c r="T519" s="162">
        <f>SUM(T520:T522)</f>
        <v>0.22499999999999998</v>
      </c>
      <c r="AR519" s="155" t="s">
        <v>92</v>
      </c>
      <c r="AT519" s="163" t="s">
        <v>75</v>
      </c>
      <c r="AU519" s="163" t="s">
        <v>84</v>
      </c>
      <c r="AY519" s="155" t="s">
        <v>173</v>
      </c>
      <c r="BK519" s="164">
        <f>SUM(BK520:BK522)</f>
        <v>0</v>
      </c>
    </row>
    <row r="520" spans="1:65" s="2" customFormat="1" ht="16.5" customHeight="1">
      <c r="A520" s="33"/>
      <c r="B520" s="167"/>
      <c r="C520" s="168" t="s">
        <v>759</v>
      </c>
      <c r="D520" s="168" t="s">
        <v>175</v>
      </c>
      <c r="E520" s="169" t="s">
        <v>1169</v>
      </c>
      <c r="F520" s="170" t="s">
        <v>1170</v>
      </c>
      <c r="G520" s="171" t="s">
        <v>187</v>
      </c>
      <c r="H520" s="172">
        <v>1.5</v>
      </c>
      <c r="I520" s="173"/>
      <c r="J520" s="174">
        <f>ROUND(I520*H520,2)</f>
        <v>0</v>
      </c>
      <c r="K520" s="170" t="s">
        <v>1</v>
      </c>
      <c r="L520" s="34"/>
      <c r="M520" s="175" t="s">
        <v>1</v>
      </c>
      <c r="N520" s="176" t="s">
        <v>42</v>
      </c>
      <c r="O520" s="59"/>
      <c r="P520" s="177">
        <f>O520*H520</f>
        <v>0</v>
      </c>
      <c r="Q520" s="177">
        <v>0</v>
      </c>
      <c r="R520" s="177">
        <f>Q520*H520</f>
        <v>0</v>
      </c>
      <c r="S520" s="177">
        <v>0</v>
      </c>
      <c r="T520" s="178">
        <f>S520*H520</f>
        <v>0</v>
      </c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R520" s="179" t="s">
        <v>253</v>
      </c>
      <c r="AT520" s="179" t="s">
        <v>175</v>
      </c>
      <c r="AU520" s="179" t="s">
        <v>92</v>
      </c>
      <c r="AY520" s="18" t="s">
        <v>173</v>
      </c>
      <c r="BE520" s="180">
        <f>IF(N520="základní",J520,0)</f>
        <v>0</v>
      </c>
      <c r="BF520" s="180">
        <f>IF(N520="snížená",J520,0)</f>
        <v>0</v>
      </c>
      <c r="BG520" s="180">
        <f>IF(N520="zákl. přenesená",J520,0)</f>
        <v>0</v>
      </c>
      <c r="BH520" s="180">
        <f>IF(N520="sníž. přenesená",J520,0)</f>
        <v>0</v>
      </c>
      <c r="BI520" s="180">
        <f>IF(N520="nulová",J520,0)</f>
        <v>0</v>
      </c>
      <c r="BJ520" s="18" t="s">
        <v>92</v>
      </c>
      <c r="BK520" s="180">
        <f>ROUND(I520*H520,2)</f>
        <v>0</v>
      </c>
      <c r="BL520" s="18" t="s">
        <v>253</v>
      </c>
      <c r="BM520" s="179" t="s">
        <v>1171</v>
      </c>
    </row>
    <row r="521" spans="1:65" s="2" customFormat="1" ht="21.75" customHeight="1">
      <c r="A521" s="33"/>
      <c r="B521" s="167"/>
      <c r="C521" s="168" t="s">
        <v>377</v>
      </c>
      <c r="D521" s="168" t="s">
        <v>175</v>
      </c>
      <c r="E521" s="169" t="s">
        <v>1172</v>
      </c>
      <c r="F521" s="170" t="s">
        <v>1173</v>
      </c>
      <c r="G521" s="171" t="s">
        <v>178</v>
      </c>
      <c r="H521" s="172">
        <v>50</v>
      </c>
      <c r="I521" s="173"/>
      <c r="J521" s="174">
        <f>ROUND(I521*H521,2)</f>
        <v>0</v>
      </c>
      <c r="K521" s="170" t="s">
        <v>1</v>
      </c>
      <c r="L521" s="34"/>
      <c r="M521" s="175" t="s">
        <v>1</v>
      </c>
      <c r="N521" s="176" t="s">
        <v>42</v>
      </c>
      <c r="O521" s="59"/>
      <c r="P521" s="177">
        <f>O521*H521</f>
        <v>0</v>
      </c>
      <c r="Q521" s="177">
        <v>0</v>
      </c>
      <c r="R521" s="177">
        <f>Q521*H521</f>
        <v>0</v>
      </c>
      <c r="S521" s="177">
        <v>0.0045</v>
      </c>
      <c r="T521" s="178">
        <f>S521*H521</f>
        <v>0.22499999999999998</v>
      </c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R521" s="179" t="s">
        <v>253</v>
      </c>
      <c r="AT521" s="179" t="s">
        <v>175</v>
      </c>
      <c r="AU521" s="179" t="s">
        <v>92</v>
      </c>
      <c r="AY521" s="18" t="s">
        <v>173</v>
      </c>
      <c r="BE521" s="180">
        <f>IF(N521="základní",J521,0)</f>
        <v>0</v>
      </c>
      <c r="BF521" s="180">
        <f>IF(N521="snížená",J521,0)</f>
        <v>0</v>
      </c>
      <c r="BG521" s="180">
        <f>IF(N521="zákl. přenesená",J521,0)</f>
        <v>0</v>
      </c>
      <c r="BH521" s="180">
        <f>IF(N521="sníž. přenesená",J521,0)</f>
        <v>0</v>
      </c>
      <c r="BI521" s="180">
        <f>IF(N521="nulová",J521,0)</f>
        <v>0</v>
      </c>
      <c r="BJ521" s="18" t="s">
        <v>92</v>
      </c>
      <c r="BK521" s="180">
        <f>ROUND(I521*H521,2)</f>
        <v>0</v>
      </c>
      <c r="BL521" s="18" t="s">
        <v>253</v>
      </c>
      <c r="BM521" s="179" t="s">
        <v>1174</v>
      </c>
    </row>
    <row r="522" spans="1:65" s="2" customFormat="1" ht="21.75" customHeight="1">
      <c r="A522" s="33"/>
      <c r="B522" s="167"/>
      <c r="C522" s="168" t="s">
        <v>398</v>
      </c>
      <c r="D522" s="168" t="s">
        <v>175</v>
      </c>
      <c r="E522" s="169" t="s">
        <v>1175</v>
      </c>
      <c r="F522" s="170" t="s">
        <v>1176</v>
      </c>
      <c r="G522" s="171" t="s">
        <v>618</v>
      </c>
      <c r="H522" s="223"/>
      <c r="I522" s="173"/>
      <c r="J522" s="174">
        <f>ROUND(I522*H522,2)</f>
        <v>0</v>
      </c>
      <c r="K522" s="170" t="s">
        <v>179</v>
      </c>
      <c r="L522" s="34"/>
      <c r="M522" s="175" t="s">
        <v>1</v>
      </c>
      <c r="N522" s="176" t="s">
        <v>42</v>
      </c>
      <c r="O522" s="59"/>
      <c r="P522" s="177">
        <f>O522*H522</f>
        <v>0</v>
      </c>
      <c r="Q522" s="177">
        <v>0</v>
      </c>
      <c r="R522" s="177">
        <f>Q522*H522</f>
        <v>0</v>
      </c>
      <c r="S522" s="177">
        <v>0</v>
      </c>
      <c r="T522" s="178">
        <f>S522*H522</f>
        <v>0</v>
      </c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R522" s="179" t="s">
        <v>253</v>
      </c>
      <c r="AT522" s="179" t="s">
        <v>175</v>
      </c>
      <c r="AU522" s="179" t="s">
        <v>92</v>
      </c>
      <c r="AY522" s="18" t="s">
        <v>173</v>
      </c>
      <c r="BE522" s="180">
        <f>IF(N522="základní",J522,0)</f>
        <v>0</v>
      </c>
      <c r="BF522" s="180">
        <f>IF(N522="snížená",J522,0)</f>
        <v>0</v>
      </c>
      <c r="BG522" s="180">
        <f>IF(N522="zákl. přenesená",J522,0)</f>
        <v>0</v>
      </c>
      <c r="BH522" s="180">
        <f>IF(N522="sníž. přenesená",J522,0)</f>
        <v>0</v>
      </c>
      <c r="BI522" s="180">
        <f>IF(N522="nulová",J522,0)</f>
        <v>0</v>
      </c>
      <c r="BJ522" s="18" t="s">
        <v>92</v>
      </c>
      <c r="BK522" s="180">
        <f>ROUND(I522*H522,2)</f>
        <v>0</v>
      </c>
      <c r="BL522" s="18" t="s">
        <v>253</v>
      </c>
      <c r="BM522" s="179" t="s">
        <v>1177</v>
      </c>
    </row>
    <row r="523" spans="2:63" s="12" customFormat="1" ht="22.95" customHeight="1">
      <c r="B523" s="154"/>
      <c r="D523" s="155" t="s">
        <v>75</v>
      </c>
      <c r="E523" s="165" t="s">
        <v>763</v>
      </c>
      <c r="F523" s="165" t="s">
        <v>764</v>
      </c>
      <c r="I523" s="157"/>
      <c r="J523" s="166">
        <f>BK523</f>
        <v>0</v>
      </c>
      <c r="L523" s="154"/>
      <c r="M523" s="159"/>
      <c r="N523" s="160"/>
      <c r="O523" s="160"/>
      <c r="P523" s="161">
        <f>SUM(P524:P538)</f>
        <v>0</v>
      </c>
      <c r="Q523" s="160"/>
      <c r="R523" s="161">
        <f>SUM(R524:R538)</f>
        <v>0.9339399999999999</v>
      </c>
      <c r="S523" s="160"/>
      <c r="T523" s="162">
        <f>SUM(T524:T538)</f>
        <v>1.1280000000000001</v>
      </c>
      <c r="AR523" s="155" t="s">
        <v>92</v>
      </c>
      <c r="AT523" s="163" t="s">
        <v>75</v>
      </c>
      <c r="AU523" s="163" t="s">
        <v>84</v>
      </c>
      <c r="AY523" s="155" t="s">
        <v>173</v>
      </c>
      <c r="BK523" s="164">
        <f>SUM(BK524:BK538)</f>
        <v>0</v>
      </c>
    </row>
    <row r="524" spans="1:65" s="2" customFormat="1" ht="16.5" customHeight="1">
      <c r="A524" s="33"/>
      <c r="B524" s="167"/>
      <c r="C524" s="168" t="s">
        <v>403</v>
      </c>
      <c r="D524" s="168" t="s">
        <v>175</v>
      </c>
      <c r="E524" s="169" t="s">
        <v>1178</v>
      </c>
      <c r="F524" s="170" t="s">
        <v>1179</v>
      </c>
      <c r="G524" s="171" t="s">
        <v>659</v>
      </c>
      <c r="H524" s="172">
        <v>1</v>
      </c>
      <c r="I524" s="173"/>
      <c r="J524" s="174">
        <f>ROUND(I524*H524,2)</f>
        <v>0</v>
      </c>
      <c r="K524" s="170" t="s">
        <v>179</v>
      </c>
      <c r="L524" s="34"/>
      <c r="M524" s="175" t="s">
        <v>1</v>
      </c>
      <c r="N524" s="176" t="s">
        <v>42</v>
      </c>
      <c r="O524" s="59"/>
      <c r="P524" s="177">
        <f>O524*H524</f>
        <v>0</v>
      </c>
      <c r="Q524" s="177">
        <v>0.00044</v>
      </c>
      <c r="R524" s="177">
        <f>Q524*H524</f>
        <v>0.00044</v>
      </c>
      <c r="S524" s="177">
        <v>0</v>
      </c>
      <c r="T524" s="178">
        <f>S524*H524</f>
        <v>0</v>
      </c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R524" s="179" t="s">
        <v>253</v>
      </c>
      <c r="AT524" s="179" t="s">
        <v>175</v>
      </c>
      <c r="AU524" s="179" t="s">
        <v>92</v>
      </c>
      <c r="AY524" s="18" t="s">
        <v>173</v>
      </c>
      <c r="BE524" s="180">
        <f>IF(N524="základní",J524,0)</f>
        <v>0</v>
      </c>
      <c r="BF524" s="180">
        <f>IF(N524="snížená",J524,0)</f>
        <v>0</v>
      </c>
      <c r="BG524" s="180">
        <f>IF(N524="zákl. přenesená",J524,0)</f>
        <v>0</v>
      </c>
      <c r="BH524" s="180">
        <f>IF(N524="sníž. přenesená",J524,0)</f>
        <v>0</v>
      </c>
      <c r="BI524" s="180">
        <f>IF(N524="nulová",J524,0)</f>
        <v>0</v>
      </c>
      <c r="BJ524" s="18" t="s">
        <v>92</v>
      </c>
      <c r="BK524" s="180">
        <f>ROUND(I524*H524,2)</f>
        <v>0</v>
      </c>
      <c r="BL524" s="18" t="s">
        <v>253</v>
      </c>
      <c r="BM524" s="179" t="s">
        <v>1180</v>
      </c>
    </row>
    <row r="525" spans="1:65" s="2" customFormat="1" ht="16.5" customHeight="1">
      <c r="A525" s="33"/>
      <c r="B525" s="167"/>
      <c r="C525" s="205" t="s">
        <v>408</v>
      </c>
      <c r="D525" s="205" t="s">
        <v>217</v>
      </c>
      <c r="E525" s="206" t="s">
        <v>1181</v>
      </c>
      <c r="F525" s="207" t="s">
        <v>1182</v>
      </c>
      <c r="G525" s="208" t="s">
        <v>659</v>
      </c>
      <c r="H525" s="209">
        <v>1</v>
      </c>
      <c r="I525" s="210"/>
      <c r="J525" s="211">
        <f>ROUND(I525*H525,2)</f>
        <v>0</v>
      </c>
      <c r="K525" s="207" t="s">
        <v>179</v>
      </c>
      <c r="L525" s="212"/>
      <c r="M525" s="213" t="s">
        <v>1</v>
      </c>
      <c r="N525" s="214" t="s">
        <v>42</v>
      </c>
      <c r="O525" s="59"/>
      <c r="P525" s="177">
        <f>O525*H525</f>
        <v>0</v>
      </c>
      <c r="Q525" s="177">
        <v>0.045</v>
      </c>
      <c r="R525" s="177">
        <f>Q525*H525</f>
        <v>0.045</v>
      </c>
      <c r="S525" s="177">
        <v>0</v>
      </c>
      <c r="T525" s="178">
        <f>S525*H525</f>
        <v>0</v>
      </c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R525" s="179" t="s">
        <v>398</v>
      </c>
      <c r="AT525" s="179" t="s">
        <v>217</v>
      </c>
      <c r="AU525" s="179" t="s">
        <v>92</v>
      </c>
      <c r="AY525" s="18" t="s">
        <v>173</v>
      </c>
      <c r="BE525" s="180">
        <f>IF(N525="základní",J525,0)</f>
        <v>0</v>
      </c>
      <c r="BF525" s="180">
        <f>IF(N525="snížená",J525,0)</f>
        <v>0</v>
      </c>
      <c r="BG525" s="180">
        <f>IF(N525="zákl. přenesená",J525,0)</f>
        <v>0</v>
      </c>
      <c r="BH525" s="180">
        <f>IF(N525="sníž. přenesená",J525,0)</f>
        <v>0</v>
      </c>
      <c r="BI525" s="180">
        <f>IF(N525="nulová",J525,0)</f>
        <v>0</v>
      </c>
      <c r="BJ525" s="18" t="s">
        <v>92</v>
      </c>
      <c r="BK525" s="180">
        <f>ROUND(I525*H525,2)</f>
        <v>0</v>
      </c>
      <c r="BL525" s="18" t="s">
        <v>253</v>
      </c>
      <c r="BM525" s="179" t="s">
        <v>1183</v>
      </c>
    </row>
    <row r="526" spans="1:65" s="2" customFormat="1" ht="21.75" customHeight="1">
      <c r="A526" s="33"/>
      <c r="B526" s="167"/>
      <c r="C526" s="168" t="s">
        <v>413</v>
      </c>
      <c r="D526" s="168" t="s">
        <v>175</v>
      </c>
      <c r="E526" s="169" t="s">
        <v>1184</v>
      </c>
      <c r="F526" s="170" t="s">
        <v>1185</v>
      </c>
      <c r="G526" s="171" t="s">
        <v>659</v>
      </c>
      <c r="H526" s="172">
        <v>33</v>
      </c>
      <c r="I526" s="173"/>
      <c r="J526" s="174">
        <f>ROUND(I526*H526,2)</f>
        <v>0</v>
      </c>
      <c r="K526" s="170" t="s">
        <v>179</v>
      </c>
      <c r="L526" s="34"/>
      <c r="M526" s="175" t="s">
        <v>1</v>
      </c>
      <c r="N526" s="176" t="s">
        <v>42</v>
      </c>
      <c r="O526" s="59"/>
      <c r="P526" s="177">
        <f>O526*H526</f>
        <v>0</v>
      </c>
      <c r="Q526" s="177">
        <v>0</v>
      </c>
      <c r="R526" s="177">
        <f>Q526*H526</f>
        <v>0</v>
      </c>
      <c r="S526" s="177">
        <v>0</v>
      </c>
      <c r="T526" s="178">
        <f>S526*H526</f>
        <v>0</v>
      </c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R526" s="179" t="s">
        <v>253</v>
      </c>
      <c r="AT526" s="179" t="s">
        <v>175</v>
      </c>
      <c r="AU526" s="179" t="s">
        <v>92</v>
      </c>
      <c r="AY526" s="18" t="s">
        <v>173</v>
      </c>
      <c r="BE526" s="180">
        <f>IF(N526="základní",J526,0)</f>
        <v>0</v>
      </c>
      <c r="BF526" s="180">
        <f>IF(N526="snížená",J526,0)</f>
        <v>0</v>
      </c>
      <c r="BG526" s="180">
        <f>IF(N526="zákl. přenesená",J526,0)</f>
        <v>0</v>
      </c>
      <c r="BH526" s="180">
        <f>IF(N526="sníž. přenesená",J526,0)</f>
        <v>0</v>
      </c>
      <c r="BI526" s="180">
        <f>IF(N526="nulová",J526,0)</f>
        <v>0</v>
      </c>
      <c r="BJ526" s="18" t="s">
        <v>92</v>
      </c>
      <c r="BK526" s="180">
        <f>ROUND(I526*H526,2)</f>
        <v>0</v>
      </c>
      <c r="BL526" s="18" t="s">
        <v>253</v>
      </c>
      <c r="BM526" s="179" t="s">
        <v>1186</v>
      </c>
    </row>
    <row r="527" spans="2:51" s="14" customFormat="1" ht="12">
      <c r="B527" s="189"/>
      <c r="D527" s="182" t="s">
        <v>182</v>
      </c>
      <c r="E527" s="190" t="s">
        <v>1</v>
      </c>
      <c r="F527" s="191" t="s">
        <v>1187</v>
      </c>
      <c r="H527" s="192">
        <v>33</v>
      </c>
      <c r="I527" s="193"/>
      <c r="L527" s="189"/>
      <c r="M527" s="194"/>
      <c r="N527" s="195"/>
      <c r="O527" s="195"/>
      <c r="P527" s="195"/>
      <c r="Q527" s="195"/>
      <c r="R527" s="195"/>
      <c r="S527" s="195"/>
      <c r="T527" s="196"/>
      <c r="AT527" s="190" t="s">
        <v>182</v>
      </c>
      <c r="AU527" s="190" t="s">
        <v>92</v>
      </c>
      <c r="AV527" s="14" t="s">
        <v>92</v>
      </c>
      <c r="AW527" s="14" t="s">
        <v>32</v>
      </c>
      <c r="AX527" s="14" t="s">
        <v>84</v>
      </c>
      <c r="AY527" s="190" t="s">
        <v>173</v>
      </c>
    </row>
    <row r="528" spans="1:65" s="2" customFormat="1" ht="21.75" customHeight="1">
      <c r="A528" s="33"/>
      <c r="B528" s="167"/>
      <c r="C528" s="205" t="s">
        <v>418</v>
      </c>
      <c r="D528" s="205" t="s">
        <v>217</v>
      </c>
      <c r="E528" s="206" t="s">
        <v>1188</v>
      </c>
      <c r="F528" s="207" t="s">
        <v>1189</v>
      </c>
      <c r="G528" s="208" t="s">
        <v>659</v>
      </c>
      <c r="H528" s="209">
        <v>24</v>
      </c>
      <c r="I528" s="210"/>
      <c r="J528" s="211">
        <f aca="true" t="shared" si="0" ref="J528:J534">ROUND(I528*H528,2)</f>
        <v>0</v>
      </c>
      <c r="K528" s="207" t="s">
        <v>179</v>
      </c>
      <c r="L528" s="212"/>
      <c r="M528" s="213" t="s">
        <v>1</v>
      </c>
      <c r="N528" s="214" t="s">
        <v>42</v>
      </c>
      <c r="O528" s="59"/>
      <c r="P528" s="177">
        <f aca="true" t="shared" si="1" ref="P528:P534">O528*H528</f>
        <v>0</v>
      </c>
      <c r="Q528" s="177">
        <v>0.0138</v>
      </c>
      <c r="R528" s="177">
        <f aca="true" t="shared" si="2" ref="R528:R534">Q528*H528</f>
        <v>0.3312</v>
      </c>
      <c r="S528" s="177">
        <v>0</v>
      </c>
      <c r="T528" s="178">
        <f aca="true" t="shared" si="3" ref="T528:T534">S528*H528</f>
        <v>0</v>
      </c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R528" s="179" t="s">
        <v>398</v>
      </c>
      <c r="AT528" s="179" t="s">
        <v>217</v>
      </c>
      <c r="AU528" s="179" t="s">
        <v>92</v>
      </c>
      <c r="AY528" s="18" t="s">
        <v>173</v>
      </c>
      <c r="BE528" s="180">
        <f aca="true" t="shared" si="4" ref="BE528:BE534">IF(N528="základní",J528,0)</f>
        <v>0</v>
      </c>
      <c r="BF528" s="180">
        <f aca="true" t="shared" si="5" ref="BF528:BF534">IF(N528="snížená",J528,0)</f>
        <v>0</v>
      </c>
      <c r="BG528" s="180">
        <f aca="true" t="shared" si="6" ref="BG528:BG534">IF(N528="zákl. přenesená",J528,0)</f>
        <v>0</v>
      </c>
      <c r="BH528" s="180">
        <f aca="true" t="shared" si="7" ref="BH528:BH534">IF(N528="sníž. přenesená",J528,0)</f>
        <v>0</v>
      </c>
      <c r="BI528" s="180">
        <f aca="true" t="shared" si="8" ref="BI528:BI534">IF(N528="nulová",J528,0)</f>
        <v>0</v>
      </c>
      <c r="BJ528" s="18" t="s">
        <v>92</v>
      </c>
      <c r="BK528" s="180">
        <f aca="true" t="shared" si="9" ref="BK528:BK534">ROUND(I528*H528,2)</f>
        <v>0</v>
      </c>
      <c r="BL528" s="18" t="s">
        <v>253</v>
      </c>
      <c r="BM528" s="179" t="s">
        <v>1190</v>
      </c>
    </row>
    <row r="529" spans="1:65" s="2" customFormat="1" ht="21.75" customHeight="1">
      <c r="A529" s="33"/>
      <c r="B529" s="167"/>
      <c r="C529" s="205" t="s">
        <v>423</v>
      </c>
      <c r="D529" s="205" t="s">
        <v>217</v>
      </c>
      <c r="E529" s="206" t="s">
        <v>1191</v>
      </c>
      <c r="F529" s="207" t="s">
        <v>1192</v>
      </c>
      <c r="G529" s="208" t="s">
        <v>659</v>
      </c>
      <c r="H529" s="209">
        <v>9</v>
      </c>
      <c r="I529" s="210"/>
      <c r="J529" s="211">
        <f t="shared" si="0"/>
        <v>0</v>
      </c>
      <c r="K529" s="207" t="s">
        <v>179</v>
      </c>
      <c r="L529" s="212"/>
      <c r="M529" s="213" t="s">
        <v>1</v>
      </c>
      <c r="N529" s="214" t="s">
        <v>42</v>
      </c>
      <c r="O529" s="59"/>
      <c r="P529" s="177">
        <f t="shared" si="1"/>
        <v>0</v>
      </c>
      <c r="Q529" s="177">
        <v>0.0165</v>
      </c>
      <c r="R529" s="177">
        <f t="shared" si="2"/>
        <v>0.14850000000000002</v>
      </c>
      <c r="S529" s="177">
        <v>0</v>
      </c>
      <c r="T529" s="178">
        <f t="shared" si="3"/>
        <v>0</v>
      </c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R529" s="179" t="s">
        <v>398</v>
      </c>
      <c r="AT529" s="179" t="s">
        <v>217</v>
      </c>
      <c r="AU529" s="179" t="s">
        <v>92</v>
      </c>
      <c r="AY529" s="18" t="s">
        <v>173</v>
      </c>
      <c r="BE529" s="180">
        <f t="shared" si="4"/>
        <v>0</v>
      </c>
      <c r="BF529" s="180">
        <f t="shared" si="5"/>
        <v>0</v>
      </c>
      <c r="BG529" s="180">
        <f t="shared" si="6"/>
        <v>0</v>
      </c>
      <c r="BH529" s="180">
        <f t="shared" si="7"/>
        <v>0</v>
      </c>
      <c r="BI529" s="180">
        <f t="shared" si="8"/>
        <v>0</v>
      </c>
      <c r="BJ529" s="18" t="s">
        <v>92</v>
      </c>
      <c r="BK529" s="180">
        <f t="shared" si="9"/>
        <v>0</v>
      </c>
      <c r="BL529" s="18" t="s">
        <v>253</v>
      </c>
      <c r="BM529" s="179" t="s">
        <v>1193</v>
      </c>
    </row>
    <row r="530" spans="1:65" s="2" customFormat="1" ht="21.75" customHeight="1">
      <c r="A530" s="33"/>
      <c r="B530" s="167"/>
      <c r="C530" s="168" t="s">
        <v>428</v>
      </c>
      <c r="D530" s="168" t="s">
        <v>175</v>
      </c>
      <c r="E530" s="169" t="s">
        <v>1194</v>
      </c>
      <c r="F530" s="170" t="s">
        <v>1195</v>
      </c>
      <c r="G530" s="171" t="s">
        <v>659</v>
      </c>
      <c r="H530" s="172">
        <v>14</v>
      </c>
      <c r="I530" s="173"/>
      <c r="J530" s="174">
        <f t="shared" si="0"/>
        <v>0</v>
      </c>
      <c r="K530" s="170" t="s">
        <v>179</v>
      </c>
      <c r="L530" s="34"/>
      <c r="M530" s="175" t="s">
        <v>1</v>
      </c>
      <c r="N530" s="176" t="s">
        <v>42</v>
      </c>
      <c r="O530" s="59"/>
      <c r="P530" s="177">
        <f t="shared" si="1"/>
        <v>0</v>
      </c>
      <c r="Q530" s="177">
        <v>0</v>
      </c>
      <c r="R530" s="177">
        <f t="shared" si="2"/>
        <v>0</v>
      </c>
      <c r="S530" s="177">
        <v>0</v>
      </c>
      <c r="T530" s="178">
        <f t="shared" si="3"/>
        <v>0</v>
      </c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R530" s="179" t="s">
        <v>253</v>
      </c>
      <c r="AT530" s="179" t="s">
        <v>175</v>
      </c>
      <c r="AU530" s="179" t="s">
        <v>92</v>
      </c>
      <c r="AY530" s="18" t="s">
        <v>173</v>
      </c>
      <c r="BE530" s="180">
        <f t="shared" si="4"/>
        <v>0</v>
      </c>
      <c r="BF530" s="180">
        <f t="shared" si="5"/>
        <v>0</v>
      </c>
      <c r="BG530" s="180">
        <f t="shared" si="6"/>
        <v>0</v>
      </c>
      <c r="BH530" s="180">
        <f t="shared" si="7"/>
        <v>0</v>
      </c>
      <c r="BI530" s="180">
        <f t="shared" si="8"/>
        <v>0</v>
      </c>
      <c r="BJ530" s="18" t="s">
        <v>92</v>
      </c>
      <c r="BK530" s="180">
        <f t="shared" si="9"/>
        <v>0</v>
      </c>
      <c r="BL530" s="18" t="s">
        <v>253</v>
      </c>
      <c r="BM530" s="179" t="s">
        <v>1196</v>
      </c>
    </row>
    <row r="531" spans="1:65" s="2" customFormat="1" ht="21.75" customHeight="1">
      <c r="A531" s="33"/>
      <c r="B531" s="167"/>
      <c r="C531" s="205" t="s">
        <v>434</v>
      </c>
      <c r="D531" s="205" t="s">
        <v>217</v>
      </c>
      <c r="E531" s="206" t="s">
        <v>1197</v>
      </c>
      <c r="F531" s="207" t="s">
        <v>1198</v>
      </c>
      <c r="G531" s="208" t="s">
        <v>659</v>
      </c>
      <c r="H531" s="209">
        <v>14</v>
      </c>
      <c r="I531" s="210"/>
      <c r="J531" s="211">
        <f t="shared" si="0"/>
        <v>0</v>
      </c>
      <c r="K531" s="207" t="s">
        <v>179</v>
      </c>
      <c r="L531" s="212"/>
      <c r="M531" s="213" t="s">
        <v>1</v>
      </c>
      <c r="N531" s="214" t="s">
        <v>42</v>
      </c>
      <c r="O531" s="59"/>
      <c r="P531" s="177">
        <f t="shared" si="1"/>
        <v>0</v>
      </c>
      <c r="Q531" s="177">
        <v>0.026</v>
      </c>
      <c r="R531" s="177">
        <f t="shared" si="2"/>
        <v>0.364</v>
      </c>
      <c r="S531" s="177">
        <v>0</v>
      </c>
      <c r="T531" s="178">
        <f t="shared" si="3"/>
        <v>0</v>
      </c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R531" s="179" t="s">
        <v>398</v>
      </c>
      <c r="AT531" s="179" t="s">
        <v>217</v>
      </c>
      <c r="AU531" s="179" t="s">
        <v>92</v>
      </c>
      <c r="AY531" s="18" t="s">
        <v>173</v>
      </c>
      <c r="BE531" s="180">
        <f t="shared" si="4"/>
        <v>0</v>
      </c>
      <c r="BF531" s="180">
        <f t="shared" si="5"/>
        <v>0</v>
      </c>
      <c r="BG531" s="180">
        <f t="shared" si="6"/>
        <v>0</v>
      </c>
      <c r="BH531" s="180">
        <f t="shared" si="7"/>
        <v>0</v>
      </c>
      <c r="BI531" s="180">
        <f t="shared" si="8"/>
        <v>0</v>
      </c>
      <c r="BJ531" s="18" t="s">
        <v>92</v>
      </c>
      <c r="BK531" s="180">
        <f t="shared" si="9"/>
        <v>0</v>
      </c>
      <c r="BL531" s="18" t="s">
        <v>253</v>
      </c>
      <c r="BM531" s="179" t="s">
        <v>1199</v>
      </c>
    </row>
    <row r="532" spans="1:65" s="2" customFormat="1" ht="21.75" customHeight="1">
      <c r="A532" s="33"/>
      <c r="B532" s="167"/>
      <c r="C532" s="168" t="s">
        <v>448</v>
      </c>
      <c r="D532" s="168" t="s">
        <v>175</v>
      </c>
      <c r="E532" s="169" t="s">
        <v>1200</v>
      </c>
      <c r="F532" s="170" t="s">
        <v>1201</v>
      </c>
      <c r="G532" s="171" t="s">
        <v>659</v>
      </c>
      <c r="H532" s="172">
        <v>14</v>
      </c>
      <c r="I532" s="173"/>
      <c r="J532" s="174">
        <f t="shared" si="0"/>
        <v>0</v>
      </c>
      <c r="K532" s="170" t="s">
        <v>179</v>
      </c>
      <c r="L532" s="34"/>
      <c r="M532" s="175" t="s">
        <v>1</v>
      </c>
      <c r="N532" s="176" t="s">
        <v>42</v>
      </c>
      <c r="O532" s="59"/>
      <c r="P532" s="177">
        <f t="shared" si="1"/>
        <v>0</v>
      </c>
      <c r="Q532" s="177">
        <v>0</v>
      </c>
      <c r="R532" s="177">
        <f t="shared" si="2"/>
        <v>0</v>
      </c>
      <c r="S532" s="177">
        <v>0</v>
      </c>
      <c r="T532" s="178">
        <f t="shared" si="3"/>
        <v>0</v>
      </c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R532" s="179" t="s">
        <v>253</v>
      </c>
      <c r="AT532" s="179" t="s">
        <v>175</v>
      </c>
      <c r="AU532" s="179" t="s">
        <v>92</v>
      </c>
      <c r="AY532" s="18" t="s">
        <v>173</v>
      </c>
      <c r="BE532" s="180">
        <f t="shared" si="4"/>
        <v>0</v>
      </c>
      <c r="BF532" s="180">
        <f t="shared" si="5"/>
        <v>0</v>
      </c>
      <c r="BG532" s="180">
        <f t="shared" si="6"/>
        <v>0</v>
      </c>
      <c r="BH532" s="180">
        <f t="shared" si="7"/>
        <v>0</v>
      </c>
      <c r="BI532" s="180">
        <f t="shared" si="8"/>
        <v>0</v>
      </c>
      <c r="BJ532" s="18" t="s">
        <v>92</v>
      </c>
      <c r="BK532" s="180">
        <f t="shared" si="9"/>
        <v>0</v>
      </c>
      <c r="BL532" s="18" t="s">
        <v>253</v>
      </c>
      <c r="BM532" s="179" t="s">
        <v>1202</v>
      </c>
    </row>
    <row r="533" spans="1:65" s="2" customFormat="1" ht="16.5" customHeight="1">
      <c r="A533" s="33"/>
      <c r="B533" s="167"/>
      <c r="C533" s="205" t="s">
        <v>461</v>
      </c>
      <c r="D533" s="205" t="s">
        <v>217</v>
      </c>
      <c r="E533" s="206" t="s">
        <v>1203</v>
      </c>
      <c r="F533" s="207" t="s">
        <v>1204</v>
      </c>
      <c r="G533" s="208" t="s">
        <v>659</v>
      </c>
      <c r="H533" s="209">
        <v>14</v>
      </c>
      <c r="I533" s="210"/>
      <c r="J533" s="211">
        <f t="shared" si="0"/>
        <v>0</v>
      </c>
      <c r="K533" s="207" t="s">
        <v>179</v>
      </c>
      <c r="L533" s="212"/>
      <c r="M533" s="213" t="s">
        <v>1</v>
      </c>
      <c r="N533" s="214" t="s">
        <v>42</v>
      </c>
      <c r="O533" s="59"/>
      <c r="P533" s="177">
        <f t="shared" si="1"/>
        <v>0</v>
      </c>
      <c r="Q533" s="177">
        <v>0.0032</v>
      </c>
      <c r="R533" s="177">
        <f t="shared" si="2"/>
        <v>0.0448</v>
      </c>
      <c r="S533" s="177">
        <v>0</v>
      </c>
      <c r="T533" s="178">
        <f t="shared" si="3"/>
        <v>0</v>
      </c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R533" s="179" t="s">
        <v>398</v>
      </c>
      <c r="AT533" s="179" t="s">
        <v>217</v>
      </c>
      <c r="AU533" s="179" t="s">
        <v>92</v>
      </c>
      <c r="AY533" s="18" t="s">
        <v>173</v>
      </c>
      <c r="BE533" s="180">
        <f t="shared" si="4"/>
        <v>0</v>
      </c>
      <c r="BF533" s="180">
        <f t="shared" si="5"/>
        <v>0</v>
      </c>
      <c r="BG533" s="180">
        <f t="shared" si="6"/>
        <v>0</v>
      </c>
      <c r="BH533" s="180">
        <f t="shared" si="7"/>
        <v>0</v>
      </c>
      <c r="BI533" s="180">
        <f t="shared" si="8"/>
        <v>0</v>
      </c>
      <c r="BJ533" s="18" t="s">
        <v>92</v>
      </c>
      <c r="BK533" s="180">
        <f t="shared" si="9"/>
        <v>0</v>
      </c>
      <c r="BL533" s="18" t="s">
        <v>253</v>
      </c>
      <c r="BM533" s="179" t="s">
        <v>1205</v>
      </c>
    </row>
    <row r="534" spans="1:65" s="2" customFormat="1" ht="21.75" customHeight="1">
      <c r="A534" s="33"/>
      <c r="B534" s="167"/>
      <c r="C534" s="168" t="s">
        <v>465</v>
      </c>
      <c r="D534" s="168" t="s">
        <v>175</v>
      </c>
      <c r="E534" s="169" t="s">
        <v>1206</v>
      </c>
      <c r="F534" s="170" t="s">
        <v>1207</v>
      </c>
      <c r="G534" s="171" t="s">
        <v>659</v>
      </c>
      <c r="H534" s="172">
        <v>47</v>
      </c>
      <c r="I534" s="173"/>
      <c r="J534" s="174">
        <f t="shared" si="0"/>
        <v>0</v>
      </c>
      <c r="K534" s="170" t="s">
        <v>179</v>
      </c>
      <c r="L534" s="34"/>
      <c r="M534" s="175" t="s">
        <v>1</v>
      </c>
      <c r="N534" s="176" t="s">
        <v>42</v>
      </c>
      <c r="O534" s="59"/>
      <c r="P534" s="177">
        <f t="shared" si="1"/>
        <v>0</v>
      </c>
      <c r="Q534" s="177">
        <v>0</v>
      </c>
      <c r="R534" s="177">
        <f t="shared" si="2"/>
        <v>0</v>
      </c>
      <c r="S534" s="177">
        <v>0.024</v>
      </c>
      <c r="T534" s="178">
        <f t="shared" si="3"/>
        <v>1.1280000000000001</v>
      </c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R534" s="179" t="s">
        <v>253</v>
      </c>
      <c r="AT534" s="179" t="s">
        <v>175</v>
      </c>
      <c r="AU534" s="179" t="s">
        <v>92</v>
      </c>
      <c r="AY534" s="18" t="s">
        <v>173</v>
      </c>
      <c r="BE534" s="180">
        <f t="shared" si="4"/>
        <v>0</v>
      </c>
      <c r="BF534" s="180">
        <f t="shared" si="5"/>
        <v>0</v>
      </c>
      <c r="BG534" s="180">
        <f t="shared" si="6"/>
        <v>0</v>
      </c>
      <c r="BH534" s="180">
        <f t="shared" si="7"/>
        <v>0</v>
      </c>
      <c r="BI534" s="180">
        <f t="shared" si="8"/>
        <v>0</v>
      </c>
      <c r="BJ534" s="18" t="s">
        <v>92</v>
      </c>
      <c r="BK534" s="180">
        <f t="shared" si="9"/>
        <v>0</v>
      </c>
      <c r="BL534" s="18" t="s">
        <v>253</v>
      </c>
      <c r="BM534" s="179" t="s">
        <v>1208</v>
      </c>
    </row>
    <row r="535" spans="2:51" s="14" customFormat="1" ht="12">
      <c r="B535" s="189"/>
      <c r="D535" s="182" t="s">
        <v>182</v>
      </c>
      <c r="E535" s="190" t="s">
        <v>1</v>
      </c>
      <c r="F535" s="191" t="s">
        <v>1209</v>
      </c>
      <c r="H535" s="192">
        <v>47</v>
      </c>
      <c r="I535" s="193"/>
      <c r="L535" s="189"/>
      <c r="M535" s="194"/>
      <c r="N535" s="195"/>
      <c r="O535" s="195"/>
      <c r="P535" s="195"/>
      <c r="Q535" s="195"/>
      <c r="R535" s="195"/>
      <c r="S535" s="195"/>
      <c r="T535" s="196"/>
      <c r="AT535" s="190" t="s">
        <v>182</v>
      </c>
      <c r="AU535" s="190" t="s">
        <v>92</v>
      </c>
      <c r="AV535" s="14" t="s">
        <v>92</v>
      </c>
      <c r="AW535" s="14" t="s">
        <v>32</v>
      </c>
      <c r="AX535" s="14" t="s">
        <v>84</v>
      </c>
      <c r="AY535" s="190" t="s">
        <v>173</v>
      </c>
    </row>
    <row r="536" spans="1:65" s="2" customFormat="1" ht="33" customHeight="1">
      <c r="A536" s="33"/>
      <c r="B536" s="167"/>
      <c r="C536" s="168" t="s">
        <v>472</v>
      </c>
      <c r="D536" s="168" t="s">
        <v>175</v>
      </c>
      <c r="E536" s="169" t="s">
        <v>1210</v>
      </c>
      <c r="F536" s="170" t="s">
        <v>1211</v>
      </c>
      <c r="G536" s="171" t="s">
        <v>659</v>
      </c>
      <c r="H536" s="172">
        <v>12</v>
      </c>
      <c r="I536" s="173"/>
      <c r="J536" s="174">
        <f>ROUND(I536*H536,2)</f>
        <v>0</v>
      </c>
      <c r="K536" s="170" t="s">
        <v>179</v>
      </c>
      <c r="L536" s="34"/>
      <c r="M536" s="175" t="s">
        <v>1</v>
      </c>
      <c r="N536" s="176" t="s">
        <v>42</v>
      </c>
      <c r="O536" s="59"/>
      <c r="P536" s="177">
        <f>O536*H536</f>
        <v>0</v>
      </c>
      <c r="Q536" s="177">
        <v>0</v>
      </c>
      <c r="R536" s="177">
        <f>Q536*H536</f>
        <v>0</v>
      </c>
      <c r="S536" s="177">
        <v>0</v>
      </c>
      <c r="T536" s="178">
        <f>S536*H536</f>
        <v>0</v>
      </c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R536" s="179" t="s">
        <v>253</v>
      </c>
      <c r="AT536" s="179" t="s">
        <v>175</v>
      </c>
      <c r="AU536" s="179" t="s">
        <v>92</v>
      </c>
      <c r="AY536" s="18" t="s">
        <v>173</v>
      </c>
      <c r="BE536" s="180">
        <f>IF(N536="základní",J536,0)</f>
        <v>0</v>
      </c>
      <c r="BF536" s="180">
        <f>IF(N536="snížená",J536,0)</f>
        <v>0</v>
      </c>
      <c r="BG536" s="180">
        <f>IF(N536="zákl. přenesená",J536,0)</f>
        <v>0</v>
      </c>
      <c r="BH536" s="180">
        <f>IF(N536="sníž. přenesená",J536,0)</f>
        <v>0</v>
      </c>
      <c r="BI536" s="180">
        <f>IF(N536="nulová",J536,0)</f>
        <v>0</v>
      </c>
      <c r="BJ536" s="18" t="s">
        <v>92</v>
      </c>
      <c r="BK536" s="180">
        <f>ROUND(I536*H536,2)</f>
        <v>0</v>
      </c>
      <c r="BL536" s="18" t="s">
        <v>253</v>
      </c>
      <c r="BM536" s="179" t="s">
        <v>1212</v>
      </c>
    </row>
    <row r="537" spans="1:65" s="2" customFormat="1" ht="21.75" customHeight="1">
      <c r="A537" s="33"/>
      <c r="B537" s="167"/>
      <c r="C537" s="168" t="s">
        <v>765</v>
      </c>
      <c r="D537" s="168" t="s">
        <v>175</v>
      </c>
      <c r="E537" s="169" t="s">
        <v>1213</v>
      </c>
      <c r="F537" s="170" t="s">
        <v>1214</v>
      </c>
      <c r="G537" s="171" t="s">
        <v>1215</v>
      </c>
      <c r="H537" s="172">
        <v>1</v>
      </c>
      <c r="I537" s="173"/>
      <c r="J537" s="174">
        <f>ROUND(I537*H537,2)</f>
        <v>0</v>
      </c>
      <c r="K537" s="170" t="s">
        <v>1</v>
      </c>
      <c r="L537" s="34"/>
      <c r="M537" s="175" t="s">
        <v>1</v>
      </c>
      <c r="N537" s="176" t="s">
        <v>42</v>
      </c>
      <c r="O537" s="59"/>
      <c r="P537" s="177">
        <f>O537*H537</f>
        <v>0</v>
      </c>
      <c r="Q537" s="177">
        <v>0</v>
      </c>
      <c r="R537" s="177">
        <f>Q537*H537</f>
        <v>0</v>
      </c>
      <c r="S537" s="177">
        <v>0</v>
      </c>
      <c r="T537" s="178">
        <f>S537*H537</f>
        <v>0</v>
      </c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R537" s="179" t="s">
        <v>253</v>
      </c>
      <c r="AT537" s="179" t="s">
        <v>175</v>
      </c>
      <c r="AU537" s="179" t="s">
        <v>92</v>
      </c>
      <c r="AY537" s="18" t="s">
        <v>173</v>
      </c>
      <c r="BE537" s="180">
        <f>IF(N537="základní",J537,0)</f>
        <v>0</v>
      </c>
      <c r="BF537" s="180">
        <f>IF(N537="snížená",J537,0)</f>
        <v>0</v>
      </c>
      <c r="BG537" s="180">
        <f>IF(N537="zákl. přenesená",J537,0)</f>
        <v>0</v>
      </c>
      <c r="BH537" s="180">
        <f>IF(N537="sníž. přenesená",J537,0)</f>
        <v>0</v>
      </c>
      <c r="BI537" s="180">
        <f>IF(N537="nulová",J537,0)</f>
        <v>0</v>
      </c>
      <c r="BJ537" s="18" t="s">
        <v>92</v>
      </c>
      <c r="BK537" s="180">
        <f>ROUND(I537*H537,2)</f>
        <v>0</v>
      </c>
      <c r="BL537" s="18" t="s">
        <v>253</v>
      </c>
      <c r="BM537" s="179" t="s">
        <v>1216</v>
      </c>
    </row>
    <row r="538" spans="1:65" s="2" customFormat="1" ht="21.75" customHeight="1">
      <c r="A538" s="33"/>
      <c r="B538" s="167"/>
      <c r="C538" s="168" t="s">
        <v>477</v>
      </c>
      <c r="D538" s="168" t="s">
        <v>175</v>
      </c>
      <c r="E538" s="169" t="s">
        <v>834</v>
      </c>
      <c r="F538" s="170" t="s">
        <v>835</v>
      </c>
      <c r="G538" s="171" t="s">
        <v>618</v>
      </c>
      <c r="H538" s="223"/>
      <c r="I538" s="173"/>
      <c r="J538" s="174">
        <f>ROUND(I538*H538,2)</f>
        <v>0</v>
      </c>
      <c r="K538" s="170" t="s">
        <v>179</v>
      </c>
      <c r="L538" s="34"/>
      <c r="M538" s="175" t="s">
        <v>1</v>
      </c>
      <c r="N538" s="176" t="s">
        <v>42</v>
      </c>
      <c r="O538" s="59"/>
      <c r="P538" s="177">
        <f>O538*H538</f>
        <v>0</v>
      </c>
      <c r="Q538" s="177">
        <v>0</v>
      </c>
      <c r="R538" s="177">
        <f>Q538*H538</f>
        <v>0</v>
      </c>
      <c r="S538" s="177">
        <v>0</v>
      </c>
      <c r="T538" s="178">
        <f>S538*H538</f>
        <v>0</v>
      </c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R538" s="179" t="s">
        <v>253</v>
      </c>
      <c r="AT538" s="179" t="s">
        <v>175</v>
      </c>
      <c r="AU538" s="179" t="s">
        <v>92</v>
      </c>
      <c r="AY538" s="18" t="s">
        <v>173</v>
      </c>
      <c r="BE538" s="180">
        <f>IF(N538="základní",J538,0)</f>
        <v>0</v>
      </c>
      <c r="BF538" s="180">
        <f>IF(N538="snížená",J538,0)</f>
        <v>0</v>
      </c>
      <c r="BG538" s="180">
        <f>IF(N538="zákl. přenesená",J538,0)</f>
        <v>0</v>
      </c>
      <c r="BH538" s="180">
        <f>IF(N538="sníž. přenesená",J538,0)</f>
        <v>0</v>
      </c>
      <c r="BI538" s="180">
        <f>IF(N538="nulová",J538,0)</f>
        <v>0</v>
      </c>
      <c r="BJ538" s="18" t="s">
        <v>92</v>
      </c>
      <c r="BK538" s="180">
        <f>ROUND(I538*H538,2)</f>
        <v>0</v>
      </c>
      <c r="BL538" s="18" t="s">
        <v>253</v>
      </c>
      <c r="BM538" s="179" t="s">
        <v>1217</v>
      </c>
    </row>
    <row r="539" spans="2:63" s="12" customFormat="1" ht="22.95" customHeight="1">
      <c r="B539" s="154"/>
      <c r="D539" s="155" t="s">
        <v>75</v>
      </c>
      <c r="E539" s="165" t="s">
        <v>837</v>
      </c>
      <c r="F539" s="165" t="s">
        <v>838</v>
      </c>
      <c r="I539" s="157"/>
      <c r="J539" s="166">
        <f>BK539</f>
        <v>0</v>
      </c>
      <c r="L539" s="154"/>
      <c r="M539" s="159"/>
      <c r="N539" s="160"/>
      <c r="O539" s="160"/>
      <c r="P539" s="161">
        <f>SUM(P540:P556)</f>
        <v>0</v>
      </c>
      <c r="Q539" s="160"/>
      <c r="R539" s="161">
        <f>SUM(R540:R556)</f>
        <v>0.01131</v>
      </c>
      <c r="S539" s="160"/>
      <c r="T539" s="162">
        <f>SUM(T540:T556)</f>
        <v>0</v>
      </c>
      <c r="AR539" s="155" t="s">
        <v>92</v>
      </c>
      <c r="AT539" s="163" t="s">
        <v>75</v>
      </c>
      <c r="AU539" s="163" t="s">
        <v>84</v>
      </c>
      <c r="AY539" s="155" t="s">
        <v>173</v>
      </c>
      <c r="BK539" s="164">
        <f>SUM(BK540:BK556)</f>
        <v>0</v>
      </c>
    </row>
    <row r="540" spans="1:65" s="2" customFormat="1" ht="33" customHeight="1">
      <c r="A540" s="33"/>
      <c r="B540" s="167"/>
      <c r="C540" s="168" t="s">
        <v>482</v>
      </c>
      <c r="D540" s="168" t="s">
        <v>175</v>
      </c>
      <c r="E540" s="169" t="s">
        <v>1218</v>
      </c>
      <c r="F540" s="170" t="s">
        <v>1219</v>
      </c>
      <c r="G540" s="171" t="s">
        <v>178</v>
      </c>
      <c r="H540" s="172">
        <v>188.5</v>
      </c>
      <c r="I540" s="173"/>
      <c r="J540" s="174">
        <f>ROUND(I540*H540,2)</f>
        <v>0</v>
      </c>
      <c r="K540" s="170" t="s">
        <v>1</v>
      </c>
      <c r="L540" s="34"/>
      <c r="M540" s="175" t="s">
        <v>1</v>
      </c>
      <c r="N540" s="176" t="s">
        <v>42</v>
      </c>
      <c r="O540" s="59"/>
      <c r="P540" s="177">
        <f>O540*H540</f>
        <v>0</v>
      </c>
      <c r="Q540" s="177">
        <v>6E-05</v>
      </c>
      <c r="R540" s="177">
        <f>Q540*H540</f>
        <v>0.01131</v>
      </c>
      <c r="S540" s="177">
        <v>0</v>
      </c>
      <c r="T540" s="178">
        <f>S540*H540</f>
        <v>0</v>
      </c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R540" s="179" t="s">
        <v>253</v>
      </c>
      <c r="AT540" s="179" t="s">
        <v>175</v>
      </c>
      <c r="AU540" s="179" t="s">
        <v>92</v>
      </c>
      <c r="AY540" s="18" t="s">
        <v>173</v>
      </c>
      <c r="BE540" s="180">
        <f>IF(N540="základní",J540,0)</f>
        <v>0</v>
      </c>
      <c r="BF540" s="180">
        <f>IF(N540="snížená",J540,0)</f>
        <v>0</v>
      </c>
      <c r="BG540" s="180">
        <f>IF(N540="zákl. přenesená",J540,0)</f>
        <v>0</v>
      </c>
      <c r="BH540" s="180">
        <f>IF(N540="sníž. přenesená",J540,0)</f>
        <v>0</v>
      </c>
      <c r="BI540" s="180">
        <f>IF(N540="nulová",J540,0)</f>
        <v>0</v>
      </c>
      <c r="BJ540" s="18" t="s">
        <v>92</v>
      </c>
      <c r="BK540" s="180">
        <f>ROUND(I540*H540,2)</f>
        <v>0</v>
      </c>
      <c r="BL540" s="18" t="s">
        <v>253</v>
      </c>
      <c r="BM540" s="179" t="s">
        <v>1220</v>
      </c>
    </row>
    <row r="541" spans="2:51" s="14" customFormat="1" ht="12">
      <c r="B541" s="189"/>
      <c r="D541" s="182" t="s">
        <v>182</v>
      </c>
      <c r="E541" s="190" t="s">
        <v>1</v>
      </c>
      <c r="F541" s="191" t="s">
        <v>1221</v>
      </c>
      <c r="H541" s="192">
        <v>132</v>
      </c>
      <c r="I541" s="193"/>
      <c r="L541" s="189"/>
      <c r="M541" s="194"/>
      <c r="N541" s="195"/>
      <c r="O541" s="195"/>
      <c r="P541" s="195"/>
      <c r="Q541" s="195"/>
      <c r="R541" s="195"/>
      <c r="S541" s="195"/>
      <c r="T541" s="196"/>
      <c r="AT541" s="190" t="s">
        <v>182</v>
      </c>
      <c r="AU541" s="190" t="s">
        <v>92</v>
      </c>
      <c r="AV541" s="14" t="s">
        <v>92</v>
      </c>
      <c r="AW541" s="14" t="s">
        <v>32</v>
      </c>
      <c r="AX541" s="14" t="s">
        <v>76</v>
      </c>
      <c r="AY541" s="190" t="s">
        <v>173</v>
      </c>
    </row>
    <row r="542" spans="2:51" s="14" customFormat="1" ht="12">
      <c r="B542" s="189"/>
      <c r="D542" s="182" t="s">
        <v>182</v>
      </c>
      <c r="E542" s="190" t="s">
        <v>1</v>
      </c>
      <c r="F542" s="191" t="s">
        <v>1222</v>
      </c>
      <c r="H542" s="192">
        <v>18.5</v>
      </c>
      <c r="I542" s="193"/>
      <c r="L542" s="189"/>
      <c r="M542" s="194"/>
      <c r="N542" s="195"/>
      <c r="O542" s="195"/>
      <c r="P542" s="195"/>
      <c r="Q542" s="195"/>
      <c r="R542" s="195"/>
      <c r="S542" s="195"/>
      <c r="T542" s="196"/>
      <c r="AT542" s="190" t="s">
        <v>182</v>
      </c>
      <c r="AU542" s="190" t="s">
        <v>92</v>
      </c>
      <c r="AV542" s="14" t="s">
        <v>92</v>
      </c>
      <c r="AW542" s="14" t="s">
        <v>32</v>
      </c>
      <c r="AX542" s="14" t="s">
        <v>76</v>
      </c>
      <c r="AY542" s="190" t="s">
        <v>173</v>
      </c>
    </row>
    <row r="543" spans="2:51" s="14" customFormat="1" ht="12">
      <c r="B543" s="189"/>
      <c r="D543" s="182" t="s">
        <v>182</v>
      </c>
      <c r="E543" s="190" t="s">
        <v>1</v>
      </c>
      <c r="F543" s="191" t="s">
        <v>1223</v>
      </c>
      <c r="H543" s="192">
        <v>26</v>
      </c>
      <c r="I543" s="193"/>
      <c r="L543" s="189"/>
      <c r="M543" s="194"/>
      <c r="N543" s="195"/>
      <c r="O543" s="195"/>
      <c r="P543" s="195"/>
      <c r="Q543" s="195"/>
      <c r="R543" s="195"/>
      <c r="S543" s="195"/>
      <c r="T543" s="196"/>
      <c r="AT543" s="190" t="s">
        <v>182</v>
      </c>
      <c r="AU543" s="190" t="s">
        <v>92</v>
      </c>
      <c r="AV543" s="14" t="s">
        <v>92</v>
      </c>
      <c r="AW543" s="14" t="s">
        <v>32</v>
      </c>
      <c r="AX543" s="14" t="s">
        <v>76</v>
      </c>
      <c r="AY543" s="190" t="s">
        <v>173</v>
      </c>
    </row>
    <row r="544" spans="2:51" s="14" customFormat="1" ht="12">
      <c r="B544" s="189"/>
      <c r="D544" s="182" t="s">
        <v>182</v>
      </c>
      <c r="E544" s="190" t="s">
        <v>1</v>
      </c>
      <c r="F544" s="191" t="s">
        <v>1224</v>
      </c>
      <c r="H544" s="192">
        <v>11</v>
      </c>
      <c r="I544" s="193"/>
      <c r="L544" s="189"/>
      <c r="M544" s="194"/>
      <c r="N544" s="195"/>
      <c r="O544" s="195"/>
      <c r="P544" s="195"/>
      <c r="Q544" s="195"/>
      <c r="R544" s="195"/>
      <c r="S544" s="195"/>
      <c r="T544" s="196"/>
      <c r="AT544" s="190" t="s">
        <v>182</v>
      </c>
      <c r="AU544" s="190" t="s">
        <v>92</v>
      </c>
      <c r="AV544" s="14" t="s">
        <v>92</v>
      </c>
      <c r="AW544" s="14" t="s">
        <v>32</v>
      </c>
      <c r="AX544" s="14" t="s">
        <v>76</v>
      </c>
      <c r="AY544" s="190" t="s">
        <v>173</v>
      </c>
    </row>
    <row r="545" spans="2:51" s="14" customFormat="1" ht="12">
      <c r="B545" s="189"/>
      <c r="D545" s="182" t="s">
        <v>182</v>
      </c>
      <c r="E545" s="190" t="s">
        <v>1</v>
      </c>
      <c r="F545" s="191" t="s">
        <v>1225</v>
      </c>
      <c r="H545" s="192">
        <v>1</v>
      </c>
      <c r="I545" s="193"/>
      <c r="L545" s="189"/>
      <c r="M545" s="194"/>
      <c r="N545" s="195"/>
      <c r="O545" s="195"/>
      <c r="P545" s="195"/>
      <c r="Q545" s="195"/>
      <c r="R545" s="195"/>
      <c r="S545" s="195"/>
      <c r="T545" s="196"/>
      <c r="AT545" s="190" t="s">
        <v>182</v>
      </c>
      <c r="AU545" s="190" t="s">
        <v>92</v>
      </c>
      <c r="AV545" s="14" t="s">
        <v>92</v>
      </c>
      <c r="AW545" s="14" t="s">
        <v>32</v>
      </c>
      <c r="AX545" s="14" t="s">
        <v>76</v>
      </c>
      <c r="AY545" s="190" t="s">
        <v>173</v>
      </c>
    </row>
    <row r="546" spans="2:51" s="15" customFormat="1" ht="12">
      <c r="B546" s="197"/>
      <c r="D546" s="182" t="s">
        <v>182</v>
      </c>
      <c r="E546" s="198" t="s">
        <v>1</v>
      </c>
      <c r="F546" s="199" t="s">
        <v>215</v>
      </c>
      <c r="H546" s="200">
        <v>188.5</v>
      </c>
      <c r="I546" s="201"/>
      <c r="L546" s="197"/>
      <c r="M546" s="202"/>
      <c r="N546" s="203"/>
      <c r="O546" s="203"/>
      <c r="P546" s="203"/>
      <c r="Q546" s="203"/>
      <c r="R546" s="203"/>
      <c r="S546" s="203"/>
      <c r="T546" s="204"/>
      <c r="AT546" s="198" t="s">
        <v>182</v>
      </c>
      <c r="AU546" s="198" t="s">
        <v>92</v>
      </c>
      <c r="AV546" s="15" t="s">
        <v>180</v>
      </c>
      <c r="AW546" s="15" t="s">
        <v>32</v>
      </c>
      <c r="AX546" s="15" t="s">
        <v>84</v>
      </c>
      <c r="AY546" s="198" t="s">
        <v>173</v>
      </c>
    </row>
    <row r="547" spans="1:65" s="2" customFormat="1" ht="33" customHeight="1">
      <c r="A547" s="33"/>
      <c r="B547" s="167"/>
      <c r="C547" s="205" t="s">
        <v>489</v>
      </c>
      <c r="D547" s="205" t="s">
        <v>217</v>
      </c>
      <c r="E547" s="206" t="s">
        <v>1226</v>
      </c>
      <c r="F547" s="207" t="s">
        <v>1227</v>
      </c>
      <c r="G547" s="208" t="s">
        <v>659</v>
      </c>
      <c r="H547" s="209">
        <v>62</v>
      </c>
      <c r="I547" s="210"/>
      <c r="J547" s="211">
        <f>ROUND(I547*H547,2)</f>
        <v>0</v>
      </c>
      <c r="K547" s="207" t="s">
        <v>1</v>
      </c>
      <c r="L547" s="212"/>
      <c r="M547" s="213" t="s">
        <v>1</v>
      </c>
      <c r="N547" s="214" t="s">
        <v>42</v>
      </c>
      <c r="O547" s="59"/>
      <c r="P547" s="177">
        <f>O547*H547</f>
        <v>0</v>
      </c>
      <c r="Q547" s="177">
        <v>0</v>
      </c>
      <c r="R547" s="177">
        <f>Q547*H547</f>
        <v>0</v>
      </c>
      <c r="S547" s="177">
        <v>0</v>
      </c>
      <c r="T547" s="178">
        <f>S547*H547</f>
        <v>0</v>
      </c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R547" s="179" t="s">
        <v>398</v>
      </c>
      <c r="AT547" s="179" t="s">
        <v>217</v>
      </c>
      <c r="AU547" s="179" t="s">
        <v>92</v>
      </c>
      <c r="AY547" s="18" t="s">
        <v>173</v>
      </c>
      <c r="BE547" s="180">
        <f>IF(N547="základní",J547,0)</f>
        <v>0</v>
      </c>
      <c r="BF547" s="180">
        <f>IF(N547="snížená",J547,0)</f>
        <v>0</v>
      </c>
      <c r="BG547" s="180">
        <f>IF(N547="zákl. přenesená",J547,0)</f>
        <v>0</v>
      </c>
      <c r="BH547" s="180">
        <f>IF(N547="sníž. přenesená",J547,0)</f>
        <v>0</v>
      </c>
      <c r="BI547" s="180">
        <f>IF(N547="nulová",J547,0)</f>
        <v>0</v>
      </c>
      <c r="BJ547" s="18" t="s">
        <v>92</v>
      </c>
      <c r="BK547" s="180">
        <f>ROUND(I547*H547,2)</f>
        <v>0</v>
      </c>
      <c r="BL547" s="18" t="s">
        <v>253</v>
      </c>
      <c r="BM547" s="179" t="s">
        <v>1228</v>
      </c>
    </row>
    <row r="548" spans="1:65" s="2" customFormat="1" ht="33" customHeight="1">
      <c r="A548" s="33"/>
      <c r="B548" s="167"/>
      <c r="C548" s="205" t="s">
        <v>496</v>
      </c>
      <c r="D548" s="205" t="s">
        <v>217</v>
      </c>
      <c r="E548" s="206" t="s">
        <v>1229</v>
      </c>
      <c r="F548" s="207" t="s">
        <v>1230</v>
      </c>
      <c r="G548" s="208" t="s">
        <v>659</v>
      </c>
      <c r="H548" s="209">
        <v>37</v>
      </c>
      <c r="I548" s="210"/>
      <c r="J548" s="211">
        <f>ROUND(I548*H548,2)</f>
        <v>0</v>
      </c>
      <c r="K548" s="207" t="s">
        <v>1</v>
      </c>
      <c r="L548" s="212"/>
      <c r="M548" s="213" t="s">
        <v>1</v>
      </c>
      <c r="N548" s="214" t="s">
        <v>42</v>
      </c>
      <c r="O548" s="59"/>
      <c r="P548" s="177">
        <f>O548*H548</f>
        <v>0</v>
      </c>
      <c r="Q548" s="177">
        <v>0</v>
      </c>
      <c r="R548" s="177">
        <f>Q548*H548</f>
        <v>0</v>
      </c>
      <c r="S548" s="177">
        <v>0</v>
      </c>
      <c r="T548" s="178">
        <f>S548*H548</f>
        <v>0</v>
      </c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R548" s="179" t="s">
        <v>398</v>
      </c>
      <c r="AT548" s="179" t="s">
        <v>217</v>
      </c>
      <c r="AU548" s="179" t="s">
        <v>92</v>
      </c>
      <c r="AY548" s="18" t="s">
        <v>173</v>
      </c>
      <c r="BE548" s="180">
        <f>IF(N548="základní",J548,0)</f>
        <v>0</v>
      </c>
      <c r="BF548" s="180">
        <f>IF(N548="snížená",J548,0)</f>
        <v>0</v>
      </c>
      <c r="BG548" s="180">
        <f>IF(N548="zákl. přenesená",J548,0)</f>
        <v>0</v>
      </c>
      <c r="BH548" s="180">
        <f>IF(N548="sníž. přenesená",J548,0)</f>
        <v>0</v>
      </c>
      <c r="BI548" s="180">
        <f>IF(N548="nulová",J548,0)</f>
        <v>0</v>
      </c>
      <c r="BJ548" s="18" t="s">
        <v>92</v>
      </c>
      <c r="BK548" s="180">
        <f>ROUND(I548*H548,2)</f>
        <v>0</v>
      </c>
      <c r="BL548" s="18" t="s">
        <v>253</v>
      </c>
      <c r="BM548" s="179" t="s">
        <v>1231</v>
      </c>
    </row>
    <row r="549" spans="1:65" s="2" customFormat="1" ht="44.25" customHeight="1">
      <c r="A549" s="33"/>
      <c r="B549" s="167"/>
      <c r="C549" s="205" t="s">
        <v>501</v>
      </c>
      <c r="D549" s="205" t="s">
        <v>217</v>
      </c>
      <c r="E549" s="206" t="s">
        <v>1232</v>
      </c>
      <c r="F549" s="207" t="s">
        <v>1233</v>
      </c>
      <c r="G549" s="208" t="s">
        <v>659</v>
      </c>
      <c r="H549" s="209">
        <v>13</v>
      </c>
      <c r="I549" s="210"/>
      <c r="J549" s="211">
        <f>ROUND(I549*H549,2)</f>
        <v>0</v>
      </c>
      <c r="K549" s="207" t="s">
        <v>1</v>
      </c>
      <c r="L549" s="212"/>
      <c r="M549" s="213" t="s">
        <v>1</v>
      </c>
      <c r="N549" s="214" t="s">
        <v>42</v>
      </c>
      <c r="O549" s="59"/>
      <c r="P549" s="177">
        <f>O549*H549</f>
        <v>0</v>
      </c>
      <c r="Q549" s="177">
        <v>0</v>
      </c>
      <c r="R549" s="177">
        <f>Q549*H549</f>
        <v>0</v>
      </c>
      <c r="S549" s="177">
        <v>0</v>
      </c>
      <c r="T549" s="178">
        <f>S549*H549</f>
        <v>0</v>
      </c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R549" s="179" t="s">
        <v>398</v>
      </c>
      <c r="AT549" s="179" t="s">
        <v>217</v>
      </c>
      <c r="AU549" s="179" t="s">
        <v>92</v>
      </c>
      <c r="AY549" s="18" t="s">
        <v>173</v>
      </c>
      <c r="BE549" s="180">
        <f>IF(N549="základní",J549,0)</f>
        <v>0</v>
      </c>
      <c r="BF549" s="180">
        <f>IF(N549="snížená",J549,0)</f>
        <v>0</v>
      </c>
      <c r="BG549" s="180">
        <f>IF(N549="zákl. přenesená",J549,0)</f>
        <v>0</v>
      </c>
      <c r="BH549" s="180">
        <f>IF(N549="sníž. přenesená",J549,0)</f>
        <v>0</v>
      </c>
      <c r="BI549" s="180">
        <f>IF(N549="nulová",J549,0)</f>
        <v>0</v>
      </c>
      <c r="BJ549" s="18" t="s">
        <v>92</v>
      </c>
      <c r="BK549" s="180">
        <f>ROUND(I549*H549,2)</f>
        <v>0</v>
      </c>
      <c r="BL549" s="18" t="s">
        <v>253</v>
      </c>
      <c r="BM549" s="179" t="s">
        <v>1234</v>
      </c>
    </row>
    <row r="550" spans="1:65" s="2" customFormat="1" ht="33" customHeight="1">
      <c r="A550" s="33"/>
      <c r="B550" s="167"/>
      <c r="C550" s="205" t="s">
        <v>505</v>
      </c>
      <c r="D550" s="205" t="s">
        <v>217</v>
      </c>
      <c r="E550" s="206" t="s">
        <v>1235</v>
      </c>
      <c r="F550" s="207" t="s">
        <v>1236</v>
      </c>
      <c r="G550" s="208" t="s">
        <v>659</v>
      </c>
      <c r="H550" s="209">
        <v>22</v>
      </c>
      <c r="I550" s="210"/>
      <c r="J550" s="211">
        <f>ROUND(I550*H550,2)</f>
        <v>0</v>
      </c>
      <c r="K550" s="207" t="s">
        <v>1</v>
      </c>
      <c r="L550" s="212"/>
      <c r="M550" s="213" t="s">
        <v>1</v>
      </c>
      <c r="N550" s="214" t="s">
        <v>42</v>
      </c>
      <c r="O550" s="59"/>
      <c r="P550" s="177">
        <f>O550*H550</f>
        <v>0</v>
      </c>
      <c r="Q550" s="177">
        <v>0</v>
      </c>
      <c r="R550" s="177">
        <f>Q550*H550</f>
        <v>0</v>
      </c>
      <c r="S550" s="177">
        <v>0</v>
      </c>
      <c r="T550" s="178">
        <f>S550*H550</f>
        <v>0</v>
      </c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R550" s="179" t="s">
        <v>398</v>
      </c>
      <c r="AT550" s="179" t="s">
        <v>217</v>
      </c>
      <c r="AU550" s="179" t="s">
        <v>92</v>
      </c>
      <c r="AY550" s="18" t="s">
        <v>173</v>
      </c>
      <c r="BE550" s="180">
        <f>IF(N550="základní",J550,0)</f>
        <v>0</v>
      </c>
      <c r="BF550" s="180">
        <f>IF(N550="snížená",J550,0)</f>
        <v>0</v>
      </c>
      <c r="BG550" s="180">
        <f>IF(N550="zákl. přenesená",J550,0)</f>
        <v>0</v>
      </c>
      <c r="BH550" s="180">
        <f>IF(N550="sníž. přenesená",J550,0)</f>
        <v>0</v>
      </c>
      <c r="BI550" s="180">
        <f>IF(N550="nulová",J550,0)</f>
        <v>0</v>
      </c>
      <c r="BJ550" s="18" t="s">
        <v>92</v>
      </c>
      <c r="BK550" s="180">
        <f>ROUND(I550*H550,2)</f>
        <v>0</v>
      </c>
      <c r="BL550" s="18" t="s">
        <v>253</v>
      </c>
      <c r="BM550" s="179" t="s">
        <v>1237</v>
      </c>
    </row>
    <row r="551" spans="2:51" s="14" customFormat="1" ht="12">
      <c r="B551" s="189"/>
      <c r="D551" s="182" t="s">
        <v>182</v>
      </c>
      <c r="F551" s="191" t="s">
        <v>1238</v>
      </c>
      <c r="H551" s="192">
        <v>22</v>
      </c>
      <c r="I551" s="193"/>
      <c r="L551" s="189"/>
      <c r="M551" s="194"/>
      <c r="N551" s="195"/>
      <c r="O551" s="195"/>
      <c r="P551" s="195"/>
      <c r="Q551" s="195"/>
      <c r="R551" s="195"/>
      <c r="S551" s="195"/>
      <c r="T551" s="196"/>
      <c r="AT551" s="190" t="s">
        <v>182</v>
      </c>
      <c r="AU551" s="190" t="s">
        <v>92</v>
      </c>
      <c r="AV551" s="14" t="s">
        <v>92</v>
      </c>
      <c r="AW551" s="14" t="s">
        <v>3</v>
      </c>
      <c r="AX551" s="14" t="s">
        <v>84</v>
      </c>
      <c r="AY551" s="190" t="s">
        <v>173</v>
      </c>
    </row>
    <row r="552" spans="1:65" s="2" customFormat="1" ht="33" customHeight="1">
      <c r="A552" s="33"/>
      <c r="B552" s="167"/>
      <c r="C552" s="205" t="s">
        <v>509</v>
      </c>
      <c r="D552" s="205" t="s">
        <v>217</v>
      </c>
      <c r="E552" s="206" t="s">
        <v>1239</v>
      </c>
      <c r="F552" s="207" t="s">
        <v>1240</v>
      </c>
      <c r="G552" s="208" t="s">
        <v>659</v>
      </c>
      <c r="H552" s="209">
        <v>8</v>
      </c>
      <c r="I552" s="210"/>
      <c r="J552" s="211">
        <f>ROUND(I552*H552,2)</f>
        <v>0</v>
      </c>
      <c r="K552" s="207" t="s">
        <v>1</v>
      </c>
      <c r="L552" s="212"/>
      <c r="M552" s="213" t="s">
        <v>1</v>
      </c>
      <c r="N552" s="214" t="s">
        <v>42</v>
      </c>
      <c r="O552" s="59"/>
      <c r="P552" s="177">
        <f>O552*H552</f>
        <v>0</v>
      </c>
      <c r="Q552" s="177">
        <v>0</v>
      </c>
      <c r="R552" s="177">
        <f>Q552*H552</f>
        <v>0</v>
      </c>
      <c r="S552" s="177">
        <v>0</v>
      </c>
      <c r="T552" s="178">
        <f>S552*H552</f>
        <v>0</v>
      </c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R552" s="179" t="s">
        <v>398</v>
      </c>
      <c r="AT552" s="179" t="s">
        <v>217</v>
      </c>
      <c r="AU552" s="179" t="s">
        <v>92</v>
      </c>
      <c r="AY552" s="18" t="s">
        <v>173</v>
      </c>
      <c r="BE552" s="180">
        <f>IF(N552="základní",J552,0)</f>
        <v>0</v>
      </c>
      <c r="BF552" s="180">
        <f>IF(N552="snížená",J552,0)</f>
        <v>0</v>
      </c>
      <c r="BG552" s="180">
        <f>IF(N552="zákl. přenesená",J552,0)</f>
        <v>0</v>
      </c>
      <c r="BH552" s="180">
        <f>IF(N552="sníž. přenesená",J552,0)</f>
        <v>0</v>
      </c>
      <c r="BI552" s="180">
        <f>IF(N552="nulová",J552,0)</f>
        <v>0</v>
      </c>
      <c r="BJ552" s="18" t="s">
        <v>92</v>
      </c>
      <c r="BK552" s="180">
        <f>ROUND(I552*H552,2)</f>
        <v>0</v>
      </c>
      <c r="BL552" s="18" t="s">
        <v>253</v>
      </c>
      <c r="BM552" s="179" t="s">
        <v>1241</v>
      </c>
    </row>
    <row r="553" spans="2:51" s="14" customFormat="1" ht="20.4">
      <c r="B553" s="189"/>
      <c r="D553" s="182" t="s">
        <v>182</v>
      </c>
      <c r="F553" s="191" t="s">
        <v>1242</v>
      </c>
      <c r="H553" s="192">
        <v>8</v>
      </c>
      <c r="I553" s="193"/>
      <c r="L553" s="189"/>
      <c r="M553" s="194"/>
      <c r="N553" s="195"/>
      <c r="O553" s="195"/>
      <c r="P553" s="195"/>
      <c r="Q553" s="195"/>
      <c r="R553" s="195"/>
      <c r="S553" s="195"/>
      <c r="T553" s="196"/>
      <c r="AT553" s="190" t="s">
        <v>182</v>
      </c>
      <c r="AU553" s="190" t="s">
        <v>92</v>
      </c>
      <c r="AV553" s="14" t="s">
        <v>92</v>
      </c>
      <c r="AW553" s="14" t="s">
        <v>3</v>
      </c>
      <c r="AX553" s="14" t="s">
        <v>84</v>
      </c>
      <c r="AY553" s="190" t="s">
        <v>173</v>
      </c>
    </row>
    <row r="554" spans="1:65" s="2" customFormat="1" ht="16.5" customHeight="1">
      <c r="A554" s="33"/>
      <c r="B554" s="167"/>
      <c r="C554" s="205" t="s">
        <v>513</v>
      </c>
      <c r="D554" s="205" t="s">
        <v>217</v>
      </c>
      <c r="E554" s="206" t="s">
        <v>1243</v>
      </c>
      <c r="F554" s="207" t="s">
        <v>1244</v>
      </c>
      <c r="G554" s="208" t="s">
        <v>659</v>
      </c>
      <c r="H554" s="209">
        <v>110</v>
      </c>
      <c r="I554" s="210"/>
      <c r="J554" s="211">
        <f>ROUND(I554*H554,2)</f>
        <v>0</v>
      </c>
      <c r="K554" s="207" t="s">
        <v>1</v>
      </c>
      <c r="L554" s="212"/>
      <c r="M554" s="213" t="s">
        <v>1</v>
      </c>
      <c r="N554" s="214" t="s">
        <v>42</v>
      </c>
      <c r="O554" s="59"/>
      <c r="P554" s="177">
        <f>O554*H554</f>
        <v>0</v>
      </c>
      <c r="Q554" s="177">
        <v>0</v>
      </c>
      <c r="R554" s="177">
        <f>Q554*H554</f>
        <v>0</v>
      </c>
      <c r="S554" s="177">
        <v>0</v>
      </c>
      <c r="T554" s="178">
        <f>S554*H554</f>
        <v>0</v>
      </c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R554" s="179" t="s">
        <v>398</v>
      </c>
      <c r="AT554" s="179" t="s">
        <v>217</v>
      </c>
      <c r="AU554" s="179" t="s">
        <v>92</v>
      </c>
      <c r="AY554" s="18" t="s">
        <v>173</v>
      </c>
      <c r="BE554" s="180">
        <f>IF(N554="základní",J554,0)</f>
        <v>0</v>
      </c>
      <c r="BF554" s="180">
        <f>IF(N554="snížená",J554,0)</f>
        <v>0</v>
      </c>
      <c r="BG554" s="180">
        <f>IF(N554="zákl. přenesená",J554,0)</f>
        <v>0</v>
      </c>
      <c r="BH554" s="180">
        <f>IF(N554="sníž. přenesená",J554,0)</f>
        <v>0</v>
      </c>
      <c r="BI554" s="180">
        <f>IF(N554="nulová",J554,0)</f>
        <v>0</v>
      </c>
      <c r="BJ554" s="18" t="s">
        <v>92</v>
      </c>
      <c r="BK554" s="180">
        <f>ROUND(I554*H554,2)</f>
        <v>0</v>
      </c>
      <c r="BL554" s="18" t="s">
        <v>253</v>
      </c>
      <c r="BM554" s="179" t="s">
        <v>1245</v>
      </c>
    </row>
    <row r="555" spans="1:65" s="2" customFormat="1" ht="21.75" customHeight="1">
      <c r="A555" s="33"/>
      <c r="B555" s="167"/>
      <c r="C555" s="205" t="s">
        <v>769</v>
      </c>
      <c r="D555" s="205" t="s">
        <v>217</v>
      </c>
      <c r="E555" s="206" t="s">
        <v>1246</v>
      </c>
      <c r="F555" s="207" t="s">
        <v>1247</v>
      </c>
      <c r="G555" s="208" t="s">
        <v>1215</v>
      </c>
      <c r="H555" s="209">
        <v>1</v>
      </c>
      <c r="I555" s="210"/>
      <c r="J555" s="211">
        <f>ROUND(I555*H555,2)</f>
        <v>0</v>
      </c>
      <c r="K555" s="207" t="s">
        <v>1</v>
      </c>
      <c r="L555" s="212"/>
      <c r="M555" s="213" t="s">
        <v>1</v>
      </c>
      <c r="N555" s="214" t="s">
        <v>42</v>
      </c>
      <c r="O555" s="59"/>
      <c r="P555" s="177">
        <f>O555*H555</f>
        <v>0</v>
      </c>
      <c r="Q555" s="177">
        <v>0</v>
      </c>
      <c r="R555" s="177">
        <f>Q555*H555</f>
        <v>0</v>
      </c>
      <c r="S555" s="177">
        <v>0</v>
      </c>
      <c r="T555" s="178">
        <f>S555*H555</f>
        <v>0</v>
      </c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R555" s="179" t="s">
        <v>398</v>
      </c>
      <c r="AT555" s="179" t="s">
        <v>217</v>
      </c>
      <c r="AU555" s="179" t="s">
        <v>92</v>
      </c>
      <c r="AY555" s="18" t="s">
        <v>173</v>
      </c>
      <c r="BE555" s="180">
        <f>IF(N555="základní",J555,0)</f>
        <v>0</v>
      </c>
      <c r="BF555" s="180">
        <f>IF(N555="snížená",J555,0)</f>
        <v>0</v>
      </c>
      <c r="BG555" s="180">
        <f>IF(N555="zákl. přenesená",J555,0)</f>
        <v>0</v>
      </c>
      <c r="BH555" s="180">
        <f>IF(N555="sníž. přenesená",J555,0)</f>
        <v>0</v>
      </c>
      <c r="BI555" s="180">
        <f>IF(N555="nulová",J555,0)</f>
        <v>0</v>
      </c>
      <c r="BJ555" s="18" t="s">
        <v>92</v>
      </c>
      <c r="BK555" s="180">
        <f>ROUND(I555*H555,2)</f>
        <v>0</v>
      </c>
      <c r="BL555" s="18" t="s">
        <v>253</v>
      </c>
      <c r="BM555" s="179" t="s">
        <v>1248</v>
      </c>
    </row>
    <row r="556" spans="1:65" s="2" customFormat="1" ht="21.75" customHeight="1">
      <c r="A556" s="33"/>
      <c r="B556" s="167"/>
      <c r="C556" s="168" t="s">
        <v>517</v>
      </c>
      <c r="D556" s="168" t="s">
        <v>175</v>
      </c>
      <c r="E556" s="169" t="s">
        <v>857</v>
      </c>
      <c r="F556" s="170" t="s">
        <v>858</v>
      </c>
      <c r="G556" s="171" t="s">
        <v>618</v>
      </c>
      <c r="H556" s="223"/>
      <c r="I556" s="173"/>
      <c r="J556" s="174">
        <f>ROUND(I556*H556,2)</f>
        <v>0</v>
      </c>
      <c r="K556" s="170" t="s">
        <v>179</v>
      </c>
      <c r="L556" s="34"/>
      <c r="M556" s="175" t="s">
        <v>1</v>
      </c>
      <c r="N556" s="176" t="s">
        <v>42</v>
      </c>
      <c r="O556" s="59"/>
      <c r="P556" s="177">
        <f>O556*H556</f>
        <v>0</v>
      </c>
      <c r="Q556" s="177">
        <v>0</v>
      </c>
      <c r="R556" s="177">
        <f>Q556*H556</f>
        <v>0</v>
      </c>
      <c r="S556" s="177">
        <v>0</v>
      </c>
      <c r="T556" s="178">
        <f>S556*H556</f>
        <v>0</v>
      </c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R556" s="179" t="s">
        <v>253</v>
      </c>
      <c r="AT556" s="179" t="s">
        <v>175</v>
      </c>
      <c r="AU556" s="179" t="s">
        <v>92</v>
      </c>
      <c r="AY556" s="18" t="s">
        <v>173</v>
      </c>
      <c r="BE556" s="180">
        <f>IF(N556="základní",J556,0)</f>
        <v>0</v>
      </c>
      <c r="BF556" s="180">
        <f>IF(N556="snížená",J556,0)</f>
        <v>0</v>
      </c>
      <c r="BG556" s="180">
        <f>IF(N556="zákl. přenesená",J556,0)</f>
        <v>0</v>
      </c>
      <c r="BH556" s="180">
        <f>IF(N556="sníž. přenesená",J556,0)</f>
        <v>0</v>
      </c>
      <c r="BI556" s="180">
        <f>IF(N556="nulová",J556,0)</f>
        <v>0</v>
      </c>
      <c r="BJ556" s="18" t="s">
        <v>92</v>
      </c>
      <c r="BK556" s="180">
        <f>ROUND(I556*H556,2)</f>
        <v>0</v>
      </c>
      <c r="BL556" s="18" t="s">
        <v>253</v>
      </c>
      <c r="BM556" s="179" t="s">
        <v>1249</v>
      </c>
    </row>
    <row r="557" spans="2:63" s="12" customFormat="1" ht="22.95" customHeight="1">
      <c r="B557" s="154"/>
      <c r="D557" s="155" t="s">
        <v>75</v>
      </c>
      <c r="E557" s="165" t="s">
        <v>1250</v>
      </c>
      <c r="F557" s="165" t="s">
        <v>1251</v>
      </c>
      <c r="I557" s="157"/>
      <c r="J557" s="166">
        <f>BK557</f>
        <v>0</v>
      </c>
      <c r="L557" s="154"/>
      <c r="M557" s="159"/>
      <c r="N557" s="160"/>
      <c r="O557" s="160"/>
      <c r="P557" s="161">
        <f>SUM(P558:P641)</f>
        <v>0</v>
      </c>
      <c r="Q557" s="160"/>
      <c r="R557" s="161">
        <f>SUM(R558:R641)</f>
        <v>1.7723974</v>
      </c>
      <c r="S557" s="160"/>
      <c r="T557" s="162">
        <f>SUM(T558:T641)</f>
        <v>4.7756213999999995</v>
      </c>
      <c r="AR557" s="155" t="s">
        <v>92</v>
      </c>
      <c r="AT557" s="163" t="s">
        <v>75</v>
      </c>
      <c r="AU557" s="163" t="s">
        <v>84</v>
      </c>
      <c r="AY557" s="155" t="s">
        <v>173</v>
      </c>
      <c r="BK557" s="164">
        <f>SUM(BK558:BK641)</f>
        <v>0</v>
      </c>
    </row>
    <row r="558" spans="1:65" s="2" customFormat="1" ht="16.5" customHeight="1">
      <c r="A558" s="33"/>
      <c r="B558" s="167"/>
      <c r="C558" s="168" t="s">
        <v>522</v>
      </c>
      <c r="D558" s="168" t="s">
        <v>175</v>
      </c>
      <c r="E558" s="169" t="s">
        <v>1252</v>
      </c>
      <c r="F558" s="170" t="s">
        <v>1253</v>
      </c>
      <c r="G558" s="171" t="s">
        <v>178</v>
      </c>
      <c r="H558" s="172">
        <v>57.42</v>
      </c>
      <c r="I558" s="173"/>
      <c r="J558" s="174">
        <f>ROUND(I558*H558,2)</f>
        <v>0</v>
      </c>
      <c r="K558" s="170" t="s">
        <v>179</v>
      </c>
      <c r="L558" s="34"/>
      <c r="M558" s="175" t="s">
        <v>1</v>
      </c>
      <c r="N558" s="176" t="s">
        <v>42</v>
      </c>
      <c r="O558" s="59"/>
      <c r="P558" s="177">
        <f>O558*H558</f>
        <v>0</v>
      </c>
      <c r="Q558" s="177">
        <v>0.0003</v>
      </c>
      <c r="R558" s="177">
        <f>Q558*H558</f>
        <v>0.017225999999999998</v>
      </c>
      <c r="S558" s="177">
        <v>0</v>
      </c>
      <c r="T558" s="178">
        <f>S558*H558</f>
        <v>0</v>
      </c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R558" s="179" t="s">
        <v>253</v>
      </c>
      <c r="AT558" s="179" t="s">
        <v>175</v>
      </c>
      <c r="AU558" s="179" t="s">
        <v>92</v>
      </c>
      <c r="AY558" s="18" t="s">
        <v>173</v>
      </c>
      <c r="BE558" s="180">
        <f>IF(N558="základní",J558,0)</f>
        <v>0</v>
      </c>
      <c r="BF558" s="180">
        <f>IF(N558="snížená",J558,0)</f>
        <v>0</v>
      </c>
      <c r="BG558" s="180">
        <f>IF(N558="zákl. přenesená",J558,0)</f>
        <v>0</v>
      </c>
      <c r="BH558" s="180">
        <f>IF(N558="sníž. přenesená",J558,0)</f>
        <v>0</v>
      </c>
      <c r="BI558" s="180">
        <f>IF(N558="nulová",J558,0)</f>
        <v>0</v>
      </c>
      <c r="BJ558" s="18" t="s">
        <v>92</v>
      </c>
      <c r="BK558" s="180">
        <f>ROUND(I558*H558,2)</f>
        <v>0</v>
      </c>
      <c r="BL558" s="18" t="s">
        <v>253</v>
      </c>
      <c r="BM558" s="179" t="s">
        <v>1254</v>
      </c>
    </row>
    <row r="559" spans="1:65" s="2" customFormat="1" ht="21.75" customHeight="1">
      <c r="A559" s="33"/>
      <c r="B559" s="167"/>
      <c r="C559" s="168" t="s">
        <v>527</v>
      </c>
      <c r="D559" s="168" t="s">
        <v>175</v>
      </c>
      <c r="E559" s="169" t="s">
        <v>1255</v>
      </c>
      <c r="F559" s="170" t="s">
        <v>1256</v>
      </c>
      <c r="G559" s="171" t="s">
        <v>178</v>
      </c>
      <c r="H559" s="172">
        <v>57.42</v>
      </c>
      <c r="I559" s="173"/>
      <c r="J559" s="174">
        <f>ROUND(I559*H559,2)</f>
        <v>0</v>
      </c>
      <c r="K559" s="170" t="s">
        <v>179</v>
      </c>
      <c r="L559" s="34"/>
      <c r="M559" s="175" t="s">
        <v>1</v>
      </c>
      <c r="N559" s="176" t="s">
        <v>42</v>
      </c>
      <c r="O559" s="59"/>
      <c r="P559" s="177">
        <f>O559*H559</f>
        <v>0</v>
      </c>
      <c r="Q559" s="177">
        <v>0</v>
      </c>
      <c r="R559" s="177">
        <f>Q559*H559</f>
        <v>0</v>
      </c>
      <c r="S559" s="177">
        <v>0.08317</v>
      </c>
      <c r="T559" s="178">
        <f>S559*H559</f>
        <v>4.7756213999999995</v>
      </c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R559" s="179" t="s">
        <v>253</v>
      </c>
      <c r="AT559" s="179" t="s">
        <v>175</v>
      </c>
      <c r="AU559" s="179" t="s">
        <v>92</v>
      </c>
      <c r="AY559" s="18" t="s">
        <v>173</v>
      </c>
      <c r="BE559" s="180">
        <f>IF(N559="základní",J559,0)</f>
        <v>0</v>
      </c>
      <c r="BF559" s="180">
        <f>IF(N559="snížená",J559,0)</f>
        <v>0</v>
      </c>
      <c r="BG559" s="180">
        <f>IF(N559="zákl. přenesená",J559,0)</f>
        <v>0</v>
      </c>
      <c r="BH559" s="180">
        <f>IF(N559="sníž. přenesená",J559,0)</f>
        <v>0</v>
      </c>
      <c r="BI559" s="180">
        <f>IF(N559="nulová",J559,0)</f>
        <v>0</v>
      </c>
      <c r="BJ559" s="18" t="s">
        <v>92</v>
      </c>
      <c r="BK559" s="180">
        <f>ROUND(I559*H559,2)</f>
        <v>0</v>
      </c>
      <c r="BL559" s="18" t="s">
        <v>253</v>
      </c>
      <c r="BM559" s="179" t="s">
        <v>1257</v>
      </c>
    </row>
    <row r="560" spans="2:51" s="14" customFormat="1" ht="12">
      <c r="B560" s="189"/>
      <c r="D560" s="182" t="s">
        <v>182</v>
      </c>
      <c r="E560" s="190" t="s">
        <v>1</v>
      </c>
      <c r="F560" s="191" t="s">
        <v>1023</v>
      </c>
      <c r="H560" s="192">
        <v>4.61</v>
      </c>
      <c r="I560" s="193"/>
      <c r="L560" s="189"/>
      <c r="M560" s="194"/>
      <c r="N560" s="195"/>
      <c r="O560" s="195"/>
      <c r="P560" s="195"/>
      <c r="Q560" s="195"/>
      <c r="R560" s="195"/>
      <c r="S560" s="195"/>
      <c r="T560" s="196"/>
      <c r="AT560" s="190" t="s">
        <v>182</v>
      </c>
      <c r="AU560" s="190" t="s">
        <v>92</v>
      </c>
      <c r="AV560" s="14" t="s">
        <v>92</v>
      </c>
      <c r="AW560" s="14" t="s">
        <v>32</v>
      </c>
      <c r="AX560" s="14" t="s">
        <v>76</v>
      </c>
      <c r="AY560" s="190" t="s">
        <v>173</v>
      </c>
    </row>
    <row r="561" spans="2:51" s="14" customFormat="1" ht="12">
      <c r="B561" s="189"/>
      <c r="D561" s="182" t="s">
        <v>182</v>
      </c>
      <c r="E561" s="190" t="s">
        <v>1</v>
      </c>
      <c r="F561" s="191" t="s">
        <v>1024</v>
      </c>
      <c r="H561" s="192">
        <v>4.39</v>
      </c>
      <c r="I561" s="193"/>
      <c r="L561" s="189"/>
      <c r="M561" s="194"/>
      <c r="N561" s="195"/>
      <c r="O561" s="195"/>
      <c r="P561" s="195"/>
      <c r="Q561" s="195"/>
      <c r="R561" s="195"/>
      <c r="S561" s="195"/>
      <c r="T561" s="196"/>
      <c r="AT561" s="190" t="s">
        <v>182</v>
      </c>
      <c r="AU561" s="190" t="s">
        <v>92</v>
      </c>
      <c r="AV561" s="14" t="s">
        <v>92</v>
      </c>
      <c r="AW561" s="14" t="s">
        <v>32</v>
      </c>
      <c r="AX561" s="14" t="s">
        <v>76</v>
      </c>
      <c r="AY561" s="190" t="s">
        <v>173</v>
      </c>
    </row>
    <row r="562" spans="2:51" s="14" customFormat="1" ht="12">
      <c r="B562" s="189"/>
      <c r="D562" s="182" t="s">
        <v>182</v>
      </c>
      <c r="E562" s="190" t="s">
        <v>1</v>
      </c>
      <c r="F562" s="191" t="s">
        <v>1025</v>
      </c>
      <c r="H562" s="192">
        <v>4.5</v>
      </c>
      <c r="I562" s="193"/>
      <c r="L562" s="189"/>
      <c r="M562" s="194"/>
      <c r="N562" s="195"/>
      <c r="O562" s="195"/>
      <c r="P562" s="195"/>
      <c r="Q562" s="195"/>
      <c r="R562" s="195"/>
      <c r="S562" s="195"/>
      <c r="T562" s="196"/>
      <c r="AT562" s="190" t="s">
        <v>182</v>
      </c>
      <c r="AU562" s="190" t="s">
        <v>92</v>
      </c>
      <c r="AV562" s="14" t="s">
        <v>92</v>
      </c>
      <c r="AW562" s="14" t="s">
        <v>32</v>
      </c>
      <c r="AX562" s="14" t="s">
        <v>76</v>
      </c>
      <c r="AY562" s="190" t="s">
        <v>173</v>
      </c>
    </row>
    <row r="563" spans="2:51" s="14" customFormat="1" ht="12">
      <c r="B563" s="189"/>
      <c r="D563" s="182" t="s">
        <v>182</v>
      </c>
      <c r="E563" s="190" t="s">
        <v>1</v>
      </c>
      <c r="F563" s="191" t="s">
        <v>1026</v>
      </c>
      <c r="H563" s="192">
        <v>4.46</v>
      </c>
      <c r="I563" s="193"/>
      <c r="L563" s="189"/>
      <c r="M563" s="194"/>
      <c r="N563" s="195"/>
      <c r="O563" s="195"/>
      <c r="P563" s="195"/>
      <c r="Q563" s="195"/>
      <c r="R563" s="195"/>
      <c r="S563" s="195"/>
      <c r="T563" s="196"/>
      <c r="AT563" s="190" t="s">
        <v>182</v>
      </c>
      <c r="AU563" s="190" t="s">
        <v>92</v>
      </c>
      <c r="AV563" s="14" t="s">
        <v>92</v>
      </c>
      <c r="AW563" s="14" t="s">
        <v>32</v>
      </c>
      <c r="AX563" s="14" t="s">
        <v>76</v>
      </c>
      <c r="AY563" s="190" t="s">
        <v>173</v>
      </c>
    </row>
    <row r="564" spans="2:51" s="14" customFormat="1" ht="12">
      <c r="B564" s="189"/>
      <c r="D564" s="182" t="s">
        <v>182</v>
      </c>
      <c r="E564" s="190" t="s">
        <v>1</v>
      </c>
      <c r="F564" s="191" t="s">
        <v>1027</v>
      </c>
      <c r="H564" s="192">
        <v>5.06</v>
      </c>
      <c r="I564" s="193"/>
      <c r="L564" s="189"/>
      <c r="M564" s="194"/>
      <c r="N564" s="195"/>
      <c r="O564" s="195"/>
      <c r="P564" s="195"/>
      <c r="Q564" s="195"/>
      <c r="R564" s="195"/>
      <c r="S564" s="195"/>
      <c r="T564" s="196"/>
      <c r="AT564" s="190" t="s">
        <v>182</v>
      </c>
      <c r="AU564" s="190" t="s">
        <v>92</v>
      </c>
      <c r="AV564" s="14" t="s">
        <v>92</v>
      </c>
      <c r="AW564" s="14" t="s">
        <v>32</v>
      </c>
      <c r="AX564" s="14" t="s">
        <v>76</v>
      </c>
      <c r="AY564" s="190" t="s">
        <v>173</v>
      </c>
    </row>
    <row r="565" spans="2:51" s="14" customFormat="1" ht="12">
      <c r="B565" s="189"/>
      <c r="D565" s="182" t="s">
        <v>182</v>
      </c>
      <c r="E565" s="190" t="s">
        <v>1</v>
      </c>
      <c r="F565" s="191" t="s">
        <v>1028</v>
      </c>
      <c r="H565" s="192">
        <v>4.84</v>
      </c>
      <c r="I565" s="193"/>
      <c r="L565" s="189"/>
      <c r="M565" s="194"/>
      <c r="N565" s="195"/>
      <c r="O565" s="195"/>
      <c r="P565" s="195"/>
      <c r="Q565" s="195"/>
      <c r="R565" s="195"/>
      <c r="S565" s="195"/>
      <c r="T565" s="196"/>
      <c r="AT565" s="190" t="s">
        <v>182</v>
      </c>
      <c r="AU565" s="190" t="s">
        <v>92</v>
      </c>
      <c r="AV565" s="14" t="s">
        <v>92</v>
      </c>
      <c r="AW565" s="14" t="s">
        <v>32</v>
      </c>
      <c r="AX565" s="14" t="s">
        <v>76</v>
      </c>
      <c r="AY565" s="190" t="s">
        <v>173</v>
      </c>
    </row>
    <row r="566" spans="2:51" s="14" customFormat="1" ht="12">
      <c r="B566" s="189"/>
      <c r="D566" s="182" t="s">
        <v>182</v>
      </c>
      <c r="E566" s="190" t="s">
        <v>1</v>
      </c>
      <c r="F566" s="191" t="s">
        <v>1029</v>
      </c>
      <c r="H566" s="192">
        <v>4.84</v>
      </c>
      <c r="I566" s="193"/>
      <c r="L566" s="189"/>
      <c r="M566" s="194"/>
      <c r="N566" s="195"/>
      <c r="O566" s="195"/>
      <c r="P566" s="195"/>
      <c r="Q566" s="195"/>
      <c r="R566" s="195"/>
      <c r="S566" s="195"/>
      <c r="T566" s="196"/>
      <c r="AT566" s="190" t="s">
        <v>182</v>
      </c>
      <c r="AU566" s="190" t="s">
        <v>92</v>
      </c>
      <c r="AV566" s="14" t="s">
        <v>92</v>
      </c>
      <c r="AW566" s="14" t="s">
        <v>32</v>
      </c>
      <c r="AX566" s="14" t="s">
        <v>76</v>
      </c>
      <c r="AY566" s="190" t="s">
        <v>173</v>
      </c>
    </row>
    <row r="567" spans="2:51" s="14" customFormat="1" ht="12">
      <c r="B567" s="189"/>
      <c r="D567" s="182" t="s">
        <v>182</v>
      </c>
      <c r="E567" s="190" t="s">
        <v>1</v>
      </c>
      <c r="F567" s="191" t="s">
        <v>1030</v>
      </c>
      <c r="H567" s="192">
        <v>4.75</v>
      </c>
      <c r="I567" s="193"/>
      <c r="L567" s="189"/>
      <c r="M567" s="194"/>
      <c r="N567" s="195"/>
      <c r="O567" s="195"/>
      <c r="P567" s="195"/>
      <c r="Q567" s="195"/>
      <c r="R567" s="195"/>
      <c r="S567" s="195"/>
      <c r="T567" s="196"/>
      <c r="AT567" s="190" t="s">
        <v>182</v>
      </c>
      <c r="AU567" s="190" t="s">
        <v>92</v>
      </c>
      <c r="AV567" s="14" t="s">
        <v>92</v>
      </c>
      <c r="AW567" s="14" t="s">
        <v>32</v>
      </c>
      <c r="AX567" s="14" t="s">
        <v>76</v>
      </c>
      <c r="AY567" s="190" t="s">
        <v>173</v>
      </c>
    </row>
    <row r="568" spans="2:51" s="14" customFormat="1" ht="12">
      <c r="B568" s="189"/>
      <c r="D568" s="182" t="s">
        <v>182</v>
      </c>
      <c r="E568" s="190" t="s">
        <v>1</v>
      </c>
      <c r="F568" s="191" t="s">
        <v>1031</v>
      </c>
      <c r="H568" s="192">
        <v>5.27</v>
      </c>
      <c r="I568" s="193"/>
      <c r="L568" s="189"/>
      <c r="M568" s="194"/>
      <c r="N568" s="195"/>
      <c r="O568" s="195"/>
      <c r="P568" s="195"/>
      <c r="Q568" s="195"/>
      <c r="R568" s="195"/>
      <c r="S568" s="195"/>
      <c r="T568" s="196"/>
      <c r="AT568" s="190" t="s">
        <v>182</v>
      </c>
      <c r="AU568" s="190" t="s">
        <v>92</v>
      </c>
      <c r="AV568" s="14" t="s">
        <v>92</v>
      </c>
      <c r="AW568" s="14" t="s">
        <v>32</v>
      </c>
      <c r="AX568" s="14" t="s">
        <v>76</v>
      </c>
      <c r="AY568" s="190" t="s">
        <v>173</v>
      </c>
    </row>
    <row r="569" spans="2:51" s="14" customFormat="1" ht="12">
      <c r="B569" s="189"/>
      <c r="D569" s="182" t="s">
        <v>182</v>
      </c>
      <c r="E569" s="190" t="s">
        <v>1</v>
      </c>
      <c r="F569" s="191" t="s">
        <v>1032</v>
      </c>
      <c r="H569" s="192">
        <v>4.8</v>
      </c>
      <c r="I569" s="193"/>
      <c r="L569" s="189"/>
      <c r="M569" s="194"/>
      <c r="N569" s="195"/>
      <c r="O569" s="195"/>
      <c r="P569" s="195"/>
      <c r="Q569" s="195"/>
      <c r="R569" s="195"/>
      <c r="S569" s="195"/>
      <c r="T569" s="196"/>
      <c r="AT569" s="190" t="s">
        <v>182</v>
      </c>
      <c r="AU569" s="190" t="s">
        <v>92</v>
      </c>
      <c r="AV569" s="14" t="s">
        <v>92</v>
      </c>
      <c r="AW569" s="14" t="s">
        <v>32</v>
      </c>
      <c r="AX569" s="14" t="s">
        <v>76</v>
      </c>
      <c r="AY569" s="190" t="s">
        <v>173</v>
      </c>
    </row>
    <row r="570" spans="2:51" s="14" customFormat="1" ht="12">
      <c r="B570" s="189"/>
      <c r="D570" s="182" t="s">
        <v>182</v>
      </c>
      <c r="E570" s="190" t="s">
        <v>1</v>
      </c>
      <c r="F570" s="191" t="s">
        <v>1033</v>
      </c>
      <c r="H570" s="192">
        <v>4.95</v>
      </c>
      <c r="I570" s="193"/>
      <c r="L570" s="189"/>
      <c r="M570" s="194"/>
      <c r="N570" s="195"/>
      <c r="O570" s="195"/>
      <c r="P570" s="195"/>
      <c r="Q570" s="195"/>
      <c r="R570" s="195"/>
      <c r="S570" s="195"/>
      <c r="T570" s="196"/>
      <c r="AT570" s="190" t="s">
        <v>182</v>
      </c>
      <c r="AU570" s="190" t="s">
        <v>92</v>
      </c>
      <c r="AV570" s="14" t="s">
        <v>92</v>
      </c>
      <c r="AW570" s="14" t="s">
        <v>32</v>
      </c>
      <c r="AX570" s="14" t="s">
        <v>76</v>
      </c>
      <c r="AY570" s="190" t="s">
        <v>173</v>
      </c>
    </row>
    <row r="571" spans="2:51" s="14" customFormat="1" ht="12">
      <c r="B571" s="189"/>
      <c r="D571" s="182" t="s">
        <v>182</v>
      </c>
      <c r="E571" s="190" t="s">
        <v>1</v>
      </c>
      <c r="F571" s="191" t="s">
        <v>1034</v>
      </c>
      <c r="H571" s="192">
        <v>4.95</v>
      </c>
      <c r="I571" s="193"/>
      <c r="L571" s="189"/>
      <c r="M571" s="194"/>
      <c r="N571" s="195"/>
      <c r="O571" s="195"/>
      <c r="P571" s="195"/>
      <c r="Q571" s="195"/>
      <c r="R571" s="195"/>
      <c r="S571" s="195"/>
      <c r="T571" s="196"/>
      <c r="AT571" s="190" t="s">
        <v>182</v>
      </c>
      <c r="AU571" s="190" t="s">
        <v>92</v>
      </c>
      <c r="AV571" s="14" t="s">
        <v>92</v>
      </c>
      <c r="AW571" s="14" t="s">
        <v>32</v>
      </c>
      <c r="AX571" s="14" t="s">
        <v>76</v>
      </c>
      <c r="AY571" s="190" t="s">
        <v>173</v>
      </c>
    </row>
    <row r="572" spans="2:51" s="15" customFormat="1" ht="12">
      <c r="B572" s="197"/>
      <c r="D572" s="182" t="s">
        <v>182</v>
      </c>
      <c r="E572" s="198" t="s">
        <v>1</v>
      </c>
      <c r="F572" s="199" t="s">
        <v>215</v>
      </c>
      <c r="H572" s="200">
        <v>57.42</v>
      </c>
      <c r="I572" s="201"/>
      <c r="L572" s="197"/>
      <c r="M572" s="202"/>
      <c r="N572" s="203"/>
      <c r="O572" s="203"/>
      <c r="P572" s="203"/>
      <c r="Q572" s="203"/>
      <c r="R572" s="203"/>
      <c r="S572" s="203"/>
      <c r="T572" s="204"/>
      <c r="AT572" s="198" t="s">
        <v>182</v>
      </c>
      <c r="AU572" s="198" t="s">
        <v>92</v>
      </c>
      <c r="AV572" s="15" t="s">
        <v>180</v>
      </c>
      <c r="AW572" s="15" t="s">
        <v>32</v>
      </c>
      <c r="AX572" s="15" t="s">
        <v>84</v>
      </c>
      <c r="AY572" s="198" t="s">
        <v>173</v>
      </c>
    </row>
    <row r="573" spans="1:65" s="2" customFormat="1" ht="21.75" customHeight="1">
      <c r="A573" s="33"/>
      <c r="B573" s="167"/>
      <c r="C573" s="168" t="s">
        <v>532</v>
      </c>
      <c r="D573" s="168" t="s">
        <v>175</v>
      </c>
      <c r="E573" s="169" t="s">
        <v>1258</v>
      </c>
      <c r="F573" s="170" t="s">
        <v>1259</v>
      </c>
      <c r="G573" s="171" t="s">
        <v>178</v>
      </c>
      <c r="H573" s="172">
        <v>57.42</v>
      </c>
      <c r="I573" s="173"/>
      <c r="J573" s="174">
        <f>ROUND(I573*H573,2)</f>
        <v>0</v>
      </c>
      <c r="K573" s="170" t="s">
        <v>179</v>
      </c>
      <c r="L573" s="34"/>
      <c r="M573" s="175" t="s">
        <v>1</v>
      </c>
      <c r="N573" s="176" t="s">
        <v>42</v>
      </c>
      <c r="O573" s="59"/>
      <c r="P573" s="177">
        <f>O573*H573</f>
        <v>0</v>
      </c>
      <c r="Q573" s="177">
        <v>0.0075</v>
      </c>
      <c r="R573" s="177">
        <f>Q573*H573</f>
        <v>0.43065</v>
      </c>
      <c r="S573" s="177">
        <v>0</v>
      </c>
      <c r="T573" s="178">
        <f>S573*H573</f>
        <v>0</v>
      </c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R573" s="179" t="s">
        <v>253</v>
      </c>
      <c r="AT573" s="179" t="s">
        <v>175</v>
      </c>
      <c r="AU573" s="179" t="s">
        <v>92</v>
      </c>
      <c r="AY573" s="18" t="s">
        <v>173</v>
      </c>
      <c r="BE573" s="180">
        <f>IF(N573="základní",J573,0)</f>
        <v>0</v>
      </c>
      <c r="BF573" s="180">
        <f>IF(N573="snížená",J573,0)</f>
        <v>0</v>
      </c>
      <c r="BG573" s="180">
        <f>IF(N573="zákl. přenesená",J573,0)</f>
        <v>0</v>
      </c>
      <c r="BH573" s="180">
        <f>IF(N573="sníž. přenesená",J573,0)</f>
        <v>0</v>
      </c>
      <c r="BI573" s="180">
        <f>IF(N573="nulová",J573,0)</f>
        <v>0</v>
      </c>
      <c r="BJ573" s="18" t="s">
        <v>92</v>
      </c>
      <c r="BK573" s="180">
        <f>ROUND(I573*H573,2)</f>
        <v>0</v>
      </c>
      <c r="BL573" s="18" t="s">
        <v>253</v>
      </c>
      <c r="BM573" s="179" t="s">
        <v>1260</v>
      </c>
    </row>
    <row r="574" spans="2:51" s="14" customFormat="1" ht="12">
      <c r="B574" s="189"/>
      <c r="D574" s="182" t="s">
        <v>182</v>
      </c>
      <c r="E574" s="190" t="s">
        <v>1</v>
      </c>
      <c r="F574" s="191" t="s">
        <v>1023</v>
      </c>
      <c r="H574" s="192">
        <v>4.61</v>
      </c>
      <c r="I574" s="193"/>
      <c r="L574" s="189"/>
      <c r="M574" s="194"/>
      <c r="N574" s="195"/>
      <c r="O574" s="195"/>
      <c r="P574" s="195"/>
      <c r="Q574" s="195"/>
      <c r="R574" s="195"/>
      <c r="S574" s="195"/>
      <c r="T574" s="196"/>
      <c r="AT574" s="190" t="s">
        <v>182</v>
      </c>
      <c r="AU574" s="190" t="s">
        <v>92</v>
      </c>
      <c r="AV574" s="14" t="s">
        <v>92</v>
      </c>
      <c r="AW574" s="14" t="s">
        <v>32</v>
      </c>
      <c r="AX574" s="14" t="s">
        <v>76</v>
      </c>
      <c r="AY574" s="190" t="s">
        <v>173</v>
      </c>
    </row>
    <row r="575" spans="2:51" s="14" customFormat="1" ht="12">
      <c r="B575" s="189"/>
      <c r="D575" s="182" t="s">
        <v>182</v>
      </c>
      <c r="E575" s="190" t="s">
        <v>1</v>
      </c>
      <c r="F575" s="191" t="s">
        <v>1024</v>
      </c>
      <c r="H575" s="192">
        <v>4.39</v>
      </c>
      <c r="I575" s="193"/>
      <c r="L575" s="189"/>
      <c r="M575" s="194"/>
      <c r="N575" s="195"/>
      <c r="O575" s="195"/>
      <c r="P575" s="195"/>
      <c r="Q575" s="195"/>
      <c r="R575" s="195"/>
      <c r="S575" s="195"/>
      <c r="T575" s="196"/>
      <c r="AT575" s="190" t="s">
        <v>182</v>
      </c>
      <c r="AU575" s="190" t="s">
        <v>92</v>
      </c>
      <c r="AV575" s="14" t="s">
        <v>92</v>
      </c>
      <c r="AW575" s="14" t="s">
        <v>32</v>
      </c>
      <c r="AX575" s="14" t="s">
        <v>76</v>
      </c>
      <c r="AY575" s="190" t="s">
        <v>173</v>
      </c>
    </row>
    <row r="576" spans="2:51" s="14" customFormat="1" ht="12">
      <c r="B576" s="189"/>
      <c r="D576" s="182" t="s">
        <v>182</v>
      </c>
      <c r="E576" s="190" t="s">
        <v>1</v>
      </c>
      <c r="F576" s="191" t="s">
        <v>1025</v>
      </c>
      <c r="H576" s="192">
        <v>4.5</v>
      </c>
      <c r="I576" s="193"/>
      <c r="L576" s="189"/>
      <c r="M576" s="194"/>
      <c r="N576" s="195"/>
      <c r="O576" s="195"/>
      <c r="P576" s="195"/>
      <c r="Q576" s="195"/>
      <c r="R576" s="195"/>
      <c r="S576" s="195"/>
      <c r="T576" s="196"/>
      <c r="AT576" s="190" t="s">
        <v>182</v>
      </c>
      <c r="AU576" s="190" t="s">
        <v>92</v>
      </c>
      <c r="AV576" s="14" t="s">
        <v>92</v>
      </c>
      <c r="AW576" s="14" t="s">
        <v>32</v>
      </c>
      <c r="AX576" s="14" t="s">
        <v>76</v>
      </c>
      <c r="AY576" s="190" t="s">
        <v>173</v>
      </c>
    </row>
    <row r="577" spans="2:51" s="14" customFormat="1" ht="12">
      <c r="B577" s="189"/>
      <c r="D577" s="182" t="s">
        <v>182</v>
      </c>
      <c r="E577" s="190" t="s">
        <v>1</v>
      </c>
      <c r="F577" s="191" t="s">
        <v>1026</v>
      </c>
      <c r="H577" s="192">
        <v>4.46</v>
      </c>
      <c r="I577" s="193"/>
      <c r="L577" s="189"/>
      <c r="M577" s="194"/>
      <c r="N577" s="195"/>
      <c r="O577" s="195"/>
      <c r="P577" s="195"/>
      <c r="Q577" s="195"/>
      <c r="R577" s="195"/>
      <c r="S577" s="195"/>
      <c r="T577" s="196"/>
      <c r="AT577" s="190" t="s">
        <v>182</v>
      </c>
      <c r="AU577" s="190" t="s">
        <v>92</v>
      </c>
      <c r="AV577" s="14" t="s">
        <v>92</v>
      </c>
      <c r="AW577" s="14" t="s">
        <v>32</v>
      </c>
      <c r="AX577" s="14" t="s">
        <v>76</v>
      </c>
      <c r="AY577" s="190" t="s">
        <v>173</v>
      </c>
    </row>
    <row r="578" spans="2:51" s="14" customFormat="1" ht="12">
      <c r="B578" s="189"/>
      <c r="D578" s="182" t="s">
        <v>182</v>
      </c>
      <c r="E578" s="190" t="s">
        <v>1</v>
      </c>
      <c r="F578" s="191" t="s">
        <v>1027</v>
      </c>
      <c r="H578" s="192">
        <v>5.06</v>
      </c>
      <c r="I578" s="193"/>
      <c r="L578" s="189"/>
      <c r="M578" s="194"/>
      <c r="N578" s="195"/>
      <c r="O578" s="195"/>
      <c r="P578" s="195"/>
      <c r="Q578" s="195"/>
      <c r="R578" s="195"/>
      <c r="S578" s="195"/>
      <c r="T578" s="196"/>
      <c r="AT578" s="190" t="s">
        <v>182</v>
      </c>
      <c r="AU578" s="190" t="s">
        <v>92</v>
      </c>
      <c r="AV578" s="14" t="s">
        <v>92</v>
      </c>
      <c r="AW578" s="14" t="s">
        <v>32</v>
      </c>
      <c r="AX578" s="14" t="s">
        <v>76</v>
      </c>
      <c r="AY578" s="190" t="s">
        <v>173</v>
      </c>
    </row>
    <row r="579" spans="2:51" s="14" customFormat="1" ht="12">
      <c r="B579" s="189"/>
      <c r="D579" s="182" t="s">
        <v>182</v>
      </c>
      <c r="E579" s="190" t="s">
        <v>1</v>
      </c>
      <c r="F579" s="191" t="s">
        <v>1028</v>
      </c>
      <c r="H579" s="192">
        <v>4.84</v>
      </c>
      <c r="I579" s="193"/>
      <c r="L579" s="189"/>
      <c r="M579" s="194"/>
      <c r="N579" s="195"/>
      <c r="O579" s="195"/>
      <c r="P579" s="195"/>
      <c r="Q579" s="195"/>
      <c r="R579" s="195"/>
      <c r="S579" s="195"/>
      <c r="T579" s="196"/>
      <c r="AT579" s="190" t="s">
        <v>182</v>
      </c>
      <c r="AU579" s="190" t="s">
        <v>92</v>
      </c>
      <c r="AV579" s="14" t="s">
        <v>92</v>
      </c>
      <c r="AW579" s="14" t="s">
        <v>32</v>
      </c>
      <c r="AX579" s="14" t="s">
        <v>76</v>
      </c>
      <c r="AY579" s="190" t="s">
        <v>173</v>
      </c>
    </row>
    <row r="580" spans="2:51" s="14" customFormat="1" ht="12">
      <c r="B580" s="189"/>
      <c r="D580" s="182" t="s">
        <v>182</v>
      </c>
      <c r="E580" s="190" t="s">
        <v>1</v>
      </c>
      <c r="F580" s="191" t="s">
        <v>1029</v>
      </c>
      <c r="H580" s="192">
        <v>4.84</v>
      </c>
      <c r="I580" s="193"/>
      <c r="L580" s="189"/>
      <c r="M580" s="194"/>
      <c r="N580" s="195"/>
      <c r="O580" s="195"/>
      <c r="P580" s="195"/>
      <c r="Q580" s="195"/>
      <c r="R580" s="195"/>
      <c r="S580" s="195"/>
      <c r="T580" s="196"/>
      <c r="AT580" s="190" t="s">
        <v>182</v>
      </c>
      <c r="AU580" s="190" t="s">
        <v>92</v>
      </c>
      <c r="AV580" s="14" t="s">
        <v>92</v>
      </c>
      <c r="AW580" s="14" t="s">
        <v>32</v>
      </c>
      <c r="AX580" s="14" t="s">
        <v>76</v>
      </c>
      <c r="AY580" s="190" t="s">
        <v>173</v>
      </c>
    </row>
    <row r="581" spans="2:51" s="14" customFormat="1" ht="12">
      <c r="B581" s="189"/>
      <c r="D581" s="182" t="s">
        <v>182</v>
      </c>
      <c r="E581" s="190" t="s">
        <v>1</v>
      </c>
      <c r="F581" s="191" t="s">
        <v>1030</v>
      </c>
      <c r="H581" s="192">
        <v>4.75</v>
      </c>
      <c r="I581" s="193"/>
      <c r="L581" s="189"/>
      <c r="M581" s="194"/>
      <c r="N581" s="195"/>
      <c r="O581" s="195"/>
      <c r="P581" s="195"/>
      <c r="Q581" s="195"/>
      <c r="R581" s="195"/>
      <c r="S581" s="195"/>
      <c r="T581" s="196"/>
      <c r="AT581" s="190" t="s">
        <v>182</v>
      </c>
      <c r="AU581" s="190" t="s">
        <v>92</v>
      </c>
      <c r="AV581" s="14" t="s">
        <v>92</v>
      </c>
      <c r="AW581" s="14" t="s">
        <v>32</v>
      </c>
      <c r="AX581" s="14" t="s">
        <v>76</v>
      </c>
      <c r="AY581" s="190" t="s">
        <v>173</v>
      </c>
    </row>
    <row r="582" spans="2:51" s="14" customFormat="1" ht="12">
      <c r="B582" s="189"/>
      <c r="D582" s="182" t="s">
        <v>182</v>
      </c>
      <c r="E582" s="190" t="s">
        <v>1</v>
      </c>
      <c r="F582" s="191" t="s">
        <v>1031</v>
      </c>
      <c r="H582" s="192">
        <v>5.27</v>
      </c>
      <c r="I582" s="193"/>
      <c r="L582" s="189"/>
      <c r="M582" s="194"/>
      <c r="N582" s="195"/>
      <c r="O582" s="195"/>
      <c r="P582" s="195"/>
      <c r="Q582" s="195"/>
      <c r="R582" s="195"/>
      <c r="S582" s="195"/>
      <c r="T582" s="196"/>
      <c r="AT582" s="190" t="s">
        <v>182</v>
      </c>
      <c r="AU582" s="190" t="s">
        <v>92</v>
      </c>
      <c r="AV582" s="14" t="s">
        <v>92</v>
      </c>
      <c r="AW582" s="14" t="s">
        <v>32</v>
      </c>
      <c r="AX582" s="14" t="s">
        <v>76</v>
      </c>
      <c r="AY582" s="190" t="s">
        <v>173</v>
      </c>
    </row>
    <row r="583" spans="2:51" s="14" customFormat="1" ht="12">
      <c r="B583" s="189"/>
      <c r="D583" s="182" t="s">
        <v>182</v>
      </c>
      <c r="E583" s="190" t="s">
        <v>1</v>
      </c>
      <c r="F583" s="191" t="s">
        <v>1032</v>
      </c>
      <c r="H583" s="192">
        <v>4.8</v>
      </c>
      <c r="I583" s="193"/>
      <c r="L583" s="189"/>
      <c r="M583" s="194"/>
      <c r="N583" s="195"/>
      <c r="O583" s="195"/>
      <c r="P583" s="195"/>
      <c r="Q583" s="195"/>
      <c r="R583" s="195"/>
      <c r="S583" s="195"/>
      <c r="T583" s="196"/>
      <c r="AT583" s="190" t="s">
        <v>182</v>
      </c>
      <c r="AU583" s="190" t="s">
        <v>92</v>
      </c>
      <c r="AV583" s="14" t="s">
        <v>92</v>
      </c>
      <c r="AW583" s="14" t="s">
        <v>32</v>
      </c>
      <c r="AX583" s="14" t="s">
        <v>76</v>
      </c>
      <c r="AY583" s="190" t="s">
        <v>173</v>
      </c>
    </row>
    <row r="584" spans="2:51" s="14" customFormat="1" ht="12">
      <c r="B584" s="189"/>
      <c r="D584" s="182" t="s">
        <v>182</v>
      </c>
      <c r="E584" s="190" t="s">
        <v>1</v>
      </c>
      <c r="F584" s="191" t="s">
        <v>1033</v>
      </c>
      <c r="H584" s="192">
        <v>4.95</v>
      </c>
      <c r="I584" s="193"/>
      <c r="L584" s="189"/>
      <c r="M584" s="194"/>
      <c r="N584" s="195"/>
      <c r="O584" s="195"/>
      <c r="P584" s="195"/>
      <c r="Q584" s="195"/>
      <c r="R584" s="195"/>
      <c r="S584" s="195"/>
      <c r="T584" s="196"/>
      <c r="AT584" s="190" t="s">
        <v>182</v>
      </c>
      <c r="AU584" s="190" t="s">
        <v>92</v>
      </c>
      <c r="AV584" s="14" t="s">
        <v>92</v>
      </c>
      <c r="AW584" s="14" t="s">
        <v>32</v>
      </c>
      <c r="AX584" s="14" t="s">
        <v>76</v>
      </c>
      <c r="AY584" s="190" t="s">
        <v>173</v>
      </c>
    </row>
    <row r="585" spans="2:51" s="14" customFormat="1" ht="12">
      <c r="B585" s="189"/>
      <c r="D585" s="182" t="s">
        <v>182</v>
      </c>
      <c r="E585" s="190" t="s">
        <v>1</v>
      </c>
      <c r="F585" s="191" t="s">
        <v>1034</v>
      </c>
      <c r="H585" s="192">
        <v>4.95</v>
      </c>
      <c r="I585" s="193"/>
      <c r="L585" s="189"/>
      <c r="M585" s="194"/>
      <c r="N585" s="195"/>
      <c r="O585" s="195"/>
      <c r="P585" s="195"/>
      <c r="Q585" s="195"/>
      <c r="R585" s="195"/>
      <c r="S585" s="195"/>
      <c r="T585" s="196"/>
      <c r="AT585" s="190" t="s">
        <v>182</v>
      </c>
      <c r="AU585" s="190" t="s">
        <v>92</v>
      </c>
      <c r="AV585" s="14" t="s">
        <v>92</v>
      </c>
      <c r="AW585" s="14" t="s">
        <v>32</v>
      </c>
      <c r="AX585" s="14" t="s">
        <v>76</v>
      </c>
      <c r="AY585" s="190" t="s">
        <v>173</v>
      </c>
    </row>
    <row r="586" spans="2:51" s="15" customFormat="1" ht="12">
      <c r="B586" s="197"/>
      <c r="D586" s="182" t="s">
        <v>182</v>
      </c>
      <c r="E586" s="198" t="s">
        <v>1</v>
      </c>
      <c r="F586" s="199" t="s">
        <v>215</v>
      </c>
      <c r="H586" s="200">
        <v>57.42</v>
      </c>
      <c r="I586" s="201"/>
      <c r="L586" s="197"/>
      <c r="M586" s="202"/>
      <c r="N586" s="203"/>
      <c r="O586" s="203"/>
      <c r="P586" s="203"/>
      <c r="Q586" s="203"/>
      <c r="R586" s="203"/>
      <c r="S586" s="203"/>
      <c r="T586" s="204"/>
      <c r="AT586" s="198" t="s">
        <v>182</v>
      </c>
      <c r="AU586" s="198" t="s">
        <v>92</v>
      </c>
      <c r="AV586" s="15" t="s">
        <v>180</v>
      </c>
      <c r="AW586" s="15" t="s">
        <v>32</v>
      </c>
      <c r="AX586" s="15" t="s">
        <v>84</v>
      </c>
      <c r="AY586" s="198" t="s">
        <v>173</v>
      </c>
    </row>
    <row r="587" spans="1:65" s="2" customFormat="1" ht="21.75" customHeight="1">
      <c r="A587" s="33"/>
      <c r="B587" s="167"/>
      <c r="C587" s="205" t="s">
        <v>536</v>
      </c>
      <c r="D587" s="205" t="s">
        <v>217</v>
      </c>
      <c r="E587" s="206" t="s">
        <v>1261</v>
      </c>
      <c r="F587" s="207" t="s">
        <v>1262</v>
      </c>
      <c r="G587" s="208" t="s">
        <v>178</v>
      </c>
      <c r="H587" s="209">
        <v>63.162</v>
      </c>
      <c r="I587" s="210"/>
      <c r="J587" s="211">
        <f>ROUND(I587*H587,2)</f>
        <v>0</v>
      </c>
      <c r="K587" s="207" t="s">
        <v>179</v>
      </c>
      <c r="L587" s="212"/>
      <c r="M587" s="213" t="s">
        <v>1</v>
      </c>
      <c r="N587" s="214" t="s">
        <v>42</v>
      </c>
      <c r="O587" s="59"/>
      <c r="P587" s="177">
        <f>O587*H587</f>
        <v>0</v>
      </c>
      <c r="Q587" s="177">
        <v>0.0177</v>
      </c>
      <c r="R587" s="177">
        <f>Q587*H587</f>
        <v>1.1179674</v>
      </c>
      <c r="S587" s="177">
        <v>0</v>
      </c>
      <c r="T587" s="178">
        <f>S587*H587</f>
        <v>0</v>
      </c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R587" s="179" t="s">
        <v>398</v>
      </c>
      <c r="AT587" s="179" t="s">
        <v>217</v>
      </c>
      <c r="AU587" s="179" t="s">
        <v>92</v>
      </c>
      <c r="AY587" s="18" t="s">
        <v>173</v>
      </c>
      <c r="BE587" s="180">
        <f>IF(N587="základní",J587,0)</f>
        <v>0</v>
      </c>
      <c r="BF587" s="180">
        <f>IF(N587="snížená",J587,0)</f>
        <v>0</v>
      </c>
      <c r="BG587" s="180">
        <f>IF(N587="zákl. přenesená",J587,0)</f>
        <v>0</v>
      </c>
      <c r="BH587" s="180">
        <f>IF(N587="sníž. přenesená",J587,0)</f>
        <v>0</v>
      </c>
      <c r="BI587" s="180">
        <f>IF(N587="nulová",J587,0)</f>
        <v>0</v>
      </c>
      <c r="BJ587" s="18" t="s">
        <v>92</v>
      </c>
      <c r="BK587" s="180">
        <f>ROUND(I587*H587,2)</f>
        <v>0</v>
      </c>
      <c r="BL587" s="18" t="s">
        <v>253</v>
      </c>
      <c r="BM587" s="179" t="s">
        <v>1263</v>
      </c>
    </row>
    <row r="588" spans="2:51" s="14" customFormat="1" ht="12">
      <c r="B588" s="189"/>
      <c r="D588" s="182" t="s">
        <v>182</v>
      </c>
      <c r="F588" s="191" t="s">
        <v>1264</v>
      </c>
      <c r="H588" s="192">
        <v>63.162</v>
      </c>
      <c r="I588" s="193"/>
      <c r="L588" s="189"/>
      <c r="M588" s="194"/>
      <c r="N588" s="195"/>
      <c r="O588" s="195"/>
      <c r="P588" s="195"/>
      <c r="Q588" s="195"/>
      <c r="R588" s="195"/>
      <c r="S588" s="195"/>
      <c r="T588" s="196"/>
      <c r="AT588" s="190" t="s">
        <v>182</v>
      </c>
      <c r="AU588" s="190" t="s">
        <v>92</v>
      </c>
      <c r="AV588" s="14" t="s">
        <v>92</v>
      </c>
      <c r="AW588" s="14" t="s">
        <v>3</v>
      </c>
      <c r="AX588" s="14" t="s">
        <v>84</v>
      </c>
      <c r="AY588" s="190" t="s">
        <v>173</v>
      </c>
    </row>
    <row r="589" spans="1:65" s="2" customFormat="1" ht="21.75" customHeight="1">
      <c r="A589" s="33"/>
      <c r="B589" s="167"/>
      <c r="C589" s="168" t="s">
        <v>540</v>
      </c>
      <c r="D589" s="168" t="s">
        <v>175</v>
      </c>
      <c r="E589" s="169" t="s">
        <v>1265</v>
      </c>
      <c r="F589" s="170" t="s">
        <v>1266</v>
      </c>
      <c r="G589" s="171" t="s">
        <v>178</v>
      </c>
      <c r="H589" s="172">
        <v>47.09</v>
      </c>
      <c r="I589" s="173"/>
      <c r="J589" s="174">
        <f>ROUND(I589*H589,2)</f>
        <v>0</v>
      </c>
      <c r="K589" s="170" t="s">
        <v>179</v>
      </c>
      <c r="L589" s="34"/>
      <c r="M589" s="175" t="s">
        <v>1</v>
      </c>
      <c r="N589" s="176" t="s">
        <v>42</v>
      </c>
      <c r="O589" s="59"/>
      <c r="P589" s="177">
        <f>O589*H589</f>
        <v>0</v>
      </c>
      <c r="Q589" s="177">
        <v>0</v>
      </c>
      <c r="R589" s="177">
        <f>Q589*H589</f>
        <v>0</v>
      </c>
      <c r="S589" s="177">
        <v>0</v>
      </c>
      <c r="T589" s="178">
        <f>S589*H589</f>
        <v>0</v>
      </c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R589" s="179" t="s">
        <v>253</v>
      </c>
      <c r="AT589" s="179" t="s">
        <v>175</v>
      </c>
      <c r="AU589" s="179" t="s">
        <v>92</v>
      </c>
      <c r="AY589" s="18" t="s">
        <v>173</v>
      </c>
      <c r="BE589" s="180">
        <f>IF(N589="základní",J589,0)</f>
        <v>0</v>
      </c>
      <c r="BF589" s="180">
        <f>IF(N589="snížená",J589,0)</f>
        <v>0</v>
      </c>
      <c r="BG589" s="180">
        <f>IF(N589="zákl. přenesená",J589,0)</f>
        <v>0</v>
      </c>
      <c r="BH589" s="180">
        <f>IF(N589="sníž. přenesená",J589,0)</f>
        <v>0</v>
      </c>
      <c r="BI589" s="180">
        <f>IF(N589="nulová",J589,0)</f>
        <v>0</v>
      </c>
      <c r="BJ589" s="18" t="s">
        <v>92</v>
      </c>
      <c r="BK589" s="180">
        <f>ROUND(I589*H589,2)</f>
        <v>0</v>
      </c>
      <c r="BL589" s="18" t="s">
        <v>253</v>
      </c>
      <c r="BM589" s="179" t="s">
        <v>1267</v>
      </c>
    </row>
    <row r="590" spans="2:51" s="14" customFormat="1" ht="12">
      <c r="B590" s="189"/>
      <c r="D590" s="182" t="s">
        <v>182</v>
      </c>
      <c r="E590" s="190" t="s">
        <v>1</v>
      </c>
      <c r="F590" s="191" t="s">
        <v>1023</v>
      </c>
      <c r="H590" s="192">
        <v>4.61</v>
      </c>
      <c r="I590" s="193"/>
      <c r="L590" s="189"/>
      <c r="M590" s="194"/>
      <c r="N590" s="195"/>
      <c r="O590" s="195"/>
      <c r="P590" s="195"/>
      <c r="Q590" s="195"/>
      <c r="R590" s="195"/>
      <c r="S590" s="195"/>
      <c r="T590" s="196"/>
      <c r="AT590" s="190" t="s">
        <v>182</v>
      </c>
      <c r="AU590" s="190" t="s">
        <v>92</v>
      </c>
      <c r="AV590" s="14" t="s">
        <v>92</v>
      </c>
      <c r="AW590" s="14" t="s">
        <v>32</v>
      </c>
      <c r="AX590" s="14" t="s">
        <v>76</v>
      </c>
      <c r="AY590" s="190" t="s">
        <v>173</v>
      </c>
    </row>
    <row r="591" spans="2:51" s="14" customFormat="1" ht="12">
      <c r="B591" s="189"/>
      <c r="D591" s="182" t="s">
        <v>182</v>
      </c>
      <c r="E591" s="190" t="s">
        <v>1</v>
      </c>
      <c r="F591" s="191" t="s">
        <v>1024</v>
      </c>
      <c r="H591" s="192">
        <v>4.39</v>
      </c>
      <c r="I591" s="193"/>
      <c r="L591" s="189"/>
      <c r="M591" s="194"/>
      <c r="N591" s="195"/>
      <c r="O591" s="195"/>
      <c r="P591" s="195"/>
      <c r="Q591" s="195"/>
      <c r="R591" s="195"/>
      <c r="S591" s="195"/>
      <c r="T591" s="196"/>
      <c r="AT591" s="190" t="s">
        <v>182</v>
      </c>
      <c r="AU591" s="190" t="s">
        <v>92</v>
      </c>
      <c r="AV591" s="14" t="s">
        <v>92</v>
      </c>
      <c r="AW591" s="14" t="s">
        <v>32</v>
      </c>
      <c r="AX591" s="14" t="s">
        <v>76</v>
      </c>
      <c r="AY591" s="190" t="s">
        <v>173</v>
      </c>
    </row>
    <row r="592" spans="2:51" s="14" customFormat="1" ht="12">
      <c r="B592" s="189"/>
      <c r="D592" s="182" t="s">
        <v>182</v>
      </c>
      <c r="E592" s="190" t="s">
        <v>1</v>
      </c>
      <c r="F592" s="191" t="s">
        <v>1025</v>
      </c>
      <c r="H592" s="192">
        <v>4.5</v>
      </c>
      <c r="I592" s="193"/>
      <c r="L592" s="189"/>
      <c r="M592" s="194"/>
      <c r="N592" s="195"/>
      <c r="O592" s="195"/>
      <c r="P592" s="195"/>
      <c r="Q592" s="195"/>
      <c r="R592" s="195"/>
      <c r="S592" s="195"/>
      <c r="T592" s="196"/>
      <c r="AT592" s="190" t="s">
        <v>182</v>
      </c>
      <c r="AU592" s="190" t="s">
        <v>92</v>
      </c>
      <c r="AV592" s="14" t="s">
        <v>92</v>
      </c>
      <c r="AW592" s="14" t="s">
        <v>32</v>
      </c>
      <c r="AX592" s="14" t="s">
        <v>76</v>
      </c>
      <c r="AY592" s="190" t="s">
        <v>173</v>
      </c>
    </row>
    <row r="593" spans="2:51" s="14" customFormat="1" ht="12">
      <c r="B593" s="189"/>
      <c r="D593" s="182" t="s">
        <v>182</v>
      </c>
      <c r="E593" s="190" t="s">
        <v>1</v>
      </c>
      <c r="F593" s="191" t="s">
        <v>1026</v>
      </c>
      <c r="H593" s="192">
        <v>4.46</v>
      </c>
      <c r="I593" s="193"/>
      <c r="L593" s="189"/>
      <c r="M593" s="194"/>
      <c r="N593" s="195"/>
      <c r="O593" s="195"/>
      <c r="P593" s="195"/>
      <c r="Q593" s="195"/>
      <c r="R593" s="195"/>
      <c r="S593" s="195"/>
      <c r="T593" s="196"/>
      <c r="AT593" s="190" t="s">
        <v>182</v>
      </c>
      <c r="AU593" s="190" t="s">
        <v>92</v>
      </c>
      <c r="AV593" s="14" t="s">
        <v>92</v>
      </c>
      <c r="AW593" s="14" t="s">
        <v>32</v>
      </c>
      <c r="AX593" s="14" t="s">
        <v>76</v>
      </c>
      <c r="AY593" s="190" t="s">
        <v>173</v>
      </c>
    </row>
    <row r="594" spans="2:51" s="14" customFormat="1" ht="12">
      <c r="B594" s="189"/>
      <c r="D594" s="182" t="s">
        <v>182</v>
      </c>
      <c r="E594" s="190" t="s">
        <v>1</v>
      </c>
      <c r="F594" s="191" t="s">
        <v>1028</v>
      </c>
      <c r="H594" s="192">
        <v>4.84</v>
      </c>
      <c r="I594" s="193"/>
      <c r="L594" s="189"/>
      <c r="M594" s="194"/>
      <c r="N594" s="195"/>
      <c r="O594" s="195"/>
      <c r="P594" s="195"/>
      <c r="Q594" s="195"/>
      <c r="R594" s="195"/>
      <c r="S594" s="195"/>
      <c r="T594" s="196"/>
      <c r="AT594" s="190" t="s">
        <v>182</v>
      </c>
      <c r="AU594" s="190" t="s">
        <v>92</v>
      </c>
      <c r="AV594" s="14" t="s">
        <v>92</v>
      </c>
      <c r="AW594" s="14" t="s">
        <v>32</v>
      </c>
      <c r="AX594" s="14" t="s">
        <v>76</v>
      </c>
      <c r="AY594" s="190" t="s">
        <v>173</v>
      </c>
    </row>
    <row r="595" spans="2:51" s="14" customFormat="1" ht="12">
      <c r="B595" s="189"/>
      <c r="D595" s="182" t="s">
        <v>182</v>
      </c>
      <c r="E595" s="190" t="s">
        <v>1</v>
      </c>
      <c r="F595" s="191" t="s">
        <v>1029</v>
      </c>
      <c r="H595" s="192">
        <v>4.84</v>
      </c>
      <c r="I595" s="193"/>
      <c r="L595" s="189"/>
      <c r="M595" s="194"/>
      <c r="N595" s="195"/>
      <c r="O595" s="195"/>
      <c r="P595" s="195"/>
      <c r="Q595" s="195"/>
      <c r="R595" s="195"/>
      <c r="S595" s="195"/>
      <c r="T595" s="196"/>
      <c r="AT595" s="190" t="s">
        <v>182</v>
      </c>
      <c r="AU595" s="190" t="s">
        <v>92</v>
      </c>
      <c r="AV595" s="14" t="s">
        <v>92</v>
      </c>
      <c r="AW595" s="14" t="s">
        <v>32</v>
      </c>
      <c r="AX595" s="14" t="s">
        <v>76</v>
      </c>
      <c r="AY595" s="190" t="s">
        <v>173</v>
      </c>
    </row>
    <row r="596" spans="2:51" s="14" customFormat="1" ht="12">
      <c r="B596" s="189"/>
      <c r="D596" s="182" t="s">
        <v>182</v>
      </c>
      <c r="E596" s="190" t="s">
        <v>1</v>
      </c>
      <c r="F596" s="191" t="s">
        <v>1030</v>
      </c>
      <c r="H596" s="192">
        <v>4.75</v>
      </c>
      <c r="I596" s="193"/>
      <c r="L596" s="189"/>
      <c r="M596" s="194"/>
      <c r="N596" s="195"/>
      <c r="O596" s="195"/>
      <c r="P596" s="195"/>
      <c r="Q596" s="195"/>
      <c r="R596" s="195"/>
      <c r="S596" s="195"/>
      <c r="T596" s="196"/>
      <c r="AT596" s="190" t="s">
        <v>182</v>
      </c>
      <c r="AU596" s="190" t="s">
        <v>92</v>
      </c>
      <c r="AV596" s="14" t="s">
        <v>92</v>
      </c>
      <c r="AW596" s="14" t="s">
        <v>32</v>
      </c>
      <c r="AX596" s="14" t="s">
        <v>76</v>
      </c>
      <c r="AY596" s="190" t="s">
        <v>173</v>
      </c>
    </row>
    <row r="597" spans="2:51" s="14" customFormat="1" ht="12">
      <c r="B597" s="189"/>
      <c r="D597" s="182" t="s">
        <v>182</v>
      </c>
      <c r="E597" s="190" t="s">
        <v>1</v>
      </c>
      <c r="F597" s="191" t="s">
        <v>1032</v>
      </c>
      <c r="H597" s="192">
        <v>4.8</v>
      </c>
      <c r="I597" s="193"/>
      <c r="L597" s="189"/>
      <c r="M597" s="194"/>
      <c r="N597" s="195"/>
      <c r="O597" s="195"/>
      <c r="P597" s="195"/>
      <c r="Q597" s="195"/>
      <c r="R597" s="195"/>
      <c r="S597" s="195"/>
      <c r="T597" s="196"/>
      <c r="AT597" s="190" t="s">
        <v>182</v>
      </c>
      <c r="AU597" s="190" t="s">
        <v>92</v>
      </c>
      <c r="AV597" s="14" t="s">
        <v>92</v>
      </c>
      <c r="AW597" s="14" t="s">
        <v>32</v>
      </c>
      <c r="AX597" s="14" t="s">
        <v>76</v>
      </c>
      <c r="AY597" s="190" t="s">
        <v>173</v>
      </c>
    </row>
    <row r="598" spans="2:51" s="14" customFormat="1" ht="12">
      <c r="B598" s="189"/>
      <c r="D598" s="182" t="s">
        <v>182</v>
      </c>
      <c r="E598" s="190" t="s">
        <v>1</v>
      </c>
      <c r="F598" s="191" t="s">
        <v>1033</v>
      </c>
      <c r="H598" s="192">
        <v>4.95</v>
      </c>
      <c r="I598" s="193"/>
      <c r="L598" s="189"/>
      <c r="M598" s="194"/>
      <c r="N598" s="195"/>
      <c r="O598" s="195"/>
      <c r="P598" s="195"/>
      <c r="Q598" s="195"/>
      <c r="R598" s="195"/>
      <c r="S598" s="195"/>
      <c r="T598" s="196"/>
      <c r="AT598" s="190" t="s">
        <v>182</v>
      </c>
      <c r="AU598" s="190" t="s">
        <v>92</v>
      </c>
      <c r="AV598" s="14" t="s">
        <v>92</v>
      </c>
      <c r="AW598" s="14" t="s">
        <v>32</v>
      </c>
      <c r="AX598" s="14" t="s">
        <v>76</v>
      </c>
      <c r="AY598" s="190" t="s">
        <v>173</v>
      </c>
    </row>
    <row r="599" spans="2:51" s="14" customFormat="1" ht="12">
      <c r="B599" s="189"/>
      <c r="D599" s="182" t="s">
        <v>182</v>
      </c>
      <c r="E599" s="190" t="s">
        <v>1</v>
      </c>
      <c r="F599" s="191" t="s">
        <v>1034</v>
      </c>
      <c r="H599" s="192">
        <v>4.95</v>
      </c>
      <c r="I599" s="193"/>
      <c r="L599" s="189"/>
      <c r="M599" s="194"/>
      <c r="N599" s="195"/>
      <c r="O599" s="195"/>
      <c r="P599" s="195"/>
      <c r="Q599" s="195"/>
      <c r="R599" s="195"/>
      <c r="S599" s="195"/>
      <c r="T599" s="196"/>
      <c r="AT599" s="190" t="s">
        <v>182</v>
      </c>
      <c r="AU599" s="190" t="s">
        <v>92</v>
      </c>
      <c r="AV599" s="14" t="s">
        <v>92</v>
      </c>
      <c r="AW599" s="14" t="s">
        <v>32</v>
      </c>
      <c r="AX599" s="14" t="s">
        <v>76</v>
      </c>
      <c r="AY599" s="190" t="s">
        <v>173</v>
      </c>
    </row>
    <row r="600" spans="2:51" s="15" customFormat="1" ht="12">
      <c r="B600" s="197"/>
      <c r="D600" s="182" t="s">
        <v>182</v>
      </c>
      <c r="E600" s="198" t="s">
        <v>1</v>
      </c>
      <c r="F600" s="199" t="s">
        <v>215</v>
      </c>
      <c r="H600" s="200">
        <v>47.09</v>
      </c>
      <c r="I600" s="201"/>
      <c r="L600" s="197"/>
      <c r="M600" s="202"/>
      <c r="N600" s="203"/>
      <c r="O600" s="203"/>
      <c r="P600" s="203"/>
      <c r="Q600" s="203"/>
      <c r="R600" s="203"/>
      <c r="S600" s="203"/>
      <c r="T600" s="204"/>
      <c r="AT600" s="198" t="s">
        <v>182</v>
      </c>
      <c r="AU600" s="198" t="s">
        <v>92</v>
      </c>
      <c r="AV600" s="15" t="s">
        <v>180</v>
      </c>
      <c r="AW600" s="15" t="s">
        <v>32</v>
      </c>
      <c r="AX600" s="15" t="s">
        <v>84</v>
      </c>
      <c r="AY600" s="198" t="s">
        <v>173</v>
      </c>
    </row>
    <row r="601" spans="1:65" s="2" customFormat="1" ht="21.75" customHeight="1">
      <c r="A601" s="33"/>
      <c r="B601" s="167"/>
      <c r="C601" s="168" t="s">
        <v>544</v>
      </c>
      <c r="D601" s="168" t="s">
        <v>175</v>
      </c>
      <c r="E601" s="169" t="s">
        <v>1268</v>
      </c>
      <c r="F601" s="170" t="s">
        <v>1269</v>
      </c>
      <c r="G601" s="171" t="s">
        <v>178</v>
      </c>
      <c r="H601" s="172">
        <v>57.42</v>
      </c>
      <c r="I601" s="173"/>
      <c r="J601" s="174">
        <f>ROUND(I601*H601,2)</f>
        <v>0</v>
      </c>
      <c r="K601" s="170" t="s">
        <v>179</v>
      </c>
      <c r="L601" s="34"/>
      <c r="M601" s="175" t="s">
        <v>1</v>
      </c>
      <c r="N601" s="176" t="s">
        <v>42</v>
      </c>
      <c r="O601" s="59"/>
      <c r="P601" s="177">
        <f>O601*H601</f>
        <v>0</v>
      </c>
      <c r="Q601" s="177">
        <v>0</v>
      </c>
      <c r="R601" s="177">
        <f>Q601*H601</f>
        <v>0</v>
      </c>
      <c r="S601" s="177">
        <v>0</v>
      </c>
      <c r="T601" s="178">
        <f>S601*H601</f>
        <v>0</v>
      </c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R601" s="179" t="s">
        <v>253</v>
      </c>
      <c r="AT601" s="179" t="s">
        <v>175</v>
      </c>
      <c r="AU601" s="179" t="s">
        <v>92</v>
      </c>
      <c r="AY601" s="18" t="s">
        <v>173</v>
      </c>
      <c r="BE601" s="180">
        <f>IF(N601="základní",J601,0)</f>
        <v>0</v>
      </c>
      <c r="BF601" s="180">
        <f>IF(N601="snížená",J601,0)</f>
        <v>0</v>
      </c>
      <c r="BG601" s="180">
        <f>IF(N601="zákl. přenesená",J601,0)</f>
        <v>0</v>
      </c>
      <c r="BH601" s="180">
        <f>IF(N601="sníž. přenesená",J601,0)</f>
        <v>0</v>
      </c>
      <c r="BI601" s="180">
        <f>IF(N601="nulová",J601,0)</f>
        <v>0</v>
      </c>
      <c r="BJ601" s="18" t="s">
        <v>92</v>
      </c>
      <c r="BK601" s="180">
        <f>ROUND(I601*H601,2)</f>
        <v>0</v>
      </c>
      <c r="BL601" s="18" t="s">
        <v>253</v>
      </c>
      <c r="BM601" s="179" t="s">
        <v>1270</v>
      </c>
    </row>
    <row r="602" spans="2:51" s="14" customFormat="1" ht="12">
      <c r="B602" s="189"/>
      <c r="D602" s="182" t="s">
        <v>182</v>
      </c>
      <c r="E602" s="190" t="s">
        <v>1</v>
      </c>
      <c r="F602" s="191" t="s">
        <v>1271</v>
      </c>
      <c r="H602" s="192">
        <v>57.42</v>
      </c>
      <c r="I602" s="193"/>
      <c r="L602" s="189"/>
      <c r="M602" s="194"/>
      <c r="N602" s="195"/>
      <c r="O602" s="195"/>
      <c r="P602" s="195"/>
      <c r="Q602" s="195"/>
      <c r="R602" s="195"/>
      <c r="S602" s="195"/>
      <c r="T602" s="196"/>
      <c r="AT602" s="190" t="s">
        <v>182</v>
      </c>
      <c r="AU602" s="190" t="s">
        <v>92</v>
      </c>
      <c r="AV602" s="14" t="s">
        <v>92</v>
      </c>
      <c r="AW602" s="14" t="s">
        <v>32</v>
      </c>
      <c r="AX602" s="14" t="s">
        <v>84</v>
      </c>
      <c r="AY602" s="190" t="s">
        <v>173</v>
      </c>
    </row>
    <row r="603" spans="1:65" s="2" customFormat="1" ht="21.75" customHeight="1">
      <c r="A603" s="33"/>
      <c r="B603" s="167"/>
      <c r="C603" s="168" t="s">
        <v>548</v>
      </c>
      <c r="D603" s="168" t="s">
        <v>175</v>
      </c>
      <c r="E603" s="169" t="s">
        <v>1272</v>
      </c>
      <c r="F603" s="170" t="s">
        <v>1273</v>
      </c>
      <c r="G603" s="171" t="s">
        <v>178</v>
      </c>
      <c r="H603" s="172">
        <v>57.42</v>
      </c>
      <c r="I603" s="173"/>
      <c r="J603" s="174">
        <f>ROUND(I603*H603,2)</f>
        <v>0</v>
      </c>
      <c r="K603" s="170" t="s">
        <v>179</v>
      </c>
      <c r="L603" s="34"/>
      <c r="M603" s="175" t="s">
        <v>1</v>
      </c>
      <c r="N603" s="176" t="s">
        <v>42</v>
      </c>
      <c r="O603" s="59"/>
      <c r="P603" s="177">
        <f>O603*H603</f>
        <v>0</v>
      </c>
      <c r="Q603" s="177">
        <v>0.0015</v>
      </c>
      <c r="R603" s="177">
        <f>Q603*H603</f>
        <v>0.08613</v>
      </c>
      <c r="S603" s="177">
        <v>0</v>
      </c>
      <c r="T603" s="178">
        <f>S603*H603</f>
        <v>0</v>
      </c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R603" s="179" t="s">
        <v>253</v>
      </c>
      <c r="AT603" s="179" t="s">
        <v>175</v>
      </c>
      <c r="AU603" s="179" t="s">
        <v>92</v>
      </c>
      <c r="AY603" s="18" t="s">
        <v>173</v>
      </c>
      <c r="BE603" s="180">
        <f>IF(N603="základní",J603,0)</f>
        <v>0</v>
      </c>
      <c r="BF603" s="180">
        <f>IF(N603="snížená",J603,0)</f>
        <v>0</v>
      </c>
      <c r="BG603" s="180">
        <f>IF(N603="zákl. přenesená",J603,0)</f>
        <v>0</v>
      </c>
      <c r="BH603" s="180">
        <f>IF(N603="sníž. přenesená",J603,0)</f>
        <v>0</v>
      </c>
      <c r="BI603" s="180">
        <f>IF(N603="nulová",J603,0)</f>
        <v>0</v>
      </c>
      <c r="BJ603" s="18" t="s">
        <v>92</v>
      </c>
      <c r="BK603" s="180">
        <f>ROUND(I603*H603,2)</f>
        <v>0</v>
      </c>
      <c r="BL603" s="18" t="s">
        <v>253</v>
      </c>
      <c r="BM603" s="179" t="s">
        <v>1274</v>
      </c>
    </row>
    <row r="604" spans="2:51" s="13" customFormat="1" ht="12">
      <c r="B604" s="181"/>
      <c r="D604" s="182" t="s">
        <v>182</v>
      </c>
      <c r="E604" s="183" t="s">
        <v>1</v>
      </c>
      <c r="F604" s="184" t="s">
        <v>1022</v>
      </c>
      <c r="H604" s="183" t="s">
        <v>1</v>
      </c>
      <c r="I604" s="185"/>
      <c r="L604" s="181"/>
      <c r="M604" s="186"/>
      <c r="N604" s="187"/>
      <c r="O604" s="187"/>
      <c r="P604" s="187"/>
      <c r="Q604" s="187"/>
      <c r="R604" s="187"/>
      <c r="S604" s="187"/>
      <c r="T604" s="188"/>
      <c r="AT604" s="183" t="s">
        <v>182</v>
      </c>
      <c r="AU604" s="183" t="s">
        <v>92</v>
      </c>
      <c r="AV604" s="13" t="s">
        <v>84</v>
      </c>
      <c r="AW604" s="13" t="s">
        <v>32</v>
      </c>
      <c r="AX604" s="13" t="s">
        <v>76</v>
      </c>
      <c r="AY604" s="183" t="s">
        <v>173</v>
      </c>
    </row>
    <row r="605" spans="2:51" s="14" customFormat="1" ht="12">
      <c r="B605" s="189"/>
      <c r="D605" s="182" t="s">
        <v>182</v>
      </c>
      <c r="E605" s="190" t="s">
        <v>1</v>
      </c>
      <c r="F605" s="191" t="s">
        <v>1023</v>
      </c>
      <c r="H605" s="192">
        <v>4.61</v>
      </c>
      <c r="I605" s="193"/>
      <c r="L605" s="189"/>
      <c r="M605" s="194"/>
      <c r="N605" s="195"/>
      <c r="O605" s="195"/>
      <c r="P605" s="195"/>
      <c r="Q605" s="195"/>
      <c r="R605" s="195"/>
      <c r="S605" s="195"/>
      <c r="T605" s="196"/>
      <c r="AT605" s="190" t="s">
        <v>182</v>
      </c>
      <c r="AU605" s="190" t="s">
        <v>92</v>
      </c>
      <c r="AV605" s="14" t="s">
        <v>92</v>
      </c>
      <c r="AW605" s="14" t="s">
        <v>32</v>
      </c>
      <c r="AX605" s="14" t="s">
        <v>76</v>
      </c>
      <c r="AY605" s="190" t="s">
        <v>173</v>
      </c>
    </row>
    <row r="606" spans="2:51" s="14" customFormat="1" ht="12">
      <c r="B606" s="189"/>
      <c r="D606" s="182" t="s">
        <v>182</v>
      </c>
      <c r="E606" s="190" t="s">
        <v>1</v>
      </c>
      <c r="F606" s="191" t="s">
        <v>1024</v>
      </c>
      <c r="H606" s="192">
        <v>4.39</v>
      </c>
      <c r="I606" s="193"/>
      <c r="L606" s="189"/>
      <c r="M606" s="194"/>
      <c r="N606" s="195"/>
      <c r="O606" s="195"/>
      <c r="P606" s="195"/>
      <c r="Q606" s="195"/>
      <c r="R606" s="195"/>
      <c r="S606" s="195"/>
      <c r="T606" s="196"/>
      <c r="AT606" s="190" t="s">
        <v>182</v>
      </c>
      <c r="AU606" s="190" t="s">
        <v>92</v>
      </c>
      <c r="AV606" s="14" t="s">
        <v>92</v>
      </c>
      <c r="AW606" s="14" t="s">
        <v>32</v>
      </c>
      <c r="AX606" s="14" t="s">
        <v>76</v>
      </c>
      <c r="AY606" s="190" t="s">
        <v>173</v>
      </c>
    </row>
    <row r="607" spans="2:51" s="14" customFormat="1" ht="12">
      <c r="B607" s="189"/>
      <c r="D607" s="182" t="s">
        <v>182</v>
      </c>
      <c r="E607" s="190" t="s">
        <v>1</v>
      </c>
      <c r="F607" s="191" t="s">
        <v>1025</v>
      </c>
      <c r="H607" s="192">
        <v>4.5</v>
      </c>
      <c r="I607" s="193"/>
      <c r="L607" s="189"/>
      <c r="M607" s="194"/>
      <c r="N607" s="195"/>
      <c r="O607" s="195"/>
      <c r="P607" s="195"/>
      <c r="Q607" s="195"/>
      <c r="R607" s="195"/>
      <c r="S607" s="195"/>
      <c r="T607" s="196"/>
      <c r="AT607" s="190" t="s">
        <v>182</v>
      </c>
      <c r="AU607" s="190" t="s">
        <v>92</v>
      </c>
      <c r="AV607" s="14" t="s">
        <v>92</v>
      </c>
      <c r="AW607" s="14" t="s">
        <v>32</v>
      </c>
      <c r="AX607" s="14" t="s">
        <v>76</v>
      </c>
      <c r="AY607" s="190" t="s">
        <v>173</v>
      </c>
    </row>
    <row r="608" spans="2:51" s="14" customFormat="1" ht="12">
      <c r="B608" s="189"/>
      <c r="D608" s="182" t="s">
        <v>182</v>
      </c>
      <c r="E608" s="190" t="s">
        <v>1</v>
      </c>
      <c r="F608" s="191" t="s">
        <v>1026</v>
      </c>
      <c r="H608" s="192">
        <v>4.46</v>
      </c>
      <c r="I608" s="193"/>
      <c r="L608" s="189"/>
      <c r="M608" s="194"/>
      <c r="N608" s="195"/>
      <c r="O608" s="195"/>
      <c r="P608" s="195"/>
      <c r="Q608" s="195"/>
      <c r="R608" s="195"/>
      <c r="S608" s="195"/>
      <c r="T608" s="196"/>
      <c r="AT608" s="190" t="s">
        <v>182</v>
      </c>
      <c r="AU608" s="190" t="s">
        <v>92</v>
      </c>
      <c r="AV608" s="14" t="s">
        <v>92</v>
      </c>
      <c r="AW608" s="14" t="s">
        <v>32</v>
      </c>
      <c r="AX608" s="14" t="s">
        <v>76</v>
      </c>
      <c r="AY608" s="190" t="s">
        <v>173</v>
      </c>
    </row>
    <row r="609" spans="2:51" s="14" customFormat="1" ht="12">
      <c r="B609" s="189"/>
      <c r="D609" s="182" t="s">
        <v>182</v>
      </c>
      <c r="E609" s="190" t="s">
        <v>1</v>
      </c>
      <c r="F609" s="191" t="s">
        <v>1027</v>
      </c>
      <c r="H609" s="192">
        <v>5.06</v>
      </c>
      <c r="I609" s="193"/>
      <c r="L609" s="189"/>
      <c r="M609" s="194"/>
      <c r="N609" s="195"/>
      <c r="O609" s="195"/>
      <c r="P609" s="195"/>
      <c r="Q609" s="195"/>
      <c r="R609" s="195"/>
      <c r="S609" s="195"/>
      <c r="T609" s="196"/>
      <c r="AT609" s="190" t="s">
        <v>182</v>
      </c>
      <c r="AU609" s="190" t="s">
        <v>92</v>
      </c>
      <c r="AV609" s="14" t="s">
        <v>92</v>
      </c>
      <c r="AW609" s="14" t="s">
        <v>32</v>
      </c>
      <c r="AX609" s="14" t="s">
        <v>76</v>
      </c>
      <c r="AY609" s="190" t="s">
        <v>173</v>
      </c>
    </row>
    <row r="610" spans="2:51" s="14" customFormat="1" ht="12">
      <c r="B610" s="189"/>
      <c r="D610" s="182" t="s">
        <v>182</v>
      </c>
      <c r="E610" s="190" t="s">
        <v>1</v>
      </c>
      <c r="F610" s="191" t="s">
        <v>1028</v>
      </c>
      <c r="H610" s="192">
        <v>4.84</v>
      </c>
      <c r="I610" s="193"/>
      <c r="L610" s="189"/>
      <c r="M610" s="194"/>
      <c r="N610" s="195"/>
      <c r="O610" s="195"/>
      <c r="P610" s="195"/>
      <c r="Q610" s="195"/>
      <c r="R610" s="195"/>
      <c r="S610" s="195"/>
      <c r="T610" s="196"/>
      <c r="AT610" s="190" t="s">
        <v>182</v>
      </c>
      <c r="AU610" s="190" t="s">
        <v>92</v>
      </c>
      <c r="AV610" s="14" t="s">
        <v>92</v>
      </c>
      <c r="AW610" s="14" t="s">
        <v>32</v>
      </c>
      <c r="AX610" s="14" t="s">
        <v>76</v>
      </c>
      <c r="AY610" s="190" t="s">
        <v>173</v>
      </c>
    </row>
    <row r="611" spans="2:51" s="14" customFormat="1" ht="12">
      <c r="B611" s="189"/>
      <c r="D611" s="182" t="s">
        <v>182</v>
      </c>
      <c r="E611" s="190" t="s">
        <v>1</v>
      </c>
      <c r="F611" s="191" t="s">
        <v>1029</v>
      </c>
      <c r="H611" s="192">
        <v>4.84</v>
      </c>
      <c r="I611" s="193"/>
      <c r="L611" s="189"/>
      <c r="M611" s="194"/>
      <c r="N611" s="195"/>
      <c r="O611" s="195"/>
      <c r="P611" s="195"/>
      <c r="Q611" s="195"/>
      <c r="R611" s="195"/>
      <c r="S611" s="195"/>
      <c r="T611" s="196"/>
      <c r="AT611" s="190" t="s">
        <v>182</v>
      </c>
      <c r="AU611" s="190" t="s">
        <v>92</v>
      </c>
      <c r="AV611" s="14" t="s">
        <v>92</v>
      </c>
      <c r="AW611" s="14" t="s">
        <v>32</v>
      </c>
      <c r="AX611" s="14" t="s">
        <v>76</v>
      </c>
      <c r="AY611" s="190" t="s">
        <v>173</v>
      </c>
    </row>
    <row r="612" spans="2:51" s="14" customFormat="1" ht="12">
      <c r="B612" s="189"/>
      <c r="D612" s="182" t="s">
        <v>182</v>
      </c>
      <c r="E612" s="190" t="s">
        <v>1</v>
      </c>
      <c r="F612" s="191" t="s">
        <v>1030</v>
      </c>
      <c r="H612" s="192">
        <v>4.75</v>
      </c>
      <c r="I612" s="193"/>
      <c r="L612" s="189"/>
      <c r="M612" s="194"/>
      <c r="N612" s="195"/>
      <c r="O612" s="195"/>
      <c r="P612" s="195"/>
      <c r="Q612" s="195"/>
      <c r="R612" s="195"/>
      <c r="S612" s="195"/>
      <c r="T612" s="196"/>
      <c r="AT612" s="190" t="s">
        <v>182</v>
      </c>
      <c r="AU612" s="190" t="s">
        <v>92</v>
      </c>
      <c r="AV612" s="14" t="s">
        <v>92</v>
      </c>
      <c r="AW612" s="14" t="s">
        <v>32</v>
      </c>
      <c r="AX612" s="14" t="s">
        <v>76</v>
      </c>
      <c r="AY612" s="190" t="s">
        <v>173</v>
      </c>
    </row>
    <row r="613" spans="2:51" s="14" customFormat="1" ht="12">
      <c r="B613" s="189"/>
      <c r="D613" s="182" t="s">
        <v>182</v>
      </c>
      <c r="E613" s="190" t="s">
        <v>1</v>
      </c>
      <c r="F613" s="191" t="s">
        <v>1031</v>
      </c>
      <c r="H613" s="192">
        <v>5.27</v>
      </c>
      <c r="I613" s="193"/>
      <c r="L613" s="189"/>
      <c r="M613" s="194"/>
      <c r="N613" s="195"/>
      <c r="O613" s="195"/>
      <c r="P613" s="195"/>
      <c r="Q613" s="195"/>
      <c r="R613" s="195"/>
      <c r="S613" s="195"/>
      <c r="T613" s="196"/>
      <c r="AT613" s="190" t="s">
        <v>182</v>
      </c>
      <c r="AU613" s="190" t="s">
        <v>92</v>
      </c>
      <c r="AV613" s="14" t="s">
        <v>92</v>
      </c>
      <c r="AW613" s="14" t="s">
        <v>32</v>
      </c>
      <c r="AX613" s="14" t="s">
        <v>76</v>
      </c>
      <c r="AY613" s="190" t="s">
        <v>173</v>
      </c>
    </row>
    <row r="614" spans="2:51" s="14" customFormat="1" ht="12">
      <c r="B614" s="189"/>
      <c r="D614" s="182" t="s">
        <v>182</v>
      </c>
      <c r="E614" s="190" t="s">
        <v>1</v>
      </c>
      <c r="F614" s="191" t="s">
        <v>1032</v>
      </c>
      <c r="H614" s="192">
        <v>4.8</v>
      </c>
      <c r="I614" s="193"/>
      <c r="L614" s="189"/>
      <c r="M614" s="194"/>
      <c r="N614" s="195"/>
      <c r="O614" s="195"/>
      <c r="P614" s="195"/>
      <c r="Q614" s="195"/>
      <c r="R614" s="195"/>
      <c r="S614" s="195"/>
      <c r="T614" s="196"/>
      <c r="AT614" s="190" t="s">
        <v>182</v>
      </c>
      <c r="AU614" s="190" t="s">
        <v>92</v>
      </c>
      <c r="AV614" s="14" t="s">
        <v>92</v>
      </c>
      <c r="AW614" s="14" t="s">
        <v>32</v>
      </c>
      <c r="AX614" s="14" t="s">
        <v>76</v>
      </c>
      <c r="AY614" s="190" t="s">
        <v>173</v>
      </c>
    </row>
    <row r="615" spans="2:51" s="14" customFormat="1" ht="12">
      <c r="B615" s="189"/>
      <c r="D615" s="182" t="s">
        <v>182</v>
      </c>
      <c r="E615" s="190" t="s">
        <v>1</v>
      </c>
      <c r="F615" s="191" t="s">
        <v>1033</v>
      </c>
      <c r="H615" s="192">
        <v>4.95</v>
      </c>
      <c r="I615" s="193"/>
      <c r="L615" s="189"/>
      <c r="M615" s="194"/>
      <c r="N615" s="195"/>
      <c r="O615" s="195"/>
      <c r="P615" s="195"/>
      <c r="Q615" s="195"/>
      <c r="R615" s="195"/>
      <c r="S615" s="195"/>
      <c r="T615" s="196"/>
      <c r="AT615" s="190" t="s">
        <v>182</v>
      </c>
      <c r="AU615" s="190" t="s">
        <v>92</v>
      </c>
      <c r="AV615" s="14" t="s">
        <v>92</v>
      </c>
      <c r="AW615" s="14" t="s">
        <v>32</v>
      </c>
      <c r="AX615" s="14" t="s">
        <v>76</v>
      </c>
      <c r="AY615" s="190" t="s">
        <v>173</v>
      </c>
    </row>
    <row r="616" spans="2:51" s="14" customFormat="1" ht="12">
      <c r="B616" s="189"/>
      <c r="D616" s="182" t="s">
        <v>182</v>
      </c>
      <c r="E616" s="190" t="s">
        <v>1</v>
      </c>
      <c r="F616" s="191" t="s">
        <v>1034</v>
      </c>
      <c r="H616" s="192">
        <v>4.95</v>
      </c>
      <c r="I616" s="193"/>
      <c r="L616" s="189"/>
      <c r="M616" s="194"/>
      <c r="N616" s="195"/>
      <c r="O616" s="195"/>
      <c r="P616" s="195"/>
      <c r="Q616" s="195"/>
      <c r="R616" s="195"/>
      <c r="S616" s="195"/>
      <c r="T616" s="196"/>
      <c r="AT616" s="190" t="s">
        <v>182</v>
      </c>
      <c r="AU616" s="190" t="s">
        <v>92</v>
      </c>
      <c r="AV616" s="14" t="s">
        <v>92</v>
      </c>
      <c r="AW616" s="14" t="s">
        <v>32</v>
      </c>
      <c r="AX616" s="14" t="s">
        <v>76</v>
      </c>
      <c r="AY616" s="190" t="s">
        <v>173</v>
      </c>
    </row>
    <row r="617" spans="2:51" s="15" customFormat="1" ht="12">
      <c r="B617" s="197"/>
      <c r="D617" s="182" t="s">
        <v>182</v>
      </c>
      <c r="E617" s="198" t="s">
        <v>1</v>
      </c>
      <c r="F617" s="199" t="s">
        <v>215</v>
      </c>
      <c r="H617" s="200">
        <v>57.42</v>
      </c>
      <c r="I617" s="201"/>
      <c r="L617" s="197"/>
      <c r="M617" s="202"/>
      <c r="N617" s="203"/>
      <c r="O617" s="203"/>
      <c r="P617" s="203"/>
      <c r="Q617" s="203"/>
      <c r="R617" s="203"/>
      <c r="S617" s="203"/>
      <c r="T617" s="204"/>
      <c r="AT617" s="198" t="s">
        <v>182</v>
      </c>
      <c r="AU617" s="198" t="s">
        <v>92</v>
      </c>
      <c r="AV617" s="15" t="s">
        <v>180</v>
      </c>
      <c r="AW617" s="15" t="s">
        <v>32</v>
      </c>
      <c r="AX617" s="15" t="s">
        <v>84</v>
      </c>
      <c r="AY617" s="198" t="s">
        <v>173</v>
      </c>
    </row>
    <row r="618" spans="1:65" s="2" customFormat="1" ht="16.5" customHeight="1">
      <c r="A618" s="33"/>
      <c r="B618" s="167"/>
      <c r="C618" s="168" t="s">
        <v>552</v>
      </c>
      <c r="D618" s="168" t="s">
        <v>175</v>
      </c>
      <c r="E618" s="169" t="s">
        <v>1275</v>
      </c>
      <c r="F618" s="170" t="s">
        <v>1276</v>
      </c>
      <c r="G618" s="171" t="s">
        <v>256</v>
      </c>
      <c r="H618" s="172">
        <v>301.06</v>
      </c>
      <c r="I618" s="173"/>
      <c r="J618" s="174">
        <f>ROUND(I618*H618,2)</f>
        <v>0</v>
      </c>
      <c r="K618" s="170" t="s">
        <v>179</v>
      </c>
      <c r="L618" s="34"/>
      <c r="M618" s="175" t="s">
        <v>1</v>
      </c>
      <c r="N618" s="176" t="s">
        <v>42</v>
      </c>
      <c r="O618" s="59"/>
      <c r="P618" s="177">
        <f>O618*H618</f>
        <v>0</v>
      </c>
      <c r="Q618" s="177">
        <v>0.0004</v>
      </c>
      <c r="R618" s="177">
        <f>Q618*H618</f>
        <v>0.120424</v>
      </c>
      <c r="S618" s="177">
        <v>0</v>
      </c>
      <c r="T618" s="178">
        <f>S618*H618</f>
        <v>0</v>
      </c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R618" s="179" t="s">
        <v>253</v>
      </c>
      <c r="AT618" s="179" t="s">
        <v>175</v>
      </c>
      <c r="AU618" s="179" t="s">
        <v>92</v>
      </c>
      <c r="AY618" s="18" t="s">
        <v>173</v>
      </c>
      <c r="BE618" s="180">
        <f>IF(N618="základní",J618,0)</f>
        <v>0</v>
      </c>
      <c r="BF618" s="180">
        <f>IF(N618="snížená",J618,0)</f>
        <v>0</v>
      </c>
      <c r="BG618" s="180">
        <f>IF(N618="zákl. přenesená",J618,0)</f>
        <v>0</v>
      </c>
      <c r="BH618" s="180">
        <f>IF(N618="sníž. přenesená",J618,0)</f>
        <v>0</v>
      </c>
      <c r="BI618" s="180">
        <f>IF(N618="nulová",J618,0)</f>
        <v>0</v>
      </c>
      <c r="BJ618" s="18" t="s">
        <v>92</v>
      </c>
      <c r="BK618" s="180">
        <f>ROUND(I618*H618,2)</f>
        <v>0</v>
      </c>
      <c r="BL618" s="18" t="s">
        <v>253</v>
      </c>
      <c r="BM618" s="179" t="s">
        <v>1277</v>
      </c>
    </row>
    <row r="619" spans="2:51" s="13" customFormat="1" ht="12">
      <c r="B619" s="181"/>
      <c r="D619" s="182" t="s">
        <v>182</v>
      </c>
      <c r="E619" s="183" t="s">
        <v>1</v>
      </c>
      <c r="F619" s="184" t="s">
        <v>1083</v>
      </c>
      <c r="H619" s="183" t="s">
        <v>1</v>
      </c>
      <c r="I619" s="185"/>
      <c r="L619" s="181"/>
      <c r="M619" s="186"/>
      <c r="N619" s="187"/>
      <c r="O619" s="187"/>
      <c r="P619" s="187"/>
      <c r="Q619" s="187"/>
      <c r="R619" s="187"/>
      <c r="S619" s="187"/>
      <c r="T619" s="188"/>
      <c r="AT619" s="183" t="s">
        <v>182</v>
      </c>
      <c r="AU619" s="183" t="s">
        <v>92</v>
      </c>
      <c r="AV619" s="13" t="s">
        <v>84</v>
      </c>
      <c r="AW619" s="13" t="s">
        <v>32</v>
      </c>
      <c r="AX619" s="13" t="s">
        <v>76</v>
      </c>
      <c r="AY619" s="183" t="s">
        <v>173</v>
      </c>
    </row>
    <row r="620" spans="2:51" s="14" customFormat="1" ht="12">
      <c r="B620" s="189"/>
      <c r="D620" s="182" t="s">
        <v>182</v>
      </c>
      <c r="E620" s="190" t="s">
        <v>1</v>
      </c>
      <c r="F620" s="191" t="s">
        <v>1084</v>
      </c>
      <c r="H620" s="192">
        <v>18.54</v>
      </c>
      <c r="I620" s="193"/>
      <c r="L620" s="189"/>
      <c r="M620" s="194"/>
      <c r="N620" s="195"/>
      <c r="O620" s="195"/>
      <c r="P620" s="195"/>
      <c r="Q620" s="195"/>
      <c r="R620" s="195"/>
      <c r="S620" s="195"/>
      <c r="T620" s="196"/>
      <c r="AT620" s="190" t="s">
        <v>182</v>
      </c>
      <c r="AU620" s="190" t="s">
        <v>92</v>
      </c>
      <c r="AV620" s="14" t="s">
        <v>92</v>
      </c>
      <c r="AW620" s="14" t="s">
        <v>32</v>
      </c>
      <c r="AX620" s="14" t="s">
        <v>76</v>
      </c>
      <c r="AY620" s="190" t="s">
        <v>173</v>
      </c>
    </row>
    <row r="621" spans="2:51" s="14" customFormat="1" ht="12">
      <c r="B621" s="189"/>
      <c r="D621" s="182" t="s">
        <v>182</v>
      </c>
      <c r="E621" s="190" t="s">
        <v>1</v>
      </c>
      <c r="F621" s="191" t="s">
        <v>1085</v>
      </c>
      <c r="H621" s="192">
        <v>20.02</v>
      </c>
      <c r="I621" s="193"/>
      <c r="L621" s="189"/>
      <c r="M621" s="194"/>
      <c r="N621" s="195"/>
      <c r="O621" s="195"/>
      <c r="P621" s="195"/>
      <c r="Q621" s="195"/>
      <c r="R621" s="195"/>
      <c r="S621" s="195"/>
      <c r="T621" s="196"/>
      <c r="AT621" s="190" t="s">
        <v>182</v>
      </c>
      <c r="AU621" s="190" t="s">
        <v>92</v>
      </c>
      <c r="AV621" s="14" t="s">
        <v>92</v>
      </c>
      <c r="AW621" s="14" t="s">
        <v>32</v>
      </c>
      <c r="AX621" s="14" t="s">
        <v>76</v>
      </c>
      <c r="AY621" s="190" t="s">
        <v>173</v>
      </c>
    </row>
    <row r="622" spans="2:51" s="14" customFormat="1" ht="12">
      <c r="B622" s="189"/>
      <c r="D622" s="182" t="s">
        <v>182</v>
      </c>
      <c r="E622" s="190" t="s">
        <v>1</v>
      </c>
      <c r="F622" s="191" t="s">
        <v>1086</v>
      </c>
      <c r="H622" s="192">
        <v>14.4</v>
      </c>
      <c r="I622" s="193"/>
      <c r="L622" s="189"/>
      <c r="M622" s="194"/>
      <c r="N622" s="195"/>
      <c r="O622" s="195"/>
      <c r="P622" s="195"/>
      <c r="Q622" s="195"/>
      <c r="R622" s="195"/>
      <c r="S622" s="195"/>
      <c r="T622" s="196"/>
      <c r="AT622" s="190" t="s">
        <v>182</v>
      </c>
      <c r="AU622" s="190" t="s">
        <v>92</v>
      </c>
      <c r="AV622" s="14" t="s">
        <v>92</v>
      </c>
      <c r="AW622" s="14" t="s">
        <v>32</v>
      </c>
      <c r="AX622" s="14" t="s">
        <v>76</v>
      </c>
      <c r="AY622" s="190" t="s">
        <v>173</v>
      </c>
    </row>
    <row r="623" spans="2:51" s="14" customFormat="1" ht="12">
      <c r="B623" s="189"/>
      <c r="D623" s="182" t="s">
        <v>182</v>
      </c>
      <c r="E623" s="190" t="s">
        <v>1</v>
      </c>
      <c r="F623" s="191" t="s">
        <v>1087</v>
      </c>
      <c r="H623" s="192">
        <v>5.6</v>
      </c>
      <c r="I623" s="193"/>
      <c r="L623" s="189"/>
      <c r="M623" s="194"/>
      <c r="N623" s="195"/>
      <c r="O623" s="195"/>
      <c r="P623" s="195"/>
      <c r="Q623" s="195"/>
      <c r="R623" s="195"/>
      <c r="S623" s="195"/>
      <c r="T623" s="196"/>
      <c r="AT623" s="190" t="s">
        <v>182</v>
      </c>
      <c r="AU623" s="190" t="s">
        <v>92</v>
      </c>
      <c r="AV623" s="14" t="s">
        <v>92</v>
      </c>
      <c r="AW623" s="14" t="s">
        <v>32</v>
      </c>
      <c r="AX623" s="14" t="s">
        <v>76</v>
      </c>
      <c r="AY623" s="190" t="s">
        <v>173</v>
      </c>
    </row>
    <row r="624" spans="2:51" s="14" customFormat="1" ht="12">
      <c r="B624" s="189"/>
      <c r="D624" s="182" t="s">
        <v>182</v>
      </c>
      <c r="E624" s="190" t="s">
        <v>1</v>
      </c>
      <c r="F624" s="191" t="s">
        <v>1088</v>
      </c>
      <c r="H624" s="192">
        <v>20.1</v>
      </c>
      <c r="I624" s="193"/>
      <c r="L624" s="189"/>
      <c r="M624" s="194"/>
      <c r="N624" s="195"/>
      <c r="O624" s="195"/>
      <c r="P624" s="195"/>
      <c r="Q624" s="195"/>
      <c r="R624" s="195"/>
      <c r="S624" s="195"/>
      <c r="T624" s="196"/>
      <c r="AT624" s="190" t="s">
        <v>182</v>
      </c>
      <c r="AU624" s="190" t="s">
        <v>92</v>
      </c>
      <c r="AV624" s="14" t="s">
        <v>92</v>
      </c>
      <c r="AW624" s="14" t="s">
        <v>32</v>
      </c>
      <c r="AX624" s="14" t="s">
        <v>76</v>
      </c>
      <c r="AY624" s="190" t="s">
        <v>173</v>
      </c>
    </row>
    <row r="625" spans="2:51" s="14" customFormat="1" ht="12">
      <c r="B625" s="189"/>
      <c r="D625" s="182" t="s">
        <v>182</v>
      </c>
      <c r="E625" s="190" t="s">
        <v>1</v>
      </c>
      <c r="F625" s="191" t="s">
        <v>1089</v>
      </c>
      <c r="H625" s="192">
        <v>6.1</v>
      </c>
      <c r="I625" s="193"/>
      <c r="L625" s="189"/>
      <c r="M625" s="194"/>
      <c r="N625" s="195"/>
      <c r="O625" s="195"/>
      <c r="P625" s="195"/>
      <c r="Q625" s="195"/>
      <c r="R625" s="195"/>
      <c r="S625" s="195"/>
      <c r="T625" s="196"/>
      <c r="AT625" s="190" t="s">
        <v>182</v>
      </c>
      <c r="AU625" s="190" t="s">
        <v>92</v>
      </c>
      <c r="AV625" s="14" t="s">
        <v>92</v>
      </c>
      <c r="AW625" s="14" t="s">
        <v>32</v>
      </c>
      <c r="AX625" s="14" t="s">
        <v>76</v>
      </c>
      <c r="AY625" s="190" t="s">
        <v>173</v>
      </c>
    </row>
    <row r="626" spans="2:51" s="14" customFormat="1" ht="12">
      <c r="B626" s="189"/>
      <c r="D626" s="182" t="s">
        <v>182</v>
      </c>
      <c r="E626" s="190" t="s">
        <v>1</v>
      </c>
      <c r="F626" s="191" t="s">
        <v>1090</v>
      </c>
      <c r="H626" s="192">
        <v>21.3</v>
      </c>
      <c r="I626" s="193"/>
      <c r="L626" s="189"/>
      <c r="M626" s="194"/>
      <c r="N626" s="195"/>
      <c r="O626" s="195"/>
      <c r="P626" s="195"/>
      <c r="Q626" s="195"/>
      <c r="R626" s="195"/>
      <c r="S626" s="195"/>
      <c r="T626" s="196"/>
      <c r="AT626" s="190" t="s">
        <v>182</v>
      </c>
      <c r="AU626" s="190" t="s">
        <v>92</v>
      </c>
      <c r="AV626" s="14" t="s">
        <v>92</v>
      </c>
      <c r="AW626" s="14" t="s">
        <v>32</v>
      </c>
      <c r="AX626" s="14" t="s">
        <v>76</v>
      </c>
      <c r="AY626" s="190" t="s">
        <v>173</v>
      </c>
    </row>
    <row r="627" spans="2:51" s="14" customFormat="1" ht="12">
      <c r="B627" s="189"/>
      <c r="D627" s="182" t="s">
        <v>182</v>
      </c>
      <c r="E627" s="190" t="s">
        <v>1</v>
      </c>
      <c r="F627" s="191" t="s">
        <v>1091</v>
      </c>
      <c r="H627" s="192">
        <v>15.7</v>
      </c>
      <c r="I627" s="193"/>
      <c r="L627" s="189"/>
      <c r="M627" s="194"/>
      <c r="N627" s="195"/>
      <c r="O627" s="195"/>
      <c r="P627" s="195"/>
      <c r="Q627" s="195"/>
      <c r="R627" s="195"/>
      <c r="S627" s="195"/>
      <c r="T627" s="196"/>
      <c r="AT627" s="190" t="s">
        <v>182</v>
      </c>
      <c r="AU627" s="190" t="s">
        <v>92</v>
      </c>
      <c r="AV627" s="14" t="s">
        <v>92</v>
      </c>
      <c r="AW627" s="14" t="s">
        <v>32</v>
      </c>
      <c r="AX627" s="14" t="s">
        <v>76</v>
      </c>
      <c r="AY627" s="190" t="s">
        <v>173</v>
      </c>
    </row>
    <row r="628" spans="2:51" s="14" customFormat="1" ht="12">
      <c r="B628" s="189"/>
      <c r="D628" s="182" t="s">
        <v>182</v>
      </c>
      <c r="E628" s="190" t="s">
        <v>1</v>
      </c>
      <c r="F628" s="191" t="s">
        <v>1092</v>
      </c>
      <c r="H628" s="192">
        <v>7.2</v>
      </c>
      <c r="I628" s="193"/>
      <c r="L628" s="189"/>
      <c r="M628" s="194"/>
      <c r="N628" s="195"/>
      <c r="O628" s="195"/>
      <c r="P628" s="195"/>
      <c r="Q628" s="195"/>
      <c r="R628" s="195"/>
      <c r="S628" s="195"/>
      <c r="T628" s="196"/>
      <c r="AT628" s="190" t="s">
        <v>182</v>
      </c>
      <c r="AU628" s="190" t="s">
        <v>92</v>
      </c>
      <c r="AV628" s="14" t="s">
        <v>92</v>
      </c>
      <c r="AW628" s="14" t="s">
        <v>32</v>
      </c>
      <c r="AX628" s="14" t="s">
        <v>76</v>
      </c>
      <c r="AY628" s="190" t="s">
        <v>173</v>
      </c>
    </row>
    <row r="629" spans="2:51" s="14" customFormat="1" ht="12">
      <c r="B629" s="189"/>
      <c r="D629" s="182" t="s">
        <v>182</v>
      </c>
      <c r="E629" s="190" t="s">
        <v>1</v>
      </c>
      <c r="F629" s="191" t="s">
        <v>1093</v>
      </c>
      <c r="H629" s="192">
        <v>21.9</v>
      </c>
      <c r="I629" s="193"/>
      <c r="L629" s="189"/>
      <c r="M629" s="194"/>
      <c r="N629" s="195"/>
      <c r="O629" s="195"/>
      <c r="P629" s="195"/>
      <c r="Q629" s="195"/>
      <c r="R629" s="195"/>
      <c r="S629" s="195"/>
      <c r="T629" s="196"/>
      <c r="AT629" s="190" t="s">
        <v>182</v>
      </c>
      <c r="AU629" s="190" t="s">
        <v>92</v>
      </c>
      <c r="AV629" s="14" t="s">
        <v>92</v>
      </c>
      <c r="AW629" s="14" t="s">
        <v>32</v>
      </c>
      <c r="AX629" s="14" t="s">
        <v>76</v>
      </c>
      <c r="AY629" s="190" t="s">
        <v>173</v>
      </c>
    </row>
    <row r="630" spans="2:51" s="14" customFormat="1" ht="12">
      <c r="B630" s="189"/>
      <c r="D630" s="182" t="s">
        <v>182</v>
      </c>
      <c r="E630" s="190" t="s">
        <v>1</v>
      </c>
      <c r="F630" s="191" t="s">
        <v>1094</v>
      </c>
      <c r="H630" s="192">
        <v>5.6</v>
      </c>
      <c r="I630" s="193"/>
      <c r="L630" s="189"/>
      <c r="M630" s="194"/>
      <c r="N630" s="195"/>
      <c r="O630" s="195"/>
      <c r="P630" s="195"/>
      <c r="Q630" s="195"/>
      <c r="R630" s="195"/>
      <c r="S630" s="195"/>
      <c r="T630" s="196"/>
      <c r="AT630" s="190" t="s">
        <v>182</v>
      </c>
      <c r="AU630" s="190" t="s">
        <v>92</v>
      </c>
      <c r="AV630" s="14" t="s">
        <v>92</v>
      </c>
      <c r="AW630" s="14" t="s">
        <v>32</v>
      </c>
      <c r="AX630" s="14" t="s">
        <v>76</v>
      </c>
      <c r="AY630" s="190" t="s">
        <v>173</v>
      </c>
    </row>
    <row r="631" spans="2:51" s="14" customFormat="1" ht="12">
      <c r="B631" s="189"/>
      <c r="D631" s="182" t="s">
        <v>182</v>
      </c>
      <c r="E631" s="190" t="s">
        <v>1</v>
      </c>
      <c r="F631" s="191" t="s">
        <v>1095</v>
      </c>
      <c r="H631" s="192">
        <v>16.38</v>
      </c>
      <c r="I631" s="193"/>
      <c r="L631" s="189"/>
      <c r="M631" s="194"/>
      <c r="N631" s="195"/>
      <c r="O631" s="195"/>
      <c r="P631" s="195"/>
      <c r="Q631" s="195"/>
      <c r="R631" s="195"/>
      <c r="S631" s="195"/>
      <c r="T631" s="196"/>
      <c r="AT631" s="190" t="s">
        <v>182</v>
      </c>
      <c r="AU631" s="190" t="s">
        <v>92</v>
      </c>
      <c r="AV631" s="14" t="s">
        <v>92</v>
      </c>
      <c r="AW631" s="14" t="s">
        <v>32</v>
      </c>
      <c r="AX631" s="14" t="s">
        <v>76</v>
      </c>
      <c r="AY631" s="190" t="s">
        <v>173</v>
      </c>
    </row>
    <row r="632" spans="2:51" s="14" customFormat="1" ht="12">
      <c r="B632" s="189"/>
      <c r="D632" s="182" t="s">
        <v>182</v>
      </c>
      <c r="E632" s="190" t="s">
        <v>1</v>
      </c>
      <c r="F632" s="191" t="s">
        <v>1096</v>
      </c>
      <c r="H632" s="192">
        <v>25.9</v>
      </c>
      <c r="I632" s="193"/>
      <c r="L632" s="189"/>
      <c r="M632" s="194"/>
      <c r="N632" s="195"/>
      <c r="O632" s="195"/>
      <c r="P632" s="195"/>
      <c r="Q632" s="195"/>
      <c r="R632" s="195"/>
      <c r="S632" s="195"/>
      <c r="T632" s="196"/>
      <c r="AT632" s="190" t="s">
        <v>182</v>
      </c>
      <c r="AU632" s="190" t="s">
        <v>92</v>
      </c>
      <c r="AV632" s="14" t="s">
        <v>92</v>
      </c>
      <c r="AW632" s="14" t="s">
        <v>32</v>
      </c>
      <c r="AX632" s="14" t="s">
        <v>76</v>
      </c>
      <c r="AY632" s="190" t="s">
        <v>173</v>
      </c>
    </row>
    <row r="633" spans="2:51" s="14" customFormat="1" ht="12">
      <c r="B633" s="189"/>
      <c r="D633" s="182" t="s">
        <v>182</v>
      </c>
      <c r="E633" s="190" t="s">
        <v>1</v>
      </c>
      <c r="F633" s="191" t="s">
        <v>1097</v>
      </c>
      <c r="H633" s="192">
        <v>5.9</v>
      </c>
      <c r="I633" s="193"/>
      <c r="L633" s="189"/>
      <c r="M633" s="194"/>
      <c r="N633" s="195"/>
      <c r="O633" s="195"/>
      <c r="P633" s="195"/>
      <c r="Q633" s="195"/>
      <c r="R633" s="195"/>
      <c r="S633" s="195"/>
      <c r="T633" s="196"/>
      <c r="AT633" s="190" t="s">
        <v>182</v>
      </c>
      <c r="AU633" s="190" t="s">
        <v>92</v>
      </c>
      <c r="AV633" s="14" t="s">
        <v>92</v>
      </c>
      <c r="AW633" s="14" t="s">
        <v>32</v>
      </c>
      <c r="AX633" s="14" t="s">
        <v>76</v>
      </c>
      <c r="AY633" s="190" t="s">
        <v>173</v>
      </c>
    </row>
    <row r="634" spans="2:51" s="14" customFormat="1" ht="12">
      <c r="B634" s="189"/>
      <c r="D634" s="182" t="s">
        <v>182</v>
      </c>
      <c r="E634" s="190" t="s">
        <v>1</v>
      </c>
      <c r="F634" s="191" t="s">
        <v>1098</v>
      </c>
      <c r="H634" s="192">
        <v>25.34</v>
      </c>
      <c r="I634" s="193"/>
      <c r="L634" s="189"/>
      <c r="M634" s="194"/>
      <c r="N634" s="195"/>
      <c r="O634" s="195"/>
      <c r="P634" s="195"/>
      <c r="Q634" s="195"/>
      <c r="R634" s="195"/>
      <c r="S634" s="195"/>
      <c r="T634" s="196"/>
      <c r="AT634" s="190" t="s">
        <v>182</v>
      </c>
      <c r="AU634" s="190" t="s">
        <v>92</v>
      </c>
      <c r="AV634" s="14" t="s">
        <v>92</v>
      </c>
      <c r="AW634" s="14" t="s">
        <v>32</v>
      </c>
      <c r="AX634" s="14" t="s">
        <v>76</v>
      </c>
      <c r="AY634" s="190" t="s">
        <v>173</v>
      </c>
    </row>
    <row r="635" spans="2:51" s="14" customFormat="1" ht="12">
      <c r="B635" s="189"/>
      <c r="D635" s="182" t="s">
        <v>182</v>
      </c>
      <c r="E635" s="190" t="s">
        <v>1</v>
      </c>
      <c r="F635" s="191" t="s">
        <v>1099</v>
      </c>
      <c r="H635" s="192">
        <v>6.5</v>
      </c>
      <c r="I635" s="193"/>
      <c r="L635" s="189"/>
      <c r="M635" s="194"/>
      <c r="N635" s="195"/>
      <c r="O635" s="195"/>
      <c r="P635" s="195"/>
      <c r="Q635" s="195"/>
      <c r="R635" s="195"/>
      <c r="S635" s="195"/>
      <c r="T635" s="196"/>
      <c r="AT635" s="190" t="s">
        <v>182</v>
      </c>
      <c r="AU635" s="190" t="s">
        <v>92</v>
      </c>
      <c r="AV635" s="14" t="s">
        <v>92</v>
      </c>
      <c r="AW635" s="14" t="s">
        <v>32</v>
      </c>
      <c r="AX635" s="14" t="s">
        <v>76</v>
      </c>
      <c r="AY635" s="190" t="s">
        <v>173</v>
      </c>
    </row>
    <row r="636" spans="2:51" s="14" customFormat="1" ht="12">
      <c r="B636" s="189"/>
      <c r="D636" s="182" t="s">
        <v>182</v>
      </c>
      <c r="E636" s="190" t="s">
        <v>1</v>
      </c>
      <c r="F636" s="191" t="s">
        <v>1100</v>
      </c>
      <c r="H636" s="192">
        <v>25.64</v>
      </c>
      <c r="I636" s="193"/>
      <c r="L636" s="189"/>
      <c r="M636" s="194"/>
      <c r="N636" s="195"/>
      <c r="O636" s="195"/>
      <c r="P636" s="195"/>
      <c r="Q636" s="195"/>
      <c r="R636" s="195"/>
      <c r="S636" s="195"/>
      <c r="T636" s="196"/>
      <c r="AT636" s="190" t="s">
        <v>182</v>
      </c>
      <c r="AU636" s="190" t="s">
        <v>92</v>
      </c>
      <c r="AV636" s="14" t="s">
        <v>92</v>
      </c>
      <c r="AW636" s="14" t="s">
        <v>32</v>
      </c>
      <c r="AX636" s="14" t="s">
        <v>76</v>
      </c>
      <c r="AY636" s="190" t="s">
        <v>173</v>
      </c>
    </row>
    <row r="637" spans="2:51" s="14" customFormat="1" ht="12">
      <c r="B637" s="189"/>
      <c r="D637" s="182" t="s">
        <v>182</v>
      </c>
      <c r="E637" s="190" t="s">
        <v>1</v>
      </c>
      <c r="F637" s="191" t="s">
        <v>1101</v>
      </c>
      <c r="H637" s="192">
        <v>5.8</v>
      </c>
      <c r="I637" s="193"/>
      <c r="L637" s="189"/>
      <c r="M637" s="194"/>
      <c r="N637" s="195"/>
      <c r="O637" s="195"/>
      <c r="P637" s="195"/>
      <c r="Q637" s="195"/>
      <c r="R637" s="195"/>
      <c r="S637" s="195"/>
      <c r="T637" s="196"/>
      <c r="AT637" s="190" t="s">
        <v>182</v>
      </c>
      <c r="AU637" s="190" t="s">
        <v>92</v>
      </c>
      <c r="AV637" s="14" t="s">
        <v>92</v>
      </c>
      <c r="AW637" s="14" t="s">
        <v>32</v>
      </c>
      <c r="AX637" s="14" t="s">
        <v>76</v>
      </c>
      <c r="AY637" s="190" t="s">
        <v>173</v>
      </c>
    </row>
    <row r="638" spans="2:51" s="14" customFormat="1" ht="12">
      <c r="B638" s="189"/>
      <c r="D638" s="182" t="s">
        <v>182</v>
      </c>
      <c r="E638" s="190" t="s">
        <v>1</v>
      </c>
      <c r="F638" s="191" t="s">
        <v>1102</v>
      </c>
      <c r="H638" s="192">
        <v>27.34</v>
      </c>
      <c r="I638" s="193"/>
      <c r="L638" s="189"/>
      <c r="M638" s="194"/>
      <c r="N638" s="195"/>
      <c r="O638" s="195"/>
      <c r="P638" s="195"/>
      <c r="Q638" s="195"/>
      <c r="R638" s="195"/>
      <c r="S638" s="195"/>
      <c r="T638" s="196"/>
      <c r="AT638" s="190" t="s">
        <v>182</v>
      </c>
      <c r="AU638" s="190" t="s">
        <v>92</v>
      </c>
      <c r="AV638" s="14" t="s">
        <v>92</v>
      </c>
      <c r="AW638" s="14" t="s">
        <v>32</v>
      </c>
      <c r="AX638" s="14" t="s">
        <v>76</v>
      </c>
      <c r="AY638" s="190" t="s">
        <v>173</v>
      </c>
    </row>
    <row r="639" spans="2:51" s="14" customFormat="1" ht="12">
      <c r="B639" s="189"/>
      <c r="D639" s="182" t="s">
        <v>182</v>
      </c>
      <c r="E639" s="190" t="s">
        <v>1</v>
      </c>
      <c r="F639" s="191" t="s">
        <v>1103</v>
      </c>
      <c r="H639" s="192">
        <v>5.8</v>
      </c>
      <c r="I639" s="193"/>
      <c r="L639" s="189"/>
      <c r="M639" s="194"/>
      <c r="N639" s="195"/>
      <c r="O639" s="195"/>
      <c r="P639" s="195"/>
      <c r="Q639" s="195"/>
      <c r="R639" s="195"/>
      <c r="S639" s="195"/>
      <c r="T639" s="196"/>
      <c r="AT639" s="190" t="s">
        <v>182</v>
      </c>
      <c r="AU639" s="190" t="s">
        <v>92</v>
      </c>
      <c r="AV639" s="14" t="s">
        <v>92</v>
      </c>
      <c r="AW639" s="14" t="s">
        <v>32</v>
      </c>
      <c r="AX639" s="14" t="s">
        <v>76</v>
      </c>
      <c r="AY639" s="190" t="s">
        <v>173</v>
      </c>
    </row>
    <row r="640" spans="2:51" s="15" customFormat="1" ht="12">
      <c r="B640" s="197"/>
      <c r="D640" s="182" t="s">
        <v>182</v>
      </c>
      <c r="E640" s="198" t="s">
        <v>1</v>
      </c>
      <c r="F640" s="199" t="s">
        <v>215</v>
      </c>
      <c r="H640" s="200">
        <v>301.06</v>
      </c>
      <c r="I640" s="201"/>
      <c r="L640" s="197"/>
      <c r="M640" s="202"/>
      <c r="N640" s="203"/>
      <c r="O640" s="203"/>
      <c r="P640" s="203"/>
      <c r="Q640" s="203"/>
      <c r="R640" s="203"/>
      <c r="S640" s="203"/>
      <c r="T640" s="204"/>
      <c r="AT640" s="198" t="s">
        <v>182</v>
      </c>
      <c r="AU640" s="198" t="s">
        <v>92</v>
      </c>
      <c r="AV640" s="15" t="s">
        <v>180</v>
      </c>
      <c r="AW640" s="15" t="s">
        <v>32</v>
      </c>
      <c r="AX640" s="15" t="s">
        <v>84</v>
      </c>
      <c r="AY640" s="198" t="s">
        <v>173</v>
      </c>
    </row>
    <row r="641" spans="1:65" s="2" customFormat="1" ht="21.75" customHeight="1">
      <c r="A641" s="33"/>
      <c r="B641" s="167"/>
      <c r="C641" s="168" t="s">
        <v>556</v>
      </c>
      <c r="D641" s="168" t="s">
        <v>175</v>
      </c>
      <c r="E641" s="169" t="s">
        <v>1278</v>
      </c>
      <c r="F641" s="170" t="s">
        <v>1279</v>
      </c>
      <c r="G641" s="171" t="s">
        <v>618</v>
      </c>
      <c r="H641" s="223"/>
      <c r="I641" s="173"/>
      <c r="J641" s="174">
        <f>ROUND(I641*H641,2)</f>
        <v>0</v>
      </c>
      <c r="K641" s="170" t="s">
        <v>179</v>
      </c>
      <c r="L641" s="34"/>
      <c r="M641" s="175" t="s">
        <v>1</v>
      </c>
      <c r="N641" s="176" t="s">
        <v>42</v>
      </c>
      <c r="O641" s="59"/>
      <c r="P641" s="177">
        <f>O641*H641</f>
        <v>0</v>
      </c>
      <c r="Q641" s="177">
        <v>0</v>
      </c>
      <c r="R641" s="177">
        <f>Q641*H641</f>
        <v>0</v>
      </c>
      <c r="S641" s="177">
        <v>0</v>
      </c>
      <c r="T641" s="178">
        <f>S641*H641</f>
        <v>0</v>
      </c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R641" s="179" t="s">
        <v>253</v>
      </c>
      <c r="AT641" s="179" t="s">
        <v>175</v>
      </c>
      <c r="AU641" s="179" t="s">
        <v>92</v>
      </c>
      <c r="AY641" s="18" t="s">
        <v>173</v>
      </c>
      <c r="BE641" s="180">
        <f>IF(N641="základní",J641,0)</f>
        <v>0</v>
      </c>
      <c r="BF641" s="180">
        <f>IF(N641="snížená",J641,0)</f>
        <v>0</v>
      </c>
      <c r="BG641" s="180">
        <f>IF(N641="zákl. přenesená",J641,0)</f>
        <v>0</v>
      </c>
      <c r="BH641" s="180">
        <f>IF(N641="sníž. přenesená",J641,0)</f>
        <v>0</v>
      </c>
      <c r="BI641" s="180">
        <f>IF(N641="nulová",J641,0)</f>
        <v>0</v>
      </c>
      <c r="BJ641" s="18" t="s">
        <v>92</v>
      </c>
      <c r="BK641" s="180">
        <f>ROUND(I641*H641,2)</f>
        <v>0</v>
      </c>
      <c r="BL641" s="18" t="s">
        <v>253</v>
      </c>
      <c r="BM641" s="179" t="s">
        <v>1280</v>
      </c>
    </row>
    <row r="642" spans="2:63" s="12" customFormat="1" ht="22.95" customHeight="1">
      <c r="B642" s="154"/>
      <c r="D642" s="155" t="s">
        <v>75</v>
      </c>
      <c r="E642" s="165" t="s">
        <v>1281</v>
      </c>
      <c r="F642" s="165" t="s">
        <v>1282</v>
      </c>
      <c r="I642" s="157"/>
      <c r="J642" s="166">
        <f>BK642</f>
        <v>0</v>
      </c>
      <c r="L642" s="154"/>
      <c r="M642" s="159"/>
      <c r="N642" s="160"/>
      <c r="O642" s="160"/>
      <c r="P642" s="161">
        <f>SUM(P643:P680)</f>
        <v>0</v>
      </c>
      <c r="Q642" s="160"/>
      <c r="R642" s="161">
        <f>SUM(R643:R680)</f>
        <v>0.2563528</v>
      </c>
      <c r="S642" s="160"/>
      <c r="T642" s="162">
        <f>SUM(T643:T680)</f>
        <v>0</v>
      </c>
      <c r="AR642" s="155" t="s">
        <v>92</v>
      </c>
      <c r="AT642" s="163" t="s">
        <v>75</v>
      </c>
      <c r="AU642" s="163" t="s">
        <v>84</v>
      </c>
      <c r="AY642" s="155" t="s">
        <v>173</v>
      </c>
      <c r="BK642" s="164">
        <f>SUM(BK643:BK680)</f>
        <v>0</v>
      </c>
    </row>
    <row r="643" spans="1:65" s="2" customFormat="1" ht="21.75" customHeight="1">
      <c r="A643" s="33"/>
      <c r="B643" s="167"/>
      <c r="C643" s="168" t="s">
        <v>562</v>
      </c>
      <c r="D643" s="168" t="s">
        <v>175</v>
      </c>
      <c r="E643" s="169" t="s">
        <v>1283</v>
      </c>
      <c r="F643" s="170" t="s">
        <v>1284</v>
      </c>
      <c r="G643" s="171" t="s">
        <v>178</v>
      </c>
      <c r="H643" s="172">
        <v>582.62</v>
      </c>
      <c r="I643" s="173"/>
      <c r="J643" s="174">
        <f>ROUND(I643*H643,2)</f>
        <v>0</v>
      </c>
      <c r="K643" s="170" t="s">
        <v>179</v>
      </c>
      <c r="L643" s="34"/>
      <c r="M643" s="175" t="s">
        <v>1</v>
      </c>
      <c r="N643" s="176" t="s">
        <v>42</v>
      </c>
      <c r="O643" s="59"/>
      <c r="P643" s="177">
        <f>O643*H643</f>
        <v>0</v>
      </c>
      <c r="Q643" s="177">
        <v>0</v>
      </c>
      <c r="R643" s="177">
        <f>Q643*H643</f>
        <v>0</v>
      </c>
      <c r="S643" s="177">
        <v>0</v>
      </c>
      <c r="T643" s="178">
        <f>S643*H643</f>
        <v>0</v>
      </c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R643" s="179" t="s">
        <v>253</v>
      </c>
      <c r="AT643" s="179" t="s">
        <v>175</v>
      </c>
      <c r="AU643" s="179" t="s">
        <v>92</v>
      </c>
      <c r="AY643" s="18" t="s">
        <v>173</v>
      </c>
      <c r="BE643" s="180">
        <f>IF(N643="základní",J643,0)</f>
        <v>0</v>
      </c>
      <c r="BF643" s="180">
        <f>IF(N643="snížená",J643,0)</f>
        <v>0</v>
      </c>
      <c r="BG643" s="180">
        <f>IF(N643="zákl. přenesená",J643,0)</f>
        <v>0</v>
      </c>
      <c r="BH643" s="180">
        <f>IF(N643="sníž. přenesená",J643,0)</f>
        <v>0</v>
      </c>
      <c r="BI643" s="180">
        <f>IF(N643="nulová",J643,0)</f>
        <v>0</v>
      </c>
      <c r="BJ643" s="18" t="s">
        <v>92</v>
      </c>
      <c r="BK643" s="180">
        <f>ROUND(I643*H643,2)</f>
        <v>0</v>
      </c>
      <c r="BL643" s="18" t="s">
        <v>253</v>
      </c>
      <c r="BM643" s="179" t="s">
        <v>1285</v>
      </c>
    </row>
    <row r="644" spans="2:51" s="14" customFormat="1" ht="12">
      <c r="B644" s="189"/>
      <c r="D644" s="182" t="s">
        <v>182</v>
      </c>
      <c r="E644" s="190" t="s">
        <v>1</v>
      </c>
      <c r="F644" s="191" t="s">
        <v>924</v>
      </c>
      <c r="H644" s="192">
        <v>21.37</v>
      </c>
      <c r="I644" s="193"/>
      <c r="L644" s="189"/>
      <c r="M644" s="194"/>
      <c r="N644" s="195"/>
      <c r="O644" s="195"/>
      <c r="P644" s="195"/>
      <c r="Q644" s="195"/>
      <c r="R644" s="195"/>
      <c r="S644" s="195"/>
      <c r="T644" s="196"/>
      <c r="AT644" s="190" t="s">
        <v>182</v>
      </c>
      <c r="AU644" s="190" t="s">
        <v>92</v>
      </c>
      <c r="AV644" s="14" t="s">
        <v>92</v>
      </c>
      <c r="AW644" s="14" t="s">
        <v>32</v>
      </c>
      <c r="AX644" s="14" t="s">
        <v>76</v>
      </c>
      <c r="AY644" s="190" t="s">
        <v>173</v>
      </c>
    </row>
    <row r="645" spans="2:51" s="14" customFormat="1" ht="12">
      <c r="B645" s="189"/>
      <c r="D645" s="182" t="s">
        <v>182</v>
      </c>
      <c r="E645" s="190" t="s">
        <v>1</v>
      </c>
      <c r="F645" s="191" t="s">
        <v>925</v>
      </c>
      <c r="H645" s="192">
        <v>28.5</v>
      </c>
      <c r="I645" s="193"/>
      <c r="L645" s="189"/>
      <c r="M645" s="194"/>
      <c r="N645" s="195"/>
      <c r="O645" s="195"/>
      <c r="P645" s="195"/>
      <c r="Q645" s="195"/>
      <c r="R645" s="195"/>
      <c r="S645" s="195"/>
      <c r="T645" s="196"/>
      <c r="AT645" s="190" t="s">
        <v>182</v>
      </c>
      <c r="AU645" s="190" t="s">
        <v>92</v>
      </c>
      <c r="AV645" s="14" t="s">
        <v>92</v>
      </c>
      <c r="AW645" s="14" t="s">
        <v>32</v>
      </c>
      <c r="AX645" s="14" t="s">
        <v>76</v>
      </c>
      <c r="AY645" s="190" t="s">
        <v>173</v>
      </c>
    </row>
    <row r="646" spans="2:51" s="14" customFormat="1" ht="12">
      <c r="B646" s="189"/>
      <c r="D646" s="182" t="s">
        <v>182</v>
      </c>
      <c r="E646" s="190" t="s">
        <v>1</v>
      </c>
      <c r="F646" s="191" t="s">
        <v>926</v>
      </c>
      <c r="H646" s="192">
        <v>17.2</v>
      </c>
      <c r="I646" s="193"/>
      <c r="L646" s="189"/>
      <c r="M646" s="194"/>
      <c r="N646" s="195"/>
      <c r="O646" s="195"/>
      <c r="P646" s="195"/>
      <c r="Q646" s="195"/>
      <c r="R646" s="195"/>
      <c r="S646" s="195"/>
      <c r="T646" s="196"/>
      <c r="AT646" s="190" t="s">
        <v>182</v>
      </c>
      <c r="AU646" s="190" t="s">
        <v>92</v>
      </c>
      <c r="AV646" s="14" t="s">
        <v>92</v>
      </c>
      <c r="AW646" s="14" t="s">
        <v>32</v>
      </c>
      <c r="AX646" s="14" t="s">
        <v>76</v>
      </c>
      <c r="AY646" s="190" t="s">
        <v>173</v>
      </c>
    </row>
    <row r="647" spans="2:51" s="14" customFormat="1" ht="12">
      <c r="B647" s="189"/>
      <c r="D647" s="182" t="s">
        <v>182</v>
      </c>
      <c r="E647" s="190" t="s">
        <v>1</v>
      </c>
      <c r="F647" s="191" t="s">
        <v>927</v>
      </c>
      <c r="H647" s="192">
        <v>2.77</v>
      </c>
      <c r="I647" s="193"/>
      <c r="L647" s="189"/>
      <c r="M647" s="194"/>
      <c r="N647" s="195"/>
      <c r="O647" s="195"/>
      <c r="P647" s="195"/>
      <c r="Q647" s="195"/>
      <c r="R647" s="195"/>
      <c r="S647" s="195"/>
      <c r="T647" s="196"/>
      <c r="AT647" s="190" t="s">
        <v>182</v>
      </c>
      <c r="AU647" s="190" t="s">
        <v>92</v>
      </c>
      <c r="AV647" s="14" t="s">
        <v>92</v>
      </c>
      <c r="AW647" s="14" t="s">
        <v>32</v>
      </c>
      <c r="AX647" s="14" t="s">
        <v>76</v>
      </c>
      <c r="AY647" s="190" t="s">
        <v>173</v>
      </c>
    </row>
    <row r="648" spans="2:51" s="14" customFormat="1" ht="12">
      <c r="B648" s="189"/>
      <c r="D648" s="182" t="s">
        <v>182</v>
      </c>
      <c r="E648" s="190" t="s">
        <v>1</v>
      </c>
      <c r="F648" s="191" t="s">
        <v>928</v>
      </c>
      <c r="H648" s="192">
        <v>19.73</v>
      </c>
      <c r="I648" s="193"/>
      <c r="L648" s="189"/>
      <c r="M648" s="194"/>
      <c r="N648" s="195"/>
      <c r="O648" s="195"/>
      <c r="P648" s="195"/>
      <c r="Q648" s="195"/>
      <c r="R648" s="195"/>
      <c r="S648" s="195"/>
      <c r="T648" s="196"/>
      <c r="AT648" s="190" t="s">
        <v>182</v>
      </c>
      <c r="AU648" s="190" t="s">
        <v>92</v>
      </c>
      <c r="AV648" s="14" t="s">
        <v>92</v>
      </c>
      <c r="AW648" s="14" t="s">
        <v>32</v>
      </c>
      <c r="AX648" s="14" t="s">
        <v>76</v>
      </c>
      <c r="AY648" s="190" t="s">
        <v>173</v>
      </c>
    </row>
    <row r="649" spans="2:51" s="14" customFormat="1" ht="12">
      <c r="B649" s="189"/>
      <c r="D649" s="182" t="s">
        <v>182</v>
      </c>
      <c r="E649" s="190" t="s">
        <v>1</v>
      </c>
      <c r="F649" s="191" t="s">
        <v>929</v>
      </c>
      <c r="H649" s="192">
        <v>3</v>
      </c>
      <c r="I649" s="193"/>
      <c r="L649" s="189"/>
      <c r="M649" s="194"/>
      <c r="N649" s="195"/>
      <c r="O649" s="195"/>
      <c r="P649" s="195"/>
      <c r="Q649" s="195"/>
      <c r="R649" s="195"/>
      <c r="S649" s="195"/>
      <c r="T649" s="196"/>
      <c r="AT649" s="190" t="s">
        <v>182</v>
      </c>
      <c r="AU649" s="190" t="s">
        <v>92</v>
      </c>
      <c r="AV649" s="14" t="s">
        <v>92</v>
      </c>
      <c r="AW649" s="14" t="s">
        <v>32</v>
      </c>
      <c r="AX649" s="14" t="s">
        <v>76</v>
      </c>
      <c r="AY649" s="190" t="s">
        <v>173</v>
      </c>
    </row>
    <row r="650" spans="2:51" s="14" customFormat="1" ht="12">
      <c r="B650" s="189"/>
      <c r="D650" s="182" t="s">
        <v>182</v>
      </c>
      <c r="E650" s="190" t="s">
        <v>1</v>
      </c>
      <c r="F650" s="191" t="s">
        <v>930</v>
      </c>
      <c r="H650" s="192">
        <v>27.17</v>
      </c>
      <c r="I650" s="193"/>
      <c r="L650" s="189"/>
      <c r="M650" s="194"/>
      <c r="N650" s="195"/>
      <c r="O650" s="195"/>
      <c r="P650" s="195"/>
      <c r="Q650" s="195"/>
      <c r="R650" s="195"/>
      <c r="S650" s="195"/>
      <c r="T650" s="196"/>
      <c r="AT650" s="190" t="s">
        <v>182</v>
      </c>
      <c r="AU650" s="190" t="s">
        <v>92</v>
      </c>
      <c r="AV650" s="14" t="s">
        <v>92</v>
      </c>
      <c r="AW650" s="14" t="s">
        <v>32</v>
      </c>
      <c r="AX650" s="14" t="s">
        <v>76</v>
      </c>
      <c r="AY650" s="190" t="s">
        <v>173</v>
      </c>
    </row>
    <row r="651" spans="2:51" s="14" customFormat="1" ht="12">
      <c r="B651" s="189"/>
      <c r="D651" s="182" t="s">
        <v>182</v>
      </c>
      <c r="E651" s="190" t="s">
        <v>1</v>
      </c>
      <c r="F651" s="191" t="s">
        <v>931</v>
      </c>
      <c r="H651" s="192">
        <v>17.38</v>
      </c>
      <c r="I651" s="193"/>
      <c r="L651" s="189"/>
      <c r="M651" s="194"/>
      <c r="N651" s="195"/>
      <c r="O651" s="195"/>
      <c r="P651" s="195"/>
      <c r="Q651" s="195"/>
      <c r="R651" s="195"/>
      <c r="S651" s="195"/>
      <c r="T651" s="196"/>
      <c r="AT651" s="190" t="s">
        <v>182</v>
      </c>
      <c r="AU651" s="190" t="s">
        <v>92</v>
      </c>
      <c r="AV651" s="14" t="s">
        <v>92</v>
      </c>
      <c r="AW651" s="14" t="s">
        <v>32</v>
      </c>
      <c r="AX651" s="14" t="s">
        <v>76</v>
      </c>
      <c r="AY651" s="190" t="s">
        <v>173</v>
      </c>
    </row>
    <row r="652" spans="2:51" s="14" customFormat="1" ht="12">
      <c r="B652" s="189"/>
      <c r="D652" s="182" t="s">
        <v>182</v>
      </c>
      <c r="E652" s="190" t="s">
        <v>1</v>
      </c>
      <c r="F652" s="191" t="s">
        <v>932</v>
      </c>
      <c r="H652" s="192">
        <v>3.8</v>
      </c>
      <c r="I652" s="193"/>
      <c r="L652" s="189"/>
      <c r="M652" s="194"/>
      <c r="N652" s="195"/>
      <c r="O652" s="195"/>
      <c r="P652" s="195"/>
      <c r="Q652" s="195"/>
      <c r="R652" s="195"/>
      <c r="S652" s="195"/>
      <c r="T652" s="196"/>
      <c r="AT652" s="190" t="s">
        <v>182</v>
      </c>
      <c r="AU652" s="190" t="s">
        <v>92</v>
      </c>
      <c r="AV652" s="14" t="s">
        <v>92</v>
      </c>
      <c r="AW652" s="14" t="s">
        <v>32</v>
      </c>
      <c r="AX652" s="14" t="s">
        <v>76</v>
      </c>
      <c r="AY652" s="190" t="s">
        <v>173</v>
      </c>
    </row>
    <row r="653" spans="2:51" s="14" customFormat="1" ht="12">
      <c r="B653" s="189"/>
      <c r="D653" s="182" t="s">
        <v>182</v>
      </c>
      <c r="E653" s="190" t="s">
        <v>1</v>
      </c>
      <c r="F653" s="191" t="s">
        <v>933</v>
      </c>
      <c r="H653" s="192">
        <v>24.89</v>
      </c>
      <c r="I653" s="193"/>
      <c r="L653" s="189"/>
      <c r="M653" s="194"/>
      <c r="N653" s="195"/>
      <c r="O653" s="195"/>
      <c r="P653" s="195"/>
      <c r="Q653" s="195"/>
      <c r="R653" s="195"/>
      <c r="S653" s="195"/>
      <c r="T653" s="196"/>
      <c r="AT653" s="190" t="s">
        <v>182</v>
      </c>
      <c r="AU653" s="190" t="s">
        <v>92</v>
      </c>
      <c r="AV653" s="14" t="s">
        <v>92</v>
      </c>
      <c r="AW653" s="14" t="s">
        <v>32</v>
      </c>
      <c r="AX653" s="14" t="s">
        <v>76</v>
      </c>
      <c r="AY653" s="190" t="s">
        <v>173</v>
      </c>
    </row>
    <row r="654" spans="2:51" s="14" customFormat="1" ht="12">
      <c r="B654" s="189"/>
      <c r="D654" s="182" t="s">
        <v>182</v>
      </c>
      <c r="E654" s="190" t="s">
        <v>1</v>
      </c>
      <c r="F654" s="191" t="s">
        <v>934</v>
      </c>
      <c r="H654" s="192">
        <v>2.85</v>
      </c>
      <c r="I654" s="193"/>
      <c r="L654" s="189"/>
      <c r="M654" s="194"/>
      <c r="N654" s="195"/>
      <c r="O654" s="195"/>
      <c r="P654" s="195"/>
      <c r="Q654" s="195"/>
      <c r="R654" s="195"/>
      <c r="S654" s="195"/>
      <c r="T654" s="196"/>
      <c r="AT654" s="190" t="s">
        <v>182</v>
      </c>
      <c r="AU654" s="190" t="s">
        <v>92</v>
      </c>
      <c r="AV654" s="14" t="s">
        <v>92</v>
      </c>
      <c r="AW654" s="14" t="s">
        <v>32</v>
      </c>
      <c r="AX654" s="14" t="s">
        <v>76</v>
      </c>
      <c r="AY654" s="190" t="s">
        <v>173</v>
      </c>
    </row>
    <row r="655" spans="2:51" s="14" customFormat="1" ht="12">
      <c r="B655" s="189"/>
      <c r="D655" s="182" t="s">
        <v>182</v>
      </c>
      <c r="E655" s="190" t="s">
        <v>1</v>
      </c>
      <c r="F655" s="191" t="s">
        <v>936</v>
      </c>
      <c r="H655" s="192">
        <v>22.23</v>
      </c>
      <c r="I655" s="193"/>
      <c r="L655" s="189"/>
      <c r="M655" s="194"/>
      <c r="N655" s="195"/>
      <c r="O655" s="195"/>
      <c r="P655" s="195"/>
      <c r="Q655" s="195"/>
      <c r="R655" s="195"/>
      <c r="S655" s="195"/>
      <c r="T655" s="196"/>
      <c r="AT655" s="190" t="s">
        <v>182</v>
      </c>
      <c r="AU655" s="190" t="s">
        <v>92</v>
      </c>
      <c r="AV655" s="14" t="s">
        <v>92</v>
      </c>
      <c r="AW655" s="14" t="s">
        <v>32</v>
      </c>
      <c r="AX655" s="14" t="s">
        <v>76</v>
      </c>
      <c r="AY655" s="190" t="s">
        <v>173</v>
      </c>
    </row>
    <row r="656" spans="2:51" s="14" customFormat="1" ht="12">
      <c r="B656" s="189"/>
      <c r="D656" s="182" t="s">
        <v>182</v>
      </c>
      <c r="E656" s="190" t="s">
        <v>1</v>
      </c>
      <c r="F656" s="191" t="s">
        <v>937</v>
      </c>
      <c r="H656" s="192">
        <v>30.81</v>
      </c>
      <c r="I656" s="193"/>
      <c r="L656" s="189"/>
      <c r="M656" s="194"/>
      <c r="N656" s="195"/>
      <c r="O656" s="195"/>
      <c r="P656" s="195"/>
      <c r="Q656" s="195"/>
      <c r="R656" s="195"/>
      <c r="S656" s="195"/>
      <c r="T656" s="196"/>
      <c r="AT656" s="190" t="s">
        <v>182</v>
      </c>
      <c r="AU656" s="190" t="s">
        <v>92</v>
      </c>
      <c r="AV656" s="14" t="s">
        <v>92</v>
      </c>
      <c r="AW656" s="14" t="s">
        <v>32</v>
      </c>
      <c r="AX656" s="14" t="s">
        <v>76</v>
      </c>
      <c r="AY656" s="190" t="s">
        <v>173</v>
      </c>
    </row>
    <row r="657" spans="2:51" s="14" customFormat="1" ht="12">
      <c r="B657" s="189"/>
      <c r="D657" s="182" t="s">
        <v>182</v>
      </c>
      <c r="E657" s="190" t="s">
        <v>1</v>
      </c>
      <c r="F657" s="191" t="s">
        <v>938</v>
      </c>
      <c r="H657" s="192">
        <v>16.06</v>
      </c>
      <c r="I657" s="193"/>
      <c r="L657" s="189"/>
      <c r="M657" s="194"/>
      <c r="N657" s="195"/>
      <c r="O657" s="195"/>
      <c r="P657" s="195"/>
      <c r="Q657" s="195"/>
      <c r="R657" s="195"/>
      <c r="S657" s="195"/>
      <c r="T657" s="196"/>
      <c r="AT657" s="190" t="s">
        <v>182</v>
      </c>
      <c r="AU657" s="190" t="s">
        <v>92</v>
      </c>
      <c r="AV657" s="14" t="s">
        <v>92</v>
      </c>
      <c r="AW657" s="14" t="s">
        <v>32</v>
      </c>
      <c r="AX657" s="14" t="s">
        <v>76</v>
      </c>
      <c r="AY657" s="190" t="s">
        <v>173</v>
      </c>
    </row>
    <row r="658" spans="2:51" s="14" customFormat="1" ht="12">
      <c r="B658" s="189"/>
      <c r="D658" s="182" t="s">
        <v>182</v>
      </c>
      <c r="E658" s="190" t="s">
        <v>1</v>
      </c>
      <c r="F658" s="191" t="s">
        <v>939</v>
      </c>
      <c r="H658" s="192">
        <v>3.04</v>
      </c>
      <c r="I658" s="193"/>
      <c r="L658" s="189"/>
      <c r="M658" s="194"/>
      <c r="N658" s="195"/>
      <c r="O658" s="195"/>
      <c r="P658" s="195"/>
      <c r="Q658" s="195"/>
      <c r="R658" s="195"/>
      <c r="S658" s="195"/>
      <c r="T658" s="196"/>
      <c r="AT658" s="190" t="s">
        <v>182</v>
      </c>
      <c r="AU658" s="190" t="s">
        <v>92</v>
      </c>
      <c r="AV658" s="14" t="s">
        <v>92</v>
      </c>
      <c r="AW658" s="14" t="s">
        <v>32</v>
      </c>
      <c r="AX658" s="14" t="s">
        <v>76</v>
      </c>
      <c r="AY658" s="190" t="s">
        <v>173</v>
      </c>
    </row>
    <row r="659" spans="2:51" s="14" customFormat="1" ht="12">
      <c r="B659" s="189"/>
      <c r="D659" s="182" t="s">
        <v>182</v>
      </c>
      <c r="E659" s="190" t="s">
        <v>1</v>
      </c>
      <c r="F659" s="191" t="s">
        <v>940</v>
      </c>
      <c r="H659" s="192">
        <v>20.73</v>
      </c>
      <c r="I659" s="193"/>
      <c r="L659" s="189"/>
      <c r="M659" s="194"/>
      <c r="N659" s="195"/>
      <c r="O659" s="195"/>
      <c r="P659" s="195"/>
      <c r="Q659" s="195"/>
      <c r="R659" s="195"/>
      <c r="S659" s="195"/>
      <c r="T659" s="196"/>
      <c r="AT659" s="190" t="s">
        <v>182</v>
      </c>
      <c r="AU659" s="190" t="s">
        <v>92</v>
      </c>
      <c r="AV659" s="14" t="s">
        <v>92</v>
      </c>
      <c r="AW659" s="14" t="s">
        <v>32</v>
      </c>
      <c r="AX659" s="14" t="s">
        <v>76</v>
      </c>
      <c r="AY659" s="190" t="s">
        <v>173</v>
      </c>
    </row>
    <row r="660" spans="2:51" s="14" customFormat="1" ht="12">
      <c r="B660" s="189"/>
      <c r="D660" s="182" t="s">
        <v>182</v>
      </c>
      <c r="E660" s="190" t="s">
        <v>1</v>
      </c>
      <c r="F660" s="191" t="s">
        <v>941</v>
      </c>
      <c r="H660" s="192">
        <v>2.76</v>
      </c>
      <c r="I660" s="193"/>
      <c r="L660" s="189"/>
      <c r="M660" s="194"/>
      <c r="N660" s="195"/>
      <c r="O660" s="195"/>
      <c r="P660" s="195"/>
      <c r="Q660" s="195"/>
      <c r="R660" s="195"/>
      <c r="S660" s="195"/>
      <c r="T660" s="196"/>
      <c r="AT660" s="190" t="s">
        <v>182</v>
      </c>
      <c r="AU660" s="190" t="s">
        <v>92</v>
      </c>
      <c r="AV660" s="14" t="s">
        <v>92</v>
      </c>
      <c r="AW660" s="14" t="s">
        <v>32</v>
      </c>
      <c r="AX660" s="14" t="s">
        <v>76</v>
      </c>
      <c r="AY660" s="190" t="s">
        <v>173</v>
      </c>
    </row>
    <row r="661" spans="2:51" s="14" customFormat="1" ht="12">
      <c r="B661" s="189"/>
      <c r="D661" s="182" t="s">
        <v>182</v>
      </c>
      <c r="E661" s="190" t="s">
        <v>1</v>
      </c>
      <c r="F661" s="191" t="s">
        <v>942</v>
      </c>
      <c r="H661" s="192">
        <v>28.78</v>
      </c>
      <c r="I661" s="193"/>
      <c r="L661" s="189"/>
      <c r="M661" s="194"/>
      <c r="N661" s="195"/>
      <c r="O661" s="195"/>
      <c r="P661" s="195"/>
      <c r="Q661" s="195"/>
      <c r="R661" s="195"/>
      <c r="S661" s="195"/>
      <c r="T661" s="196"/>
      <c r="AT661" s="190" t="s">
        <v>182</v>
      </c>
      <c r="AU661" s="190" t="s">
        <v>92</v>
      </c>
      <c r="AV661" s="14" t="s">
        <v>92</v>
      </c>
      <c r="AW661" s="14" t="s">
        <v>32</v>
      </c>
      <c r="AX661" s="14" t="s">
        <v>76</v>
      </c>
      <c r="AY661" s="190" t="s">
        <v>173</v>
      </c>
    </row>
    <row r="662" spans="2:51" s="14" customFormat="1" ht="12">
      <c r="B662" s="189"/>
      <c r="D662" s="182" t="s">
        <v>182</v>
      </c>
      <c r="E662" s="190" t="s">
        <v>1</v>
      </c>
      <c r="F662" s="191" t="s">
        <v>943</v>
      </c>
      <c r="H662" s="192">
        <v>17.57</v>
      </c>
      <c r="I662" s="193"/>
      <c r="L662" s="189"/>
      <c r="M662" s="194"/>
      <c r="N662" s="195"/>
      <c r="O662" s="195"/>
      <c r="P662" s="195"/>
      <c r="Q662" s="195"/>
      <c r="R662" s="195"/>
      <c r="S662" s="195"/>
      <c r="T662" s="196"/>
      <c r="AT662" s="190" t="s">
        <v>182</v>
      </c>
      <c r="AU662" s="190" t="s">
        <v>92</v>
      </c>
      <c r="AV662" s="14" t="s">
        <v>92</v>
      </c>
      <c r="AW662" s="14" t="s">
        <v>32</v>
      </c>
      <c r="AX662" s="14" t="s">
        <v>76</v>
      </c>
      <c r="AY662" s="190" t="s">
        <v>173</v>
      </c>
    </row>
    <row r="663" spans="2:51" s="14" customFormat="1" ht="12">
      <c r="B663" s="189"/>
      <c r="D663" s="182" t="s">
        <v>182</v>
      </c>
      <c r="E663" s="190" t="s">
        <v>1</v>
      </c>
      <c r="F663" s="191" t="s">
        <v>944</v>
      </c>
      <c r="H663" s="192">
        <v>4.08</v>
      </c>
      <c r="I663" s="193"/>
      <c r="L663" s="189"/>
      <c r="M663" s="194"/>
      <c r="N663" s="195"/>
      <c r="O663" s="195"/>
      <c r="P663" s="195"/>
      <c r="Q663" s="195"/>
      <c r="R663" s="195"/>
      <c r="S663" s="195"/>
      <c r="T663" s="196"/>
      <c r="AT663" s="190" t="s">
        <v>182</v>
      </c>
      <c r="AU663" s="190" t="s">
        <v>92</v>
      </c>
      <c r="AV663" s="14" t="s">
        <v>92</v>
      </c>
      <c r="AW663" s="14" t="s">
        <v>32</v>
      </c>
      <c r="AX663" s="14" t="s">
        <v>76</v>
      </c>
      <c r="AY663" s="190" t="s">
        <v>173</v>
      </c>
    </row>
    <row r="664" spans="2:51" s="14" customFormat="1" ht="12">
      <c r="B664" s="189"/>
      <c r="D664" s="182" t="s">
        <v>182</v>
      </c>
      <c r="E664" s="190" t="s">
        <v>1</v>
      </c>
      <c r="F664" s="191" t="s">
        <v>945</v>
      </c>
      <c r="H664" s="192">
        <v>24.07</v>
      </c>
      <c r="I664" s="193"/>
      <c r="L664" s="189"/>
      <c r="M664" s="194"/>
      <c r="N664" s="195"/>
      <c r="O664" s="195"/>
      <c r="P664" s="195"/>
      <c r="Q664" s="195"/>
      <c r="R664" s="195"/>
      <c r="S664" s="195"/>
      <c r="T664" s="196"/>
      <c r="AT664" s="190" t="s">
        <v>182</v>
      </c>
      <c r="AU664" s="190" t="s">
        <v>92</v>
      </c>
      <c r="AV664" s="14" t="s">
        <v>92</v>
      </c>
      <c r="AW664" s="14" t="s">
        <v>32</v>
      </c>
      <c r="AX664" s="14" t="s">
        <v>76</v>
      </c>
      <c r="AY664" s="190" t="s">
        <v>173</v>
      </c>
    </row>
    <row r="665" spans="2:51" s="14" customFormat="1" ht="12">
      <c r="B665" s="189"/>
      <c r="D665" s="182" t="s">
        <v>182</v>
      </c>
      <c r="E665" s="190" t="s">
        <v>1</v>
      </c>
      <c r="F665" s="191" t="s">
        <v>946</v>
      </c>
      <c r="H665" s="192">
        <v>2.89</v>
      </c>
      <c r="I665" s="193"/>
      <c r="L665" s="189"/>
      <c r="M665" s="194"/>
      <c r="N665" s="195"/>
      <c r="O665" s="195"/>
      <c r="P665" s="195"/>
      <c r="Q665" s="195"/>
      <c r="R665" s="195"/>
      <c r="S665" s="195"/>
      <c r="T665" s="196"/>
      <c r="AT665" s="190" t="s">
        <v>182</v>
      </c>
      <c r="AU665" s="190" t="s">
        <v>92</v>
      </c>
      <c r="AV665" s="14" t="s">
        <v>92</v>
      </c>
      <c r="AW665" s="14" t="s">
        <v>32</v>
      </c>
      <c r="AX665" s="14" t="s">
        <v>76</v>
      </c>
      <c r="AY665" s="190" t="s">
        <v>173</v>
      </c>
    </row>
    <row r="666" spans="2:51" s="14" customFormat="1" ht="12">
      <c r="B666" s="189"/>
      <c r="D666" s="182" t="s">
        <v>182</v>
      </c>
      <c r="E666" s="190" t="s">
        <v>1</v>
      </c>
      <c r="F666" s="191" t="s">
        <v>947</v>
      </c>
      <c r="H666" s="192">
        <v>31.63</v>
      </c>
      <c r="I666" s="193"/>
      <c r="L666" s="189"/>
      <c r="M666" s="194"/>
      <c r="N666" s="195"/>
      <c r="O666" s="195"/>
      <c r="P666" s="195"/>
      <c r="Q666" s="195"/>
      <c r="R666" s="195"/>
      <c r="S666" s="195"/>
      <c r="T666" s="196"/>
      <c r="AT666" s="190" t="s">
        <v>182</v>
      </c>
      <c r="AU666" s="190" t="s">
        <v>92</v>
      </c>
      <c r="AV666" s="14" t="s">
        <v>92</v>
      </c>
      <c r="AW666" s="14" t="s">
        <v>32</v>
      </c>
      <c r="AX666" s="14" t="s">
        <v>76</v>
      </c>
      <c r="AY666" s="190" t="s">
        <v>173</v>
      </c>
    </row>
    <row r="667" spans="2:51" s="14" customFormat="1" ht="12">
      <c r="B667" s="189"/>
      <c r="D667" s="182" t="s">
        <v>182</v>
      </c>
      <c r="E667" s="190" t="s">
        <v>1</v>
      </c>
      <c r="F667" s="191" t="s">
        <v>948</v>
      </c>
      <c r="H667" s="192">
        <v>45.42</v>
      </c>
      <c r="I667" s="193"/>
      <c r="L667" s="189"/>
      <c r="M667" s="194"/>
      <c r="N667" s="195"/>
      <c r="O667" s="195"/>
      <c r="P667" s="195"/>
      <c r="Q667" s="195"/>
      <c r="R667" s="195"/>
      <c r="S667" s="195"/>
      <c r="T667" s="196"/>
      <c r="AT667" s="190" t="s">
        <v>182</v>
      </c>
      <c r="AU667" s="190" t="s">
        <v>92</v>
      </c>
      <c r="AV667" s="14" t="s">
        <v>92</v>
      </c>
      <c r="AW667" s="14" t="s">
        <v>32</v>
      </c>
      <c r="AX667" s="14" t="s">
        <v>76</v>
      </c>
      <c r="AY667" s="190" t="s">
        <v>173</v>
      </c>
    </row>
    <row r="668" spans="2:51" s="14" customFormat="1" ht="12">
      <c r="B668" s="189"/>
      <c r="D668" s="182" t="s">
        <v>182</v>
      </c>
      <c r="E668" s="190" t="s">
        <v>1</v>
      </c>
      <c r="F668" s="191" t="s">
        <v>950</v>
      </c>
      <c r="H668" s="192">
        <v>16.32</v>
      </c>
      <c r="I668" s="193"/>
      <c r="L668" s="189"/>
      <c r="M668" s="194"/>
      <c r="N668" s="195"/>
      <c r="O668" s="195"/>
      <c r="P668" s="195"/>
      <c r="Q668" s="195"/>
      <c r="R668" s="195"/>
      <c r="S668" s="195"/>
      <c r="T668" s="196"/>
      <c r="AT668" s="190" t="s">
        <v>182</v>
      </c>
      <c r="AU668" s="190" t="s">
        <v>92</v>
      </c>
      <c r="AV668" s="14" t="s">
        <v>92</v>
      </c>
      <c r="AW668" s="14" t="s">
        <v>32</v>
      </c>
      <c r="AX668" s="14" t="s">
        <v>76</v>
      </c>
      <c r="AY668" s="190" t="s">
        <v>173</v>
      </c>
    </row>
    <row r="669" spans="2:51" s="14" customFormat="1" ht="12">
      <c r="B669" s="189"/>
      <c r="D669" s="182" t="s">
        <v>182</v>
      </c>
      <c r="E669" s="190" t="s">
        <v>1</v>
      </c>
      <c r="F669" s="191" t="s">
        <v>951</v>
      </c>
      <c r="H669" s="192">
        <v>31.79</v>
      </c>
      <c r="I669" s="193"/>
      <c r="L669" s="189"/>
      <c r="M669" s="194"/>
      <c r="N669" s="195"/>
      <c r="O669" s="195"/>
      <c r="P669" s="195"/>
      <c r="Q669" s="195"/>
      <c r="R669" s="195"/>
      <c r="S669" s="195"/>
      <c r="T669" s="196"/>
      <c r="AT669" s="190" t="s">
        <v>182</v>
      </c>
      <c r="AU669" s="190" t="s">
        <v>92</v>
      </c>
      <c r="AV669" s="14" t="s">
        <v>92</v>
      </c>
      <c r="AW669" s="14" t="s">
        <v>32</v>
      </c>
      <c r="AX669" s="14" t="s">
        <v>76</v>
      </c>
      <c r="AY669" s="190" t="s">
        <v>173</v>
      </c>
    </row>
    <row r="670" spans="2:51" s="14" customFormat="1" ht="12">
      <c r="B670" s="189"/>
      <c r="D670" s="182" t="s">
        <v>182</v>
      </c>
      <c r="E670" s="190" t="s">
        <v>1</v>
      </c>
      <c r="F670" s="191" t="s">
        <v>952</v>
      </c>
      <c r="H670" s="192">
        <v>2.38</v>
      </c>
      <c r="I670" s="193"/>
      <c r="L670" s="189"/>
      <c r="M670" s="194"/>
      <c r="N670" s="195"/>
      <c r="O670" s="195"/>
      <c r="P670" s="195"/>
      <c r="Q670" s="195"/>
      <c r="R670" s="195"/>
      <c r="S670" s="195"/>
      <c r="T670" s="196"/>
      <c r="AT670" s="190" t="s">
        <v>182</v>
      </c>
      <c r="AU670" s="190" t="s">
        <v>92</v>
      </c>
      <c r="AV670" s="14" t="s">
        <v>92</v>
      </c>
      <c r="AW670" s="14" t="s">
        <v>32</v>
      </c>
      <c r="AX670" s="14" t="s">
        <v>76</v>
      </c>
      <c r="AY670" s="190" t="s">
        <v>173</v>
      </c>
    </row>
    <row r="671" spans="2:51" s="14" customFormat="1" ht="12">
      <c r="B671" s="189"/>
      <c r="D671" s="182" t="s">
        <v>182</v>
      </c>
      <c r="E671" s="190" t="s">
        <v>1</v>
      </c>
      <c r="F671" s="191" t="s">
        <v>953</v>
      </c>
      <c r="H671" s="192">
        <v>33.97</v>
      </c>
      <c r="I671" s="193"/>
      <c r="L671" s="189"/>
      <c r="M671" s="194"/>
      <c r="N671" s="195"/>
      <c r="O671" s="195"/>
      <c r="P671" s="195"/>
      <c r="Q671" s="195"/>
      <c r="R671" s="195"/>
      <c r="S671" s="195"/>
      <c r="T671" s="196"/>
      <c r="AT671" s="190" t="s">
        <v>182</v>
      </c>
      <c r="AU671" s="190" t="s">
        <v>92</v>
      </c>
      <c r="AV671" s="14" t="s">
        <v>92</v>
      </c>
      <c r="AW671" s="14" t="s">
        <v>32</v>
      </c>
      <c r="AX671" s="14" t="s">
        <v>76</v>
      </c>
      <c r="AY671" s="190" t="s">
        <v>173</v>
      </c>
    </row>
    <row r="672" spans="2:51" s="14" customFormat="1" ht="12">
      <c r="B672" s="189"/>
      <c r="D672" s="182" t="s">
        <v>182</v>
      </c>
      <c r="E672" s="190" t="s">
        <v>1</v>
      </c>
      <c r="F672" s="191" t="s">
        <v>954</v>
      </c>
      <c r="H672" s="192">
        <v>3.48</v>
      </c>
      <c r="I672" s="193"/>
      <c r="L672" s="189"/>
      <c r="M672" s="194"/>
      <c r="N672" s="195"/>
      <c r="O672" s="195"/>
      <c r="P672" s="195"/>
      <c r="Q672" s="195"/>
      <c r="R672" s="195"/>
      <c r="S672" s="195"/>
      <c r="T672" s="196"/>
      <c r="AT672" s="190" t="s">
        <v>182</v>
      </c>
      <c r="AU672" s="190" t="s">
        <v>92</v>
      </c>
      <c r="AV672" s="14" t="s">
        <v>92</v>
      </c>
      <c r="AW672" s="14" t="s">
        <v>32</v>
      </c>
      <c r="AX672" s="14" t="s">
        <v>76</v>
      </c>
      <c r="AY672" s="190" t="s">
        <v>173</v>
      </c>
    </row>
    <row r="673" spans="2:51" s="14" customFormat="1" ht="12">
      <c r="B673" s="189"/>
      <c r="D673" s="182" t="s">
        <v>182</v>
      </c>
      <c r="E673" s="190" t="s">
        <v>1</v>
      </c>
      <c r="F673" s="191" t="s">
        <v>955</v>
      </c>
      <c r="H673" s="192">
        <v>31.84</v>
      </c>
      <c r="I673" s="193"/>
      <c r="L673" s="189"/>
      <c r="M673" s="194"/>
      <c r="N673" s="195"/>
      <c r="O673" s="195"/>
      <c r="P673" s="195"/>
      <c r="Q673" s="195"/>
      <c r="R673" s="195"/>
      <c r="S673" s="195"/>
      <c r="T673" s="196"/>
      <c r="AT673" s="190" t="s">
        <v>182</v>
      </c>
      <c r="AU673" s="190" t="s">
        <v>92</v>
      </c>
      <c r="AV673" s="14" t="s">
        <v>92</v>
      </c>
      <c r="AW673" s="14" t="s">
        <v>32</v>
      </c>
      <c r="AX673" s="14" t="s">
        <v>76</v>
      </c>
      <c r="AY673" s="190" t="s">
        <v>173</v>
      </c>
    </row>
    <row r="674" spans="2:51" s="14" customFormat="1" ht="12">
      <c r="B674" s="189"/>
      <c r="D674" s="182" t="s">
        <v>182</v>
      </c>
      <c r="E674" s="190" t="s">
        <v>1</v>
      </c>
      <c r="F674" s="191" t="s">
        <v>956</v>
      </c>
      <c r="H674" s="192">
        <v>2.81</v>
      </c>
      <c r="I674" s="193"/>
      <c r="L674" s="189"/>
      <c r="M674" s="194"/>
      <c r="N674" s="195"/>
      <c r="O674" s="195"/>
      <c r="P674" s="195"/>
      <c r="Q674" s="195"/>
      <c r="R674" s="195"/>
      <c r="S674" s="195"/>
      <c r="T674" s="196"/>
      <c r="AT674" s="190" t="s">
        <v>182</v>
      </c>
      <c r="AU674" s="190" t="s">
        <v>92</v>
      </c>
      <c r="AV674" s="14" t="s">
        <v>92</v>
      </c>
      <c r="AW674" s="14" t="s">
        <v>32</v>
      </c>
      <c r="AX674" s="14" t="s">
        <v>76</v>
      </c>
      <c r="AY674" s="190" t="s">
        <v>173</v>
      </c>
    </row>
    <row r="675" spans="2:51" s="14" customFormat="1" ht="12">
      <c r="B675" s="189"/>
      <c r="D675" s="182" t="s">
        <v>182</v>
      </c>
      <c r="E675" s="190" t="s">
        <v>1</v>
      </c>
      <c r="F675" s="191" t="s">
        <v>957</v>
      </c>
      <c r="H675" s="192">
        <v>38.49</v>
      </c>
      <c r="I675" s="193"/>
      <c r="L675" s="189"/>
      <c r="M675" s="194"/>
      <c r="N675" s="195"/>
      <c r="O675" s="195"/>
      <c r="P675" s="195"/>
      <c r="Q675" s="195"/>
      <c r="R675" s="195"/>
      <c r="S675" s="195"/>
      <c r="T675" s="196"/>
      <c r="AT675" s="190" t="s">
        <v>182</v>
      </c>
      <c r="AU675" s="190" t="s">
        <v>92</v>
      </c>
      <c r="AV675" s="14" t="s">
        <v>92</v>
      </c>
      <c r="AW675" s="14" t="s">
        <v>32</v>
      </c>
      <c r="AX675" s="14" t="s">
        <v>76</v>
      </c>
      <c r="AY675" s="190" t="s">
        <v>173</v>
      </c>
    </row>
    <row r="676" spans="2:51" s="14" customFormat="1" ht="12">
      <c r="B676" s="189"/>
      <c r="D676" s="182" t="s">
        <v>182</v>
      </c>
      <c r="E676" s="190" t="s">
        <v>1</v>
      </c>
      <c r="F676" s="191" t="s">
        <v>958</v>
      </c>
      <c r="H676" s="192">
        <v>2.81</v>
      </c>
      <c r="I676" s="193"/>
      <c r="L676" s="189"/>
      <c r="M676" s="194"/>
      <c r="N676" s="195"/>
      <c r="O676" s="195"/>
      <c r="P676" s="195"/>
      <c r="Q676" s="195"/>
      <c r="R676" s="195"/>
      <c r="S676" s="195"/>
      <c r="T676" s="196"/>
      <c r="AT676" s="190" t="s">
        <v>182</v>
      </c>
      <c r="AU676" s="190" t="s">
        <v>92</v>
      </c>
      <c r="AV676" s="14" t="s">
        <v>92</v>
      </c>
      <c r="AW676" s="14" t="s">
        <v>32</v>
      </c>
      <c r="AX676" s="14" t="s">
        <v>76</v>
      </c>
      <c r="AY676" s="190" t="s">
        <v>173</v>
      </c>
    </row>
    <row r="677" spans="2:51" s="15" customFormat="1" ht="12">
      <c r="B677" s="197"/>
      <c r="D677" s="182" t="s">
        <v>182</v>
      </c>
      <c r="E677" s="198" t="s">
        <v>1</v>
      </c>
      <c r="F677" s="199" t="s">
        <v>215</v>
      </c>
      <c r="H677" s="200">
        <v>582.62</v>
      </c>
      <c r="I677" s="201"/>
      <c r="L677" s="197"/>
      <c r="M677" s="202"/>
      <c r="N677" s="203"/>
      <c r="O677" s="203"/>
      <c r="P677" s="203"/>
      <c r="Q677" s="203"/>
      <c r="R677" s="203"/>
      <c r="S677" s="203"/>
      <c r="T677" s="204"/>
      <c r="AT677" s="198" t="s">
        <v>182</v>
      </c>
      <c r="AU677" s="198" t="s">
        <v>92</v>
      </c>
      <c r="AV677" s="15" t="s">
        <v>180</v>
      </c>
      <c r="AW677" s="15" t="s">
        <v>32</v>
      </c>
      <c r="AX677" s="15" t="s">
        <v>84</v>
      </c>
      <c r="AY677" s="198" t="s">
        <v>173</v>
      </c>
    </row>
    <row r="678" spans="1:65" s="2" customFormat="1" ht="16.5" customHeight="1">
      <c r="A678" s="33"/>
      <c r="B678" s="167"/>
      <c r="C678" s="205" t="s">
        <v>566</v>
      </c>
      <c r="D678" s="205" t="s">
        <v>217</v>
      </c>
      <c r="E678" s="206" t="s">
        <v>1286</v>
      </c>
      <c r="F678" s="207" t="s">
        <v>1287</v>
      </c>
      <c r="G678" s="208" t="s">
        <v>178</v>
      </c>
      <c r="H678" s="209">
        <v>640.882</v>
      </c>
      <c r="I678" s="210"/>
      <c r="J678" s="211">
        <f>ROUND(I678*H678,2)</f>
        <v>0</v>
      </c>
      <c r="K678" s="207" t="s">
        <v>179</v>
      </c>
      <c r="L678" s="212"/>
      <c r="M678" s="213" t="s">
        <v>1</v>
      </c>
      <c r="N678" s="214" t="s">
        <v>42</v>
      </c>
      <c r="O678" s="59"/>
      <c r="P678" s="177">
        <f>O678*H678</f>
        <v>0</v>
      </c>
      <c r="Q678" s="177">
        <v>0.0004</v>
      </c>
      <c r="R678" s="177">
        <f>Q678*H678</f>
        <v>0.2563528</v>
      </c>
      <c r="S678" s="177">
        <v>0</v>
      </c>
      <c r="T678" s="178">
        <f>S678*H678</f>
        <v>0</v>
      </c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R678" s="179" t="s">
        <v>398</v>
      </c>
      <c r="AT678" s="179" t="s">
        <v>217</v>
      </c>
      <c r="AU678" s="179" t="s">
        <v>92</v>
      </c>
      <c r="AY678" s="18" t="s">
        <v>173</v>
      </c>
      <c r="BE678" s="180">
        <f>IF(N678="základní",J678,0)</f>
        <v>0</v>
      </c>
      <c r="BF678" s="180">
        <f>IF(N678="snížená",J678,0)</f>
        <v>0</v>
      </c>
      <c r="BG678" s="180">
        <f>IF(N678="zákl. přenesená",J678,0)</f>
        <v>0</v>
      </c>
      <c r="BH678" s="180">
        <f>IF(N678="sníž. přenesená",J678,0)</f>
        <v>0</v>
      </c>
      <c r="BI678" s="180">
        <f>IF(N678="nulová",J678,0)</f>
        <v>0</v>
      </c>
      <c r="BJ678" s="18" t="s">
        <v>92</v>
      </c>
      <c r="BK678" s="180">
        <f>ROUND(I678*H678,2)</f>
        <v>0</v>
      </c>
      <c r="BL678" s="18" t="s">
        <v>253</v>
      </c>
      <c r="BM678" s="179" t="s">
        <v>1288</v>
      </c>
    </row>
    <row r="679" spans="2:51" s="14" customFormat="1" ht="12">
      <c r="B679" s="189"/>
      <c r="D679" s="182" t="s">
        <v>182</v>
      </c>
      <c r="F679" s="191" t="s">
        <v>1289</v>
      </c>
      <c r="H679" s="192">
        <v>640.882</v>
      </c>
      <c r="I679" s="193"/>
      <c r="L679" s="189"/>
      <c r="M679" s="194"/>
      <c r="N679" s="195"/>
      <c r="O679" s="195"/>
      <c r="P679" s="195"/>
      <c r="Q679" s="195"/>
      <c r="R679" s="195"/>
      <c r="S679" s="195"/>
      <c r="T679" s="196"/>
      <c r="AT679" s="190" t="s">
        <v>182</v>
      </c>
      <c r="AU679" s="190" t="s">
        <v>92</v>
      </c>
      <c r="AV679" s="14" t="s">
        <v>92</v>
      </c>
      <c r="AW679" s="14" t="s">
        <v>3</v>
      </c>
      <c r="AX679" s="14" t="s">
        <v>84</v>
      </c>
      <c r="AY679" s="190" t="s">
        <v>173</v>
      </c>
    </row>
    <row r="680" spans="1:65" s="2" customFormat="1" ht="21.75" customHeight="1">
      <c r="A680" s="33"/>
      <c r="B680" s="167"/>
      <c r="C680" s="168" t="s">
        <v>571</v>
      </c>
      <c r="D680" s="168" t="s">
        <v>175</v>
      </c>
      <c r="E680" s="169" t="s">
        <v>1290</v>
      </c>
      <c r="F680" s="170" t="s">
        <v>1291</v>
      </c>
      <c r="G680" s="171" t="s">
        <v>618</v>
      </c>
      <c r="H680" s="223"/>
      <c r="I680" s="173"/>
      <c r="J680" s="174">
        <f>ROUND(I680*H680,2)</f>
        <v>0</v>
      </c>
      <c r="K680" s="170" t="s">
        <v>179</v>
      </c>
      <c r="L680" s="34"/>
      <c r="M680" s="175" t="s">
        <v>1</v>
      </c>
      <c r="N680" s="176" t="s">
        <v>42</v>
      </c>
      <c r="O680" s="59"/>
      <c r="P680" s="177">
        <f>O680*H680</f>
        <v>0</v>
      </c>
      <c r="Q680" s="177">
        <v>0</v>
      </c>
      <c r="R680" s="177">
        <f>Q680*H680</f>
        <v>0</v>
      </c>
      <c r="S680" s="177">
        <v>0</v>
      </c>
      <c r="T680" s="178">
        <f>S680*H680</f>
        <v>0</v>
      </c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R680" s="179" t="s">
        <v>253</v>
      </c>
      <c r="AT680" s="179" t="s">
        <v>175</v>
      </c>
      <c r="AU680" s="179" t="s">
        <v>92</v>
      </c>
      <c r="AY680" s="18" t="s">
        <v>173</v>
      </c>
      <c r="BE680" s="180">
        <f>IF(N680="základní",J680,0)</f>
        <v>0</v>
      </c>
      <c r="BF680" s="180">
        <f>IF(N680="snížená",J680,0)</f>
        <v>0</v>
      </c>
      <c r="BG680" s="180">
        <f>IF(N680="zákl. přenesená",J680,0)</f>
        <v>0</v>
      </c>
      <c r="BH680" s="180">
        <f>IF(N680="sníž. přenesená",J680,0)</f>
        <v>0</v>
      </c>
      <c r="BI680" s="180">
        <f>IF(N680="nulová",J680,0)</f>
        <v>0</v>
      </c>
      <c r="BJ680" s="18" t="s">
        <v>92</v>
      </c>
      <c r="BK680" s="180">
        <f>ROUND(I680*H680,2)</f>
        <v>0</v>
      </c>
      <c r="BL680" s="18" t="s">
        <v>253</v>
      </c>
      <c r="BM680" s="179" t="s">
        <v>1292</v>
      </c>
    </row>
    <row r="681" spans="2:63" s="12" customFormat="1" ht="22.95" customHeight="1">
      <c r="B681" s="154"/>
      <c r="D681" s="155" t="s">
        <v>75</v>
      </c>
      <c r="E681" s="165" t="s">
        <v>1293</v>
      </c>
      <c r="F681" s="165" t="s">
        <v>1294</v>
      </c>
      <c r="I681" s="157"/>
      <c r="J681" s="166">
        <f>BK681</f>
        <v>0</v>
      </c>
      <c r="L681" s="154"/>
      <c r="M681" s="159"/>
      <c r="N681" s="160"/>
      <c r="O681" s="160"/>
      <c r="P681" s="161">
        <f>SUM(P682:P793)</f>
        <v>0</v>
      </c>
      <c r="Q681" s="160"/>
      <c r="R681" s="161">
        <f>SUM(R682:R793)</f>
        <v>5.37475406</v>
      </c>
      <c r="S681" s="160"/>
      <c r="T681" s="162">
        <f>SUM(T682:T793)</f>
        <v>1.45655</v>
      </c>
      <c r="AR681" s="155" t="s">
        <v>92</v>
      </c>
      <c r="AT681" s="163" t="s">
        <v>75</v>
      </c>
      <c r="AU681" s="163" t="s">
        <v>84</v>
      </c>
      <c r="AY681" s="155" t="s">
        <v>173</v>
      </c>
      <c r="BK681" s="164">
        <f>SUM(BK682:BK793)</f>
        <v>0</v>
      </c>
    </row>
    <row r="682" spans="1:65" s="2" customFormat="1" ht="21.75" customHeight="1">
      <c r="A682" s="33"/>
      <c r="B682" s="167"/>
      <c r="C682" s="168" t="s">
        <v>577</v>
      </c>
      <c r="D682" s="168" t="s">
        <v>175</v>
      </c>
      <c r="E682" s="169" t="s">
        <v>1295</v>
      </c>
      <c r="F682" s="170" t="s">
        <v>1296</v>
      </c>
      <c r="G682" s="171" t="s">
        <v>178</v>
      </c>
      <c r="H682" s="172">
        <v>582.62</v>
      </c>
      <c r="I682" s="173"/>
      <c r="J682" s="174">
        <f>ROUND(I682*H682,2)</f>
        <v>0</v>
      </c>
      <c r="K682" s="170" t="s">
        <v>179</v>
      </c>
      <c r="L682" s="34"/>
      <c r="M682" s="175" t="s">
        <v>1</v>
      </c>
      <c r="N682" s="176" t="s">
        <v>42</v>
      </c>
      <c r="O682" s="59"/>
      <c r="P682" s="177">
        <f>O682*H682</f>
        <v>0</v>
      </c>
      <c r="Q682" s="177">
        <v>3E-05</v>
      </c>
      <c r="R682" s="177">
        <f>Q682*H682</f>
        <v>0.0174786</v>
      </c>
      <c r="S682" s="177">
        <v>0</v>
      </c>
      <c r="T682" s="178">
        <f>S682*H682</f>
        <v>0</v>
      </c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R682" s="179" t="s">
        <v>253</v>
      </c>
      <c r="AT682" s="179" t="s">
        <v>175</v>
      </c>
      <c r="AU682" s="179" t="s">
        <v>92</v>
      </c>
      <c r="AY682" s="18" t="s">
        <v>173</v>
      </c>
      <c r="BE682" s="180">
        <f>IF(N682="základní",J682,0)</f>
        <v>0</v>
      </c>
      <c r="BF682" s="180">
        <f>IF(N682="snížená",J682,0)</f>
        <v>0</v>
      </c>
      <c r="BG682" s="180">
        <f>IF(N682="zákl. přenesená",J682,0)</f>
        <v>0</v>
      </c>
      <c r="BH682" s="180">
        <f>IF(N682="sníž. přenesená",J682,0)</f>
        <v>0</v>
      </c>
      <c r="BI682" s="180">
        <f>IF(N682="nulová",J682,0)</f>
        <v>0</v>
      </c>
      <c r="BJ682" s="18" t="s">
        <v>92</v>
      </c>
      <c r="BK682" s="180">
        <f>ROUND(I682*H682,2)</f>
        <v>0</v>
      </c>
      <c r="BL682" s="18" t="s">
        <v>253</v>
      </c>
      <c r="BM682" s="179" t="s">
        <v>1297</v>
      </c>
    </row>
    <row r="683" spans="1:65" s="2" customFormat="1" ht="21.75" customHeight="1">
      <c r="A683" s="33"/>
      <c r="B683" s="167"/>
      <c r="C683" s="168" t="s">
        <v>585</v>
      </c>
      <c r="D683" s="168" t="s">
        <v>175</v>
      </c>
      <c r="E683" s="169" t="s">
        <v>1298</v>
      </c>
      <c r="F683" s="170" t="s">
        <v>1299</v>
      </c>
      <c r="G683" s="171" t="s">
        <v>178</v>
      </c>
      <c r="H683" s="172">
        <v>582.62</v>
      </c>
      <c r="I683" s="173"/>
      <c r="J683" s="174">
        <f>ROUND(I683*H683,2)</f>
        <v>0</v>
      </c>
      <c r="K683" s="170" t="s">
        <v>179</v>
      </c>
      <c r="L683" s="34"/>
      <c r="M683" s="175" t="s">
        <v>1</v>
      </c>
      <c r="N683" s="176" t="s">
        <v>42</v>
      </c>
      <c r="O683" s="59"/>
      <c r="P683" s="177">
        <f>O683*H683</f>
        <v>0</v>
      </c>
      <c r="Q683" s="177">
        <v>0.0045</v>
      </c>
      <c r="R683" s="177">
        <f>Q683*H683</f>
        <v>2.62179</v>
      </c>
      <c r="S683" s="177">
        <v>0</v>
      </c>
      <c r="T683" s="178">
        <f>S683*H683</f>
        <v>0</v>
      </c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R683" s="179" t="s">
        <v>253</v>
      </c>
      <c r="AT683" s="179" t="s">
        <v>175</v>
      </c>
      <c r="AU683" s="179" t="s">
        <v>92</v>
      </c>
      <c r="AY683" s="18" t="s">
        <v>173</v>
      </c>
      <c r="BE683" s="180">
        <f>IF(N683="základní",J683,0)</f>
        <v>0</v>
      </c>
      <c r="BF683" s="180">
        <f>IF(N683="snížená",J683,0)</f>
        <v>0</v>
      </c>
      <c r="BG683" s="180">
        <f>IF(N683="zákl. přenesená",J683,0)</f>
        <v>0</v>
      </c>
      <c r="BH683" s="180">
        <f>IF(N683="sníž. přenesená",J683,0)</f>
        <v>0</v>
      </c>
      <c r="BI683" s="180">
        <f>IF(N683="nulová",J683,0)</f>
        <v>0</v>
      </c>
      <c r="BJ683" s="18" t="s">
        <v>92</v>
      </c>
      <c r="BK683" s="180">
        <f>ROUND(I683*H683,2)</f>
        <v>0</v>
      </c>
      <c r="BL683" s="18" t="s">
        <v>253</v>
      </c>
      <c r="BM683" s="179" t="s">
        <v>1300</v>
      </c>
    </row>
    <row r="684" spans="1:65" s="2" customFormat="1" ht="21.75" customHeight="1">
      <c r="A684" s="33"/>
      <c r="B684" s="167"/>
      <c r="C684" s="168" t="s">
        <v>591</v>
      </c>
      <c r="D684" s="168" t="s">
        <v>175</v>
      </c>
      <c r="E684" s="169" t="s">
        <v>1301</v>
      </c>
      <c r="F684" s="170" t="s">
        <v>1302</v>
      </c>
      <c r="G684" s="171" t="s">
        <v>178</v>
      </c>
      <c r="H684" s="172">
        <v>582.62</v>
      </c>
      <c r="I684" s="173"/>
      <c r="J684" s="174">
        <f>ROUND(I684*H684,2)</f>
        <v>0</v>
      </c>
      <c r="K684" s="170" t="s">
        <v>179</v>
      </c>
      <c r="L684" s="34"/>
      <c r="M684" s="175" t="s">
        <v>1</v>
      </c>
      <c r="N684" s="176" t="s">
        <v>42</v>
      </c>
      <c r="O684" s="59"/>
      <c r="P684" s="177">
        <f>O684*H684</f>
        <v>0</v>
      </c>
      <c r="Q684" s="177">
        <v>0</v>
      </c>
      <c r="R684" s="177">
        <f>Q684*H684</f>
        <v>0</v>
      </c>
      <c r="S684" s="177">
        <v>0.0025</v>
      </c>
      <c r="T684" s="178">
        <f>S684*H684</f>
        <v>1.45655</v>
      </c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R684" s="179" t="s">
        <v>253</v>
      </c>
      <c r="AT684" s="179" t="s">
        <v>175</v>
      </c>
      <c r="AU684" s="179" t="s">
        <v>92</v>
      </c>
      <c r="AY684" s="18" t="s">
        <v>173</v>
      </c>
      <c r="BE684" s="180">
        <f>IF(N684="základní",J684,0)</f>
        <v>0</v>
      </c>
      <c r="BF684" s="180">
        <f>IF(N684="snížená",J684,0)</f>
        <v>0</v>
      </c>
      <c r="BG684" s="180">
        <f>IF(N684="zákl. přenesená",J684,0)</f>
        <v>0</v>
      </c>
      <c r="BH684" s="180">
        <f>IF(N684="sníž. přenesená",J684,0)</f>
        <v>0</v>
      </c>
      <c r="BI684" s="180">
        <f>IF(N684="nulová",J684,0)</f>
        <v>0</v>
      </c>
      <c r="BJ684" s="18" t="s">
        <v>92</v>
      </c>
      <c r="BK684" s="180">
        <f>ROUND(I684*H684,2)</f>
        <v>0</v>
      </c>
      <c r="BL684" s="18" t="s">
        <v>253</v>
      </c>
      <c r="BM684" s="179" t="s">
        <v>1303</v>
      </c>
    </row>
    <row r="685" spans="2:51" s="14" customFormat="1" ht="12">
      <c r="B685" s="189"/>
      <c r="D685" s="182" t="s">
        <v>182</v>
      </c>
      <c r="E685" s="190" t="s">
        <v>1</v>
      </c>
      <c r="F685" s="191" t="s">
        <v>924</v>
      </c>
      <c r="H685" s="192">
        <v>21.37</v>
      </c>
      <c r="I685" s="193"/>
      <c r="L685" s="189"/>
      <c r="M685" s="194"/>
      <c r="N685" s="195"/>
      <c r="O685" s="195"/>
      <c r="P685" s="195"/>
      <c r="Q685" s="195"/>
      <c r="R685" s="195"/>
      <c r="S685" s="195"/>
      <c r="T685" s="196"/>
      <c r="AT685" s="190" t="s">
        <v>182</v>
      </c>
      <c r="AU685" s="190" t="s">
        <v>92</v>
      </c>
      <c r="AV685" s="14" t="s">
        <v>92</v>
      </c>
      <c r="AW685" s="14" t="s">
        <v>32</v>
      </c>
      <c r="AX685" s="14" t="s">
        <v>76</v>
      </c>
      <c r="AY685" s="190" t="s">
        <v>173</v>
      </c>
    </row>
    <row r="686" spans="2:51" s="14" customFormat="1" ht="12">
      <c r="B686" s="189"/>
      <c r="D686" s="182" t="s">
        <v>182</v>
      </c>
      <c r="E686" s="190" t="s">
        <v>1</v>
      </c>
      <c r="F686" s="191" t="s">
        <v>925</v>
      </c>
      <c r="H686" s="192">
        <v>28.5</v>
      </c>
      <c r="I686" s="193"/>
      <c r="L686" s="189"/>
      <c r="M686" s="194"/>
      <c r="N686" s="195"/>
      <c r="O686" s="195"/>
      <c r="P686" s="195"/>
      <c r="Q686" s="195"/>
      <c r="R686" s="195"/>
      <c r="S686" s="195"/>
      <c r="T686" s="196"/>
      <c r="AT686" s="190" t="s">
        <v>182</v>
      </c>
      <c r="AU686" s="190" t="s">
        <v>92</v>
      </c>
      <c r="AV686" s="14" t="s">
        <v>92</v>
      </c>
      <c r="AW686" s="14" t="s">
        <v>32</v>
      </c>
      <c r="AX686" s="14" t="s">
        <v>76</v>
      </c>
      <c r="AY686" s="190" t="s">
        <v>173</v>
      </c>
    </row>
    <row r="687" spans="2:51" s="14" customFormat="1" ht="12">
      <c r="B687" s="189"/>
      <c r="D687" s="182" t="s">
        <v>182</v>
      </c>
      <c r="E687" s="190" t="s">
        <v>1</v>
      </c>
      <c r="F687" s="191" t="s">
        <v>926</v>
      </c>
      <c r="H687" s="192">
        <v>17.2</v>
      </c>
      <c r="I687" s="193"/>
      <c r="L687" s="189"/>
      <c r="M687" s="194"/>
      <c r="N687" s="195"/>
      <c r="O687" s="195"/>
      <c r="P687" s="195"/>
      <c r="Q687" s="195"/>
      <c r="R687" s="195"/>
      <c r="S687" s="195"/>
      <c r="T687" s="196"/>
      <c r="AT687" s="190" t="s">
        <v>182</v>
      </c>
      <c r="AU687" s="190" t="s">
        <v>92</v>
      </c>
      <c r="AV687" s="14" t="s">
        <v>92</v>
      </c>
      <c r="AW687" s="14" t="s">
        <v>32</v>
      </c>
      <c r="AX687" s="14" t="s">
        <v>76</v>
      </c>
      <c r="AY687" s="190" t="s">
        <v>173</v>
      </c>
    </row>
    <row r="688" spans="2:51" s="14" customFormat="1" ht="12">
      <c r="B688" s="189"/>
      <c r="D688" s="182" t="s">
        <v>182</v>
      </c>
      <c r="E688" s="190" t="s">
        <v>1</v>
      </c>
      <c r="F688" s="191" t="s">
        <v>927</v>
      </c>
      <c r="H688" s="192">
        <v>2.77</v>
      </c>
      <c r="I688" s="193"/>
      <c r="L688" s="189"/>
      <c r="M688" s="194"/>
      <c r="N688" s="195"/>
      <c r="O688" s="195"/>
      <c r="P688" s="195"/>
      <c r="Q688" s="195"/>
      <c r="R688" s="195"/>
      <c r="S688" s="195"/>
      <c r="T688" s="196"/>
      <c r="AT688" s="190" t="s">
        <v>182</v>
      </c>
      <c r="AU688" s="190" t="s">
        <v>92</v>
      </c>
      <c r="AV688" s="14" t="s">
        <v>92</v>
      </c>
      <c r="AW688" s="14" t="s">
        <v>32</v>
      </c>
      <c r="AX688" s="14" t="s">
        <v>76</v>
      </c>
      <c r="AY688" s="190" t="s">
        <v>173</v>
      </c>
    </row>
    <row r="689" spans="2:51" s="14" customFormat="1" ht="12">
      <c r="B689" s="189"/>
      <c r="D689" s="182" t="s">
        <v>182</v>
      </c>
      <c r="E689" s="190" t="s">
        <v>1</v>
      </c>
      <c r="F689" s="191" t="s">
        <v>928</v>
      </c>
      <c r="H689" s="192">
        <v>19.73</v>
      </c>
      <c r="I689" s="193"/>
      <c r="L689" s="189"/>
      <c r="M689" s="194"/>
      <c r="N689" s="195"/>
      <c r="O689" s="195"/>
      <c r="P689" s="195"/>
      <c r="Q689" s="195"/>
      <c r="R689" s="195"/>
      <c r="S689" s="195"/>
      <c r="T689" s="196"/>
      <c r="AT689" s="190" t="s">
        <v>182</v>
      </c>
      <c r="AU689" s="190" t="s">
        <v>92</v>
      </c>
      <c r="AV689" s="14" t="s">
        <v>92</v>
      </c>
      <c r="AW689" s="14" t="s">
        <v>32</v>
      </c>
      <c r="AX689" s="14" t="s">
        <v>76</v>
      </c>
      <c r="AY689" s="190" t="s">
        <v>173</v>
      </c>
    </row>
    <row r="690" spans="2:51" s="14" customFormat="1" ht="12">
      <c r="B690" s="189"/>
      <c r="D690" s="182" t="s">
        <v>182</v>
      </c>
      <c r="E690" s="190" t="s">
        <v>1</v>
      </c>
      <c r="F690" s="191" t="s">
        <v>929</v>
      </c>
      <c r="H690" s="192">
        <v>3</v>
      </c>
      <c r="I690" s="193"/>
      <c r="L690" s="189"/>
      <c r="M690" s="194"/>
      <c r="N690" s="195"/>
      <c r="O690" s="195"/>
      <c r="P690" s="195"/>
      <c r="Q690" s="195"/>
      <c r="R690" s="195"/>
      <c r="S690" s="195"/>
      <c r="T690" s="196"/>
      <c r="AT690" s="190" t="s">
        <v>182</v>
      </c>
      <c r="AU690" s="190" t="s">
        <v>92</v>
      </c>
      <c r="AV690" s="14" t="s">
        <v>92</v>
      </c>
      <c r="AW690" s="14" t="s">
        <v>32</v>
      </c>
      <c r="AX690" s="14" t="s">
        <v>76</v>
      </c>
      <c r="AY690" s="190" t="s">
        <v>173</v>
      </c>
    </row>
    <row r="691" spans="2:51" s="14" customFormat="1" ht="12">
      <c r="B691" s="189"/>
      <c r="D691" s="182" t="s">
        <v>182</v>
      </c>
      <c r="E691" s="190" t="s">
        <v>1</v>
      </c>
      <c r="F691" s="191" t="s">
        <v>930</v>
      </c>
      <c r="H691" s="192">
        <v>27.17</v>
      </c>
      <c r="I691" s="193"/>
      <c r="L691" s="189"/>
      <c r="M691" s="194"/>
      <c r="N691" s="195"/>
      <c r="O691" s="195"/>
      <c r="P691" s="195"/>
      <c r="Q691" s="195"/>
      <c r="R691" s="195"/>
      <c r="S691" s="195"/>
      <c r="T691" s="196"/>
      <c r="AT691" s="190" t="s">
        <v>182</v>
      </c>
      <c r="AU691" s="190" t="s">
        <v>92</v>
      </c>
      <c r="AV691" s="14" t="s">
        <v>92</v>
      </c>
      <c r="AW691" s="14" t="s">
        <v>32</v>
      </c>
      <c r="AX691" s="14" t="s">
        <v>76</v>
      </c>
      <c r="AY691" s="190" t="s">
        <v>173</v>
      </c>
    </row>
    <row r="692" spans="2:51" s="14" customFormat="1" ht="12">
      <c r="B692" s="189"/>
      <c r="D692" s="182" t="s">
        <v>182</v>
      </c>
      <c r="E692" s="190" t="s">
        <v>1</v>
      </c>
      <c r="F692" s="191" t="s">
        <v>931</v>
      </c>
      <c r="H692" s="192">
        <v>17.38</v>
      </c>
      <c r="I692" s="193"/>
      <c r="L692" s="189"/>
      <c r="M692" s="194"/>
      <c r="N692" s="195"/>
      <c r="O692" s="195"/>
      <c r="P692" s="195"/>
      <c r="Q692" s="195"/>
      <c r="R692" s="195"/>
      <c r="S692" s="195"/>
      <c r="T692" s="196"/>
      <c r="AT692" s="190" t="s">
        <v>182</v>
      </c>
      <c r="AU692" s="190" t="s">
        <v>92</v>
      </c>
      <c r="AV692" s="14" t="s">
        <v>92</v>
      </c>
      <c r="AW692" s="14" t="s">
        <v>32</v>
      </c>
      <c r="AX692" s="14" t="s">
        <v>76</v>
      </c>
      <c r="AY692" s="190" t="s">
        <v>173</v>
      </c>
    </row>
    <row r="693" spans="2:51" s="14" customFormat="1" ht="12">
      <c r="B693" s="189"/>
      <c r="D693" s="182" t="s">
        <v>182</v>
      </c>
      <c r="E693" s="190" t="s">
        <v>1</v>
      </c>
      <c r="F693" s="191" t="s">
        <v>932</v>
      </c>
      <c r="H693" s="192">
        <v>3.8</v>
      </c>
      <c r="I693" s="193"/>
      <c r="L693" s="189"/>
      <c r="M693" s="194"/>
      <c r="N693" s="195"/>
      <c r="O693" s="195"/>
      <c r="P693" s="195"/>
      <c r="Q693" s="195"/>
      <c r="R693" s="195"/>
      <c r="S693" s="195"/>
      <c r="T693" s="196"/>
      <c r="AT693" s="190" t="s">
        <v>182</v>
      </c>
      <c r="AU693" s="190" t="s">
        <v>92</v>
      </c>
      <c r="AV693" s="14" t="s">
        <v>92</v>
      </c>
      <c r="AW693" s="14" t="s">
        <v>32</v>
      </c>
      <c r="AX693" s="14" t="s">
        <v>76</v>
      </c>
      <c r="AY693" s="190" t="s">
        <v>173</v>
      </c>
    </row>
    <row r="694" spans="2:51" s="14" customFormat="1" ht="12">
      <c r="B694" s="189"/>
      <c r="D694" s="182" t="s">
        <v>182</v>
      </c>
      <c r="E694" s="190" t="s">
        <v>1</v>
      </c>
      <c r="F694" s="191" t="s">
        <v>933</v>
      </c>
      <c r="H694" s="192">
        <v>24.89</v>
      </c>
      <c r="I694" s="193"/>
      <c r="L694" s="189"/>
      <c r="M694" s="194"/>
      <c r="N694" s="195"/>
      <c r="O694" s="195"/>
      <c r="P694" s="195"/>
      <c r="Q694" s="195"/>
      <c r="R694" s="195"/>
      <c r="S694" s="195"/>
      <c r="T694" s="196"/>
      <c r="AT694" s="190" t="s">
        <v>182</v>
      </c>
      <c r="AU694" s="190" t="s">
        <v>92</v>
      </c>
      <c r="AV694" s="14" t="s">
        <v>92</v>
      </c>
      <c r="AW694" s="14" t="s">
        <v>32</v>
      </c>
      <c r="AX694" s="14" t="s">
        <v>76</v>
      </c>
      <c r="AY694" s="190" t="s">
        <v>173</v>
      </c>
    </row>
    <row r="695" spans="2:51" s="14" customFormat="1" ht="12">
      <c r="B695" s="189"/>
      <c r="D695" s="182" t="s">
        <v>182</v>
      </c>
      <c r="E695" s="190" t="s">
        <v>1</v>
      </c>
      <c r="F695" s="191" t="s">
        <v>934</v>
      </c>
      <c r="H695" s="192">
        <v>2.85</v>
      </c>
      <c r="I695" s="193"/>
      <c r="L695" s="189"/>
      <c r="M695" s="194"/>
      <c r="N695" s="195"/>
      <c r="O695" s="195"/>
      <c r="P695" s="195"/>
      <c r="Q695" s="195"/>
      <c r="R695" s="195"/>
      <c r="S695" s="195"/>
      <c r="T695" s="196"/>
      <c r="AT695" s="190" t="s">
        <v>182</v>
      </c>
      <c r="AU695" s="190" t="s">
        <v>92</v>
      </c>
      <c r="AV695" s="14" t="s">
        <v>92</v>
      </c>
      <c r="AW695" s="14" t="s">
        <v>32</v>
      </c>
      <c r="AX695" s="14" t="s">
        <v>76</v>
      </c>
      <c r="AY695" s="190" t="s">
        <v>173</v>
      </c>
    </row>
    <row r="696" spans="2:51" s="14" customFormat="1" ht="12">
      <c r="B696" s="189"/>
      <c r="D696" s="182" t="s">
        <v>182</v>
      </c>
      <c r="E696" s="190" t="s">
        <v>1</v>
      </c>
      <c r="F696" s="191" t="s">
        <v>936</v>
      </c>
      <c r="H696" s="192">
        <v>22.23</v>
      </c>
      <c r="I696" s="193"/>
      <c r="L696" s="189"/>
      <c r="M696" s="194"/>
      <c r="N696" s="195"/>
      <c r="O696" s="195"/>
      <c r="P696" s="195"/>
      <c r="Q696" s="195"/>
      <c r="R696" s="195"/>
      <c r="S696" s="195"/>
      <c r="T696" s="196"/>
      <c r="AT696" s="190" t="s">
        <v>182</v>
      </c>
      <c r="AU696" s="190" t="s">
        <v>92</v>
      </c>
      <c r="AV696" s="14" t="s">
        <v>92</v>
      </c>
      <c r="AW696" s="14" t="s">
        <v>32</v>
      </c>
      <c r="AX696" s="14" t="s">
        <v>76</v>
      </c>
      <c r="AY696" s="190" t="s">
        <v>173</v>
      </c>
    </row>
    <row r="697" spans="2:51" s="14" customFormat="1" ht="12">
      <c r="B697" s="189"/>
      <c r="D697" s="182" t="s">
        <v>182</v>
      </c>
      <c r="E697" s="190" t="s">
        <v>1</v>
      </c>
      <c r="F697" s="191" t="s">
        <v>937</v>
      </c>
      <c r="H697" s="192">
        <v>30.81</v>
      </c>
      <c r="I697" s="193"/>
      <c r="L697" s="189"/>
      <c r="M697" s="194"/>
      <c r="N697" s="195"/>
      <c r="O697" s="195"/>
      <c r="P697" s="195"/>
      <c r="Q697" s="195"/>
      <c r="R697" s="195"/>
      <c r="S697" s="195"/>
      <c r="T697" s="196"/>
      <c r="AT697" s="190" t="s">
        <v>182</v>
      </c>
      <c r="AU697" s="190" t="s">
        <v>92</v>
      </c>
      <c r="AV697" s="14" t="s">
        <v>92</v>
      </c>
      <c r="AW697" s="14" t="s">
        <v>32</v>
      </c>
      <c r="AX697" s="14" t="s">
        <v>76</v>
      </c>
      <c r="AY697" s="190" t="s">
        <v>173</v>
      </c>
    </row>
    <row r="698" spans="2:51" s="14" customFormat="1" ht="12">
      <c r="B698" s="189"/>
      <c r="D698" s="182" t="s">
        <v>182</v>
      </c>
      <c r="E698" s="190" t="s">
        <v>1</v>
      </c>
      <c r="F698" s="191" t="s">
        <v>938</v>
      </c>
      <c r="H698" s="192">
        <v>16.06</v>
      </c>
      <c r="I698" s="193"/>
      <c r="L698" s="189"/>
      <c r="M698" s="194"/>
      <c r="N698" s="195"/>
      <c r="O698" s="195"/>
      <c r="P698" s="195"/>
      <c r="Q698" s="195"/>
      <c r="R698" s="195"/>
      <c r="S698" s="195"/>
      <c r="T698" s="196"/>
      <c r="AT698" s="190" t="s">
        <v>182</v>
      </c>
      <c r="AU698" s="190" t="s">
        <v>92</v>
      </c>
      <c r="AV698" s="14" t="s">
        <v>92</v>
      </c>
      <c r="AW698" s="14" t="s">
        <v>32</v>
      </c>
      <c r="AX698" s="14" t="s">
        <v>76</v>
      </c>
      <c r="AY698" s="190" t="s">
        <v>173</v>
      </c>
    </row>
    <row r="699" spans="2:51" s="14" customFormat="1" ht="12">
      <c r="B699" s="189"/>
      <c r="D699" s="182" t="s">
        <v>182</v>
      </c>
      <c r="E699" s="190" t="s">
        <v>1</v>
      </c>
      <c r="F699" s="191" t="s">
        <v>939</v>
      </c>
      <c r="H699" s="192">
        <v>3.04</v>
      </c>
      <c r="I699" s="193"/>
      <c r="L699" s="189"/>
      <c r="M699" s="194"/>
      <c r="N699" s="195"/>
      <c r="O699" s="195"/>
      <c r="P699" s="195"/>
      <c r="Q699" s="195"/>
      <c r="R699" s="195"/>
      <c r="S699" s="195"/>
      <c r="T699" s="196"/>
      <c r="AT699" s="190" t="s">
        <v>182</v>
      </c>
      <c r="AU699" s="190" t="s">
        <v>92</v>
      </c>
      <c r="AV699" s="14" t="s">
        <v>92</v>
      </c>
      <c r="AW699" s="14" t="s">
        <v>32</v>
      </c>
      <c r="AX699" s="14" t="s">
        <v>76</v>
      </c>
      <c r="AY699" s="190" t="s">
        <v>173</v>
      </c>
    </row>
    <row r="700" spans="2:51" s="14" customFormat="1" ht="12">
      <c r="B700" s="189"/>
      <c r="D700" s="182" t="s">
        <v>182</v>
      </c>
      <c r="E700" s="190" t="s">
        <v>1</v>
      </c>
      <c r="F700" s="191" t="s">
        <v>940</v>
      </c>
      <c r="H700" s="192">
        <v>20.73</v>
      </c>
      <c r="I700" s="193"/>
      <c r="L700" s="189"/>
      <c r="M700" s="194"/>
      <c r="N700" s="195"/>
      <c r="O700" s="195"/>
      <c r="P700" s="195"/>
      <c r="Q700" s="195"/>
      <c r="R700" s="195"/>
      <c r="S700" s="195"/>
      <c r="T700" s="196"/>
      <c r="AT700" s="190" t="s">
        <v>182</v>
      </c>
      <c r="AU700" s="190" t="s">
        <v>92</v>
      </c>
      <c r="AV700" s="14" t="s">
        <v>92</v>
      </c>
      <c r="AW700" s="14" t="s">
        <v>32</v>
      </c>
      <c r="AX700" s="14" t="s">
        <v>76</v>
      </c>
      <c r="AY700" s="190" t="s">
        <v>173</v>
      </c>
    </row>
    <row r="701" spans="2:51" s="14" customFormat="1" ht="12">
      <c r="B701" s="189"/>
      <c r="D701" s="182" t="s">
        <v>182</v>
      </c>
      <c r="E701" s="190" t="s">
        <v>1</v>
      </c>
      <c r="F701" s="191" t="s">
        <v>941</v>
      </c>
      <c r="H701" s="192">
        <v>2.76</v>
      </c>
      <c r="I701" s="193"/>
      <c r="L701" s="189"/>
      <c r="M701" s="194"/>
      <c r="N701" s="195"/>
      <c r="O701" s="195"/>
      <c r="P701" s="195"/>
      <c r="Q701" s="195"/>
      <c r="R701" s="195"/>
      <c r="S701" s="195"/>
      <c r="T701" s="196"/>
      <c r="AT701" s="190" t="s">
        <v>182</v>
      </c>
      <c r="AU701" s="190" t="s">
        <v>92</v>
      </c>
      <c r="AV701" s="14" t="s">
        <v>92</v>
      </c>
      <c r="AW701" s="14" t="s">
        <v>32</v>
      </c>
      <c r="AX701" s="14" t="s">
        <v>76</v>
      </c>
      <c r="AY701" s="190" t="s">
        <v>173</v>
      </c>
    </row>
    <row r="702" spans="2:51" s="14" customFormat="1" ht="12">
      <c r="B702" s="189"/>
      <c r="D702" s="182" t="s">
        <v>182</v>
      </c>
      <c r="E702" s="190" t="s">
        <v>1</v>
      </c>
      <c r="F702" s="191" t="s">
        <v>942</v>
      </c>
      <c r="H702" s="192">
        <v>28.78</v>
      </c>
      <c r="I702" s="193"/>
      <c r="L702" s="189"/>
      <c r="M702" s="194"/>
      <c r="N702" s="195"/>
      <c r="O702" s="195"/>
      <c r="P702" s="195"/>
      <c r="Q702" s="195"/>
      <c r="R702" s="195"/>
      <c r="S702" s="195"/>
      <c r="T702" s="196"/>
      <c r="AT702" s="190" t="s">
        <v>182</v>
      </c>
      <c r="AU702" s="190" t="s">
        <v>92</v>
      </c>
      <c r="AV702" s="14" t="s">
        <v>92</v>
      </c>
      <c r="AW702" s="14" t="s">
        <v>32</v>
      </c>
      <c r="AX702" s="14" t="s">
        <v>76</v>
      </c>
      <c r="AY702" s="190" t="s">
        <v>173</v>
      </c>
    </row>
    <row r="703" spans="2:51" s="14" customFormat="1" ht="12">
      <c r="B703" s="189"/>
      <c r="D703" s="182" t="s">
        <v>182</v>
      </c>
      <c r="E703" s="190" t="s">
        <v>1</v>
      </c>
      <c r="F703" s="191" t="s">
        <v>943</v>
      </c>
      <c r="H703" s="192">
        <v>17.57</v>
      </c>
      <c r="I703" s="193"/>
      <c r="L703" s="189"/>
      <c r="M703" s="194"/>
      <c r="N703" s="195"/>
      <c r="O703" s="195"/>
      <c r="P703" s="195"/>
      <c r="Q703" s="195"/>
      <c r="R703" s="195"/>
      <c r="S703" s="195"/>
      <c r="T703" s="196"/>
      <c r="AT703" s="190" t="s">
        <v>182</v>
      </c>
      <c r="AU703" s="190" t="s">
        <v>92</v>
      </c>
      <c r="AV703" s="14" t="s">
        <v>92</v>
      </c>
      <c r="AW703" s="14" t="s">
        <v>32</v>
      </c>
      <c r="AX703" s="14" t="s">
        <v>76</v>
      </c>
      <c r="AY703" s="190" t="s">
        <v>173</v>
      </c>
    </row>
    <row r="704" spans="2:51" s="14" customFormat="1" ht="12">
      <c r="B704" s="189"/>
      <c r="D704" s="182" t="s">
        <v>182</v>
      </c>
      <c r="E704" s="190" t="s">
        <v>1</v>
      </c>
      <c r="F704" s="191" t="s">
        <v>944</v>
      </c>
      <c r="H704" s="192">
        <v>4.08</v>
      </c>
      <c r="I704" s="193"/>
      <c r="L704" s="189"/>
      <c r="M704" s="194"/>
      <c r="N704" s="195"/>
      <c r="O704" s="195"/>
      <c r="P704" s="195"/>
      <c r="Q704" s="195"/>
      <c r="R704" s="195"/>
      <c r="S704" s="195"/>
      <c r="T704" s="196"/>
      <c r="AT704" s="190" t="s">
        <v>182</v>
      </c>
      <c r="AU704" s="190" t="s">
        <v>92</v>
      </c>
      <c r="AV704" s="14" t="s">
        <v>92</v>
      </c>
      <c r="AW704" s="14" t="s">
        <v>32</v>
      </c>
      <c r="AX704" s="14" t="s">
        <v>76</v>
      </c>
      <c r="AY704" s="190" t="s">
        <v>173</v>
      </c>
    </row>
    <row r="705" spans="2:51" s="14" customFormat="1" ht="12">
      <c r="B705" s="189"/>
      <c r="D705" s="182" t="s">
        <v>182</v>
      </c>
      <c r="E705" s="190" t="s">
        <v>1</v>
      </c>
      <c r="F705" s="191" t="s">
        <v>945</v>
      </c>
      <c r="H705" s="192">
        <v>24.07</v>
      </c>
      <c r="I705" s="193"/>
      <c r="L705" s="189"/>
      <c r="M705" s="194"/>
      <c r="N705" s="195"/>
      <c r="O705" s="195"/>
      <c r="P705" s="195"/>
      <c r="Q705" s="195"/>
      <c r="R705" s="195"/>
      <c r="S705" s="195"/>
      <c r="T705" s="196"/>
      <c r="AT705" s="190" t="s">
        <v>182</v>
      </c>
      <c r="AU705" s="190" t="s">
        <v>92</v>
      </c>
      <c r="AV705" s="14" t="s">
        <v>92</v>
      </c>
      <c r="AW705" s="14" t="s">
        <v>32</v>
      </c>
      <c r="AX705" s="14" t="s">
        <v>76</v>
      </c>
      <c r="AY705" s="190" t="s">
        <v>173</v>
      </c>
    </row>
    <row r="706" spans="2:51" s="14" customFormat="1" ht="12">
      <c r="B706" s="189"/>
      <c r="D706" s="182" t="s">
        <v>182</v>
      </c>
      <c r="E706" s="190" t="s">
        <v>1</v>
      </c>
      <c r="F706" s="191" t="s">
        <v>946</v>
      </c>
      <c r="H706" s="192">
        <v>2.89</v>
      </c>
      <c r="I706" s="193"/>
      <c r="L706" s="189"/>
      <c r="M706" s="194"/>
      <c r="N706" s="195"/>
      <c r="O706" s="195"/>
      <c r="P706" s="195"/>
      <c r="Q706" s="195"/>
      <c r="R706" s="195"/>
      <c r="S706" s="195"/>
      <c r="T706" s="196"/>
      <c r="AT706" s="190" t="s">
        <v>182</v>
      </c>
      <c r="AU706" s="190" t="s">
        <v>92</v>
      </c>
      <c r="AV706" s="14" t="s">
        <v>92</v>
      </c>
      <c r="AW706" s="14" t="s">
        <v>32</v>
      </c>
      <c r="AX706" s="14" t="s">
        <v>76</v>
      </c>
      <c r="AY706" s="190" t="s">
        <v>173</v>
      </c>
    </row>
    <row r="707" spans="2:51" s="14" customFormat="1" ht="12">
      <c r="B707" s="189"/>
      <c r="D707" s="182" t="s">
        <v>182</v>
      </c>
      <c r="E707" s="190" t="s">
        <v>1</v>
      </c>
      <c r="F707" s="191" t="s">
        <v>947</v>
      </c>
      <c r="H707" s="192">
        <v>31.63</v>
      </c>
      <c r="I707" s="193"/>
      <c r="L707" s="189"/>
      <c r="M707" s="194"/>
      <c r="N707" s="195"/>
      <c r="O707" s="195"/>
      <c r="P707" s="195"/>
      <c r="Q707" s="195"/>
      <c r="R707" s="195"/>
      <c r="S707" s="195"/>
      <c r="T707" s="196"/>
      <c r="AT707" s="190" t="s">
        <v>182</v>
      </c>
      <c r="AU707" s="190" t="s">
        <v>92</v>
      </c>
      <c r="AV707" s="14" t="s">
        <v>92</v>
      </c>
      <c r="AW707" s="14" t="s">
        <v>32</v>
      </c>
      <c r="AX707" s="14" t="s">
        <v>76</v>
      </c>
      <c r="AY707" s="190" t="s">
        <v>173</v>
      </c>
    </row>
    <row r="708" spans="2:51" s="14" customFormat="1" ht="12">
      <c r="B708" s="189"/>
      <c r="D708" s="182" t="s">
        <v>182</v>
      </c>
      <c r="E708" s="190" t="s">
        <v>1</v>
      </c>
      <c r="F708" s="191" t="s">
        <v>948</v>
      </c>
      <c r="H708" s="192">
        <v>45.42</v>
      </c>
      <c r="I708" s="193"/>
      <c r="L708" s="189"/>
      <c r="M708" s="194"/>
      <c r="N708" s="195"/>
      <c r="O708" s="195"/>
      <c r="P708" s="195"/>
      <c r="Q708" s="195"/>
      <c r="R708" s="195"/>
      <c r="S708" s="195"/>
      <c r="T708" s="196"/>
      <c r="AT708" s="190" t="s">
        <v>182</v>
      </c>
      <c r="AU708" s="190" t="s">
        <v>92</v>
      </c>
      <c r="AV708" s="14" t="s">
        <v>92</v>
      </c>
      <c r="AW708" s="14" t="s">
        <v>32</v>
      </c>
      <c r="AX708" s="14" t="s">
        <v>76</v>
      </c>
      <c r="AY708" s="190" t="s">
        <v>173</v>
      </c>
    </row>
    <row r="709" spans="2:51" s="14" customFormat="1" ht="12">
      <c r="B709" s="189"/>
      <c r="D709" s="182" t="s">
        <v>182</v>
      </c>
      <c r="E709" s="190" t="s">
        <v>1</v>
      </c>
      <c r="F709" s="191" t="s">
        <v>950</v>
      </c>
      <c r="H709" s="192">
        <v>16.32</v>
      </c>
      <c r="I709" s="193"/>
      <c r="L709" s="189"/>
      <c r="M709" s="194"/>
      <c r="N709" s="195"/>
      <c r="O709" s="195"/>
      <c r="P709" s="195"/>
      <c r="Q709" s="195"/>
      <c r="R709" s="195"/>
      <c r="S709" s="195"/>
      <c r="T709" s="196"/>
      <c r="AT709" s="190" t="s">
        <v>182</v>
      </c>
      <c r="AU709" s="190" t="s">
        <v>92</v>
      </c>
      <c r="AV709" s="14" t="s">
        <v>92</v>
      </c>
      <c r="AW709" s="14" t="s">
        <v>32</v>
      </c>
      <c r="AX709" s="14" t="s">
        <v>76</v>
      </c>
      <c r="AY709" s="190" t="s">
        <v>173</v>
      </c>
    </row>
    <row r="710" spans="2:51" s="14" customFormat="1" ht="12">
      <c r="B710" s="189"/>
      <c r="D710" s="182" t="s">
        <v>182</v>
      </c>
      <c r="E710" s="190" t="s">
        <v>1</v>
      </c>
      <c r="F710" s="191" t="s">
        <v>951</v>
      </c>
      <c r="H710" s="192">
        <v>31.79</v>
      </c>
      <c r="I710" s="193"/>
      <c r="L710" s="189"/>
      <c r="M710" s="194"/>
      <c r="N710" s="195"/>
      <c r="O710" s="195"/>
      <c r="P710" s="195"/>
      <c r="Q710" s="195"/>
      <c r="R710" s="195"/>
      <c r="S710" s="195"/>
      <c r="T710" s="196"/>
      <c r="AT710" s="190" t="s">
        <v>182</v>
      </c>
      <c r="AU710" s="190" t="s">
        <v>92</v>
      </c>
      <c r="AV710" s="14" t="s">
        <v>92</v>
      </c>
      <c r="AW710" s="14" t="s">
        <v>32</v>
      </c>
      <c r="AX710" s="14" t="s">
        <v>76</v>
      </c>
      <c r="AY710" s="190" t="s">
        <v>173</v>
      </c>
    </row>
    <row r="711" spans="2:51" s="14" customFormat="1" ht="12">
      <c r="B711" s="189"/>
      <c r="D711" s="182" t="s">
        <v>182</v>
      </c>
      <c r="E711" s="190" t="s">
        <v>1</v>
      </c>
      <c r="F711" s="191" t="s">
        <v>952</v>
      </c>
      <c r="H711" s="192">
        <v>2.38</v>
      </c>
      <c r="I711" s="193"/>
      <c r="L711" s="189"/>
      <c r="M711" s="194"/>
      <c r="N711" s="195"/>
      <c r="O711" s="195"/>
      <c r="P711" s="195"/>
      <c r="Q711" s="195"/>
      <c r="R711" s="195"/>
      <c r="S711" s="195"/>
      <c r="T711" s="196"/>
      <c r="AT711" s="190" t="s">
        <v>182</v>
      </c>
      <c r="AU711" s="190" t="s">
        <v>92</v>
      </c>
      <c r="AV711" s="14" t="s">
        <v>92</v>
      </c>
      <c r="AW711" s="14" t="s">
        <v>32</v>
      </c>
      <c r="AX711" s="14" t="s">
        <v>76</v>
      </c>
      <c r="AY711" s="190" t="s">
        <v>173</v>
      </c>
    </row>
    <row r="712" spans="2:51" s="14" customFormat="1" ht="12">
      <c r="B712" s="189"/>
      <c r="D712" s="182" t="s">
        <v>182</v>
      </c>
      <c r="E712" s="190" t="s">
        <v>1</v>
      </c>
      <c r="F712" s="191" t="s">
        <v>953</v>
      </c>
      <c r="H712" s="192">
        <v>33.97</v>
      </c>
      <c r="I712" s="193"/>
      <c r="L712" s="189"/>
      <c r="M712" s="194"/>
      <c r="N712" s="195"/>
      <c r="O712" s="195"/>
      <c r="P712" s="195"/>
      <c r="Q712" s="195"/>
      <c r="R712" s="195"/>
      <c r="S712" s="195"/>
      <c r="T712" s="196"/>
      <c r="AT712" s="190" t="s">
        <v>182</v>
      </c>
      <c r="AU712" s="190" t="s">
        <v>92</v>
      </c>
      <c r="AV712" s="14" t="s">
        <v>92</v>
      </c>
      <c r="AW712" s="14" t="s">
        <v>32</v>
      </c>
      <c r="AX712" s="14" t="s">
        <v>76</v>
      </c>
      <c r="AY712" s="190" t="s">
        <v>173</v>
      </c>
    </row>
    <row r="713" spans="2:51" s="14" customFormat="1" ht="12">
      <c r="B713" s="189"/>
      <c r="D713" s="182" t="s">
        <v>182</v>
      </c>
      <c r="E713" s="190" t="s">
        <v>1</v>
      </c>
      <c r="F713" s="191" t="s">
        <v>954</v>
      </c>
      <c r="H713" s="192">
        <v>3.48</v>
      </c>
      <c r="I713" s="193"/>
      <c r="L713" s="189"/>
      <c r="M713" s="194"/>
      <c r="N713" s="195"/>
      <c r="O713" s="195"/>
      <c r="P713" s="195"/>
      <c r="Q713" s="195"/>
      <c r="R713" s="195"/>
      <c r="S713" s="195"/>
      <c r="T713" s="196"/>
      <c r="AT713" s="190" t="s">
        <v>182</v>
      </c>
      <c r="AU713" s="190" t="s">
        <v>92</v>
      </c>
      <c r="AV713" s="14" t="s">
        <v>92</v>
      </c>
      <c r="AW713" s="14" t="s">
        <v>32</v>
      </c>
      <c r="AX713" s="14" t="s">
        <v>76</v>
      </c>
      <c r="AY713" s="190" t="s">
        <v>173</v>
      </c>
    </row>
    <row r="714" spans="2:51" s="14" customFormat="1" ht="12">
      <c r="B714" s="189"/>
      <c r="D714" s="182" t="s">
        <v>182</v>
      </c>
      <c r="E714" s="190" t="s">
        <v>1</v>
      </c>
      <c r="F714" s="191" t="s">
        <v>955</v>
      </c>
      <c r="H714" s="192">
        <v>31.84</v>
      </c>
      <c r="I714" s="193"/>
      <c r="L714" s="189"/>
      <c r="M714" s="194"/>
      <c r="N714" s="195"/>
      <c r="O714" s="195"/>
      <c r="P714" s="195"/>
      <c r="Q714" s="195"/>
      <c r="R714" s="195"/>
      <c r="S714" s="195"/>
      <c r="T714" s="196"/>
      <c r="AT714" s="190" t="s">
        <v>182</v>
      </c>
      <c r="AU714" s="190" t="s">
        <v>92</v>
      </c>
      <c r="AV714" s="14" t="s">
        <v>92</v>
      </c>
      <c r="AW714" s="14" t="s">
        <v>32</v>
      </c>
      <c r="AX714" s="14" t="s">
        <v>76</v>
      </c>
      <c r="AY714" s="190" t="s">
        <v>173</v>
      </c>
    </row>
    <row r="715" spans="2:51" s="14" customFormat="1" ht="12">
      <c r="B715" s="189"/>
      <c r="D715" s="182" t="s">
        <v>182</v>
      </c>
      <c r="E715" s="190" t="s">
        <v>1</v>
      </c>
      <c r="F715" s="191" t="s">
        <v>956</v>
      </c>
      <c r="H715" s="192">
        <v>2.81</v>
      </c>
      <c r="I715" s="193"/>
      <c r="L715" s="189"/>
      <c r="M715" s="194"/>
      <c r="N715" s="195"/>
      <c r="O715" s="195"/>
      <c r="P715" s="195"/>
      <c r="Q715" s="195"/>
      <c r="R715" s="195"/>
      <c r="S715" s="195"/>
      <c r="T715" s="196"/>
      <c r="AT715" s="190" t="s">
        <v>182</v>
      </c>
      <c r="AU715" s="190" t="s">
        <v>92</v>
      </c>
      <c r="AV715" s="14" t="s">
        <v>92</v>
      </c>
      <c r="AW715" s="14" t="s">
        <v>32</v>
      </c>
      <c r="AX715" s="14" t="s">
        <v>76</v>
      </c>
      <c r="AY715" s="190" t="s">
        <v>173</v>
      </c>
    </row>
    <row r="716" spans="2:51" s="14" customFormat="1" ht="12">
      <c r="B716" s="189"/>
      <c r="D716" s="182" t="s">
        <v>182</v>
      </c>
      <c r="E716" s="190" t="s">
        <v>1</v>
      </c>
      <c r="F716" s="191" t="s">
        <v>957</v>
      </c>
      <c r="H716" s="192">
        <v>38.49</v>
      </c>
      <c r="I716" s="193"/>
      <c r="L716" s="189"/>
      <c r="M716" s="194"/>
      <c r="N716" s="195"/>
      <c r="O716" s="195"/>
      <c r="P716" s="195"/>
      <c r="Q716" s="195"/>
      <c r="R716" s="195"/>
      <c r="S716" s="195"/>
      <c r="T716" s="196"/>
      <c r="AT716" s="190" t="s">
        <v>182</v>
      </c>
      <c r="AU716" s="190" t="s">
        <v>92</v>
      </c>
      <c r="AV716" s="14" t="s">
        <v>92</v>
      </c>
      <c r="AW716" s="14" t="s">
        <v>32</v>
      </c>
      <c r="AX716" s="14" t="s">
        <v>76</v>
      </c>
      <c r="AY716" s="190" t="s">
        <v>173</v>
      </c>
    </row>
    <row r="717" spans="2:51" s="14" customFormat="1" ht="12">
      <c r="B717" s="189"/>
      <c r="D717" s="182" t="s">
        <v>182</v>
      </c>
      <c r="E717" s="190" t="s">
        <v>1</v>
      </c>
      <c r="F717" s="191" t="s">
        <v>958</v>
      </c>
      <c r="H717" s="192">
        <v>2.81</v>
      </c>
      <c r="I717" s="193"/>
      <c r="L717" s="189"/>
      <c r="M717" s="194"/>
      <c r="N717" s="195"/>
      <c r="O717" s="195"/>
      <c r="P717" s="195"/>
      <c r="Q717" s="195"/>
      <c r="R717" s="195"/>
      <c r="S717" s="195"/>
      <c r="T717" s="196"/>
      <c r="AT717" s="190" t="s">
        <v>182</v>
      </c>
      <c r="AU717" s="190" t="s">
        <v>92</v>
      </c>
      <c r="AV717" s="14" t="s">
        <v>92</v>
      </c>
      <c r="AW717" s="14" t="s">
        <v>32</v>
      </c>
      <c r="AX717" s="14" t="s">
        <v>76</v>
      </c>
      <c r="AY717" s="190" t="s">
        <v>173</v>
      </c>
    </row>
    <row r="718" spans="2:51" s="15" customFormat="1" ht="12">
      <c r="B718" s="197"/>
      <c r="D718" s="182" t="s">
        <v>182</v>
      </c>
      <c r="E718" s="198" t="s">
        <v>1</v>
      </c>
      <c r="F718" s="199" t="s">
        <v>215</v>
      </c>
      <c r="H718" s="200">
        <v>582.62</v>
      </c>
      <c r="I718" s="201"/>
      <c r="L718" s="197"/>
      <c r="M718" s="202"/>
      <c r="N718" s="203"/>
      <c r="O718" s="203"/>
      <c r="P718" s="203"/>
      <c r="Q718" s="203"/>
      <c r="R718" s="203"/>
      <c r="S718" s="203"/>
      <c r="T718" s="204"/>
      <c r="AT718" s="198" t="s">
        <v>182</v>
      </c>
      <c r="AU718" s="198" t="s">
        <v>92</v>
      </c>
      <c r="AV718" s="15" t="s">
        <v>180</v>
      </c>
      <c r="AW718" s="15" t="s">
        <v>32</v>
      </c>
      <c r="AX718" s="15" t="s">
        <v>84</v>
      </c>
      <c r="AY718" s="198" t="s">
        <v>173</v>
      </c>
    </row>
    <row r="719" spans="1:65" s="2" customFormat="1" ht="16.5" customHeight="1">
      <c r="A719" s="33"/>
      <c r="B719" s="167"/>
      <c r="C719" s="168" t="s">
        <v>597</v>
      </c>
      <c r="D719" s="168" t="s">
        <v>175</v>
      </c>
      <c r="E719" s="169" t="s">
        <v>1304</v>
      </c>
      <c r="F719" s="170" t="s">
        <v>1305</v>
      </c>
      <c r="G719" s="171" t="s">
        <v>178</v>
      </c>
      <c r="H719" s="172">
        <v>582.62</v>
      </c>
      <c r="I719" s="173"/>
      <c r="J719" s="174">
        <f>ROUND(I719*H719,2)</f>
        <v>0</v>
      </c>
      <c r="K719" s="170" t="s">
        <v>179</v>
      </c>
      <c r="L719" s="34"/>
      <c r="M719" s="175" t="s">
        <v>1</v>
      </c>
      <c r="N719" s="176" t="s">
        <v>42</v>
      </c>
      <c r="O719" s="59"/>
      <c r="P719" s="177">
        <f>O719*H719</f>
        <v>0</v>
      </c>
      <c r="Q719" s="177">
        <v>0.0003</v>
      </c>
      <c r="R719" s="177">
        <f>Q719*H719</f>
        <v>0.174786</v>
      </c>
      <c r="S719" s="177">
        <v>0</v>
      </c>
      <c r="T719" s="178">
        <f>S719*H719</f>
        <v>0</v>
      </c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R719" s="179" t="s">
        <v>253</v>
      </c>
      <c r="AT719" s="179" t="s">
        <v>175</v>
      </c>
      <c r="AU719" s="179" t="s">
        <v>92</v>
      </c>
      <c r="AY719" s="18" t="s">
        <v>173</v>
      </c>
      <c r="BE719" s="180">
        <f>IF(N719="základní",J719,0)</f>
        <v>0</v>
      </c>
      <c r="BF719" s="180">
        <f>IF(N719="snížená",J719,0)</f>
        <v>0</v>
      </c>
      <c r="BG719" s="180">
        <f>IF(N719="zákl. přenesená",J719,0)</f>
        <v>0</v>
      </c>
      <c r="BH719" s="180">
        <f>IF(N719="sníž. přenesená",J719,0)</f>
        <v>0</v>
      </c>
      <c r="BI719" s="180">
        <f>IF(N719="nulová",J719,0)</f>
        <v>0</v>
      </c>
      <c r="BJ719" s="18" t="s">
        <v>92</v>
      </c>
      <c r="BK719" s="180">
        <f>ROUND(I719*H719,2)</f>
        <v>0</v>
      </c>
      <c r="BL719" s="18" t="s">
        <v>253</v>
      </c>
      <c r="BM719" s="179" t="s">
        <v>1306</v>
      </c>
    </row>
    <row r="720" spans="2:51" s="14" customFormat="1" ht="12">
      <c r="B720" s="189"/>
      <c r="D720" s="182" t="s">
        <v>182</v>
      </c>
      <c r="E720" s="190" t="s">
        <v>1</v>
      </c>
      <c r="F720" s="191" t="s">
        <v>924</v>
      </c>
      <c r="H720" s="192">
        <v>21.37</v>
      </c>
      <c r="I720" s="193"/>
      <c r="L720" s="189"/>
      <c r="M720" s="194"/>
      <c r="N720" s="195"/>
      <c r="O720" s="195"/>
      <c r="P720" s="195"/>
      <c r="Q720" s="195"/>
      <c r="R720" s="195"/>
      <c r="S720" s="195"/>
      <c r="T720" s="196"/>
      <c r="AT720" s="190" t="s">
        <v>182</v>
      </c>
      <c r="AU720" s="190" t="s">
        <v>92</v>
      </c>
      <c r="AV720" s="14" t="s">
        <v>92</v>
      </c>
      <c r="AW720" s="14" t="s">
        <v>32</v>
      </c>
      <c r="AX720" s="14" t="s">
        <v>76</v>
      </c>
      <c r="AY720" s="190" t="s">
        <v>173</v>
      </c>
    </row>
    <row r="721" spans="2:51" s="14" customFormat="1" ht="12">
      <c r="B721" s="189"/>
      <c r="D721" s="182" t="s">
        <v>182</v>
      </c>
      <c r="E721" s="190" t="s">
        <v>1</v>
      </c>
      <c r="F721" s="191" t="s">
        <v>925</v>
      </c>
      <c r="H721" s="192">
        <v>28.5</v>
      </c>
      <c r="I721" s="193"/>
      <c r="L721" s="189"/>
      <c r="M721" s="194"/>
      <c r="N721" s="195"/>
      <c r="O721" s="195"/>
      <c r="P721" s="195"/>
      <c r="Q721" s="195"/>
      <c r="R721" s="195"/>
      <c r="S721" s="195"/>
      <c r="T721" s="196"/>
      <c r="AT721" s="190" t="s">
        <v>182</v>
      </c>
      <c r="AU721" s="190" t="s">
        <v>92</v>
      </c>
      <c r="AV721" s="14" t="s">
        <v>92</v>
      </c>
      <c r="AW721" s="14" t="s">
        <v>32</v>
      </c>
      <c r="AX721" s="14" t="s">
        <v>76</v>
      </c>
      <c r="AY721" s="190" t="s">
        <v>173</v>
      </c>
    </row>
    <row r="722" spans="2:51" s="14" customFormat="1" ht="12">
      <c r="B722" s="189"/>
      <c r="D722" s="182" t="s">
        <v>182</v>
      </c>
      <c r="E722" s="190" t="s">
        <v>1</v>
      </c>
      <c r="F722" s="191" t="s">
        <v>926</v>
      </c>
      <c r="H722" s="192">
        <v>17.2</v>
      </c>
      <c r="I722" s="193"/>
      <c r="L722" s="189"/>
      <c r="M722" s="194"/>
      <c r="N722" s="195"/>
      <c r="O722" s="195"/>
      <c r="P722" s="195"/>
      <c r="Q722" s="195"/>
      <c r="R722" s="195"/>
      <c r="S722" s="195"/>
      <c r="T722" s="196"/>
      <c r="AT722" s="190" t="s">
        <v>182</v>
      </c>
      <c r="AU722" s="190" t="s">
        <v>92</v>
      </c>
      <c r="AV722" s="14" t="s">
        <v>92</v>
      </c>
      <c r="AW722" s="14" t="s">
        <v>32</v>
      </c>
      <c r="AX722" s="14" t="s">
        <v>76</v>
      </c>
      <c r="AY722" s="190" t="s">
        <v>173</v>
      </c>
    </row>
    <row r="723" spans="2:51" s="14" customFormat="1" ht="12">
      <c r="B723" s="189"/>
      <c r="D723" s="182" t="s">
        <v>182</v>
      </c>
      <c r="E723" s="190" t="s">
        <v>1</v>
      </c>
      <c r="F723" s="191" t="s">
        <v>927</v>
      </c>
      <c r="H723" s="192">
        <v>2.77</v>
      </c>
      <c r="I723" s="193"/>
      <c r="L723" s="189"/>
      <c r="M723" s="194"/>
      <c r="N723" s="195"/>
      <c r="O723" s="195"/>
      <c r="P723" s="195"/>
      <c r="Q723" s="195"/>
      <c r="R723" s="195"/>
      <c r="S723" s="195"/>
      <c r="T723" s="196"/>
      <c r="AT723" s="190" t="s">
        <v>182</v>
      </c>
      <c r="AU723" s="190" t="s">
        <v>92</v>
      </c>
      <c r="AV723" s="14" t="s">
        <v>92</v>
      </c>
      <c r="AW723" s="14" t="s">
        <v>32</v>
      </c>
      <c r="AX723" s="14" t="s">
        <v>76</v>
      </c>
      <c r="AY723" s="190" t="s">
        <v>173</v>
      </c>
    </row>
    <row r="724" spans="2:51" s="14" customFormat="1" ht="12">
      <c r="B724" s="189"/>
      <c r="D724" s="182" t="s">
        <v>182</v>
      </c>
      <c r="E724" s="190" t="s">
        <v>1</v>
      </c>
      <c r="F724" s="191" t="s">
        <v>928</v>
      </c>
      <c r="H724" s="192">
        <v>19.73</v>
      </c>
      <c r="I724" s="193"/>
      <c r="L724" s="189"/>
      <c r="M724" s="194"/>
      <c r="N724" s="195"/>
      <c r="O724" s="195"/>
      <c r="P724" s="195"/>
      <c r="Q724" s="195"/>
      <c r="R724" s="195"/>
      <c r="S724" s="195"/>
      <c r="T724" s="196"/>
      <c r="AT724" s="190" t="s">
        <v>182</v>
      </c>
      <c r="AU724" s="190" t="s">
        <v>92</v>
      </c>
      <c r="AV724" s="14" t="s">
        <v>92</v>
      </c>
      <c r="AW724" s="14" t="s">
        <v>32</v>
      </c>
      <c r="AX724" s="14" t="s">
        <v>76</v>
      </c>
      <c r="AY724" s="190" t="s">
        <v>173</v>
      </c>
    </row>
    <row r="725" spans="2:51" s="14" customFormat="1" ht="12">
      <c r="B725" s="189"/>
      <c r="D725" s="182" t="s">
        <v>182</v>
      </c>
      <c r="E725" s="190" t="s">
        <v>1</v>
      </c>
      <c r="F725" s="191" t="s">
        <v>929</v>
      </c>
      <c r="H725" s="192">
        <v>3</v>
      </c>
      <c r="I725" s="193"/>
      <c r="L725" s="189"/>
      <c r="M725" s="194"/>
      <c r="N725" s="195"/>
      <c r="O725" s="195"/>
      <c r="P725" s="195"/>
      <c r="Q725" s="195"/>
      <c r="R725" s="195"/>
      <c r="S725" s="195"/>
      <c r="T725" s="196"/>
      <c r="AT725" s="190" t="s">
        <v>182</v>
      </c>
      <c r="AU725" s="190" t="s">
        <v>92</v>
      </c>
      <c r="AV725" s="14" t="s">
        <v>92</v>
      </c>
      <c r="AW725" s="14" t="s">
        <v>32</v>
      </c>
      <c r="AX725" s="14" t="s">
        <v>76</v>
      </c>
      <c r="AY725" s="190" t="s">
        <v>173</v>
      </c>
    </row>
    <row r="726" spans="2:51" s="14" customFormat="1" ht="12">
      <c r="B726" s="189"/>
      <c r="D726" s="182" t="s">
        <v>182</v>
      </c>
      <c r="E726" s="190" t="s">
        <v>1</v>
      </c>
      <c r="F726" s="191" t="s">
        <v>930</v>
      </c>
      <c r="H726" s="192">
        <v>27.17</v>
      </c>
      <c r="I726" s="193"/>
      <c r="L726" s="189"/>
      <c r="M726" s="194"/>
      <c r="N726" s="195"/>
      <c r="O726" s="195"/>
      <c r="P726" s="195"/>
      <c r="Q726" s="195"/>
      <c r="R726" s="195"/>
      <c r="S726" s="195"/>
      <c r="T726" s="196"/>
      <c r="AT726" s="190" t="s">
        <v>182</v>
      </c>
      <c r="AU726" s="190" t="s">
        <v>92</v>
      </c>
      <c r="AV726" s="14" t="s">
        <v>92</v>
      </c>
      <c r="AW726" s="14" t="s">
        <v>32</v>
      </c>
      <c r="AX726" s="14" t="s">
        <v>76</v>
      </c>
      <c r="AY726" s="190" t="s">
        <v>173</v>
      </c>
    </row>
    <row r="727" spans="2:51" s="14" customFormat="1" ht="12">
      <c r="B727" s="189"/>
      <c r="D727" s="182" t="s">
        <v>182</v>
      </c>
      <c r="E727" s="190" t="s">
        <v>1</v>
      </c>
      <c r="F727" s="191" t="s">
        <v>931</v>
      </c>
      <c r="H727" s="192">
        <v>17.38</v>
      </c>
      <c r="I727" s="193"/>
      <c r="L727" s="189"/>
      <c r="M727" s="194"/>
      <c r="N727" s="195"/>
      <c r="O727" s="195"/>
      <c r="P727" s="195"/>
      <c r="Q727" s="195"/>
      <c r="R727" s="195"/>
      <c r="S727" s="195"/>
      <c r="T727" s="196"/>
      <c r="AT727" s="190" t="s">
        <v>182</v>
      </c>
      <c r="AU727" s="190" t="s">
        <v>92</v>
      </c>
      <c r="AV727" s="14" t="s">
        <v>92</v>
      </c>
      <c r="AW727" s="14" t="s">
        <v>32</v>
      </c>
      <c r="AX727" s="14" t="s">
        <v>76</v>
      </c>
      <c r="AY727" s="190" t="s">
        <v>173</v>
      </c>
    </row>
    <row r="728" spans="2:51" s="14" customFormat="1" ht="12">
      <c r="B728" s="189"/>
      <c r="D728" s="182" t="s">
        <v>182</v>
      </c>
      <c r="E728" s="190" t="s">
        <v>1</v>
      </c>
      <c r="F728" s="191" t="s">
        <v>932</v>
      </c>
      <c r="H728" s="192">
        <v>3.8</v>
      </c>
      <c r="I728" s="193"/>
      <c r="L728" s="189"/>
      <c r="M728" s="194"/>
      <c r="N728" s="195"/>
      <c r="O728" s="195"/>
      <c r="P728" s="195"/>
      <c r="Q728" s="195"/>
      <c r="R728" s="195"/>
      <c r="S728" s="195"/>
      <c r="T728" s="196"/>
      <c r="AT728" s="190" t="s">
        <v>182</v>
      </c>
      <c r="AU728" s="190" t="s">
        <v>92</v>
      </c>
      <c r="AV728" s="14" t="s">
        <v>92</v>
      </c>
      <c r="AW728" s="14" t="s">
        <v>32</v>
      </c>
      <c r="AX728" s="14" t="s">
        <v>76</v>
      </c>
      <c r="AY728" s="190" t="s">
        <v>173</v>
      </c>
    </row>
    <row r="729" spans="2:51" s="14" customFormat="1" ht="12">
      <c r="B729" s="189"/>
      <c r="D729" s="182" t="s">
        <v>182</v>
      </c>
      <c r="E729" s="190" t="s">
        <v>1</v>
      </c>
      <c r="F729" s="191" t="s">
        <v>933</v>
      </c>
      <c r="H729" s="192">
        <v>24.89</v>
      </c>
      <c r="I729" s="193"/>
      <c r="L729" s="189"/>
      <c r="M729" s="194"/>
      <c r="N729" s="195"/>
      <c r="O729" s="195"/>
      <c r="P729" s="195"/>
      <c r="Q729" s="195"/>
      <c r="R729" s="195"/>
      <c r="S729" s="195"/>
      <c r="T729" s="196"/>
      <c r="AT729" s="190" t="s">
        <v>182</v>
      </c>
      <c r="AU729" s="190" t="s">
        <v>92</v>
      </c>
      <c r="AV729" s="14" t="s">
        <v>92</v>
      </c>
      <c r="AW729" s="14" t="s">
        <v>32</v>
      </c>
      <c r="AX729" s="14" t="s">
        <v>76</v>
      </c>
      <c r="AY729" s="190" t="s">
        <v>173</v>
      </c>
    </row>
    <row r="730" spans="2:51" s="14" customFormat="1" ht="12">
      <c r="B730" s="189"/>
      <c r="D730" s="182" t="s">
        <v>182</v>
      </c>
      <c r="E730" s="190" t="s">
        <v>1</v>
      </c>
      <c r="F730" s="191" t="s">
        <v>934</v>
      </c>
      <c r="H730" s="192">
        <v>2.85</v>
      </c>
      <c r="I730" s="193"/>
      <c r="L730" s="189"/>
      <c r="M730" s="194"/>
      <c r="N730" s="195"/>
      <c r="O730" s="195"/>
      <c r="P730" s="195"/>
      <c r="Q730" s="195"/>
      <c r="R730" s="195"/>
      <c r="S730" s="195"/>
      <c r="T730" s="196"/>
      <c r="AT730" s="190" t="s">
        <v>182</v>
      </c>
      <c r="AU730" s="190" t="s">
        <v>92</v>
      </c>
      <c r="AV730" s="14" t="s">
        <v>92</v>
      </c>
      <c r="AW730" s="14" t="s">
        <v>32</v>
      </c>
      <c r="AX730" s="14" t="s">
        <v>76</v>
      </c>
      <c r="AY730" s="190" t="s">
        <v>173</v>
      </c>
    </row>
    <row r="731" spans="2:51" s="14" customFormat="1" ht="12">
      <c r="B731" s="189"/>
      <c r="D731" s="182" t="s">
        <v>182</v>
      </c>
      <c r="E731" s="190" t="s">
        <v>1</v>
      </c>
      <c r="F731" s="191" t="s">
        <v>936</v>
      </c>
      <c r="H731" s="192">
        <v>22.23</v>
      </c>
      <c r="I731" s="193"/>
      <c r="L731" s="189"/>
      <c r="M731" s="194"/>
      <c r="N731" s="195"/>
      <c r="O731" s="195"/>
      <c r="P731" s="195"/>
      <c r="Q731" s="195"/>
      <c r="R731" s="195"/>
      <c r="S731" s="195"/>
      <c r="T731" s="196"/>
      <c r="AT731" s="190" t="s">
        <v>182</v>
      </c>
      <c r="AU731" s="190" t="s">
        <v>92</v>
      </c>
      <c r="AV731" s="14" t="s">
        <v>92</v>
      </c>
      <c r="AW731" s="14" t="s">
        <v>32</v>
      </c>
      <c r="AX731" s="14" t="s">
        <v>76</v>
      </c>
      <c r="AY731" s="190" t="s">
        <v>173</v>
      </c>
    </row>
    <row r="732" spans="2:51" s="14" customFormat="1" ht="12">
      <c r="B732" s="189"/>
      <c r="D732" s="182" t="s">
        <v>182</v>
      </c>
      <c r="E732" s="190" t="s">
        <v>1</v>
      </c>
      <c r="F732" s="191" t="s">
        <v>937</v>
      </c>
      <c r="H732" s="192">
        <v>30.81</v>
      </c>
      <c r="I732" s="193"/>
      <c r="L732" s="189"/>
      <c r="M732" s="194"/>
      <c r="N732" s="195"/>
      <c r="O732" s="195"/>
      <c r="P732" s="195"/>
      <c r="Q732" s="195"/>
      <c r="R732" s="195"/>
      <c r="S732" s="195"/>
      <c r="T732" s="196"/>
      <c r="AT732" s="190" t="s">
        <v>182</v>
      </c>
      <c r="AU732" s="190" t="s">
        <v>92</v>
      </c>
      <c r="AV732" s="14" t="s">
        <v>92</v>
      </c>
      <c r="AW732" s="14" t="s">
        <v>32</v>
      </c>
      <c r="AX732" s="14" t="s">
        <v>76</v>
      </c>
      <c r="AY732" s="190" t="s">
        <v>173</v>
      </c>
    </row>
    <row r="733" spans="2:51" s="14" customFormat="1" ht="12">
      <c r="B733" s="189"/>
      <c r="D733" s="182" t="s">
        <v>182</v>
      </c>
      <c r="E733" s="190" t="s">
        <v>1</v>
      </c>
      <c r="F733" s="191" t="s">
        <v>938</v>
      </c>
      <c r="H733" s="192">
        <v>16.06</v>
      </c>
      <c r="I733" s="193"/>
      <c r="L733" s="189"/>
      <c r="M733" s="194"/>
      <c r="N733" s="195"/>
      <c r="O733" s="195"/>
      <c r="P733" s="195"/>
      <c r="Q733" s="195"/>
      <c r="R733" s="195"/>
      <c r="S733" s="195"/>
      <c r="T733" s="196"/>
      <c r="AT733" s="190" t="s">
        <v>182</v>
      </c>
      <c r="AU733" s="190" t="s">
        <v>92</v>
      </c>
      <c r="AV733" s="14" t="s">
        <v>92</v>
      </c>
      <c r="AW733" s="14" t="s">
        <v>32</v>
      </c>
      <c r="AX733" s="14" t="s">
        <v>76</v>
      </c>
      <c r="AY733" s="190" t="s">
        <v>173</v>
      </c>
    </row>
    <row r="734" spans="2:51" s="14" customFormat="1" ht="12">
      <c r="B734" s="189"/>
      <c r="D734" s="182" t="s">
        <v>182</v>
      </c>
      <c r="E734" s="190" t="s">
        <v>1</v>
      </c>
      <c r="F734" s="191" t="s">
        <v>939</v>
      </c>
      <c r="H734" s="192">
        <v>3.04</v>
      </c>
      <c r="I734" s="193"/>
      <c r="L734" s="189"/>
      <c r="M734" s="194"/>
      <c r="N734" s="195"/>
      <c r="O734" s="195"/>
      <c r="P734" s="195"/>
      <c r="Q734" s="195"/>
      <c r="R734" s="195"/>
      <c r="S734" s="195"/>
      <c r="T734" s="196"/>
      <c r="AT734" s="190" t="s">
        <v>182</v>
      </c>
      <c r="AU734" s="190" t="s">
        <v>92</v>
      </c>
      <c r="AV734" s="14" t="s">
        <v>92</v>
      </c>
      <c r="AW734" s="14" t="s">
        <v>32</v>
      </c>
      <c r="AX734" s="14" t="s">
        <v>76</v>
      </c>
      <c r="AY734" s="190" t="s">
        <v>173</v>
      </c>
    </row>
    <row r="735" spans="2:51" s="14" customFormat="1" ht="12">
      <c r="B735" s="189"/>
      <c r="D735" s="182" t="s">
        <v>182</v>
      </c>
      <c r="E735" s="190" t="s">
        <v>1</v>
      </c>
      <c r="F735" s="191" t="s">
        <v>940</v>
      </c>
      <c r="H735" s="192">
        <v>20.73</v>
      </c>
      <c r="I735" s="193"/>
      <c r="L735" s="189"/>
      <c r="M735" s="194"/>
      <c r="N735" s="195"/>
      <c r="O735" s="195"/>
      <c r="P735" s="195"/>
      <c r="Q735" s="195"/>
      <c r="R735" s="195"/>
      <c r="S735" s="195"/>
      <c r="T735" s="196"/>
      <c r="AT735" s="190" t="s">
        <v>182</v>
      </c>
      <c r="AU735" s="190" t="s">
        <v>92</v>
      </c>
      <c r="AV735" s="14" t="s">
        <v>92</v>
      </c>
      <c r="AW735" s="14" t="s">
        <v>32</v>
      </c>
      <c r="AX735" s="14" t="s">
        <v>76</v>
      </c>
      <c r="AY735" s="190" t="s">
        <v>173</v>
      </c>
    </row>
    <row r="736" spans="2:51" s="14" customFormat="1" ht="12">
      <c r="B736" s="189"/>
      <c r="D736" s="182" t="s">
        <v>182</v>
      </c>
      <c r="E736" s="190" t="s">
        <v>1</v>
      </c>
      <c r="F736" s="191" t="s">
        <v>941</v>
      </c>
      <c r="H736" s="192">
        <v>2.76</v>
      </c>
      <c r="I736" s="193"/>
      <c r="L736" s="189"/>
      <c r="M736" s="194"/>
      <c r="N736" s="195"/>
      <c r="O736" s="195"/>
      <c r="P736" s="195"/>
      <c r="Q736" s="195"/>
      <c r="R736" s="195"/>
      <c r="S736" s="195"/>
      <c r="T736" s="196"/>
      <c r="AT736" s="190" t="s">
        <v>182</v>
      </c>
      <c r="AU736" s="190" t="s">
        <v>92</v>
      </c>
      <c r="AV736" s="14" t="s">
        <v>92</v>
      </c>
      <c r="AW736" s="14" t="s">
        <v>32</v>
      </c>
      <c r="AX736" s="14" t="s">
        <v>76</v>
      </c>
      <c r="AY736" s="190" t="s">
        <v>173</v>
      </c>
    </row>
    <row r="737" spans="2:51" s="14" customFormat="1" ht="12">
      <c r="B737" s="189"/>
      <c r="D737" s="182" t="s">
        <v>182</v>
      </c>
      <c r="E737" s="190" t="s">
        <v>1</v>
      </c>
      <c r="F737" s="191" t="s">
        <v>942</v>
      </c>
      <c r="H737" s="192">
        <v>28.78</v>
      </c>
      <c r="I737" s="193"/>
      <c r="L737" s="189"/>
      <c r="M737" s="194"/>
      <c r="N737" s="195"/>
      <c r="O737" s="195"/>
      <c r="P737" s="195"/>
      <c r="Q737" s="195"/>
      <c r="R737" s="195"/>
      <c r="S737" s="195"/>
      <c r="T737" s="196"/>
      <c r="AT737" s="190" t="s">
        <v>182</v>
      </c>
      <c r="AU737" s="190" t="s">
        <v>92</v>
      </c>
      <c r="AV737" s="14" t="s">
        <v>92</v>
      </c>
      <c r="AW737" s="14" t="s">
        <v>32</v>
      </c>
      <c r="AX737" s="14" t="s">
        <v>76</v>
      </c>
      <c r="AY737" s="190" t="s">
        <v>173</v>
      </c>
    </row>
    <row r="738" spans="2:51" s="14" customFormat="1" ht="12">
      <c r="B738" s="189"/>
      <c r="D738" s="182" t="s">
        <v>182</v>
      </c>
      <c r="E738" s="190" t="s">
        <v>1</v>
      </c>
      <c r="F738" s="191" t="s">
        <v>943</v>
      </c>
      <c r="H738" s="192">
        <v>17.57</v>
      </c>
      <c r="I738" s="193"/>
      <c r="L738" s="189"/>
      <c r="M738" s="194"/>
      <c r="N738" s="195"/>
      <c r="O738" s="195"/>
      <c r="P738" s="195"/>
      <c r="Q738" s="195"/>
      <c r="R738" s="195"/>
      <c r="S738" s="195"/>
      <c r="T738" s="196"/>
      <c r="AT738" s="190" t="s">
        <v>182</v>
      </c>
      <c r="AU738" s="190" t="s">
        <v>92</v>
      </c>
      <c r="AV738" s="14" t="s">
        <v>92</v>
      </c>
      <c r="AW738" s="14" t="s">
        <v>32</v>
      </c>
      <c r="AX738" s="14" t="s">
        <v>76</v>
      </c>
      <c r="AY738" s="190" t="s">
        <v>173</v>
      </c>
    </row>
    <row r="739" spans="2:51" s="14" customFormat="1" ht="12">
      <c r="B739" s="189"/>
      <c r="D739" s="182" t="s">
        <v>182</v>
      </c>
      <c r="E739" s="190" t="s">
        <v>1</v>
      </c>
      <c r="F739" s="191" t="s">
        <v>944</v>
      </c>
      <c r="H739" s="192">
        <v>4.08</v>
      </c>
      <c r="I739" s="193"/>
      <c r="L739" s="189"/>
      <c r="M739" s="194"/>
      <c r="N739" s="195"/>
      <c r="O739" s="195"/>
      <c r="P739" s="195"/>
      <c r="Q739" s="195"/>
      <c r="R739" s="195"/>
      <c r="S739" s="195"/>
      <c r="T739" s="196"/>
      <c r="AT739" s="190" t="s">
        <v>182</v>
      </c>
      <c r="AU739" s="190" t="s">
        <v>92</v>
      </c>
      <c r="AV739" s="14" t="s">
        <v>92</v>
      </c>
      <c r="AW739" s="14" t="s">
        <v>32</v>
      </c>
      <c r="AX739" s="14" t="s">
        <v>76</v>
      </c>
      <c r="AY739" s="190" t="s">
        <v>173</v>
      </c>
    </row>
    <row r="740" spans="2:51" s="14" customFormat="1" ht="12">
      <c r="B740" s="189"/>
      <c r="D740" s="182" t="s">
        <v>182</v>
      </c>
      <c r="E740" s="190" t="s">
        <v>1</v>
      </c>
      <c r="F740" s="191" t="s">
        <v>945</v>
      </c>
      <c r="H740" s="192">
        <v>24.07</v>
      </c>
      <c r="I740" s="193"/>
      <c r="L740" s="189"/>
      <c r="M740" s="194"/>
      <c r="N740" s="195"/>
      <c r="O740" s="195"/>
      <c r="P740" s="195"/>
      <c r="Q740" s="195"/>
      <c r="R740" s="195"/>
      <c r="S740" s="195"/>
      <c r="T740" s="196"/>
      <c r="AT740" s="190" t="s">
        <v>182</v>
      </c>
      <c r="AU740" s="190" t="s">
        <v>92</v>
      </c>
      <c r="AV740" s="14" t="s">
        <v>92</v>
      </c>
      <c r="AW740" s="14" t="s">
        <v>32</v>
      </c>
      <c r="AX740" s="14" t="s">
        <v>76</v>
      </c>
      <c r="AY740" s="190" t="s">
        <v>173</v>
      </c>
    </row>
    <row r="741" spans="2:51" s="14" customFormat="1" ht="12">
      <c r="B741" s="189"/>
      <c r="D741" s="182" t="s">
        <v>182</v>
      </c>
      <c r="E741" s="190" t="s">
        <v>1</v>
      </c>
      <c r="F741" s="191" t="s">
        <v>946</v>
      </c>
      <c r="H741" s="192">
        <v>2.89</v>
      </c>
      <c r="I741" s="193"/>
      <c r="L741" s="189"/>
      <c r="M741" s="194"/>
      <c r="N741" s="195"/>
      <c r="O741" s="195"/>
      <c r="P741" s="195"/>
      <c r="Q741" s="195"/>
      <c r="R741" s="195"/>
      <c r="S741" s="195"/>
      <c r="T741" s="196"/>
      <c r="AT741" s="190" t="s">
        <v>182</v>
      </c>
      <c r="AU741" s="190" t="s">
        <v>92</v>
      </c>
      <c r="AV741" s="14" t="s">
        <v>92</v>
      </c>
      <c r="AW741" s="14" t="s">
        <v>32</v>
      </c>
      <c r="AX741" s="14" t="s">
        <v>76</v>
      </c>
      <c r="AY741" s="190" t="s">
        <v>173</v>
      </c>
    </row>
    <row r="742" spans="2:51" s="14" customFormat="1" ht="12">
      <c r="B742" s="189"/>
      <c r="D742" s="182" t="s">
        <v>182</v>
      </c>
      <c r="E742" s="190" t="s">
        <v>1</v>
      </c>
      <c r="F742" s="191" t="s">
        <v>947</v>
      </c>
      <c r="H742" s="192">
        <v>31.63</v>
      </c>
      <c r="I742" s="193"/>
      <c r="L742" s="189"/>
      <c r="M742" s="194"/>
      <c r="N742" s="195"/>
      <c r="O742" s="195"/>
      <c r="P742" s="195"/>
      <c r="Q742" s="195"/>
      <c r="R742" s="195"/>
      <c r="S742" s="195"/>
      <c r="T742" s="196"/>
      <c r="AT742" s="190" t="s">
        <v>182</v>
      </c>
      <c r="AU742" s="190" t="s">
        <v>92</v>
      </c>
      <c r="AV742" s="14" t="s">
        <v>92</v>
      </c>
      <c r="AW742" s="14" t="s">
        <v>32</v>
      </c>
      <c r="AX742" s="14" t="s">
        <v>76</v>
      </c>
      <c r="AY742" s="190" t="s">
        <v>173</v>
      </c>
    </row>
    <row r="743" spans="2:51" s="14" customFormat="1" ht="12">
      <c r="B743" s="189"/>
      <c r="D743" s="182" t="s">
        <v>182</v>
      </c>
      <c r="E743" s="190" t="s">
        <v>1</v>
      </c>
      <c r="F743" s="191" t="s">
        <v>948</v>
      </c>
      <c r="H743" s="192">
        <v>45.42</v>
      </c>
      <c r="I743" s="193"/>
      <c r="L743" s="189"/>
      <c r="M743" s="194"/>
      <c r="N743" s="195"/>
      <c r="O743" s="195"/>
      <c r="P743" s="195"/>
      <c r="Q743" s="195"/>
      <c r="R743" s="195"/>
      <c r="S743" s="195"/>
      <c r="T743" s="196"/>
      <c r="AT743" s="190" t="s">
        <v>182</v>
      </c>
      <c r="AU743" s="190" t="s">
        <v>92</v>
      </c>
      <c r="AV743" s="14" t="s">
        <v>92</v>
      </c>
      <c r="AW743" s="14" t="s">
        <v>32</v>
      </c>
      <c r="AX743" s="14" t="s">
        <v>76</v>
      </c>
      <c r="AY743" s="190" t="s">
        <v>173</v>
      </c>
    </row>
    <row r="744" spans="2:51" s="14" customFormat="1" ht="12">
      <c r="B744" s="189"/>
      <c r="D744" s="182" t="s">
        <v>182</v>
      </c>
      <c r="E744" s="190" t="s">
        <v>1</v>
      </c>
      <c r="F744" s="191" t="s">
        <v>950</v>
      </c>
      <c r="H744" s="192">
        <v>16.32</v>
      </c>
      <c r="I744" s="193"/>
      <c r="L744" s="189"/>
      <c r="M744" s="194"/>
      <c r="N744" s="195"/>
      <c r="O744" s="195"/>
      <c r="P744" s="195"/>
      <c r="Q744" s="195"/>
      <c r="R744" s="195"/>
      <c r="S744" s="195"/>
      <c r="T744" s="196"/>
      <c r="AT744" s="190" t="s">
        <v>182</v>
      </c>
      <c r="AU744" s="190" t="s">
        <v>92</v>
      </c>
      <c r="AV744" s="14" t="s">
        <v>92</v>
      </c>
      <c r="AW744" s="14" t="s">
        <v>32</v>
      </c>
      <c r="AX744" s="14" t="s">
        <v>76</v>
      </c>
      <c r="AY744" s="190" t="s">
        <v>173</v>
      </c>
    </row>
    <row r="745" spans="2:51" s="14" customFormat="1" ht="12">
      <c r="B745" s="189"/>
      <c r="D745" s="182" t="s">
        <v>182</v>
      </c>
      <c r="E745" s="190" t="s">
        <v>1</v>
      </c>
      <c r="F745" s="191" t="s">
        <v>951</v>
      </c>
      <c r="H745" s="192">
        <v>31.79</v>
      </c>
      <c r="I745" s="193"/>
      <c r="L745" s="189"/>
      <c r="M745" s="194"/>
      <c r="N745" s="195"/>
      <c r="O745" s="195"/>
      <c r="P745" s="195"/>
      <c r="Q745" s="195"/>
      <c r="R745" s="195"/>
      <c r="S745" s="195"/>
      <c r="T745" s="196"/>
      <c r="AT745" s="190" t="s">
        <v>182</v>
      </c>
      <c r="AU745" s="190" t="s">
        <v>92</v>
      </c>
      <c r="AV745" s="14" t="s">
        <v>92</v>
      </c>
      <c r="AW745" s="14" t="s">
        <v>32</v>
      </c>
      <c r="AX745" s="14" t="s">
        <v>76</v>
      </c>
      <c r="AY745" s="190" t="s">
        <v>173</v>
      </c>
    </row>
    <row r="746" spans="2:51" s="14" customFormat="1" ht="12">
      <c r="B746" s="189"/>
      <c r="D746" s="182" t="s">
        <v>182</v>
      </c>
      <c r="E746" s="190" t="s">
        <v>1</v>
      </c>
      <c r="F746" s="191" t="s">
        <v>952</v>
      </c>
      <c r="H746" s="192">
        <v>2.38</v>
      </c>
      <c r="I746" s="193"/>
      <c r="L746" s="189"/>
      <c r="M746" s="194"/>
      <c r="N746" s="195"/>
      <c r="O746" s="195"/>
      <c r="P746" s="195"/>
      <c r="Q746" s="195"/>
      <c r="R746" s="195"/>
      <c r="S746" s="195"/>
      <c r="T746" s="196"/>
      <c r="AT746" s="190" t="s">
        <v>182</v>
      </c>
      <c r="AU746" s="190" t="s">
        <v>92</v>
      </c>
      <c r="AV746" s="14" t="s">
        <v>92</v>
      </c>
      <c r="AW746" s="14" t="s">
        <v>32</v>
      </c>
      <c r="AX746" s="14" t="s">
        <v>76</v>
      </c>
      <c r="AY746" s="190" t="s">
        <v>173</v>
      </c>
    </row>
    <row r="747" spans="2:51" s="14" customFormat="1" ht="12">
      <c r="B747" s="189"/>
      <c r="D747" s="182" t="s">
        <v>182</v>
      </c>
      <c r="E747" s="190" t="s">
        <v>1</v>
      </c>
      <c r="F747" s="191" t="s">
        <v>953</v>
      </c>
      <c r="H747" s="192">
        <v>33.97</v>
      </c>
      <c r="I747" s="193"/>
      <c r="L747" s="189"/>
      <c r="M747" s="194"/>
      <c r="N747" s="195"/>
      <c r="O747" s="195"/>
      <c r="P747" s="195"/>
      <c r="Q747" s="195"/>
      <c r="R747" s="195"/>
      <c r="S747" s="195"/>
      <c r="T747" s="196"/>
      <c r="AT747" s="190" t="s">
        <v>182</v>
      </c>
      <c r="AU747" s="190" t="s">
        <v>92</v>
      </c>
      <c r="AV747" s="14" t="s">
        <v>92</v>
      </c>
      <c r="AW747" s="14" t="s">
        <v>32</v>
      </c>
      <c r="AX747" s="14" t="s">
        <v>76</v>
      </c>
      <c r="AY747" s="190" t="s">
        <v>173</v>
      </c>
    </row>
    <row r="748" spans="2:51" s="14" customFormat="1" ht="12">
      <c r="B748" s="189"/>
      <c r="D748" s="182" t="s">
        <v>182</v>
      </c>
      <c r="E748" s="190" t="s">
        <v>1</v>
      </c>
      <c r="F748" s="191" t="s">
        <v>954</v>
      </c>
      <c r="H748" s="192">
        <v>3.48</v>
      </c>
      <c r="I748" s="193"/>
      <c r="L748" s="189"/>
      <c r="M748" s="194"/>
      <c r="N748" s="195"/>
      <c r="O748" s="195"/>
      <c r="P748" s="195"/>
      <c r="Q748" s="195"/>
      <c r="R748" s="195"/>
      <c r="S748" s="195"/>
      <c r="T748" s="196"/>
      <c r="AT748" s="190" t="s">
        <v>182</v>
      </c>
      <c r="AU748" s="190" t="s">
        <v>92</v>
      </c>
      <c r="AV748" s="14" t="s">
        <v>92</v>
      </c>
      <c r="AW748" s="14" t="s">
        <v>32</v>
      </c>
      <c r="AX748" s="14" t="s">
        <v>76</v>
      </c>
      <c r="AY748" s="190" t="s">
        <v>173</v>
      </c>
    </row>
    <row r="749" spans="2:51" s="14" customFormat="1" ht="12">
      <c r="B749" s="189"/>
      <c r="D749" s="182" t="s">
        <v>182</v>
      </c>
      <c r="E749" s="190" t="s">
        <v>1</v>
      </c>
      <c r="F749" s="191" t="s">
        <v>955</v>
      </c>
      <c r="H749" s="192">
        <v>31.84</v>
      </c>
      <c r="I749" s="193"/>
      <c r="L749" s="189"/>
      <c r="M749" s="194"/>
      <c r="N749" s="195"/>
      <c r="O749" s="195"/>
      <c r="P749" s="195"/>
      <c r="Q749" s="195"/>
      <c r="R749" s="195"/>
      <c r="S749" s="195"/>
      <c r="T749" s="196"/>
      <c r="AT749" s="190" t="s">
        <v>182</v>
      </c>
      <c r="AU749" s="190" t="s">
        <v>92</v>
      </c>
      <c r="AV749" s="14" t="s">
        <v>92</v>
      </c>
      <c r="AW749" s="14" t="s">
        <v>32</v>
      </c>
      <c r="AX749" s="14" t="s">
        <v>76</v>
      </c>
      <c r="AY749" s="190" t="s">
        <v>173</v>
      </c>
    </row>
    <row r="750" spans="2:51" s="14" customFormat="1" ht="12">
      <c r="B750" s="189"/>
      <c r="D750" s="182" t="s">
        <v>182</v>
      </c>
      <c r="E750" s="190" t="s">
        <v>1</v>
      </c>
      <c r="F750" s="191" t="s">
        <v>956</v>
      </c>
      <c r="H750" s="192">
        <v>2.81</v>
      </c>
      <c r="I750" s="193"/>
      <c r="L750" s="189"/>
      <c r="M750" s="194"/>
      <c r="N750" s="195"/>
      <c r="O750" s="195"/>
      <c r="P750" s="195"/>
      <c r="Q750" s="195"/>
      <c r="R750" s="195"/>
      <c r="S750" s="195"/>
      <c r="T750" s="196"/>
      <c r="AT750" s="190" t="s">
        <v>182</v>
      </c>
      <c r="AU750" s="190" t="s">
        <v>92</v>
      </c>
      <c r="AV750" s="14" t="s">
        <v>92</v>
      </c>
      <c r="AW750" s="14" t="s">
        <v>32</v>
      </c>
      <c r="AX750" s="14" t="s">
        <v>76</v>
      </c>
      <c r="AY750" s="190" t="s">
        <v>173</v>
      </c>
    </row>
    <row r="751" spans="2:51" s="14" customFormat="1" ht="12">
      <c r="B751" s="189"/>
      <c r="D751" s="182" t="s">
        <v>182</v>
      </c>
      <c r="E751" s="190" t="s">
        <v>1</v>
      </c>
      <c r="F751" s="191" t="s">
        <v>957</v>
      </c>
      <c r="H751" s="192">
        <v>38.49</v>
      </c>
      <c r="I751" s="193"/>
      <c r="L751" s="189"/>
      <c r="M751" s="194"/>
      <c r="N751" s="195"/>
      <c r="O751" s="195"/>
      <c r="P751" s="195"/>
      <c r="Q751" s="195"/>
      <c r="R751" s="195"/>
      <c r="S751" s="195"/>
      <c r="T751" s="196"/>
      <c r="AT751" s="190" t="s">
        <v>182</v>
      </c>
      <c r="AU751" s="190" t="s">
        <v>92</v>
      </c>
      <c r="AV751" s="14" t="s">
        <v>92</v>
      </c>
      <c r="AW751" s="14" t="s">
        <v>32</v>
      </c>
      <c r="AX751" s="14" t="s">
        <v>76</v>
      </c>
      <c r="AY751" s="190" t="s">
        <v>173</v>
      </c>
    </row>
    <row r="752" spans="2:51" s="14" customFormat="1" ht="12">
      <c r="B752" s="189"/>
      <c r="D752" s="182" t="s">
        <v>182</v>
      </c>
      <c r="E752" s="190" t="s">
        <v>1</v>
      </c>
      <c r="F752" s="191" t="s">
        <v>958</v>
      </c>
      <c r="H752" s="192">
        <v>2.81</v>
      </c>
      <c r="I752" s="193"/>
      <c r="L752" s="189"/>
      <c r="M752" s="194"/>
      <c r="N752" s="195"/>
      <c r="O752" s="195"/>
      <c r="P752" s="195"/>
      <c r="Q752" s="195"/>
      <c r="R752" s="195"/>
      <c r="S752" s="195"/>
      <c r="T752" s="196"/>
      <c r="AT752" s="190" t="s">
        <v>182</v>
      </c>
      <c r="AU752" s="190" t="s">
        <v>92</v>
      </c>
      <c r="AV752" s="14" t="s">
        <v>92</v>
      </c>
      <c r="AW752" s="14" t="s">
        <v>32</v>
      </c>
      <c r="AX752" s="14" t="s">
        <v>76</v>
      </c>
      <c r="AY752" s="190" t="s">
        <v>173</v>
      </c>
    </row>
    <row r="753" spans="2:51" s="15" customFormat="1" ht="12">
      <c r="B753" s="197"/>
      <c r="D753" s="182" t="s">
        <v>182</v>
      </c>
      <c r="E753" s="198" t="s">
        <v>1</v>
      </c>
      <c r="F753" s="199" t="s">
        <v>215</v>
      </c>
      <c r="H753" s="200">
        <v>582.62</v>
      </c>
      <c r="I753" s="201"/>
      <c r="L753" s="197"/>
      <c r="M753" s="202"/>
      <c r="N753" s="203"/>
      <c r="O753" s="203"/>
      <c r="P753" s="203"/>
      <c r="Q753" s="203"/>
      <c r="R753" s="203"/>
      <c r="S753" s="203"/>
      <c r="T753" s="204"/>
      <c r="AT753" s="198" t="s">
        <v>182</v>
      </c>
      <c r="AU753" s="198" t="s">
        <v>92</v>
      </c>
      <c r="AV753" s="15" t="s">
        <v>180</v>
      </c>
      <c r="AW753" s="15" t="s">
        <v>32</v>
      </c>
      <c r="AX753" s="15" t="s">
        <v>84</v>
      </c>
      <c r="AY753" s="198" t="s">
        <v>173</v>
      </c>
    </row>
    <row r="754" spans="1:65" s="2" customFormat="1" ht="33" customHeight="1">
      <c r="A754" s="33"/>
      <c r="B754" s="167"/>
      <c r="C754" s="205" t="s">
        <v>601</v>
      </c>
      <c r="D754" s="205" t="s">
        <v>217</v>
      </c>
      <c r="E754" s="206" t="s">
        <v>1307</v>
      </c>
      <c r="F754" s="207" t="s">
        <v>1308</v>
      </c>
      <c r="G754" s="208" t="s">
        <v>178</v>
      </c>
      <c r="H754" s="209">
        <v>640.882</v>
      </c>
      <c r="I754" s="210"/>
      <c r="J754" s="211">
        <f>ROUND(I754*H754,2)</f>
        <v>0</v>
      </c>
      <c r="K754" s="207" t="s">
        <v>179</v>
      </c>
      <c r="L754" s="212"/>
      <c r="M754" s="213" t="s">
        <v>1</v>
      </c>
      <c r="N754" s="214" t="s">
        <v>42</v>
      </c>
      <c r="O754" s="59"/>
      <c r="P754" s="177">
        <f>O754*H754</f>
        <v>0</v>
      </c>
      <c r="Q754" s="177">
        <v>0.00368</v>
      </c>
      <c r="R754" s="177">
        <f>Q754*H754</f>
        <v>2.35844576</v>
      </c>
      <c r="S754" s="177">
        <v>0</v>
      </c>
      <c r="T754" s="178">
        <f>S754*H754</f>
        <v>0</v>
      </c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R754" s="179" t="s">
        <v>398</v>
      </c>
      <c r="AT754" s="179" t="s">
        <v>217</v>
      </c>
      <c r="AU754" s="179" t="s">
        <v>92</v>
      </c>
      <c r="AY754" s="18" t="s">
        <v>173</v>
      </c>
      <c r="BE754" s="180">
        <f>IF(N754="základní",J754,0)</f>
        <v>0</v>
      </c>
      <c r="BF754" s="180">
        <f>IF(N754="snížená",J754,0)</f>
        <v>0</v>
      </c>
      <c r="BG754" s="180">
        <f>IF(N754="zákl. přenesená",J754,0)</f>
        <v>0</v>
      </c>
      <c r="BH754" s="180">
        <f>IF(N754="sníž. přenesená",J754,0)</f>
        <v>0</v>
      </c>
      <c r="BI754" s="180">
        <f>IF(N754="nulová",J754,0)</f>
        <v>0</v>
      </c>
      <c r="BJ754" s="18" t="s">
        <v>92</v>
      </c>
      <c r="BK754" s="180">
        <f>ROUND(I754*H754,2)</f>
        <v>0</v>
      </c>
      <c r="BL754" s="18" t="s">
        <v>253</v>
      </c>
      <c r="BM754" s="179" t="s">
        <v>1309</v>
      </c>
    </row>
    <row r="755" spans="2:51" s="14" customFormat="1" ht="12">
      <c r="B755" s="189"/>
      <c r="D755" s="182" t="s">
        <v>182</v>
      </c>
      <c r="F755" s="191" t="s">
        <v>1289</v>
      </c>
      <c r="H755" s="192">
        <v>640.882</v>
      </c>
      <c r="I755" s="193"/>
      <c r="L755" s="189"/>
      <c r="M755" s="194"/>
      <c r="N755" s="195"/>
      <c r="O755" s="195"/>
      <c r="P755" s="195"/>
      <c r="Q755" s="195"/>
      <c r="R755" s="195"/>
      <c r="S755" s="195"/>
      <c r="T755" s="196"/>
      <c r="AT755" s="190" t="s">
        <v>182</v>
      </c>
      <c r="AU755" s="190" t="s">
        <v>92</v>
      </c>
      <c r="AV755" s="14" t="s">
        <v>92</v>
      </c>
      <c r="AW755" s="14" t="s">
        <v>3</v>
      </c>
      <c r="AX755" s="14" t="s">
        <v>84</v>
      </c>
      <c r="AY755" s="190" t="s">
        <v>173</v>
      </c>
    </row>
    <row r="756" spans="1:65" s="2" customFormat="1" ht="16.5" customHeight="1">
      <c r="A756" s="33"/>
      <c r="B756" s="167"/>
      <c r="C756" s="168" t="s">
        <v>606</v>
      </c>
      <c r="D756" s="168" t="s">
        <v>175</v>
      </c>
      <c r="E756" s="169" t="s">
        <v>1310</v>
      </c>
      <c r="F756" s="170" t="s">
        <v>1311</v>
      </c>
      <c r="G756" s="171" t="s">
        <v>256</v>
      </c>
      <c r="H756" s="172">
        <v>551.1</v>
      </c>
      <c r="I756" s="173"/>
      <c r="J756" s="174">
        <f>ROUND(I756*H756,2)</f>
        <v>0</v>
      </c>
      <c r="K756" s="170" t="s">
        <v>179</v>
      </c>
      <c r="L756" s="34"/>
      <c r="M756" s="175" t="s">
        <v>1</v>
      </c>
      <c r="N756" s="176" t="s">
        <v>42</v>
      </c>
      <c r="O756" s="59"/>
      <c r="P756" s="177">
        <f>O756*H756</f>
        <v>0</v>
      </c>
      <c r="Q756" s="177">
        <v>1E-05</v>
      </c>
      <c r="R756" s="177">
        <f>Q756*H756</f>
        <v>0.005511</v>
      </c>
      <c r="S756" s="177">
        <v>0</v>
      </c>
      <c r="T756" s="178">
        <f>S756*H756</f>
        <v>0</v>
      </c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R756" s="179" t="s">
        <v>253</v>
      </c>
      <c r="AT756" s="179" t="s">
        <v>175</v>
      </c>
      <c r="AU756" s="179" t="s">
        <v>92</v>
      </c>
      <c r="AY756" s="18" t="s">
        <v>173</v>
      </c>
      <c r="BE756" s="180">
        <f>IF(N756="základní",J756,0)</f>
        <v>0</v>
      </c>
      <c r="BF756" s="180">
        <f>IF(N756="snížená",J756,0)</f>
        <v>0</v>
      </c>
      <c r="BG756" s="180">
        <f>IF(N756="zákl. přenesená",J756,0)</f>
        <v>0</v>
      </c>
      <c r="BH756" s="180">
        <f>IF(N756="sníž. přenesená",J756,0)</f>
        <v>0</v>
      </c>
      <c r="BI756" s="180">
        <f>IF(N756="nulová",J756,0)</f>
        <v>0</v>
      </c>
      <c r="BJ756" s="18" t="s">
        <v>92</v>
      </c>
      <c r="BK756" s="180">
        <f>ROUND(I756*H756,2)</f>
        <v>0</v>
      </c>
      <c r="BL756" s="18" t="s">
        <v>253</v>
      </c>
      <c r="BM756" s="179" t="s">
        <v>1312</v>
      </c>
    </row>
    <row r="757" spans="2:51" s="14" customFormat="1" ht="12">
      <c r="B757" s="189"/>
      <c r="D757" s="182" t="s">
        <v>182</v>
      </c>
      <c r="E757" s="190" t="s">
        <v>1</v>
      </c>
      <c r="F757" s="191" t="s">
        <v>1313</v>
      </c>
      <c r="H757" s="192">
        <v>19.34</v>
      </c>
      <c r="I757" s="193"/>
      <c r="L757" s="189"/>
      <c r="M757" s="194"/>
      <c r="N757" s="195"/>
      <c r="O757" s="195"/>
      <c r="P757" s="195"/>
      <c r="Q757" s="195"/>
      <c r="R757" s="195"/>
      <c r="S757" s="195"/>
      <c r="T757" s="196"/>
      <c r="AT757" s="190" t="s">
        <v>182</v>
      </c>
      <c r="AU757" s="190" t="s">
        <v>92</v>
      </c>
      <c r="AV757" s="14" t="s">
        <v>92</v>
      </c>
      <c r="AW757" s="14" t="s">
        <v>32</v>
      </c>
      <c r="AX757" s="14" t="s">
        <v>76</v>
      </c>
      <c r="AY757" s="190" t="s">
        <v>173</v>
      </c>
    </row>
    <row r="758" spans="2:51" s="14" customFormat="1" ht="12">
      <c r="B758" s="189"/>
      <c r="D758" s="182" t="s">
        <v>182</v>
      </c>
      <c r="E758" s="190" t="s">
        <v>1</v>
      </c>
      <c r="F758" s="191" t="s">
        <v>1314</v>
      </c>
      <c r="H758" s="192">
        <v>21.62</v>
      </c>
      <c r="I758" s="193"/>
      <c r="L758" s="189"/>
      <c r="M758" s="194"/>
      <c r="N758" s="195"/>
      <c r="O758" s="195"/>
      <c r="P758" s="195"/>
      <c r="Q758" s="195"/>
      <c r="R758" s="195"/>
      <c r="S758" s="195"/>
      <c r="T758" s="196"/>
      <c r="AT758" s="190" t="s">
        <v>182</v>
      </c>
      <c r="AU758" s="190" t="s">
        <v>92</v>
      </c>
      <c r="AV758" s="14" t="s">
        <v>92</v>
      </c>
      <c r="AW758" s="14" t="s">
        <v>32</v>
      </c>
      <c r="AX758" s="14" t="s">
        <v>76</v>
      </c>
      <c r="AY758" s="190" t="s">
        <v>173</v>
      </c>
    </row>
    <row r="759" spans="2:51" s="14" customFormat="1" ht="12">
      <c r="B759" s="189"/>
      <c r="D759" s="182" t="s">
        <v>182</v>
      </c>
      <c r="E759" s="190" t="s">
        <v>1</v>
      </c>
      <c r="F759" s="191" t="s">
        <v>1315</v>
      </c>
      <c r="H759" s="192">
        <v>16.6</v>
      </c>
      <c r="I759" s="193"/>
      <c r="L759" s="189"/>
      <c r="M759" s="194"/>
      <c r="N759" s="195"/>
      <c r="O759" s="195"/>
      <c r="P759" s="195"/>
      <c r="Q759" s="195"/>
      <c r="R759" s="195"/>
      <c r="S759" s="195"/>
      <c r="T759" s="196"/>
      <c r="AT759" s="190" t="s">
        <v>182</v>
      </c>
      <c r="AU759" s="190" t="s">
        <v>92</v>
      </c>
      <c r="AV759" s="14" t="s">
        <v>92</v>
      </c>
      <c r="AW759" s="14" t="s">
        <v>32</v>
      </c>
      <c r="AX759" s="14" t="s">
        <v>76</v>
      </c>
      <c r="AY759" s="190" t="s">
        <v>173</v>
      </c>
    </row>
    <row r="760" spans="2:51" s="14" customFormat="1" ht="12">
      <c r="B760" s="189"/>
      <c r="D760" s="182" t="s">
        <v>182</v>
      </c>
      <c r="E760" s="190" t="s">
        <v>1</v>
      </c>
      <c r="F760" s="191" t="s">
        <v>1316</v>
      </c>
      <c r="H760" s="192">
        <v>6.8</v>
      </c>
      <c r="I760" s="193"/>
      <c r="L760" s="189"/>
      <c r="M760" s="194"/>
      <c r="N760" s="195"/>
      <c r="O760" s="195"/>
      <c r="P760" s="195"/>
      <c r="Q760" s="195"/>
      <c r="R760" s="195"/>
      <c r="S760" s="195"/>
      <c r="T760" s="196"/>
      <c r="AT760" s="190" t="s">
        <v>182</v>
      </c>
      <c r="AU760" s="190" t="s">
        <v>92</v>
      </c>
      <c r="AV760" s="14" t="s">
        <v>92</v>
      </c>
      <c r="AW760" s="14" t="s">
        <v>32</v>
      </c>
      <c r="AX760" s="14" t="s">
        <v>76</v>
      </c>
      <c r="AY760" s="190" t="s">
        <v>173</v>
      </c>
    </row>
    <row r="761" spans="2:51" s="14" customFormat="1" ht="12">
      <c r="B761" s="189"/>
      <c r="D761" s="182" t="s">
        <v>182</v>
      </c>
      <c r="E761" s="190" t="s">
        <v>1</v>
      </c>
      <c r="F761" s="191" t="s">
        <v>1317</v>
      </c>
      <c r="H761" s="192">
        <v>21.5</v>
      </c>
      <c r="I761" s="193"/>
      <c r="L761" s="189"/>
      <c r="M761" s="194"/>
      <c r="N761" s="195"/>
      <c r="O761" s="195"/>
      <c r="P761" s="195"/>
      <c r="Q761" s="195"/>
      <c r="R761" s="195"/>
      <c r="S761" s="195"/>
      <c r="T761" s="196"/>
      <c r="AT761" s="190" t="s">
        <v>182</v>
      </c>
      <c r="AU761" s="190" t="s">
        <v>92</v>
      </c>
      <c r="AV761" s="14" t="s">
        <v>92</v>
      </c>
      <c r="AW761" s="14" t="s">
        <v>32</v>
      </c>
      <c r="AX761" s="14" t="s">
        <v>76</v>
      </c>
      <c r="AY761" s="190" t="s">
        <v>173</v>
      </c>
    </row>
    <row r="762" spans="2:51" s="14" customFormat="1" ht="12">
      <c r="B762" s="189"/>
      <c r="D762" s="182" t="s">
        <v>182</v>
      </c>
      <c r="E762" s="190" t="s">
        <v>1</v>
      </c>
      <c r="F762" s="191" t="s">
        <v>1318</v>
      </c>
      <c r="H762" s="192">
        <v>7.3</v>
      </c>
      <c r="I762" s="193"/>
      <c r="L762" s="189"/>
      <c r="M762" s="194"/>
      <c r="N762" s="195"/>
      <c r="O762" s="195"/>
      <c r="P762" s="195"/>
      <c r="Q762" s="195"/>
      <c r="R762" s="195"/>
      <c r="S762" s="195"/>
      <c r="T762" s="196"/>
      <c r="AT762" s="190" t="s">
        <v>182</v>
      </c>
      <c r="AU762" s="190" t="s">
        <v>92</v>
      </c>
      <c r="AV762" s="14" t="s">
        <v>92</v>
      </c>
      <c r="AW762" s="14" t="s">
        <v>32</v>
      </c>
      <c r="AX762" s="14" t="s">
        <v>76</v>
      </c>
      <c r="AY762" s="190" t="s">
        <v>173</v>
      </c>
    </row>
    <row r="763" spans="2:51" s="14" customFormat="1" ht="12">
      <c r="B763" s="189"/>
      <c r="D763" s="182" t="s">
        <v>182</v>
      </c>
      <c r="E763" s="190" t="s">
        <v>1</v>
      </c>
      <c r="F763" s="191" t="s">
        <v>1319</v>
      </c>
      <c r="H763" s="192">
        <v>22.1</v>
      </c>
      <c r="I763" s="193"/>
      <c r="L763" s="189"/>
      <c r="M763" s="194"/>
      <c r="N763" s="195"/>
      <c r="O763" s="195"/>
      <c r="P763" s="195"/>
      <c r="Q763" s="195"/>
      <c r="R763" s="195"/>
      <c r="S763" s="195"/>
      <c r="T763" s="196"/>
      <c r="AT763" s="190" t="s">
        <v>182</v>
      </c>
      <c r="AU763" s="190" t="s">
        <v>92</v>
      </c>
      <c r="AV763" s="14" t="s">
        <v>92</v>
      </c>
      <c r="AW763" s="14" t="s">
        <v>32</v>
      </c>
      <c r="AX763" s="14" t="s">
        <v>76</v>
      </c>
      <c r="AY763" s="190" t="s">
        <v>173</v>
      </c>
    </row>
    <row r="764" spans="2:51" s="14" customFormat="1" ht="12">
      <c r="B764" s="189"/>
      <c r="D764" s="182" t="s">
        <v>182</v>
      </c>
      <c r="E764" s="190" t="s">
        <v>1</v>
      </c>
      <c r="F764" s="191" t="s">
        <v>1320</v>
      </c>
      <c r="H764" s="192">
        <v>17.3</v>
      </c>
      <c r="I764" s="193"/>
      <c r="L764" s="189"/>
      <c r="M764" s="194"/>
      <c r="N764" s="195"/>
      <c r="O764" s="195"/>
      <c r="P764" s="195"/>
      <c r="Q764" s="195"/>
      <c r="R764" s="195"/>
      <c r="S764" s="195"/>
      <c r="T764" s="196"/>
      <c r="AT764" s="190" t="s">
        <v>182</v>
      </c>
      <c r="AU764" s="190" t="s">
        <v>92</v>
      </c>
      <c r="AV764" s="14" t="s">
        <v>92</v>
      </c>
      <c r="AW764" s="14" t="s">
        <v>32</v>
      </c>
      <c r="AX764" s="14" t="s">
        <v>76</v>
      </c>
      <c r="AY764" s="190" t="s">
        <v>173</v>
      </c>
    </row>
    <row r="765" spans="2:51" s="14" customFormat="1" ht="12">
      <c r="B765" s="189"/>
      <c r="D765" s="182" t="s">
        <v>182</v>
      </c>
      <c r="E765" s="190" t="s">
        <v>1</v>
      </c>
      <c r="F765" s="191" t="s">
        <v>1321</v>
      </c>
      <c r="H765" s="192">
        <v>7.8</v>
      </c>
      <c r="I765" s="193"/>
      <c r="L765" s="189"/>
      <c r="M765" s="194"/>
      <c r="N765" s="195"/>
      <c r="O765" s="195"/>
      <c r="P765" s="195"/>
      <c r="Q765" s="195"/>
      <c r="R765" s="195"/>
      <c r="S765" s="195"/>
      <c r="T765" s="196"/>
      <c r="AT765" s="190" t="s">
        <v>182</v>
      </c>
      <c r="AU765" s="190" t="s">
        <v>92</v>
      </c>
      <c r="AV765" s="14" t="s">
        <v>92</v>
      </c>
      <c r="AW765" s="14" t="s">
        <v>32</v>
      </c>
      <c r="AX765" s="14" t="s">
        <v>76</v>
      </c>
      <c r="AY765" s="190" t="s">
        <v>173</v>
      </c>
    </row>
    <row r="766" spans="2:51" s="14" customFormat="1" ht="12">
      <c r="B766" s="189"/>
      <c r="D766" s="182" t="s">
        <v>182</v>
      </c>
      <c r="E766" s="190" t="s">
        <v>1</v>
      </c>
      <c r="F766" s="191" t="s">
        <v>1322</v>
      </c>
      <c r="H766" s="192">
        <v>23.3</v>
      </c>
      <c r="I766" s="193"/>
      <c r="L766" s="189"/>
      <c r="M766" s="194"/>
      <c r="N766" s="195"/>
      <c r="O766" s="195"/>
      <c r="P766" s="195"/>
      <c r="Q766" s="195"/>
      <c r="R766" s="195"/>
      <c r="S766" s="195"/>
      <c r="T766" s="196"/>
      <c r="AT766" s="190" t="s">
        <v>182</v>
      </c>
      <c r="AU766" s="190" t="s">
        <v>92</v>
      </c>
      <c r="AV766" s="14" t="s">
        <v>92</v>
      </c>
      <c r="AW766" s="14" t="s">
        <v>32</v>
      </c>
      <c r="AX766" s="14" t="s">
        <v>76</v>
      </c>
      <c r="AY766" s="190" t="s">
        <v>173</v>
      </c>
    </row>
    <row r="767" spans="2:51" s="14" customFormat="1" ht="12">
      <c r="B767" s="189"/>
      <c r="D767" s="182" t="s">
        <v>182</v>
      </c>
      <c r="E767" s="190" t="s">
        <v>1</v>
      </c>
      <c r="F767" s="191" t="s">
        <v>1323</v>
      </c>
      <c r="H767" s="192">
        <v>6.8</v>
      </c>
      <c r="I767" s="193"/>
      <c r="L767" s="189"/>
      <c r="M767" s="194"/>
      <c r="N767" s="195"/>
      <c r="O767" s="195"/>
      <c r="P767" s="195"/>
      <c r="Q767" s="195"/>
      <c r="R767" s="195"/>
      <c r="S767" s="195"/>
      <c r="T767" s="196"/>
      <c r="AT767" s="190" t="s">
        <v>182</v>
      </c>
      <c r="AU767" s="190" t="s">
        <v>92</v>
      </c>
      <c r="AV767" s="14" t="s">
        <v>92</v>
      </c>
      <c r="AW767" s="14" t="s">
        <v>32</v>
      </c>
      <c r="AX767" s="14" t="s">
        <v>76</v>
      </c>
      <c r="AY767" s="190" t="s">
        <v>173</v>
      </c>
    </row>
    <row r="768" spans="2:51" s="14" customFormat="1" ht="12">
      <c r="B768" s="189"/>
      <c r="D768" s="182" t="s">
        <v>182</v>
      </c>
      <c r="E768" s="190" t="s">
        <v>1</v>
      </c>
      <c r="F768" s="191" t="s">
        <v>1324</v>
      </c>
      <c r="H768" s="192">
        <v>19.84</v>
      </c>
      <c r="I768" s="193"/>
      <c r="L768" s="189"/>
      <c r="M768" s="194"/>
      <c r="N768" s="195"/>
      <c r="O768" s="195"/>
      <c r="P768" s="195"/>
      <c r="Q768" s="195"/>
      <c r="R768" s="195"/>
      <c r="S768" s="195"/>
      <c r="T768" s="196"/>
      <c r="AT768" s="190" t="s">
        <v>182</v>
      </c>
      <c r="AU768" s="190" t="s">
        <v>92</v>
      </c>
      <c r="AV768" s="14" t="s">
        <v>92</v>
      </c>
      <c r="AW768" s="14" t="s">
        <v>32</v>
      </c>
      <c r="AX768" s="14" t="s">
        <v>76</v>
      </c>
      <c r="AY768" s="190" t="s">
        <v>173</v>
      </c>
    </row>
    <row r="769" spans="2:51" s="14" customFormat="1" ht="12">
      <c r="B769" s="189"/>
      <c r="D769" s="182" t="s">
        <v>182</v>
      </c>
      <c r="E769" s="190" t="s">
        <v>1</v>
      </c>
      <c r="F769" s="191" t="s">
        <v>1325</v>
      </c>
      <c r="H769" s="192">
        <v>22.48</v>
      </c>
      <c r="I769" s="193"/>
      <c r="L769" s="189"/>
      <c r="M769" s="194"/>
      <c r="N769" s="195"/>
      <c r="O769" s="195"/>
      <c r="P769" s="195"/>
      <c r="Q769" s="195"/>
      <c r="R769" s="195"/>
      <c r="S769" s="195"/>
      <c r="T769" s="196"/>
      <c r="AT769" s="190" t="s">
        <v>182</v>
      </c>
      <c r="AU769" s="190" t="s">
        <v>92</v>
      </c>
      <c r="AV769" s="14" t="s">
        <v>92</v>
      </c>
      <c r="AW769" s="14" t="s">
        <v>32</v>
      </c>
      <c r="AX769" s="14" t="s">
        <v>76</v>
      </c>
      <c r="AY769" s="190" t="s">
        <v>173</v>
      </c>
    </row>
    <row r="770" spans="2:51" s="14" customFormat="1" ht="12">
      <c r="B770" s="189"/>
      <c r="D770" s="182" t="s">
        <v>182</v>
      </c>
      <c r="E770" s="190" t="s">
        <v>1</v>
      </c>
      <c r="F770" s="191" t="s">
        <v>1326</v>
      </c>
      <c r="H770" s="192">
        <v>16.1</v>
      </c>
      <c r="I770" s="193"/>
      <c r="L770" s="189"/>
      <c r="M770" s="194"/>
      <c r="N770" s="195"/>
      <c r="O770" s="195"/>
      <c r="P770" s="195"/>
      <c r="Q770" s="195"/>
      <c r="R770" s="195"/>
      <c r="S770" s="195"/>
      <c r="T770" s="196"/>
      <c r="AT770" s="190" t="s">
        <v>182</v>
      </c>
      <c r="AU770" s="190" t="s">
        <v>92</v>
      </c>
      <c r="AV770" s="14" t="s">
        <v>92</v>
      </c>
      <c r="AW770" s="14" t="s">
        <v>32</v>
      </c>
      <c r="AX770" s="14" t="s">
        <v>76</v>
      </c>
      <c r="AY770" s="190" t="s">
        <v>173</v>
      </c>
    </row>
    <row r="771" spans="2:51" s="14" customFormat="1" ht="12">
      <c r="B771" s="189"/>
      <c r="D771" s="182" t="s">
        <v>182</v>
      </c>
      <c r="E771" s="190" t="s">
        <v>1</v>
      </c>
      <c r="F771" s="191" t="s">
        <v>1327</v>
      </c>
      <c r="H771" s="192">
        <v>7.2</v>
      </c>
      <c r="I771" s="193"/>
      <c r="L771" s="189"/>
      <c r="M771" s="194"/>
      <c r="N771" s="195"/>
      <c r="O771" s="195"/>
      <c r="P771" s="195"/>
      <c r="Q771" s="195"/>
      <c r="R771" s="195"/>
      <c r="S771" s="195"/>
      <c r="T771" s="196"/>
      <c r="AT771" s="190" t="s">
        <v>182</v>
      </c>
      <c r="AU771" s="190" t="s">
        <v>92</v>
      </c>
      <c r="AV771" s="14" t="s">
        <v>92</v>
      </c>
      <c r="AW771" s="14" t="s">
        <v>32</v>
      </c>
      <c r="AX771" s="14" t="s">
        <v>76</v>
      </c>
      <c r="AY771" s="190" t="s">
        <v>173</v>
      </c>
    </row>
    <row r="772" spans="2:51" s="14" customFormat="1" ht="12">
      <c r="B772" s="189"/>
      <c r="D772" s="182" t="s">
        <v>182</v>
      </c>
      <c r="E772" s="190" t="s">
        <v>1</v>
      </c>
      <c r="F772" s="191" t="s">
        <v>1328</v>
      </c>
      <c r="H772" s="192">
        <v>22</v>
      </c>
      <c r="I772" s="193"/>
      <c r="L772" s="189"/>
      <c r="M772" s="194"/>
      <c r="N772" s="195"/>
      <c r="O772" s="195"/>
      <c r="P772" s="195"/>
      <c r="Q772" s="195"/>
      <c r="R772" s="195"/>
      <c r="S772" s="195"/>
      <c r="T772" s="196"/>
      <c r="AT772" s="190" t="s">
        <v>182</v>
      </c>
      <c r="AU772" s="190" t="s">
        <v>92</v>
      </c>
      <c r="AV772" s="14" t="s">
        <v>92</v>
      </c>
      <c r="AW772" s="14" t="s">
        <v>32</v>
      </c>
      <c r="AX772" s="14" t="s">
        <v>76</v>
      </c>
      <c r="AY772" s="190" t="s">
        <v>173</v>
      </c>
    </row>
    <row r="773" spans="2:51" s="14" customFormat="1" ht="12">
      <c r="B773" s="189"/>
      <c r="D773" s="182" t="s">
        <v>182</v>
      </c>
      <c r="E773" s="190" t="s">
        <v>1</v>
      </c>
      <c r="F773" s="191" t="s">
        <v>1329</v>
      </c>
      <c r="H773" s="192">
        <v>7</v>
      </c>
      <c r="I773" s="193"/>
      <c r="L773" s="189"/>
      <c r="M773" s="194"/>
      <c r="N773" s="195"/>
      <c r="O773" s="195"/>
      <c r="P773" s="195"/>
      <c r="Q773" s="195"/>
      <c r="R773" s="195"/>
      <c r="S773" s="195"/>
      <c r="T773" s="196"/>
      <c r="AT773" s="190" t="s">
        <v>182</v>
      </c>
      <c r="AU773" s="190" t="s">
        <v>92</v>
      </c>
      <c r="AV773" s="14" t="s">
        <v>92</v>
      </c>
      <c r="AW773" s="14" t="s">
        <v>32</v>
      </c>
      <c r="AX773" s="14" t="s">
        <v>76</v>
      </c>
      <c r="AY773" s="190" t="s">
        <v>173</v>
      </c>
    </row>
    <row r="774" spans="2:51" s="14" customFormat="1" ht="12">
      <c r="B774" s="189"/>
      <c r="D774" s="182" t="s">
        <v>182</v>
      </c>
      <c r="E774" s="190" t="s">
        <v>1</v>
      </c>
      <c r="F774" s="191" t="s">
        <v>1330</v>
      </c>
      <c r="H774" s="192">
        <v>22.8</v>
      </c>
      <c r="I774" s="193"/>
      <c r="L774" s="189"/>
      <c r="M774" s="194"/>
      <c r="N774" s="195"/>
      <c r="O774" s="195"/>
      <c r="P774" s="195"/>
      <c r="Q774" s="195"/>
      <c r="R774" s="195"/>
      <c r="S774" s="195"/>
      <c r="T774" s="196"/>
      <c r="AT774" s="190" t="s">
        <v>182</v>
      </c>
      <c r="AU774" s="190" t="s">
        <v>92</v>
      </c>
      <c r="AV774" s="14" t="s">
        <v>92</v>
      </c>
      <c r="AW774" s="14" t="s">
        <v>32</v>
      </c>
      <c r="AX774" s="14" t="s">
        <v>76</v>
      </c>
      <c r="AY774" s="190" t="s">
        <v>173</v>
      </c>
    </row>
    <row r="775" spans="2:51" s="14" customFormat="1" ht="12">
      <c r="B775" s="189"/>
      <c r="D775" s="182" t="s">
        <v>182</v>
      </c>
      <c r="E775" s="190" t="s">
        <v>1</v>
      </c>
      <c r="F775" s="191" t="s">
        <v>1331</v>
      </c>
      <c r="H775" s="192">
        <v>17.7</v>
      </c>
      <c r="I775" s="193"/>
      <c r="L775" s="189"/>
      <c r="M775" s="194"/>
      <c r="N775" s="195"/>
      <c r="O775" s="195"/>
      <c r="P775" s="195"/>
      <c r="Q775" s="195"/>
      <c r="R775" s="195"/>
      <c r="S775" s="195"/>
      <c r="T775" s="196"/>
      <c r="AT775" s="190" t="s">
        <v>182</v>
      </c>
      <c r="AU775" s="190" t="s">
        <v>92</v>
      </c>
      <c r="AV775" s="14" t="s">
        <v>92</v>
      </c>
      <c r="AW775" s="14" t="s">
        <v>32</v>
      </c>
      <c r="AX775" s="14" t="s">
        <v>76</v>
      </c>
      <c r="AY775" s="190" t="s">
        <v>173</v>
      </c>
    </row>
    <row r="776" spans="2:51" s="14" customFormat="1" ht="12">
      <c r="B776" s="189"/>
      <c r="D776" s="182" t="s">
        <v>182</v>
      </c>
      <c r="E776" s="190" t="s">
        <v>1</v>
      </c>
      <c r="F776" s="191" t="s">
        <v>1332</v>
      </c>
      <c r="H776" s="192">
        <v>8.1</v>
      </c>
      <c r="I776" s="193"/>
      <c r="L776" s="189"/>
      <c r="M776" s="194"/>
      <c r="N776" s="195"/>
      <c r="O776" s="195"/>
      <c r="P776" s="195"/>
      <c r="Q776" s="195"/>
      <c r="R776" s="195"/>
      <c r="S776" s="195"/>
      <c r="T776" s="196"/>
      <c r="AT776" s="190" t="s">
        <v>182</v>
      </c>
      <c r="AU776" s="190" t="s">
        <v>92</v>
      </c>
      <c r="AV776" s="14" t="s">
        <v>92</v>
      </c>
      <c r="AW776" s="14" t="s">
        <v>32</v>
      </c>
      <c r="AX776" s="14" t="s">
        <v>76</v>
      </c>
      <c r="AY776" s="190" t="s">
        <v>173</v>
      </c>
    </row>
    <row r="777" spans="2:51" s="14" customFormat="1" ht="12">
      <c r="B777" s="189"/>
      <c r="D777" s="182" t="s">
        <v>182</v>
      </c>
      <c r="E777" s="190" t="s">
        <v>1</v>
      </c>
      <c r="F777" s="191" t="s">
        <v>1333</v>
      </c>
      <c r="H777" s="192">
        <v>23.2</v>
      </c>
      <c r="I777" s="193"/>
      <c r="L777" s="189"/>
      <c r="M777" s="194"/>
      <c r="N777" s="195"/>
      <c r="O777" s="195"/>
      <c r="P777" s="195"/>
      <c r="Q777" s="195"/>
      <c r="R777" s="195"/>
      <c r="S777" s="195"/>
      <c r="T777" s="196"/>
      <c r="AT777" s="190" t="s">
        <v>182</v>
      </c>
      <c r="AU777" s="190" t="s">
        <v>92</v>
      </c>
      <c r="AV777" s="14" t="s">
        <v>92</v>
      </c>
      <c r="AW777" s="14" t="s">
        <v>32</v>
      </c>
      <c r="AX777" s="14" t="s">
        <v>76</v>
      </c>
      <c r="AY777" s="190" t="s">
        <v>173</v>
      </c>
    </row>
    <row r="778" spans="2:51" s="14" customFormat="1" ht="12">
      <c r="B778" s="189"/>
      <c r="D778" s="182" t="s">
        <v>182</v>
      </c>
      <c r="E778" s="190" t="s">
        <v>1</v>
      </c>
      <c r="F778" s="191" t="s">
        <v>1334</v>
      </c>
      <c r="H778" s="192">
        <v>7.1</v>
      </c>
      <c r="I778" s="193"/>
      <c r="L778" s="189"/>
      <c r="M778" s="194"/>
      <c r="N778" s="195"/>
      <c r="O778" s="195"/>
      <c r="P778" s="195"/>
      <c r="Q778" s="195"/>
      <c r="R778" s="195"/>
      <c r="S778" s="195"/>
      <c r="T778" s="196"/>
      <c r="AT778" s="190" t="s">
        <v>182</v>
      </c>
      <c r="AU778" s="190" t="s">
        <v>92</v>
      </c>
      <c r="AV778" s="14" t="s">
        <v>92</v>
      </c>
      <c r="AW778" s="14" t="s">
        <v>32</v>
      </c>
      <c r="AX778" s="14" t="s">
        <v>76</v>
      </c>
      <c r="AY778" s="190" t="s">
        <v>173</v>
      </c>
    </row>
    <row r="779" spans="2:51" s="14" customFormat="1" ht="12">
      <c r="B779" s="189"/>
      <c r="D779" s="182" t="s">
        <v>182</v>
      </c>
      <c r="E779" s="190" t="s">
        <v>1</v>
      </c>
      <c r="F779" s="191" t="s">
        <v>1335</v>
      </c>
      <c r="H779" s="192">
        <v>23.46</v>
      </c>
      <c r="I779" s="193"/>
      <c r="L779" s="189"/>
      <c r="M779" s="194"/>
      <c r="N779" s="195"/>
      <c r="O779" s="195"/>
      <c r="P779" s="195"/>
      <c r="Q779" s="195"/>
      <c r="R779" s="195"/>
      <c r="S779" s="195"/>
      <c r="T779" s="196"/>
      <c r="AT779" s="190" t="s">
        <v>182</v>
      </c>
      <c r="AU779" s="190" t="s">
        <v>92</v>
      </c>
      <c r="AV779" s="14" t="s">
        <v>92</v>
      </c>
      <c r="AW779" s="14" t="s">
        <v>32</v>
      </c>
      <c r="AX779" s="14" t="s">
        <v>76</v>
      </c>
      <c r="AY779" s="190" t="s">
        <v>173</v>
      </c>
    </row>
    <row r="780" spans="2:51" s="14" customFormat="1" ht="12">
      <c r="B780" s="189"/>
      <c r="D780" s="182" t="s">
        <v>182</v>
      </c>
      <c r="E780" s="190" t="s">
        <v>1</v>
      </c>
      <c r="F780" s="191" t="s">
        <v>1336</v>
      </c>
      <c r="H780" s="192">
        <v>27.06</v>
      </c>
      <c r="I780" s="193"/>
      <c r="L780" s="189"/>
      <c r="M780" s="194"/>
      <c r="N780" s="195"/>
      <c r="O780" s="195"/>
      <c r="P780" s="195"/>
      <c r="Q780" s="195"/>
      <c r="R780" s="195"/>
      <c r="S780" s="195"/>
      <c r="T780" s="196"/>
      <c r="AT780" s="190" t="s">
        <v>182</v>
      </c>
      <c r="AU780" s="190" t="s">
        <v>92</v>
      </c>
      <c r="AV780" s="14" t="s">
        <v>92</v>
      </c>
      <c r="AW780" s="14" t="s">
        <v>32</v>
      </c>
      <c r="AX780" s="14" t="s">
        <v>76</v>
      </c>
      <c r="AY780" s="190" t="s">
        <v>173</v>
      </c>
    </row>
    <row r="781" spans="2:51" s="14" customFormat="1" ht="12">
      <c r="B781" s="189"/>
      <c r="D781" s="182" t="s">
        <v>182</v>
      </c>
      <c r="E781" s="190" t="s">
        <v>1</v>
      </c>
      <c r="F781" s="191" t="s">
        <v>1337</v>
      </c>
      <c r="H781" s="192">
        <v>17.18</v>
      </c>
      <c r="I781" s="193"/>
      <c r="L781" s="189"/>
      <c r="M781" s="194"/>
      <c r="N781" s="195"/>
      <c r="O781" s="195"/>
      <c r="P781" s="195"/>
      <c r="Q781" s="195"/>
      <c r="R781" s="195"/>
      <c r="S781" s="195"/>
      <c r="T781" s="196"/>
      <c r="AT781" s="190" t="s">
        <v>182</v>
      </c>
      <c r="AU781" s="190" t="s">
        <v>92</v>
      </c>
      <c r="AV781" s="14" t="s">
        <v>92</v>
      </c>
      <c r="AW781" s="14" t="s">
        <v>32</v>
      </c>
      <c r="AX781" s="14" t="s">
        <v>76</v>
      </c>
      <c r="AY781" s="190" t="s">
        <v>173</v>
      </c>
    </row>
    <row r="782" spans="2:51" s="14" customFormat="1" ht="12">
      <c r="B782" s="189"/>
      <c r="D782" s="182" t="s">
        <v>182</v>
      </c>
      <c r="E782" s="190" t="s">
        <v>1</v>
      </c>
      <c r="F782" s="191" t="s">
        <v>1338</v>
      </c>
      <c r="H782" s="192">
        <v>28.1</v>
      </c>
      <c r="I782" s="193"/>
      <c r="L782" s="189"/>
      <c r="M782" s="194"/>
      <c r="N782" s="195"/>
      <c r="O782" s="195"/>
      <c r="P782" s="195"/>
      <c r="Q782" s="195"/>
      <c r="R782" s="195"/>
      <c r="S782" s="195"/>
      <c r="T782" s="196"/>
      <c r="AT782" s="190" t="s">
        <v>182</v>
      </c>
      <c r="AU782" s="190" t="s">
        <v>92</v>
      </c>
      <c r="AV782" s="14" t="s">
        <v>92</v>
      </c>
      <c r="AW782" s="14" t="s">
        <v>32</v>
      </c>
      <c r="AX782" s="14" t="s">
        <v>76</v>
      </c>
      <c r="AY782" s="190" t="s">
        <v>173</v>
      </c>
    </row>
    <row r="783" spans="2:51" s="14" customFormat="1" ht="12">
      <c r="B783" s="189"/>
      <c r="D783" s="182" t="s">
        <v>182</v>
      </c>
      <c r="E783" s="190" t="s">
        <v>1</v>
      </c>
      <c r="F783" s="191" t="s">
        <v>1339</v>
      </c>
      <c r="H783" s="192">
        <v>7.1</v>
      </c>
      <c r="I783" s="193"/>
      <c r="L783" s="189"/>
      <c r="M783" s="194"/>
      <c r="N783" s="195"/>
      <c r="O783" s="195"/>
      <c r="P783" s="195"/>
      <c r="Q783" s="195"/>
      <c r="R783" s="195"/>
      <c r="S783" s="195"/>
      <c r="T783" s="196"/>
      <c r="AT783" s="190" t="s">
        <v>182</v>
      </c>
      <c r="AU783" s="190" t="s">
        <v>92</v>
      </c>
      <c r="AV783" s="14" t="s">
        <v>92</v>
      </c>
      <c r="AW783" s="14" t="s">
        <v>32</v>
      </c>
      <c r="AX783" s="14" t="s">
        <v>76</v>
      </c>
      <c r="AY783" s="190" t="s">
        <v>173</v>
      </c>
    </row>
    <row r="784" spans="2:51" s="14" customFormat="1" ht="12">
      <c r="B784" s="189"/>
      <c r="D784" s="182" t="s">
        <v>182</v>
      </c>
      <c r="E784" s="190" t="s">
        <v>1</v>
      </c>
      <c r="F784" s="191" t="s">
        <v>1340</v>
      </c>
      <c r="H784" s="192">
        <v>26.74</v>
      </c>
      <c r="I784" s="193"/>
      <c r="L784" s="189"/>
      <c r="M784" s="194"/>
      <c r="N784" s="195"/>
      <c r="O784" s="195"/>
      <c r="P784" s="195"/>
      <c r="Q784" s="195"/>
      <c r="R784" s="195"/>
      <c r="S784" s="195"/>
      <c r="T784" s="196"/>
      <c r="AT784" s="190" t="s">
        <v>182</v>
      </c>
      <c r="AU784" s="190" t="s">
        <v>92</v>
      </c>
      <c r="AV784" s="14" t="s">
        <v>92</v>
      </c>
      <c r="AW784" s="14" t="s">
        <v>32</v>
      </c>
      <c r="AX784" s="14" t="s">
        <v>76</v>
      </c>
      <c r="AY784" s="190" t="s">
        <v>173</v>
      </c>
    </row>
    <row r="785" spans="2:51" s="14" customFormat="1" ht="12">
      <c r="B785" s="189"/>
      <c r="D785" s="182" t="s">
        <v>182</v>
      </c>
      <c r="E785" s="190" t="s">
        <v>1</v>
      </c>
      <c r="F785" s="191" t="s">
        <v>1341</v>
      </c>
      <c r="H785" s="192">
        <v>7.7</v>
      </c>
      <c r="I785" s="193"/>
      <c r="L785" s="189"/>
      <c r="M785" s="194"/>
      <c r="N785" s="195"/>
      <c r="O785" s="195"/>
      <c r="P785" s="195"/>
      <c r="Q785" s="195"/>
      <c r="R785" s="195"/>
      <c r="S785" s="195"/>
      <c r="T785" s="196"/>
      <c r="AT785" s="190" t="s">
        <v>182</v>
      </c>
      <c r="AU785" s="190" t="s">
        <v>92</v>
      </c>
      <c r="AV785" s="14" t="s">
        <v>92</v>
      </c>
      <c r="AW785" s="14" t="s">
        <v>32</v>
      </c>
      <c r="AX785" s="14" t="s">
        <v>76</v>
      </c>
      <c r="AY785" s="190" t="s">
        <v>173</v>
      </c>
    </row>
    <row r="786" spans="2:51" s="14" customFormat="1" ht="12">
      <c r="B786" s="189"/>
      <c r="D786" s="182" t="s">
        <v>182</v>
      </c>
      <c r="E786" s="190" t="s">
        <v>1</v>
      </c>
      <c r="F786" s="191" t="s">
        <v>1342</v>
      </c>
      <c r="H786" s="192">
        <v>27.04</v>
      </c>
      <c r="I786" s="193"/>
      <c r="L786" s="189"/>
      <c r="M786" s="194"/>
      <c r="N786" s="195"/>
      <c r="O786" s="195"/>
      <c r="P786" s="195"/>
      <c r="Q786" s="195"/>
      <c r="R786" s="195"/>
      <c r="S786" s="195"/>
      <c r="T786" s="196"/>
      <c r="AT786" s="190" t="s">
        <v>182</v>
      </c>
      <c r="AU786" s="190" t="s">
        <v>92</v>
      </c>
      <c r="AV786" s="14" t="s">
        <v>92</v>
      </c>
      <c r="AW786" s="14" t="s">
        <v>32</v>
      </c>
      <c r="AX786" s="14" t="s">
        <v>76</v>
      </c>
      <c r="AY786" s="190" t="s">
        <v>173</v>
      </c>
    </row>
    <row r="787" spans="2:51" s="14" customFormat="1" ht="12">
      <c r="B787" s="189"/>
      <c r="D787" s="182" t="s">
        <v>182</v>
      </c>
      <c r="E787" s="190" t="s">
        <v>1</v>
      </c>
      <c r="F787" s="191" t="s">
        <v>1343</v>
      </c>
      <c r="H787" s="192">
        <v>7</v>
      </c>
      <c r="I787" s="193"/>
      <c r="L787" s="189"/>
      <c r="M787" s="194"/>
      <c r="N787" s="195"/>
      <c r="O787" s="195"/>
      <c r="P787" s="195"/>
      <c r="Q787" s="195"/>
      <c r="R787" s="195"/>
      <c r="S787" s="195"/>
      <c r="T787" s="196"/>
      <c r="AT787" s="190" t="s">
        <v>182</v>
      </c>
      <c r="AU787" s="190" t="s">
        <v>92</v>
      </c>
      <c r="AV787" s="14" t="s">
        <v>92</v>
      </c>
      <c r="AW787" s="14" t="s">
        <v>32</v>
      </c>
      <c r="AX787" s="14" t="s">
        <v>76</v>
      </c>
      <c r="AY787" s="190" t="s">
        <v>173</v>
      </c>
    </row>
    <row r="788" spans="2:51" s="14" customFormat="1" ht="12">
      <c r="B788" s="189"/>
      <c r="D788" s="182" t="s">
        <v>182</v>
      </c>
      <c r="E788" s="190" t="s">
        <v>1</v>
      </c>
      <c r="F788" s="191" t="s">
        <v>1344</v>
      </c>
      <c r="H788" s="192">
        <v>28.74</v>
      </c>
      <c r="I788" s="193"/>
      <c r="L788" s="189"/>
      <c r="M788" s="194"/>
      <c r="N788" s="195"/>
      <c r="O788" s="195"/>
      <c r="P788" s="195"/>
      <c r="Q788" s="195"/>
      <c r="R788" s="195"/>
      <c r="S788" s="195"/>
      <c r="T788" s="196"/>
      <c r="AT788" s="190" t="s">
        <v>182</v>
      </c>
      <c r="AU788" s="190" t="s">
        <v>92</v>
      </c>
      <c r="AV788" s="14" t="s">
        <v>92</v>
      </c>
      <c r="AW788" s="14" t="s">
        <v>32</v>
      </c>
      <c r="AX788" s="14" t="s">
        <v>76</v>
      </c>
      <c r="AY788" s="190" t="s">
        <v>173</v>
      </c>
    </row>
    <row r="789" spans="2:51" s="14" customFormat="1" ht="12">
      <c r="B789" s="189"/>
      <c r="D789" s="182" t="s">
        <v>182</v>
      </c>
      <c r="E789" s="190" t="s">
        <v>1</v>
      </c>
      <c r="F789" s="191" t="s">
        <v>1345</v>
      </c>
      <c r="H789" s="192">
        <v>7</v>
      </c>
      <c r="I789" s="193"/>
      <c r="L789" s="189"/>
      <c r="M789" s="194"/>
      <c r="N789" s="195"/>
      <c r="O789" s="195"/>
      <c r="P789" s="195"/>
      <c r="Q789" s="195"/>
      <c r="R789" s="195"/>
      <c r="S789" s="195"/>
      <c r="T789" s="196"/>
      <c r="AT789" s="190" t="s">
        <v>182</v>
      </c>
      <c r="AU789" s="190" t="s">
        <v>92</v>
      </c>
      <c r="AV789" s="14" t="s">
        <v>92</v>
      </c>
      <c r="AW789" s="14" t="s">
        <v>32</v>
      </c>
      <c r="AX789" s="14" t="s">
        <v>76</v>
      </c>
      <c r="AY789" s="190" t="s">
        <v>173</v>
      </c>
    </row>
    <row r="790" spans="2:51" s="15" customFormat="1" ht="12">
      <c r="B790" s="197"/>
      <c r="D790" s="182" t="s">
        <v>182</v>
      </c>
      <c r="E790" s="198" t="s">
        <v>1</v>
      </c>
      <c r="F790" s="199" t="s">
        <v>215</v>
      </c>
      <c r="H790" s="200">
        <v>551.1</v>
      </c>
      <c r="I790" s="201"/>
      <c r="L790" s="197"/>
      <c r="M790" s="202"/>
      <c r="N790" s="203"/>
      <c r="O790" s="203"/>
      <c r="P790" s="203"/>
      <c r="Q790" s="203"/>
      <c r="R790" s="203"/>
      <c r="S790" s="203"/>
      <c r="T790" s="204"/>
      <c r="AT790" s="198" t="s">
        <v>182</v>
      </c>
      <c r="AU790" s="198" t="s">
        <v>92</v>
      </c>
      <c r="AV790" s="15" t="s">
        <v>180</v>
      </c>
      <c r="AW790" s="15" t="s">
        <v>32</v>
      </c>
      <c r="AX790" s="15" t="s">
        <v>84</v>
      </c>
      <c r="AY790" s="198" t="s">
        <v>173</v>
      </c>
    </row>
    <row r="791" spans="1:65" s="2" customFormat="1" ht="16.5" customHeight="1">
      <c r="A791" s="33"/>
      <c r="B791" s="167"/>
      <c r="C791" s="205" t="s">
        <v>610</v>
      </c>
      <c r="D791" s="205" t="s">
        <v>217</v>
      </c>
      <c r="E791" s="206" t="s">
        <v>1346</v>
      </c>
      <c r="F791" s="207" t="s">
        <v>1347</v>
      </c>
      <c r="G791" s="208" t="s">
        <v>256</v>
      </c>
      <c r="H791" s="209">
        <v>562.122</v>
      </c>
      <c r="I791" s="210"/>
      <c r="J791" s="211">
        <f>ROUND(I791*H791,2)</f>
        <v>0</v>
      </c>
      <c r="K791" s="207" t="s">
        <v>179</v>
      </c>
      <c r="L791" s="212"/>
      <c r="M791" s="213" t="s">
        <v>1</v>
      </c>
      <c r="N791" s="214" t="s">
        <v>42</v>
      </c>
      <c r="O791" s="59"/>
      <c r="P791" s="177">
        <f>O791*H791</f>
        <v>0</v>
      </c>
      <c r="Q791" s="177">
        <v>0.00035</v>
      </c>
      <c r="R791" s="177">
        <f>Q791*H791</f>
        <v>0.1967427</v>
      </c>
      <c r="S791" s="177">
        <v>0</v>
      </c>
      <c r="T791" s="178">
        <f>S791*H791</f>
        <v>0</v>
      </c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R791" s="179" t="s">
        <v>398</v>
      </c>
      <c r="AT791" s="179" t="s">
        <v>217</v>
      </c>
      <c r="AU791" s="179" t="s">
        <v>92</v>
      </c>
      <c r="AY791" s="18" t="s">
        <v>173</v>
      </c>
      <c r="BE791" s="180">
        <f>IF(N791="základní",J791,0)</f>
        <v>0</v>
      </c>
      <c r="BF791" s="180">
        <f>IF(N791="snížená",J791,0)</f>
        <v>0</v>
      </c>
      <c r="BG791" s="180">
        <f>IF(N791="zákl. přenesená",J791,0)</f>
        <v>0</v>
      </c>
      <c r="BH791" s="180">
        <f>IF(N791="sníž. přenesená",J791,0)</f>
        <v>0</v>
      </c>
      <c r="BI791" s="180">
        <f>IF(N791="nulová",J791,0)</f>
        <v>0</v>
      </c>
      <c r="BJ791" s="18" t="s">
        <v>92</v>
      </c>
      <c r="BK791" s="180">
        <f>ROUND(I791*H791,2)</f>
        <v>0</v>
      </c>
      <c r="BL791" s="18" t="s">
        <v>253</v>
      </c>
      <c r="BM791" s="179" t="s">
        <v>1348</v>
      </c>
    </row>
    <row r="792" spans="2:51" s="14" customFormat="1" ht="12">
      <c r="B792" s="189"/>
      <c r="D792" s="182" t="s">
        <v>182</v>
      </c>
      <c r="F792" s="191" t="s">
        <v>1349</v>
      </c>
      <c r="H792" s="192">
        <v>562.122</v>
      </c>
      <c r="I792" s="193"/>
      <c r="L792" s="189"/>
      <c r="M792" s="194"/>
      <c r="N792" s="195"/>
      <c r="O792" s="195"/>
      <c r="P792" s="195"/>
      <c r="Q792" s="195"/>
      <c r="R792" s="195"/>
      <c r="S792" s="195"/>
      <c r="T792" s="196"/>
      <c r="AT792" s="190" t="s">
        <v>182</v>
      </c>
      <c r="AU792" s="190" t="s">
        <v>92</v>
      </c>
      <c r="AV792" s="14" t="s">
        <v>92</v>
      </c>
      <c r="AW792" s="14" t="s">
        <v>3</v>
      </c>
      <c r="AX792" s="14" t="s">
        <v>84</v>
      </c>
      <c r="AY792" s="190" t="s">
        <v>173</v>
      </c>
    </row>
    <row r="793" spans="1:65" s="2" customFormat="1" ht="21.75" customHeight="1">
      <c r="A793" s="33"/>
      <c r="B793" s="167"/>
      <c r="C793" s="168" t="s">
        <v>615</v>
      </c>
      <c r="D793" s="168" t="s">
        <v>175</v>
      </c>
      <c r="E793" s="169" t="s">
        <v>1350</v>
      </c>
      <c r="F793" s="170" t="s">
        <v>1351</v>
      </c>
      <c r="G793" s="171" t="s">
        <v>618</v>
      </c>
      <c r="H793" s="223"/>
      <c r="I793" s="173"/>
      <c r="J793" s="174">
        <f>ROUND(I793*H793,2)</f>
        <v>0</v>
      </c>
      <c r="K793" s="170" t="s">
        <v>179</v>
      </c>
      <c r="L793" s="34"/>
      <c r="M793" s="175" t="s">
        <v>1</v>
      </c>
      <c r="N793" s="176" t="s">
        <v>42</v>
      </c>
      <c r="O793" s="59"/>
      <c r="P793" s="177">
        <f>O793*H793</f>
        <v>0</v>
      </c>
      <c r="Q793" s="177">
        <v>0</v>
      </c>
      <c r="R793" s="177">
        <f>Q793*H793</f>
        <v>0</v>
      </c>
      <c r="S793" s="177">
        <v>0</v>
      </c>
      <c r="T793" s="178">
        <f>S793*H793</f>
        <v>0</v>
      </c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R793" s="179" t="s">
        <v>253</v>
      </c>
      <c r="AT793" s="179" t="s">
        <v>175</v>
      </c>
      <c r="AU793" s="179" t="s">
        <v>92</v>
      </c>
      <c r="AY793" s="18" t="s">
        <v>173</v>
      </c>
      <c r="BE793" s="180">
        <f>IF(N793="základní",J793,0)</f>
        <v>0</v>
      </c>
      <c r="BF793" s="180">
        <f>IF(N793="snížená",J793,0)</f>
        <v>0</v>
      </c>
      <c r="BG793" s="180">
        <f>IF(N793="zákl. přenesená",J793,0)</f>
        <v>0</v>
      </c>
      <c r="BH793" s="180">
        <f>IF(N793="sníž. přenesená",J793,0)</f>
        <v>0</v>
      </c>
      <c r="BI793" s="180">
        <f>IF(N793="nulová",J793,0)</f>
        <v>0</v>
      </c>
      <c r="BJ793" s="18" t="s">
        <v>92</v>
      </c>
      <c r="BK793" s="180">
        <f>ROUND(I793*H793,2)</f>
        <v>0</v>
      </c>
      <c r="BL793" s="18" t="s">
        <v>253</v>
      </c>
      <c r="BM793" s="179" t="s">
        <v>1352</v>
      </c>
    </row>
    <row r="794" spans="2:63" s="12" customFormat="1" ht="22.95" customHeight="1">
      <c r="B794" s="154"/>
      <c r="D794" s="155" t="s">
        <v>75</v>
      </c>
      <c r="E794" s="165" t="s">
        <v>860</v>
      </c>
      <c r="F794" s="165" t="s">
        <v>861</v>
      </c>
      <c r="I794" s="157"/>
      <c r="J794" s="166">
        <f>BK794</f>
        <v>0</v>
      </c>
      <c r="L794" s="154"/>
      <c r="M794" s="159"/>
      <c r="N794" s="160"/>
      <c r="O794" s="160"/>
      <c r="P794" s="161">
        <f>SUM(P795:P836)</f>
        <v>0</v>
      </c>
      <c r="Q794" s="160"/>
      <c r="R794" s="161">
        <f>SUM(R795:R836)</f>
        <v>5.0702344</v>
      </c>
      <c r="S794" s="160"/>
      <c r="T794" s="162">
        <f>SUM(T795:T836)</f>
        <v>0</v>
      </c>
      <c r="AR794" s="155" t="s">
        <v>92</v>
      </c>
      <c r="AT794" s="163" t="s">
        <v>75</v>
      </c>
      <c r="AU794" s="163" t="s">
        <v>84</v>
      </c>
      <c r="AY794" s="155" t="s">
        <v>173</v>
      </c>
      <c r="BK794" s="164">
        <f>SUM(BK795:BK836)</f>
        <v>0</v>
      </c>
    </row>
    <row r="795" spans="1:65" s="2" customFormat="1" ht="16.5" customHeight="1">
      <c r="A795" s="33"/>
      <c r="B795" s="167"/>
      <c r="C795" s="168" t="s">
        <v>622</v>
      </c>
      <c r="D795" s="168" t="s">
        <v>175</v>
      </c>
      <c r="E795" s="169" t="s">
        <v>1353</v>
      </c>
      <c r="F795" s="170" t="s">
        <v>1354</v>
      </c>
      <c r="G795" s="171" t="s">
        <v>178</v>
      </c>
      <c r="H795" s="172">
        <v>228.68</v>
      </c>
      <c r="I795" s="173"/>
      <c r="J795" s="174">
        <f>ROUND(I795*H795,2)</f>
        <v>0</v>
      </c>
      <c r="K795" s="170" t="s">
        <v>179</v>
      </c>
      <c r="L795" s="34"/>
      <c r="M795" s="175" t="s">
        <v>1</v>
      </c>
      <c r="N795" s="176" t="s">
        <v>42</v>
      </c>
      <c r="O795" s="59"/>
      <c r="P795" s="177">
        <f>O795*H795</f>
        <v>0</v>
      </c>
      <c r="Q795" s="177">
        <v>0.0003</v>
      </c>
      <c r="R795" s="177">
        <f>Q795*H795</f>
        <v>0.068604</v>
      </c>
      <c r="S795" s="177">
        <v>0</v>
      </c>
      <c r="T795" s="178">
        <f>S795*H795</f>
        <v>0</v>
      </c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R795" s="179" t="s">
        <v>253</v>
      </c>
      <c r="AT795" s="179" t="s">
        <v>175</v>
      </c>
      <c r="AU795" s="179" t="s">
        <v>92</v>
      </c>
      <c r="AY795" s="18" t="s">
        <v>173</v>
      </c>
      <c r="BE795" s="180">
        <f>IF(N795="základní",J795,0)</f>
        <v>0</v>
      </c>
      <c r="BF795" s="180">
        <f>IF(N795="snížená",J795,0)</f>
        <v>0</v>
      </c>
      <c r="BG795" s="180">
        <f>IF(N795="zákl. přenesená",J795,0)</f>
        <v>0</v>
      </c>
      <c r="BH795" s="180">
        <f>IF(N795="sníž. přenesená",J795,0)</f>
        <v>0</v>
      </c>
      <c r="BI795" s="180">
        <f>IF(N795="nulová",J795,0)</f>
        <v>0</v>
      </c>
      <c r="BJ795" s="18" t="s">
        <v>92</v>
      </c>
      <c r="BK795" s="180">
        <f>ROUND(I795*H795,2)</f>
        <v>0</v>
      </c>
      <c r="BL795" s="18" t="s">
        <v>253</v>
      </c>
      <c r="BM795" s="179" t="s">
        <v>1355</v>
      </c>
    </row>
    <row r="796" spans="1:65" s="2" customFormat="1" ht="21.75" customHeight="1">
      <c r="A796" s="33"/>
      <c r="B796" s="167"/>
      <c r="C796" s="168" t="s">
        <v>433</v>
      </c>
      <c r="D796" s="168" t="s">
        <v>175</v>
      </c>
      <c r="E796" s="169" t="s">
        <v>1356</v>
      </c>
      <c r="F796" s="170" t="s">
        <v>1357</v>
      </c>
      <c r="G796" s="171" t="s">
        <v>178</v>
      </c>
      <c r="H796" s="172">
        <v>228.68</v>
      </c>
      <c r="I796" s="173"/>
      <c r="J796" s="174">
        <f>ROUND(I796*H796,2)</f>
        <v>0</v>
      </c>
      <c r="K796" s="170" t="s">
        <v>179</v>
      </c>
      <c r="L796" s="34"/>
      <c r="M796" s="175" t="s">
        <v>1</v>
      </c>
      <c r="N796" s="176" t="s">
        <v>42</v>
      </c>
      <c r="O796" s="59"/>
      <c r="P796" s="177">
        <f>O796*H796</f>
        <v>0</v>
      </c>
      <c r="Q796" s="177">
        <v>0.0015</v>
      </c>
      <c r="R796" s="177">
        <f>Q796*H796</f>
        <v>0.34302</v>
      </c>
      <c r="S796" s="177">
        <v>0</v>
      </c>
      <c r="T796" s="178">
        <f>S796*H796</f>
        <v>0</v>
      </c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R796" s="179" t="s">
        <v>253</v>
      </c>
      <c r="AT796" s="179" t="s">
        <v>175</v>
      </c>
      <c r="AU796" s="179" t="s">
        <v>92</v>
      </c>
      <c r="AY796" s="18" t="s">
        <v>173</v>
      </c>
      <c r="BE796" s="180">
        <f>IF(N796="základní",J796,0)</f>
        <v>0</v>
      </c>
      <c r="BF796" s="180">
        <f>IF(N796="snížená",J796,0)</f>
        <v>0</v>
      </c>
      <c r="BG796" s="180">
        <f>IF(N796="zákl. přenesená",J796,0)</f>
        <v>0</v>
      </c>
      <c r="BH796" s="180">
        <f>IF(N796="sníž. přenesená",J796,0)</f>
        <v>0</v>
      </c>
      <c r="BI796" s="180">
        <f>IF(N796="nulová",J796,0)</f>
        <v>0</v>
      </c>
      <c r="BJ796" s="18" t="s">
        <v>92</v>
      </c>
      <c r="BK796" s="180">
        <f>ROUND(I796*H796,2)</f>
        <v>0</v>
      </c>
      <c r="BL796" s="18" t="s">
        <v>253</v>
      </c>
      <c r="BM796" s="179" t="s">
        <v>1358</v>
      </c>
    </row>
    <row r="797" spans="2:51" s="14" customFormat="1" ht="20.4">
      <c r="B797" s="189"/>
      <c r="D797" s="182" t="s">
        <v>182</v>
      </c>
      <c r="E797" s="190" t="s">
        <v>1</v>
      </c>
      <c r="F797" s="191" t="s">
        <v>1359</v>
      </c>
      <c r="H797" s="192">
        <v>18.688</v>
      </c>
      <c r="I797" s="193"/>
      <c r="L797" s="189"/>
      <c r="M797" s="194"/>
      <c r="N797" s="195"/>
      <c r="O797" s="195"/>
      <c r="P797" s="195"/>
      <c r="Q797" s="195"/>
      <c r="R797" s="195"/>
      <c r="S797" s="195"/>
      <c r="T797" s="196"/>
      <c r="AT797" s="190" t="s">
        <v>182</v>
      </c>
      <c r="AU797" s="190" t="s">
        <v>92</v>
      </c>
      <c r="AV797" s="14" t="s">
        <v>92</v>
      </c>
      <c r="AW797" s="14" t="s">
        <v>32</v>
      </c>
      <c r="AX797" s="14" t="s">
        <v>76</v>
      </c>
      <c r="AY797" s="190" t="s">
        <v>173</v>
      </c>
    </row>
    <row r="798" spans="2:51" s="14" customFormat="1" ht="20.4">
      <c r="B798" s="189"/>
      <c r="D798" s="182" t="s">
        <v>182</v>
      </c>
      <c r="E798" s="190" t="s">
        <v>1</v>
      </c>
      <c r="F798" s="191" t="s">
        <v>1360</v>
      </c>
      <c r="H798" s="192">
        <v>18.228</v>
      </c>
      <c r="I798" s="193"/>
      <c r="L798" s="189"/>
      <c r="M798" s="194"/>
      <c r="N798" s="195"/>
      <c r="O798" s="195"/>
      <c r="P798" s="195"/>
      <c r="Q798" s="195"/>
      <c r="R798" s="195"/>
      <c r="S798" s="195"/>
      <c r="T798" s="196"/>
      <c r="AT798" s="190" t="s">
        <v>182</v>
      </c>
      <c r="AU798" s="190" t="s">
        <v>92</v>
      </c>
      <c r="AV798" s="14" t="s">
        <v>92</v>
      </c>
      <c r="AW798" s="14" t="s">
        <v>32</v>
      </c>
      <c r="AX798" s="14" t="s">
        <v>76</v>
      </c>
      <c r="AY798" s="190" t="s">
        <v>173</v>
      </c>
    </row>
    <row r="799" spans="2:51" s="14" customFormat="1" ht="12">
      <c r="B799" s="189"/>
      <c r="D799" s="182" t="s">
        <v>182</v>
      </c>
      <c r="E799" s="190" t="s">
        <v>1</v>
      </c>
      <c r="F799" s="191" t="s">
        <v>1361</v>
      </c>
      <c r="H799" s="192">
        <v>18.368</v>
      </c>
      <c r="I799" s="193"/>
      <c r="L799" s="189"/>
      <c r="M799" s="194"/>
      <c r="N799" s="195"/>
      <c r="O799" s="195"/>
      <c r="P799" s="195"/>
      <c r="Q799" s="195"/>
      <c r="R799" s="195"/>
      <c r="S799" s="195"/>
      <c r="T799" s="196"/>
      <c r="AT799" s="190" t="s">
        <v>182</v>
      </c>
      <c r="AU799" s="190" t="s">
        <v>92</v>
      </c>
      <c r="AV799" s="14" t="s">
        <v>92</v>
      </c>
      <c r="AW799" s="14" t="s">
        <v>32</v>
      </c>
      <c r="AX799" s="14" t="s">
        <v>76</v>
      </c>
      <c r="AY799" s="190" t="s">
        <v>173</v>
      </c>
    </row>
    <row r="800" spans="2:51" s="14" customFormat="1" ht="12">
      <c r="B800" s="189"/>
      <c r="D800" s="182" t="s">
        <v>182</v>
      </c>
      <c r="E800" s="190" t="s">
        <v>1</v>
      </c>
      <c r="F800" s="191" t="s">
        <v>1362</v>
      </c>
      <c r="H800" s="192">
        <v>18.368</v>
      </c>
      <c r="I800" s="193"/>
      <c r="L800" s="189"/>
      <c r="M800" s="194"/>
      <c r="N800" s="195"/>
      <c r="O800" s="195"/>
      <c r="P800" s="195"/>
      <c r="Q800" s="195"/>
      <c r="R800" s="195"/>
      <c r="S800" s="195"/>
      <c r="T800" s="196"/>
      <c r="AT800" s="190" t="s">
        <v>182</v>
      </c>
      <c r="AU800" s="190" t="s">
        <v>92</v>
      </c>
      <c r="AV800" s="14" t="s">
        <v>92</v>
      </c>
      <c r="AW800" s="14" t="s">
        <v>32</v>
      </c>
      <c r="AX800" s="14" t="s">
        <v>76</v>
      </c>
      <c r="AY800" s="190" t="s">
        <v>173</v>
      </c>
    </row>
    <row r="801" spans="2:51" s="14" customFormat="1" ht="12">
      <c r="B801" s="189"/>
      <c r="D801" s="182" t="s">
        <v>182</v>
      </c>
      <c r="E801" s="190" t="s">
        <v>1</v>
      </c>
      <c r="F801" s="191" t="s">
        <v>1363</v>
      </c>
      <c r="H801" s="192">
        <v>19.518</v>
      </c>
      <c r="I801" s="193"/>
      <c r="L801" s="189"/>
      <c r="M801" s="194"/>
      <c r="N801" s="195"/>
      <c r="O801" s="195"/>
      <c r="P801" s="195"/>
      <c r="Q801" s="195"/>
      <c r="R801" s="195"/>
      <c r="S801" s="195"/>
      <c r="T801" s="196"/>
      <c r="AT801" s="190" t="s">
        <v>182</v>
      </c>
      <c r="AU801" s="190" t="s">
        <v>92</v>
      </c>
      <c r="AV801" s="14" t="s">
        <v>92</v>
      </c>
      <c r="AW801" s="14" t="s">
        <v>32</v>
      </c>
      <c r="AX801" s="14" t="s">
        <v>76</v>
      </c>
      <c r="AY801" s="190" t="s">
        <v>173</v>
      </c>
    </row>
    <row r="802" spans="2:51" s="14" customFormat="1" ht="12">
      <c r="B802" s="189"/>
      <c r="D802" s="182" t="s">
        <v>182</v>
      </c>
      <c r="E802" s="190" t="s">
        <v>1</v>
      </c>
      <c r="F802" s="191" t="s">
        <v>1364</v>
      </c>
      <c r="H802" s="192">
        <v>19.058</v>
      </c>
      <c r="I802" s="193"/>
      <c r="L802" s="189"/>
      <c r="M802" s="194"/>
      <c r="N802" s="195"/>
      <c r="O802" s="195"/>
      <c r="P802" s="195"/>
      <c r="Q802" s="195"/>
      <c r="R802" s="195"/>
      <c r="S802" s="195"/>
      <c r="T802" s="196"/>
      <c r="AT802" s="190" t="s">
        <v>182</v>
      </c>
      <c r="AU802" s="190" t="s">
        <v>92</v>
      </c>
      <c r="AV802" s="14" t="s">
        <v>92</v>
      </c>
      <c r="AW802" s="14" t="s">
        <v>32</v>
      </c>
      <c r="AX802" s="14" t="s">
        <v>76</v>
      </c>
      <c r="AY802" s="190" t="s">
        <v>173</v>
      </c>
    </row>
    <row r="803" spans="2:51" s="14" customFormat="1" ht="12">
      <c r="B803" s="189"/>
      <c r="D803" s="182" t="s">
        <v>182</v>
      </c>
      <c r="E803" s="190" t="s">
        <v>1</v>
      </c>
      <c r="F803" s="191" t="s">
        <v>1365</v>
      </c>
      <c r="H803" s="192">
        <v>19.058</v>
      </c>
      <c r="I803" s="193"/>
      <c r="L803" s="189"/>
      <c r="M803" s="194"/>
      <c r="N803" s="195"/>
      <c r="O803" s="195"/>
      <c r="P803" s="195"/>
      <c r="Q803" s="195"/>
      <c r="R803" s="195"/>
      <c r="S803" s="195"/>
      <c r="T803" s="196"/>
      <c r="AT803" s="190" t="s">
        <v>182</v>
      </c>
      <c r="AU803" s="190" t="s">
        <v>92</v>
      </c>
      <c r="AV803" s="14" t="s">
        <v>92</v>
      </c>
      <c r="AW803" s="14" t="s">
        <v>32</v>
      </c>
      <c r="AX803" s="14" t="s">
        <v>76</v>
      </c>
      <c r="AY803" s="190" t="s">
        <v>173</v>
      </c>
    </row>
    <row r="804" spans="2:51" s="14" customFormat="1" ht="12">
      <c r="B804" s="189"/>
      <c r="D804" s="182" t="s">
        <v>182</v>
      </c>
      <c r="E804" s="190" t="s">
        <v>1</v>
      </c>
      <c r="F804" s="191" t="s">
        <v>1366</v>
      </c>
      <c r="H804" s="192">
        <v>19.058</v>
      </c>
      <c r="I804" s="193"/>
      <c r="L804" s="189"/>
      <c r="M804" s="194"/>
      <c r="N804" s="195"/>
      <c r="O804" s="195"/>
      <c r="P804" s="195"/>
      <c r="Q804" s="195"/>
      <c r="R804" s="195"/>
      <c r="S804" s="195"/>
      <c r="T804" s="196"/>
      <c r="AT804" s="190" t="s">
        <v>182</v>
      </c>
      <c r="AU804" s="190" t="s">
        <v>92</v>
      </c>
      <c r="AV804" s="14" t="s">
        <v>92</v>
      </c>
      <c r="AW804" s="14" t="s">
        <v>32</v>
      </c>
      <c r="AX804" s="14" t="s">
        <v>76</v>
      </c>
      <c r="AY804" s="190" t="s">
        <v>173</v>
      </c>
    </row>
    <row r="805" spans="2:51" s="14" customFormat="1" ht="12">
      <c r="B805" s="189"/>
      <c r="D805" s="182" t="s">
        <v>182</v>
      </c>
      <c r="E805" s="190" t="s">
        <v>1</v>
      </c>
      <c r="F805" s="191" t="s">
        <v>1367</v>
      </c>
      <c r="H805" s="192">
        <v>20.162</v>
      </c>
      <c r="I805" s="193"/>
      <c r="L805" s="189"/>
      <c r="M805" s="194"/>
      <c r="N805" s="195"/>
      <c r="O805" s="195"/>
      <c r="P805" s="195"/>
      <c r="Q805" s="195"/>
      <c r="R805" s="195"/>
      <c r="S805" s="195"/>
      <c r="T805" s="196"/>
      <c r="AT805" s="190" t="s">
        <v>182</v>
      </c>
      <c r="AU805" s="190" t="s">
        <v>92</v>
      </c>
      <c r="AV805" s="14" t="s">
        <v>92</v>
      </c>
      <c r="AW805" s="14" t="s">
        <v>32</v>
      </c>
      <c r="AX805" s="14" t="s">
        <v>76</v>
      </c>
      <c r="AY805" s="190" t="s">
        <v>173</v>
      </c>
    </row>
    <row r="806" spans="2:51" s="14" customFormat="1" ht="20.4">
      <c r="B806" s="189"/>
      <c r="D806" s="182" t="s">
        <v>182</v>
      </c>
      <c r="E806" s="190" t="s">
        <v>1</v>
      </c>
      <c r="F806" s="191" t="s">
        <v>1368</v>
      </c>
      <c r="H806" s="192">
        <v>19.238</v>
      </c>
      <c r="I806" s="193"/>
      <c r="L806" s="189"/>
      <c r="M806" s="194"/>
      <c r="N806" s="195"/>
      <c r="O806" s="195"/>
      <c r="P806" s="195"/>
      <c r="Q806" s="195"/>
      <c r="R806" s="195"/>
      <c r="S806" s="195"/>
      <c r="T806" s="196"/>
      <c r="AT806" s="190" t="s">
        <v>182</v>
      </c>
      <c r="AU806" s="190" t="s">
        <v>92</v>
      </c>
      <c r="AV806" s="14" t="s">
        <v>92</v>
      </c>
      <c r="AW806" s="14" t="s">
        <v>32</v>
      </c>
      <c r="AX806" s="14" t="s">
        <v>76</v>
      </c>
      <c r="AY806" s="190" t="s">
        <v>173</v>
      </c>
    </row>
    <row r="807" spans="2:51" s="14" customFormat="1" ht="20.4">
      <c r="B807" s="189"/>
      <c r="D807" s="182" t="s">
        <v>182</v>
      </c>
      <c r="E807" s="190" t="s">
        <v>1</v>
      </c>
      <c r="F807" s="191" t="s">
        <v>1369</v>
      </c>
      <c r="H807" s="192">
        <v>19.468</v>
      </c>
      <c r="I807" s="193"/>
      <c r="L807" s="189"/>
      <c r="M807" s="194"/>
      <c r="N807" s="195"/>
      <c r="O807" s="195"/>
      <c r="P807" s="195"/>
      <c r="Q807" s="195"/>
      <c r="R807" s="195"/>
      <c r="S807" s="195"/>
      <c r="T807" s="196"/>
      <c r="AT807" s="190" t="s">
        <v>182</v>
      </c>
      <c r="AU807" s="190" t="s">
        <v>92</v>
      </c>
      <c r="AV807" s="14" t="s">
        <v>92</v>
      </c>
      <c r="AW807" s="14" t="s">
        <v>32</v>
      </c>
      <c r="AX807" s="14" t="s">
        <v>76</v>
      </c>
      <c r="AY807" s="190" t="s">
        <v>173</v>
      </c>
    </row>
    <row r="808" spans="2:51" s="14" customFormat="1" ht="20.4">
      <c r="B808" s="189"/>
      <c r="D808" s="182" t="s">
        <v>182</v>
      </c>
      <c r="E808" s="190" t="s">
        <v>1</v>
      </c>
      <c r="F808" s="191" t="s">
        <v>1370</v>
      </c>
      <c r="H808" s="192">
        <v>19.468</v>
      </c>
      <c r="I808" s="193"/>
      <c r="L808" s="189"/>
      <c r="M808" s="194"/>
      <c r="N808" s="195"/>
      <c r="O808" s="195"/>
      <c r="P808" s="195"/>
      <c r="Q808" s="195"/>
      <c r="R808" s="195"/>
      <c r="S808" s="195"/>
      <c r="T808" s="196"/>
      <c r="AT808" s="190" t="s">
        <v>182</v>
      </c>
      <c r="AU808" s="190" t="s">
        <v>92</v>
      </c>
      <c r="AV808" s="14" t="s">
        <v>92</v>
      </c>
      <c r="AW808" s="14" t="s">
        <v>32</v>
      </c>
      <c r="AX808" s="14" t="s">
        <v>76</v>
      </c>
      <c r="AY808" s="190" t="s">
        <v>173</v>
      </c>
    </row>
    <row r="809" spans="2:51" s="15" customFormat="1" ht="12">
      <c r="B809" s="197"/>
      <c r="D809" s="182" t="s">
        <v>182</v>
      </c>
      <c r="E809" s="198" t="s">
        <v>1</v>
      </c>
      <c r="F809" s="199" t="s">
        <v>215</v>
      </c>
      <c r="H809" s="200">
        <v>228.68</v>
      </c>
      <c r="I809" s="201"/>
      <c r="L809" s="197"/>
      <c r="M809" s="202"/>
      <c r="N809" s="203"/>
      <c r="O809" s="203"/>
      <c r="P809" s="203"/>
      <c r="Q809" s="203"/>
      <c r="R809" s="203"/>
      <c r="S809" s="203"/>
      <c r="T809" s="204"/>
      <c r="AT809" s="198" t="s">
        <v>182</v>
      </c>
      <c r="AU809" s="198" t="s">
        <v>92</v>
      </c>
      <c r="AV809" s="15" t="s">
        <v>180</v>
      </c>
      <c r="AW809" s="15" t="s">
        <v>32</v>
      </c>
      <c r="AX809" s="15" t="s">
        <v>84</v>
      </c>
      <c r="AY809" s="198" t="s">
        <v>173</v>
      </c>
    </row>
    <row r="810" spans="1:65" s="2" customFormat="1" ht="21.75" customHeight="1">
      <c r="A810" s="33"/>
      <c r="B810" s="167"/>
      <c r="C810" s="168" t="s">
        <v>633</v>
      </c>
      <c r="D810" s="168" t="s">
        <v>175</v>
      </c>
      <c r="E810" s="169" t="s">
        <v>1371</v>
      </c>
      <c r="F810" s="170" t="s">
        <v>1372</v>
      </c>
      <c r="G810" s="171" t="s">
        <v>178</v>
      </c>
      <c r="H810" s="172">
        <v>228.68</v>
      </c>
      <c r="I810" s="173"/>
      <c r="J810" s="174">
        <f>ROUND(I810*H810,2)</f>
        <v>0</v>
      </c>
      <c r="K810" s="170" t="s">
        <v>179</v>
      </c>
      <c r="L810" s="34"/>
      <c r="M810" s="175" t="s">
        <v>1</v>
      </c>
      <c r="N810" s="176" t="s">
        <v>42</v>
      </c>
      <c r="O810" s="59"/>
      <c r="P810" s="177">
        <f>O810*H810</f>
        <v>0</v>
      </c>
      <c r="Q810" s="177">
        <v>0.006</v>
      </c>
      <c r="R810" s="177">
        <f>Q810*H810</f>
        <v>1.37208</v>
      </c>
      <c r="S810" s="177">
        <v>0</v>
      </c>
      <c r="T810" s="178">
        <f>S810*H810</f>
        <v>0</v>
      </c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R810" s="179" t="s">
        <v>253</v>
      </c>
      <c r="AT810" s="179" t="s">
        <v>175</v>
      </c>
      <c r="AU810" s="179" t="s">
        <v>92</v>
      </c>
      <c r="AY810" s="18" t="s">
        <v>173</v>
      </c>
      <c r="BE810" s="180">
        <f>IF(N810="základní",J810,0)</f>
        <v>0</v>
      </c>
      <c r="BF810" s="180">
        <f>IF(N810="snížená",J810,0)</f>
        <v>0</v>
      </c>
      <c r="BG810" s="180">
        <f>IF(N810="zákl. přenesená",J810,0)</f>
        <v>0</v>
      </c>
      <c r="BH810" s="180">
        <f>IF(N810="sníž. přenesená",J810,0)</f>
        <v>0</v>
      </c>
      <c r="BI810" s="180">
        <f>IF(N810="nulová",J810,0)</f>
        <v>0</v>
      </c>
      <c r="BJ810" s="18" t="s">
        <v>92</v>
      </c>
      <c r="BK810" s="180">
        <f>ROUND(I810*H810,2)</f>
        <v>0</v>
      </c>
      <c r="BL810" s="18" t="s">
        <v>253</v>
      </c>
      <c r="BM810" s="179" t="s">
        <v>1373</v>
      </c>
    </row>
    <row r="811" spans="2:51" s="14" customFormat="1" ht="20.4">
      <c r="B811" s="189"/>
      <c r="D811" s="182" t="s">
        <v>182</v>
      </c>
      <c r="E811" s="190" t="s">
        <v>1</v>
      </c>
      <c r="F811" s="191" t="s">
        <v>1359</v>
      </c>
      <c r="H811" s="192">
        <v>18.688</v>
      </c>
      <c r="I811" s="193"/>
      <c r="L811" s="189"/>
      <c r="M811" s="194"/>
      <c r="N811" s="195"/>
      <c r="O811" s="195"/>
      <c r="P811" s="195"/>
      <c r="Q811" s="195"/>
      <c r="R811" s="195"/>
      <c r="S811" s="195"/>
      <c r="T811" s="196"/>
      <c r="AT811" s="190" t="s">
        <v>182</v>
      </c>
      <c r="AU811" s="190" t="s">
        <v>92</v>
      </c>
      <c r="AV811" s="14" t="s">
        <v>92</v>
      </c>
      <c r="AW811" s="14" t="s">
        <v>32</v>
      </c>
      <c r="AX811" s="14" t="s">
        <v>76</v>
      </c>
      <c r="AY811" s="190" t="s">
        <v>173</v>
      </c>
    </row>
    <row r="812" spans="2:51" s="14" customFormat="1" ht="20.4">
      <c r="B812" s="189"/>
      <c r="D812" s="182" t="s">
        <v>182</v>
      </c>
      <c r="E812" s="190" t="s">
        <v>1</v>
      </c>
      <c r="F812" s="191" t="s">
        <v>1360</v>
      </c>
      <c r="H812" s="192">
        <v>18.228</v>
      </c>
      <c r="I812" s="193"/>
      <c r="L812" s="189"/>
      <c r="M812" s="194"/>
      <c r="N812" s="195"/>
      <c r="O812" s="195"/>
      <c r="P812" s="195"/>
      <c r="Q812" s="195"/>
      <c r="R812" s="195"/>
      <c r="S812" s="195"/>
      <c r="T812" s="196"/>
      <c r="AT812" s="190" t="s">
        <v>182</v>
      </c>
      <c r="AU812" s="190" t="s">
        <v>92</v>
      </c>
      <c r="AV812" s="14" t="s">
        <v>92</v>
      </c>
      <c r="AW812" s="14" t="s">
        <v>32</v>
      </c>
      <c r="AX812" s="14" t="s">
        <v>76</v>
      </c>
      <c r="AY812" s="190" t="s">
        <v>173</v>
      </c>
    </row>
    <row r="813" spans="2:51" s="14" customFormat="1" ht="12">
      <c r="B813" s="189"/>
      <c r="D813" s="182" t="s">
        <v>182</v>
      </c>
      <c r="E813" s="190" t="s">
        <v>1</v>
      </c>
      <c r="F813" s="191" t="s">
        <v>1361</v>
      </c>
      <c r="H813" s="192">
        <v>18.368</v>
      </c>
      <c r="I813" s="193"/>
      <c r="L813" s="189"/>
      <c r="M813" s="194"/>
      <c r="N813" s="195"/>
      <c r="O813" s="195"/>
      <c r="P813" s="195"/>
      <c r="Q813" s="195"/>
      <c r="R813" s="195"/>
      <c r="S813" s="195"/>
      <c r="T813" s="196"/>
      <c r="AT813" s="190" t="s">
        <v>182</v>
      </c>
      <c r="AU813" s="190" t="s">
        <v>92</v>
      </c>
      <c r="AV813" s="14" t="s">
        <v>92</v>
      </c>
      <c r="AW813" s="14" t="s">
        <v>32</v>
      </c>
      <c r="AX813" s="14" t="s">
        <v>76</v>
      </c>
      <c r="AY813" s="190" t="s">
        <v>173</v>
      </c>
    </row>
    <row r="814" spans="2:51" s="14" customFormat="1" ht="12">
      <c r="B814" s="189"/>
      <c r="D814" s="182" t="s">
        <v>182</v>
      </c>
      <c r="E814" s="190" t="s">
        <v>1</v>
      </c>
      <c r="F814" s="191" t="s">
        <v>1362</v>
      </c>
      <c r="H814" s="192">
        <v>18.368</v>
      </c>
      <c r="I814" s="193"/>
      <c r="L814" s="189"/>
      <c r="M814" s="194"/>
      <c r="N814" s="195"/>
      <c r="O814" s="195"/>
      <c r="P814" s="195"/>
      <c r="Q814" s="195"/>
      <c r="R814" s="195"/>
      <c r="S814" s="195"/>
      <c r="T814" s="196"/>
      <c r="AT814" s="190" t="s">
        <v>182</v>
      </c>
      <c r="AU814" s="190" t="s">
        <v>92</v>
      </c>
      <c r="AV814" s="14" t="s">
        <v>92</v>
      </c>
      <c r="AW814" s="14" t="s">
        <v>32</v>
      </c>
      <c r="AX814" s="14" t="s">
        <v>76</v>
      </c>
      <c r="AY814" s="190" t="s">
        <v>173</v>
      </c>
    </row>
    <row r="815" spans="2:51" s="14" customFormat="1" ht="12">
      <c r="B815" s="189"/>
      <c r="D815" s="182" t="s">
        <v>182</v>
      </c>
      <c r="E815" s="190" t="s">
        <v>1</v>
      </c>
      <c r="F815" s="191" t="s">
        <v>1363</v>
      </c>
      <c r="H815" s="192">
        <v>19.518</v>
      </c>
      <c r="I815" s="193"/>
      <c r="L815" s="189"/>
      <c r="M815" s="194"/>
      <c r="N815" s="195"/>
      <c r="O815" s="195"/>
      <c r="P815" s="195"/>
      <c r="Q815" s="195"/>
      <c r="R815" s="195"/>
      <c r="S815" s="195"/>
      <c r="T815" s="196"/>
      <c r="AT815" s="190" t="s">
        <v>182</v>
      </c>
      <c r="AU815" s="190" t="s">
        <v>92</v>
      </c>
      <c r="AV815" s="14" t="s">
        <v>92</v>
      </c>
      <c r="AW815" s="14" t="s">
        <v>32</v>
      </c>
      <c r="AX815" s="14" t="s">
        <v>76</v>
      </c>
      <c r="AY815" s="190" t="s">
        <v>173</v>
      </c>
    </row>
    <row r="816" spans="2:51" s="14" customFormat="1" ht="12">
      <c r="B816" s="189"/>
      <c r="D816" s="182" t="s">
        <v>182</v>
      </c>
      <c r="E816" s="190" t="s">
        <v>1</v>
      </c>
      <c r="F816" s="191" t="s">
        <v>1364</v>
      </c>
      <c r="H816" s="192">
        <v>19.058</v>
      </c>
      <c r="I816" s="193"/>
      <c r="L816" s="189"/>
      <c r="M816" s="194"/>
      <c r="N816" s="195"/>
      <c r="O816" s="195"/>
      <c r="P816" s="195"/>
      <c r="Q816" s="195"/>
      <c r="R816" s="195"/>
      <c r="S816" s="195"/>
      <c r="T816" s="196"/>
      <c r="AT816" s="190" t="s">
        <v>182</v>
      </c>
      <c r="AU816" s="190" t="s">
        <v>92</v>
      </c>
      <c r="AV816" s="14" t="s">
        <v>92</v>
      </c>
      <c r="AW816" s="14" t="s">
        <v>32</v>
      </c>
      <c r="AX816" s="14" t="s">
        <v>76</v>
      </c>
      <c r="AY816" s="190" t="s">
        <v>173</v>
      </c>
    </row>
    <row r="817" spans="2:51" s="14" customFormat="1" ht="12">
      <c r="B817" s="189"/>
      <c r="D817" s="182" t="s">
        <v>182</v>
      </c>
      <c r="E817" s="190" t="s">
        <v>1</v>
      </c>
      <c r="F817" s="191" t="s">
        <v>1365</v>
      </c>
      <c r="H817" s="192">
        <v>19.058</v>
      </c>
      <c r="I817" s="193"/>
      <c r="L817" s="189"/>
      <c r="M817" s="194"/>
      <c r="N817" s="195"/>
      <c r="O817" s="195"/>
      <c r="P817" s="195"/>
      <c r="Q817" s="195"/>
      <c r="R817" s="195"/>
      <c r="S817" s="195"/>
      <c r="T817" s="196"/>
      <c r="AT817" s="190" t="s">
        <v>182</v>
      </c>
      <c r="AU817" s="190" t="s">
        <v>92</v>
      </c>
      <c r="AV817" s="14" t="s">
        <v>92</v>
      </c>
      <c r="AW817" s="14" t="s">
        <v>32</v>
      </c>
      <c r="AX817" s="14" t="s">
        <v>76</v>
      </c>
      <c r="AY817" s="190" t="s">
        <v>173</v>
      </c>
    </row>
    <row r="818" spans="2:51" s="14" customFormat="1" ht="12">
      <c r="B818" s="189"/>
      <c r="D818" s="182" t="s">
        <v>182</v>
      </c>
      <c r="E818" s="190" t="s">
        <v>1</v>
      </c>
      <c r="F818" s="191" t="s">
        <v>1366</v>
      </c>
      <c r="H818" s="192">
        <v>19.058</v>
      </c>
      <c r="I818" s="193"/>
      <c r="L818" s="189"/>
      <c r="M818" s="194"/>
      <c r="N818" s="195"/>
      <c r="O818" s="195"/>
      <c r="P818" s="195"/>
      <c r="Q818" s="195"/>
      <c r="R818" s="195"/>
      <c r="S818" s="195"/>
      <c r="T818" s="196"/>
      <c r="AT818" s="190" t="s">
        <v>182</v>
      </c>
      <c r="AU818" s="190" t="s">
        <v>92</v>
      </c>
      <c r="AV818" s="14" t="s">
        <v>92</v>
      </c>
      <c r="AW818" s="14" t="s">
        <v>32</v>
      </c>
      <c r="AX818" s="14" t="s">
        <v>76</v>
      </c>
      <c r="AY818" s="190" t="s">
        <v>173</v>
      </c>
    </row>
    <row r="819" spans="2:51" s="14" customFormat="1" ht="12">
      <c r="B819" s="189"/>
      <c r="D819" s="182" t="s">
        <v>182</v>
      </c>
      <c r="E819" s="190" t="s">
        <v>1</v>
      </c>
      <c r="F819" s="191" t="s">
        <v>1367</v>
      </c>
      <c r="H819" s="192">
        <v>20.162</v>
      </c>
      <c r="I819" s="193"/>
      <c r="L819" s="189"/>
      <c r="M819" s="194"/>
      <c r="N819" s="195"/>
      <c r="O819" s="195"/>
      <c r="P819" s="195"/>
      <c r="Q819" s="195"/>
      <c r="R819" s="195"/>
      <c r="S819" s="195"/>
      <c r="T819" s="196"/>
      <c r="AT819" s="190" t="s">
        <v>182</v>
      </c>
      <c r="AU819" s="190" t="s">
        <v>92</v>
      </c>
      <c r="AV819" s="14" t="s">
        <v>92</v>
      </c>
      <c r="AW819" s="14" t="s">
        <v>32</v>
      </c>
      <c r="AX819" s="14" t="s">
        <v>76</v>
      </c>
      <c r="AY819" s="190" t="s">
        <v>173</v>
      </c>
    </row>
    <row r="820" spans="2:51" s="14" customFormat="1" ht="20.4">
      <c r="B820" s="189"/>
      <c r="D820" s="182" t="s">
        <v>182</v>
      </c>
      <c r="E820" s="190" t="s">
        <v>1</v>
      </c>
      <c r="F820" s="191" t="s">
        <v>1368</v>
      </c>
      <c r="H820" s="192">
        <v>19.238</v>
      </c>
      <c r="I820" s="193"/>
      <c r="L820" s="189"/>
      <c r="M820" s="194"/>
      <c r="N820" s="195"/>
      <c r="O820" s="195"/>
      <c r="P820" s="195"/>
      <c r="Q820" s="195"/>
      <c r="R820" s="195"/>
      <c r="S820" s="195"/>
      <c r="T820" s="196"/>
      <c r="AT820" s="190" t="s">
        <v>182</v>
      </c>
      <c r="AU820" s="190" t="s">
        <v>92</v>
      </c>
      <c r="AV820" s="14" t="s">
        <v>92</v>
      </c>
      <c r="AW820" s="14" t="s">
        <v>32</v>
      </c>
      <c r="AX820" s="14" t="s">
        <v>76</v>
      </c>
      <c r="AY820" s="190" t="s">
        <v>173</v>
      </c>
    </row>
    <row r="821" spans="2:51" s="14" customFormat="1" ht="20.4">
      <c r="B821" s="189"/>
      <c r="D821" s="182" t="s">
        <v>182</v>
      </c>
      <c r="E821" s="190" t="s">
        <v>1</v>
      </c>
      <c r="F821" s="191" t="s">
        <v>1369</v>
      </c>
      <c r="H821" s="192">
        <v>19.468</v>
      </c>
      <c r="I821" s="193"/>
      <c r="L821" s="189"/>
      <c r="M821" s="194"/>
      <c r="N821" s="195"/>
      <c r="O821" s="195"/>
      <c r="P821" s="195"/>
      <c r="Q821" s="195"/>
      <c r="R821" s="195"/>
      <c r="S821" s="195"/>
      <c r="T821" s="196"/>
      <c r="AT821" s="190" t="s">
        <v>182</v>
      </c>
      <c r="AU821" s="190" t="s">
        <v>92</v>
      </c>
      <c r="AV821" s="14" t="s">
        <v>92</v>
      </c>
      <c r="AW821" s="14" t="s">
        <v>32</v>
      </c>
      <c r="AX821" s="14" t="s">
        <v>76</v>
      </c>
      <c r="AY821" s="190" t="s">
        <v>173</v>
      </c>
    </row>
    <row r="822" spans="2:51" s="14" customFormat="1" ht="20.4">
      <c r="B822" s="189"/>
      <c r="D822" s="182" t="s">
        <v>182</v>
      </c>
      <c r="E822" s="190" t="s">
        <v>1</v>
      </c>
      <c r="F822" s="191" t="s">
        <v>1370</v>
      </c>
      <c r="H822" s="192">
        <v>19.468</v>
      </c>
      <c r="I822" s="193"/>
      <c r="L822" s="189"/>
      <c r="M822" s="194"/>
      <c r="N822" s="195"/>
      <c r="O822" s="195"/>
      <c r="P822" s="195"/>
      <c r="Q822" s="195"/>
      <c r="R822" s="195"/>
      <c r="S822" s="195"/>
      <c r="T822" s="196"/>
      <c r="AT822" s="190" t="s">
        <v>182</v>
      </c>
      <c r="AU822" s="190" t="s">
        <v>92</v>
      </c>
      <c r="AV822" s="14" t="s">
        <v>92</v>
      </c>
      <c r="AW822" s="14" t="s">
        <v>32</v>
      </c>
      <c r="AX822" s="14" t="s">
        <v>76</v>
      </c>
      <c r="AY822" s="190" t="s">
        <v>173</v>
      </c>
    </row>
    <row r="823" spans="2:51" s="15" customFormat="1" ht="12">
      <c r="B823" s="197"/>
      <c r="D823" s="182" t="s">
        <v>182</v>
      </c>
      <c r="E823" s="198" t="s">
        <v>1</v>
      </c>
      <c r="F823" s="199" t="s">
        <v>215</v>
      </c>
      <c r="H823" s="200">
        <v>228.68</v>
      </c>
      <c r="I823" s="201"/>
      <c r="L823" s="197"/>
      <c r="M823" s="202"/>
      <c r="N823" s="203"/>
      <c r="O823" s="203"/>
      <c r="P823" s="203"/>
      <c r="Q823" s="203"/>
      <c r="R823" s="203"/>
      <c r="S823" s="203"/>
      <c r="T823" s="204"/>
      <c r="AT823" s="198" t="s">
        <v>182</v>
      </c>
      <c r="AU823" s="198" t="s">
        <v>92</v>
      </c>
      <c r="AV823" s="15" t="s">
        <v>180</v>
      </c>
      <c r="AW823" s="15" t="s">
        <v>32</v>
      </c>
      <c r="AX823" s="15" t="s">
        <v>84</v>
      </c>
      <c r="AY823" s="198" t="s">
        <v>173</v>
      </c>
    </row>
    <row r="824" spans="1:65" s="2" customFormat="1" ht="16.5" customHeight="1">
      <c r="A824" s="33"/>
      <c r="B824" s="167"/>
      <c r="C824" s="205" t="s">
        <v>637</v>
      </c>
      <c r="D824" s="205" t="s">
        <v>217</v>
      </c>
      <c r="E824" s="206" t="s">
        <v>1374</v>
      </c>
      <c r="F824" s="207" t="s">
        <v>1375</v>
      </c>
      <c r="G824" s="208" t="s">
        <v>178</v>
      </c>
      <c r="H824" s="209">
        <v>251.548</v>
      </c>
      <c r="I824" s="210"/>
      <c r="J824" s="211">
        <f>ROUND(I824*H824,2)</f>
        <v>0</v>
      </c>
      <c r="K824" s="207" t="s">
        <v>179</v>
      </c>
      <c r="L824" s="212"/>
      <c r="M824" s="213" t="s">
        <v>1</v>
      </c>
      <c r="N824" s="214" t="s">
        <v>42</v>
      </c>
      <c r="O824" s="59"/>
      <c r="P824" s="177">
        <f>O824*H824</f>
        <v>0</v>
      </c>
      <c r="Q824" s="177">
        <v>0.0118</v>
      </c>
      <c r="R824" s="177">
        <f>Q824*H824</f>
        <v>2.9682664</v>
      </c>
      <c r="S824" s="177">
        <v>0</v>
      </c>
      <c r="T824" s="178">
        <f>S824*H824</f>
        <v>0</v>
      </c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R824" s="179" t="s">
        <v>398</v>
      </c>
      <c r="AT824" s="179" t="s">
        <v>217</v>
      </c>
      <c r="AU824" s="179" t="s">
        <v>92</v>
      </c>
      <c r="AY824" s="18" t="s">
        <v>173</v>
      </c>
      <c r="BE824" s="180">
        <f>IF(N824="základní",J824,0)</f>
        <v>0</v>
      </c>
      <c r="BF824" s="180">
        <f>IF(N824="snížená",J824,0)</f>
        <v>0</v>
      </c>
      <c r="BG824" s="180">
        <f>IF(N824="zákl. přenesená",J824,0)</f>
        <v>0</v>
      </c>
      <c r="BH824" s="180">
        <f>IF(N824="sníž. přenesená",J824,0)</f>
        <v>0</v>
      </c>
      <c r="BI824" s="180">
        <f>IF(N824="nulová",J824,0)</f>
        <v>0</v>
      </c>
      <c r="BJ824" s="18" t="s">
        <v>92</v>
      </c>
      <c r="BK824" s="180">
        <f>ROUND(I824*H824,2)</f>
        <v>0</v>
      </c>
      <c r="BL824" s="18" t="s">
        <v>253</v>
      </c>
      <c r="BM824" s="179" t="s">
        <v>1376</v>
      </c>
    </row>
    <row r="825" spans="2:51" s="14" customFormat="1" ht="12">
      <c r="B825" s="189"/>
      <c r="D825" s="182" t="s">
        <v>182</v>
      </c>
      <c r="F825" s="191" t="s">
        <v>1377</v>
      </c>
      <c r="H825" s="192">
        <v>251.548</v>
      </c>
      <c r="I825" s="193"/>
      <c r="L825" s="189"/>
      <c r="M825" s="194"/>
      <c r="N825" s="195"/>
      <c r="O825" s="195"/>
      <c r="P825" s="195"/>
      <c r="Q825" s="195"/>
      <c r="R825" s="195"/>
      <c r="S825" s="195"/>
      <c r="T825" s="196"/>
      <c r="AT825" s="190" t="s">
        <v>182</v>
      </c>
      <c r="AU825" s="190" t="s">
        <v>92</v>
      </c>
      <c r="AV825" s="14" t="s">
        <v>92</v>
      </c>
      <c r="AW825" s="14" t="s">
        <v>3</v>
      </c>
      <c r="AX825" s="14" t="s">
        <v>84</v>
      </c>
      <c r="AY825" s="190" t="s">
        <v>173</v>
      </c>
    </row>
    <row r="826" spans="1:65" s="2" customFormat="1" ht="21.75" customHeight="1">
      <c r="A826" s="33"/>
      <c r="B826" s="167"/>
      <c r="C826" s="168" t="s">
        <v>640</v>
      </c>
      <c r="D826" s="168" t="s">
        <v>175</v>
      </c>
      <c r="E826" s="169" t="s">
        <v>1378</v>
      </c>
      <c r="F826" s="170" t="s">
        <v>1379</v>
      </c>
      <c r="G826" s="171" t="s">
        <v>178</v>
      </c>
      <c r="H826" s="172">
        <v>18</v>
      </c>
      <c r="I826" s="173"/>
      <c r="J826" s="174">
        <f>ROUND(I826*H826,2)</f>
        <v>0</v>
      </c>
      <c r="K826" s="170" t="s">
        <v>179</v>
      </c>
      <c r="L826" s="34"/>
      <c r="M826" s="175" t="s">
        <v>1</v>
      </c>
      <c r="N826" s="176" t="s">
        <v>42</v>
      </c>
      <c r="O826" s="59"/>
      <c r="P826" s="177">
        <f>O826*H826</f>
        <v>0</v>
      </c>
      <c r="Q826" s="177">
        <v>0.005</v>
      </c>
      <c r="R826" s="177">
        <f>Q826*H826</f>
        <v>0.09</v>
      </c>
      <c r="S826" s="177">
        <v>0</v>
      </c>
      <c r="T826" s="178">
        <f>S826*H826</f>
        <v>0</v>
      </c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R826" s="179" t="s">
        <v>253</v>
      </c>
      <c r="AT826" s="179" t="s">
        <v>175</v>
      </c>
      <c r="AU826" s="179" t="s">
        <v>92</v>
      </c>
      <c r="AY826" s="18" t="s">
        <v>173</v>
      </c>
      <c r="BE826" s="180">
        <f>IF(N826="základní",J826,0)</f>
        <v>0</v>
      </c>
      <c r="BF826" s="180">
        <f>IF(N826="snížená",J826,0)</f>
        <v>0</v>
      </c>
      <c r="BG826" s="180">
        <f>IF(N826="zákl. přenesená",J826,0)</f>
        <v>0</v>
      </c>
      <c r="BH826" s="180">
        <f>IF(N826="sníž. přenesená",J826,0)</f>
        <v>0</v>
      </c>
      <c r="BI826" s="180">
        <f>IF(N826="nulová",J826,0)</f>
        <v>0</v>
      </c>
      <c r="BJ826" s="18" t="s">
        <v>92</v>
      </c>
      <c r="BK826" s="180">
        <f>ROUND(I826*H826,2)</f>
        <v>0</v>
      </c>
      <c r="BL826" s="18" t="s">
        <v>253</v>
      </c>
      <c r="BM826" s="179" t="s">
        <v>1380</v>
      </c>
    </row>
    <row r="827" spans="2:51" s="14" customFormat="1" ht="12">
      <c r="B827" s="189"/>
      <c r="D827" s="182" t="s">
        <v>182</v>
      </c>
      <c r="E827" s="190" t="s">
        <v>1</v>
      </c>
      <c r="F827" s="191" t="s">
        <v>1381</v>
      </c>
      <c r="H827" s="192">
        <v>18</v>
      </c>
      <c r="I827" s="193"/>
      <c r="L827" s="189"/>
      <c r="M827" s="194"/>
      <c r="N827" s="195"/>
      <c r="O827" s="195"/>
      <c r="P827" s="195"/>
      <c r="Q827" s="195"/>
      <c r="R827" s="195"/>
      <c r="S827" s="195"/>
      <c r="T827" s="196"/>
      <c r="AT827" s="190" t="s">
        <v>182</v>
      </c>
      <c r="AU827" s="190" t="s">
        <v>92</v>
      </c>
      <c r="AV827" s="14" t="s">
        <v>92</v>
      </c>
      <c r="AW827" s="14" t="s">
        <v>32</v>
      </c>
      <c r="AX827" s="14" t="s">
        <v>84</v>
      </c>
      <c r="AY827" s="190" t="s">
        <v>173</v>
      </c>
    </row>
    <row r="828" spans="1:65" s="2" customFormat="1" ht="16.5" customHeight="1">
      <c r="A828" s="33"/>
      <c r="B828" s="167"/>
      <c r="C828" s="205" t="s">
        <v>645</v>
      </c>
      <c r="D828" s="205" t="s">
        <v>217</v>
      </c>
      <c r="E828" s="206" t="s">
        <v>1382</v>
      </c>
      <c r="F828" s="207" t="s">
        <v>1383</v>
      </c>
      <c r="G828" s="208" t="s">
        <v>178</v>
      </c>
      <c r="H828" s="209">
        <v>19.8</v>
      </c>
      <c r="I828" s="210"/>
      <c r="J828" s="211">
        <f>ROUND(I828*H828,2)</f>
        <v>0</v>
      </c>
      <c r="K828" s="207" t="s">
        <v>179</v>
      </c>
      <c r="L828" s="212"/>
      <c r="M828" s="213" t="s">
        <v>1</v>
      </c>
      <c r="N828" s="214" t="s">
        <v>42</v>
      </c>
      <c r="O828" s="59"/>
      <c r="P828" s="177">
        <f>O828*H828</f>
        <v>0</v>
      </c>
      <c r="Q828" s="177">
        <v>0.0098</v>
      </c>
      <c r="R828" s="177">
        <f>Q828*H828</f>
        <v>0.19404</v>
      </c>
      <c r="S828" s="177">
        <v>0</v>
      </c>
      <c r="T828" s="178">
        <f>S828*H828</f>
        <v>0</v>
      </c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R828" s="179" t="s">
        <v>398</v>
      </c>
      <c r="AT828" s="179" t="s">
        <v>217</v>
      </c>
      <c r="AU828" s="179" t="s">
        <v>92</v>
      </c>
      <c r="AY828" s="18" t="s">
        <v>173</v>
      </c>
      <c r="BE828" s="180">
        <f>IF(N828="základní",J828,0)</f>
        <v>0</v>
      </c>
      <c r="BF828" s="180">
        <f>IF(N828="snížená",J828,0)</f>
        <v>0</v>
      </c>
      <c r="BG828" s="180">
        <f>IF(N828="zákl. přenesená",J828,0)</f>
        <v>0</v>
      </c>
      <c r="BH828" s="180">
        <f>IF(N828="sníž. přenesená",J828,0)</f>
        <v>0</v>
      </c>
      <c r="BI828" s="180">
        <f>IF(N828="nulová",J828,0)</f>
        <v>0</v>
      </c>
      <c r="BJ828" s="18" t="s">
        <v>92</v>
      </c>
      <c r="BK828" s="180">
        <f>ROUND(I828*H828,2)</f>
        <v>0</v>
      </c>
      <c r="BL828" s="18" t="s">
        <v>253</v>
      </c>
      <c r="BM828" s="179" t="s">
        <v>1384</v>
      </c>
    </row>
    <row r="829" spans="2:51" s="14" customFormat="1" ht="12">
      <c r="B829" s="189"/>
      <c r="D829" s="182" t="s">
        <v>182</v>
      </c>
      <c r="F829" s="191" t="s">
        <v>1385</v>
      </c>
      <c r="H829" s="192">
        <v>19.8</v>
      </c>
      <c r="I829" s="193"/>
      <c r="L829" s="189"/>
      <c r="M829" s="194"/>
      <c r="N829" s="195"/>
      <c r="O829" s="195"/>
      <c r="P829" s="195"/>
      <c r="Q829" s="195"/>
      <c r="R829" s="195"/>
      <c r="S829" s="195"/>
      <c r="T829" s="196"/>
      <c r="AT829" s="190" t="s">
        <v>182</v>
      </c>
      <c r="AU829" s="190" t="s">
        <v>92</v>
      </c>
      <c r="AV829" s="14" t="s">
        <v>92</v>
      </c>
      <c r="AW829" s="14" t="s">
        <v>3</v>
      </c>
      <c r="AX829" s="14" t="s">
        <v>84</v>
      </c>
      <c r="AY829" s="190" t="s">
        <v>173</v>
      </c>
    </row>
    <row r="830" spans="1:65" s="2" customFormat="1" ht="21.75" customHeight="1">
      <c r="A830" s="33"/>
      <c r="B830" s="167"/>
      <c r="C830" s="168" t="s">
        <v>650</v>
      </c>
      <c r="D830" s="168" t="s">
        <v>175</v>
      </c>
      <c r="E830" s="169" t="s">
        <v>1386</v>
      </c>
      <c r="F830" s="170" t="s">
        <v>1387</v>
      </c>
      <c r="G830" s="171" t="s">
        <v>178</v>
      </c>
      <c r="H830" s="172">
        <v>18</v>
      </c>
      <c r="I830" s="173"/>
      <c r="J830" s="174">
        <f>ROUND(I830*H830,2)</f>
        <v>0</v>
      </c>
      <c r="K830" s="170" t="s">
        <v>179</v>
      </c>
      <c r="L830" s="34"/>
      <c r="M830" s="175" t="s">
        <v>1</v>
      </c>
      <c r="N830" s="176" t="s">
        <v>42</v>
      </c>
      <c r="O830" s="59"/>
      <c r="P830" s="177">
        <f>O830*H830</f>
        <v>0</v>
      </c>
      <c r="Q830" s="177">
        <v>0</v>
      </c>
      <c r="R830" s="177">
        <f>Q830*H830</f>
        <v>0</v>
      </c>
      <c r="S830" s="177">
        <v>0</v>
      </c>
      <c r="T830" s="178">
        <f>S830*H830</f>
        <v>0</v>
      </c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R830" s="179" t="s">
        <v>253</v>
      </c>
      <c r="AT830" s="179" t="s">
        <v>175</v>
      </c>
      <c r="AU830" s="179" t="s">
        <v>92</v>
      </c>
      <c r="AY830" s="18" t="s">
        <v>173</v>
      </c>
      <c r="BE830" s="180">
        <f>IF(N830="základní",J830,0)</f>
        <v>0</v>
      </c>
      <c r="BF830" s="180">
        <f>IF(N830="snížená",J830,0)</f>
        <v>0</v>
      </c>
      <c r="BG830" s="180">
        <f>IF(N830="zákl. přenesená",J830,0)</f>
        <v>0</v>
      </c>
      <c r="BH830" s="180">
        <f>IF(N830="sníž. přenesená",J830,0)</f>
        <v>0</v>
      </c>
      <c r="BI830" s="180">
        <f>IF(N830="nulová",J830,0)</f>
        <v>0</v>
      </c>
      <c r="BJ830" s="18" t="s">
        <v>92</v>
      </c>
      <c r="BK830" s="180">
        <f>ROUND(I830*H830,2)</f>
        <v>0</v>
      </c>
      <c r="BL830" s="18" t="s">
        <v>253</v>
      </c>
      <c r="BM830" s="179" t="s">
        <v>1388</v>
      </c>
    </row>
    <row r="831" spans="2:51" s="14" customFormat="1" ht="12">
      <c r="B831" s="189"/>
      <c r="D831" s="182" t="s">
        <v>182</v>
      </c>
      <c r="E831" s="190" t="s">
        <v>1</v>
      </c>
      <c r="F831" s="191" t="s">
        <v>1381</v>
      </c>
      <c r="H831" s="192">
        <v>18</v>
      </c>
      <c r="I831" s="193"/>
      <c r="L831" s="189"/>
      <c r="M831" s="194"/>
      <c r="N831" s="195"/>
      <c r="O831" s="195"/>
      <c r="P831" s="195"/>
      <c r="Q831" s="195"/>
      <c r="R831" s="195"/>
      <c r="S831" s="195"/>
      <c r="T831" s="196"/>
      <c r="AT831" s="190" t="s">
        <v>182</v>
      </c>
      <c r="AU831" s="190" t="s">
        <v>92</v>
      </c>
      <c r="AV831" s="14" t="s">
        <v>92</v>
      </c>
      <c r="AW831" s="14" t="s">
        <v>32</v>
      </c>
      <c r="AX831" s="14" t="s">
        <v>84</v>
      </c>
      <c r="AY831" s="190" t="s">
        <v>173</v>
      </c>
    </row>
    <row r="832" spans="1:65" s="2" customFormat="1" ht="21.75" customHeight="1">
      <c r="A832" s="33"/>
      <c r="B832" s="167"/>
      <c r="C832" s="168" t="s">
        <v>656</v>
      </c>
      <c r="D832" s="168" t="s">
        <v>175</v>
      </c>
      <c r="E832" s="169" t="s">
        <v>1389</v>
      </c>
      <c r="F832" s="170" t="s">
        <v>1390</v>
      </c>
      <c r="G832" s="171" t="s">
        <v>178</v>
      </c>
      <c r="H832" s="172">
        <v>246.68</v>
      </c>
      <c r="I832" s="173"/>
      <c r="J832" s="174">
        <f>ROUND(I832*H832,2)</f>
        <v>0</v>
      </c>
      <c r="K832" s="170" t="s">
        <v>179</v>
      </c>
      <c r="L832" s="34"/>
      <c r="M832" s="175" t="s">
        <v>1</v>
      </c>
      <c r="N832" s="176" t="s">
        <v>42</v>
      </c>
      <c r="O832" s="59"/>
      <c r="P832" s="177">
        <f>O832*H832</f>
        <v>0</v>
      </c>
      <c r="Q832" s="177">
        <v>0</v>
      </c>
      <c r="R832" s="177">
        <f>Q832*H832</f>
        <v>0</v>
      </c>
      <c r="S832" s="177">
        <v>0</v>
      </c>
      <c r="T832" s="178">
        <f>S832*H832</f>
        <v>0</v>
      </c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R832" s="179" t="s">
        <v>253</v>
      </c>
      <c r="AT832" s="179" t="s">
        <v>175</v>
      </c>
      <c r="AU832" s="179" t="s">
        <v>92</v>
      </c>
      <c r="AY832" s="18" t="s">
        <v>173</v>
      </c>
      <c r="BE832" s="180">
        <f>IF(N832="základní",J832,0)</f>
        <v>0</v>
      </c>
      <c r="BF832" s="180">
        <f>IF(N832="snížená",J832,0)</f>
        <v>0</v>
      </c>
      <c r="BG832" s="180">
        <f>IF(N832="zákl. přenesená",J832,0)</f>
        <v>0</v>
      </c>
      <c r="BH832" s="180">
        <f>IF(N832="sníž. přenesená",J832,0)</f>
        <v>0</v>
      </c>
      <c r="BI832" s="180">
        <f>IF(N832="nulová",J832,0)</f>
        <v>0</v>
      </c>
      <c r="BJ832" s="18" t="s">
        <v>92</v>
      </c>
      <c r="BK832" s="180">
        <f>ROUND(I832*H832,2)</f>
        <v>0</v>
      </c>
      <c r="BL832" s="18" t="s">
        <v>253</v>
      </c>
      <c r="BM832" s="179" t="s">
        <v>1391</v>
      </c>
    </row>
    <row r="833" spans="2:51" s="14" customFormat="1" ht="12">
      <c r="B833" s="189"/>
      <c r="D833" s="182" t="s">
        <v>182</v>
      </c>
      <c r="E833" s="190" t="s">
        <v>1</v>
      </c>
      <c r="F833" s="191" t="s">
        <v>1392</v>
      </c>
      <c r="H833" s="192">
        <v>246.68</v>
      </c>
      <c r="I833" s="193"/>
      <c r="L833" s="189"/>
      <c r="M833" s="194"/>
      <c r="N833" s="195"/>
      <c r="O833" s="195"/>
      <c r="P833" s="195"/>
      <c r="Q833" s="195"/>
      <c r="R833" s="195"/>
      <c r="S833" s="195"/>
      <c r="T833" s="196"/>
      <c r="AT833" s="190" t="s">
        <v>182</v>
      </c>
      <c r="AU833" s="190" t="s">
        <v>92</v>
      </c>
      <c r="AV833" s="14" t="s">
        <v>92</v>
      </c>
      <c r="AW833" s="14" t="s">
        <v>32</v>
      </c>
      <c r="AX833" s="14" t="s">
        <v>84</v>
      </c>
      <c r="AY833" s="190" t="s">
        <v>173</v>
      </c>
    </row>
    <row r="834" spans="1:65" s="2" customFormat="1" ht="16.5" customHeight="1">
      <c r="A834" s="33"/>
      <c r="B834" s="167"/>
      <c r="C834" s="168" t="s">
        <v>661</v>
      </c>
      <c r="D834" s="168" t="s">
        <v>175</v>
      </c>
      <c r="E834" s="169" t="s">
        <v>1393</v>
      </c>
      <c r="F834" s="170" t="s">
        <v>1394</v>
      </c>
      <c r="G834" s="171" t="s">
        <v>256</v>
      </c>
      <c r="H834" s="172">
        <v>110.4</v>
      </c>
      <c r="I834" s="173"/>
      <c r="J834" s="174">
        <f>ROUND(I834*H834,2)</f>
        <v>0</v>
      </c>
      <c r="K834" s="170" t="s">
        <v>179</v>
      </c>
      <c r="L834" s="34"/>
      <c r="M834" s="175" t="s">
        <v>1</v>
      </c>
      <c r="N834" s="176" t="s">
        <v>42</v>
      </c>
      <c r="O834" s="59"/>
      <c r="P834" s="177">
        <f>O834*H834</f>
        <v>0</v>
      </c>
      <c r="Q834" s="177">
        <v>0.00031</v>
      </c>
      <c r="R834" s="177">
        <f>Q834*H834</f>
        <v>0.034224000000000004</v>
      </c>
      <c r="S834" s="177">
        <v>0</v>
      </c>
      <c r="T834" s="178">
        <f>S834*H834</f>
        <v>0</v>
      </c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R834" s="179" t="s">
        <v>253</v>
      </c>
      <c r="AT834" s="179" t="s">
        <v>175</v>
      </c>
      <c r="AU834" s="179" t="s">
        <v>92</v>
      </c>
      <c r="AY834" s="18" t="s">
        <v>173</v>
      </c>
      <c r="BE834" s="180">
        <f>IF(N834="základní",J834,0)</f>
        <v>0</v>
      </c>
      <c r="BF834" s="180">
        <f>IF(N834="snížená",J834,0)</f>
        <v>0</v>
      </c>
      <c r="BG834" s="180">
        <f>IF(N834="zákl. přenesená",J834,0)</f>
        <v>0</v>
      </c>
      <c r="BH834" s="180">
        <f>IF(N834="sníž. přenesená",J834,0)</f>
        <v>0</v>
      </c>
      <c r="BI834" s="180">
        <f>IF(N834="nulová",J834,0)</f>
        <v>0</v>
      </c>
      <c r="BJ834" s="18" t="s">
        <v>92</v>
      </c>
      <c r="BK834" s="180">
        <f>ROUND(I834*H834,2)</f>
        <v>0</v>
      </c>
      <c r="BL834" s="18" t="s">
        <v>253</v>
      </c>
      <c r="BM834" s="179" t="s">
        <v>1395</v>
      </c>
    </row>
    <row r="835" spans="2:51" s="14" customFormat="1" ht="12">
      <c r="B835" s="189"/>
      <c r="D835" s="182" t="s">
        <v>182</v>
      </c>
      <c r="E835" s="190" t="s">
        <v>1</v>
      </c>
      <c r="F835" s="191" t="s">
        <v>1396</v>
      </c>
      <c r="H835" s="192">
        <v>110.4</v>
      </c>
      <c r="I835" s="193"/>
      <c r="L835" s="189"/>
      <c r="M835" s="194"/>
      <c r="N835" s="195"/>
      <c r="O835" s="195"/>
      <c r="P835" s="195"/>
      <c r="Q835" s="195"/>
      <c r="R835" s="195"/>
      <c r="S835" s="195"/>
      <c r="T835" s="196"/>
      <c r="AT835" s="190" t="s">
        <v>182</v>
      </c>
      <c r="AU835" s="190" t="s">
        <v>92</v>
      </c>
      <c r="AV835" s="14" t="s">
        <v>92</v>
      </c>
      <c r="AW835" s="14" t="s">
        <v>32</v>
      </c>
      <c r="AX835" s="14" t="s">
        <v>84</v>
      </c>
      <c r="AY835" s="190" t="s">
        <v>173</v>
      </c>
    </row>
    <row r="836" spans="1:65" s="2" customFormat="1" ht="21.75" customHeight="1">
      <c r="A836" s="33"/>
      <c r="B836" s="167"/>
      <c r="C836" s="168" t="s">
        <v>667</v>
      </c>
      <c r="D836" s="168" t="s">
        <v>175</v>
      </c>
      <c r="E836" s="169" t="s">
        <v>1397</v>
      </c>
      <c r="F836" s="170" t="s">
        <v>1398</v>
      </c>
      <c r="G836" s="171" t="s">
        <v>618</v>
      </c>
      <c r="H836" s="223"/>
      <c r="I836" s="173"/>
      <c r="J836" s="174">
        <f>ROUND(I836*H836,2)</f>
        <v>0</v>
      </c>
      <c r="K836" s="170" t="s">
        <v>179</v>
      </c>
      <c r="L836" s="34"/>
      <c r="M836" s="175" t="s">
        <v>1</v>
      </c>
      <c r="N836" s="176" t="s">
        <v>42</v>
      </c>
      <c r="O836" s="59"/>
      <c r="P836" s="177">
        <f>O836*H836</f>
        <v>0</v>
      </c>
      <c r="Q836" s="177">
        <v>0</v>
      </c>
      <c r="R836" s="177">
        <f>Q836*H836</f>
        <v>0</v>
      </c>
      <c r="S836" s="177">
        <v>0</v>
      </c>
      <c r="T836" s="178">
        <f>S836*H836</f>
        <v>0</v>
      </c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R836" s="179" t="s">
        <v>253</v>
      </c>
      <c r="AT836" s="179" t="s">
        <v>175</v>
      </c>
      <c r="AU836" s="179" t="s">
        <v>92</v>
      </c>
      <c r="AY836" s="18" t="s">
        <v>173</v>
      </c>
      <c r="BE836" s="180">
        <f>IF(N836="základní",J836,0)</f>
        <v>0</v>
      </c>
      <c r="BF836" s="180">
        <f>IF(N836="snížená",J836,0)</f>
        <v>0</v>
      </c>
      <c r="BG836" s="180">
        <f>IF(N836="zákl. přenesená",J836,0)</f>
        <v>0</v>
      </c>
      <c r="BH836" s="180">
        <f>IF(N836="sníž. přenesená",J836,0)</f>
        <v>0</v>
      </c>
      <c r="BI836" s="180">
        <f>IF(N836="nulová",J836,0)</f>
        <v>0</v>
      </c>
      <c r="BJ836" s="18" t="s">
        <v>92</v>
      </c>
      <c r="BK836" s="180">
        <f>ROUND(I836*H836,2)</f>
        <v>0</v>
      </c>
      <c r="BL836" s="18" t="s">
        <v>253</v>
      </c>
      <c r="BM836" s="179" t="s">
        <v>1399</v>
      </c>
    </row>
    <row r="837" spans="2:63" s="12" customFormat="1" ht="22.95" customHeight="1">
      <c r="B837" s="154"/>
      <c r="D837" s="155" t="s">
        <v>75</v>
      </c>
      <c r="E837" s="165" t="s">
        <v>867</v>
      </c>
      <c r="F837" s="165" t="s">
        <v>868</v>
      </c>
      <c r="I837" s="157"/>
      <c r="J837" s="166">
        <f>BK837</f>
        <v>0</v>
      </c>
      <c r="L837" s="154"/>
      <c r="M837" s="159"/>
      <c r="N837" s="160"/>
      <c r="O837" s="160"/>
      <c r="P837" s="161">
        <f>SUM(P838:P873)</f>
        <v>0</v>
      </c>
      <c r="Q837" s="160"/>
      <c r="R837" s="161">
        <f>SUM(R838:R873)</f>
        <v>0.06361328000000001</v>
      </c>
      <c r="S837" s="160"/>
      <c r="T837" s="162">
        <f>SUM(T838:T873)</f>
        <v>0</v>
      </c>
      <c r="AR837" s="155" t="s">
        <v>92</v>
      </c>
      <c r="AT837" s="163" t="s">
        <v>75</v>
      </c>
      <c r="AU837" s="163" t="s">
        <v>84</v>
      </c>
      <c r="AY837" s="155" t="s">
        <v>173</v>
      </c>
      <c r="BK837" s="164">
        <f>SUM(BK838:BK873)</f>
        <v>0</v>
      </c>
    </row>
    <row r="838" spans="1:65" s="2" customFormat="1" ht="21.75" customHeight="1">
      <c r="A838" s="33"/>
      <c r="B838" s="167"/>
      <c r="C838" s="168" t="s">
        <v>774</v>
      </c>
      <c r="D838" s="168" t="s">
        <v>175</v>
      </c>
      <c r="E838" s="169" t="s">
        <v>1400</v>
      </c>
      <c r="F838" s="170" t="s">
        <v>1401</v>
      </c>
      <c r="G838" s="171" t="s">
        <v>178</v>
      </c>
      <c r="H838" s="172">
        <v>16</v>
      </c>
      <c r="I838" s="173"/>
      <c r="J838" s="174">
        <f>ROUND(I838*H838,2)</f>
        <v>0</v>
      </c>
      <c r="K838" s="170" t="s">
        <v>179</v>
      </c>
      <c r="L838" s="34"/>
      <c r="M838" s="175" t="s">
        <v>1</v>
      </c>
      <c r="N838" s="176" t="s">
        <v>42</v>
      </c>
      <c r="O838" s="59"/>
      <c r="P838" s="177">
        <f>O838*H838</f>
        <v>0</v>
      </c>
      <c r="Q838" s="177">
        <v>0.00017</v>
      </c>
      <c r="R838" s="177">
        <f>Q838*H838</f>
        <v>0.00272</v>
      </c>
      <c r="S838" s="177">
        <v>0</v>
      </c>
      <c r="T838" s="178">
        <f>S838*H838</f>
        <v>0</v>
      </c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R838" s="179" t="s">
        <v>253</v>
      </c>
      <c r="AT838" s="179" t="s">
        <v>175</v>
      </c>
      <c r="AU838" s="179" t="s">
        <v>92</v>
      </c>
      <c r="AY838" s="18" t="s">
        <v>173</v>
      </c>
      <c r="BE838" s="180">
        <f>IF(N838="základní",J838,0)</f>
        <v>0</v>
      </c>
      <c r="BF838" s="180">
        <f>IF(N838="snížená",J838,0)</f>
        <v>0</v>
      </c>
      <c r="BG838" s="180">
        <f>IF(N838="zákl. přenesená",J838,0)</f>
        <v>0</v>
      </c>
      <c r="BH838" s="180">
        <f>IF(N838="sníž. přenesená",J838,0)</f>
        <v>0</v>
      </c>
      <c r="BI838" s="180">
        <f>IF(N838="nulová",J838,0)</f>
        <v>0</v>
      </c>
      <c r="BJ838" s="18" t="s">
        <v>92</v>
      </c>
      <c r="BK838" s="180">
        <f>ROUND(I838*H838,2)</f>
        <v>0</v>
      </c>
      <c r="BL838" s="18" t="s">
        <v>253</v>
      </c>
      <c r="BM838" s="179" t="s">
        <v>1402</v>
      </c>
    </row>
    <row r="839" spans="2:51" s="14" customFormat="1" ht="12">
      <c r="B839" s="189"/>
      <c r="D839" s="182" t="s">
        <v>182</v>
      </c>
      <c r="E839" s="190" t="s">
        <v>1</v>
      </c>
      <c r="F839" s="191" t="s">
        <v>1403</v>
      </c>
      <c r="H839" s="192">
        <v>16</v>
      </c>
      <c r="I839" s="193"/>
      <c r="L839" s="189"/>
      <c r="M839" s="194"/>
      <c r="N839" s="195"/>
      <c r="O839" s="195"/>
      <c r="P839" s="195"/>
      <c r="Q839" s="195"/>
      <c r="R839" s="195"/>
      <c r="S839" s="195"/>
      <c r="T839" s="196"/>
      <c r="AT839" s="190" t="s">
        <v>182</v>
      </c>
      <c r="AU839" s="190" t="s">
        <v>92</v>
      </c>
      <c r="AV839" s="14" t="s">
        <v>92</v>
      </c>
      <c r="AW839" s="14" t="s">
        <v>32</v>
      </c>
      <c r="AX839" s="14" t="s">
        <v>84</v>
      </c>
      <c r="AY839" s="190" t="s">
        <v>173</v>
      </c>
    </row>
    <row r="840" spans="1:65" s="2" customFormat="1" ht="21.75" customHeight="1">
      <c r="A840" s="33"/>
      <c r="B840" s="167"/>
      <c r="C840" s="168" t="s">
        <v>671</v>
      </c>
      <c r="D840" s="168" t="s">
        <v>175</v>
      </c>
      <c r="E840" s="169" t="s">
        <v>1404</v>
      </c>
      <c r="F840" s="170" t="s">
        <v>1405</v>
      </c>
      <c r="G840" s="171" t="s">
        <v>178</v>
      </c>
      <c r="H840" s="172">
        <v>188.5</v>
      </c>
      <c r="I840" s="173"/>
      <c r="J840" s="174">
        <f>ROUND(I840*H840,2)</f>
        <v>0</v>
      </c>
      <c r="K840" s="170" t="s">
        <v>179</v>
      </c>
      <c r="L840" s="34"/>
      <c r="M840" s="175" t="s">
        <v>1</v>
      </c>
      <c r="N840" s="176" t="s">
        <v>42</v>
      </c>
      <c r="O840" s="59"/>
      <c r="P840" s="177">
        <f>O840*H840</f>
        <v>0</v>
      </c>
      <c r="Q840" s="177">
        <v>0.00012</v>
      </c>
      <c r="R840" s="177">
        <f>Q840*H840</f>
        <v>0.02262</v>
      </c>
      <c r="S840" s="177">
        <v>0</v>
      </c>
      <c r="T840" s="178">
        <f>S840*H840</f>
        <v>0</v>
      </c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R840" s="179" t="s">
        <v>253</v>
      </c>
      <c r="AT840" s="179" t="s">
        <v>175</v>
      </c>
      <c r="AU840" s="179" t="s">
        <v>92</v>
      </c>
      <c r="AY840" s="18" t="s">
        <v>173</v>
      </c>
      <c r="BE840" s="180">
        <f>IF(N840="základní",J840,0)</f>
        <v>0</v>
      </c>
      <c r="BF840" s="180">
        <f>IF(N840="snížená",J840,0)</f>
        <v>0</v>
      </c>
      <c r="BG840" s="180">
        <f>IF(N840="zákl. přenesená",J840,0)</f>
        <v>0</v>
      </c>
      <c r="BH840" s="180">
        <f>IF(N840="sníž. přenesená",J840,0)</f>
        <v>0</v>
      </c>
      <c r="BI840" s="180">
        <f>IF(N840="nulová",J840,0)</f>
        <v>0</v>
      </c>
      <c r="BJ840" s="18" t="s">
        <v>92</v>
      </c>
      <c r="BK840" s="180">
        <f>ROUND(I840*H840,2)</f>
        <v>0</v>
      </c>
      <c r="BL840" s="18" t="s">
        <v>253</v>
      </c>
      <c r="BM840" s="179" t="s">
        <v>1406</v>
      </c>
    </row>
    <row r="841" spans="2:51" s="13" customFormat="1" ht="12">
      <c r="B841" s="181"/>
      <c r="D841" s="182" t="s">
        <v>182</v>
      </c>
      <c r="E841" s="183" t="s">
        <v>1</v>
      </c>
      <c r="F841" s="184" t="s">
        <v>1407</v>
      </c>
      <c r="H841" s="183" t="s">
        <v>1</v>
      </c>
      <c r="I841" s="185"/>
      <c r="L841" s="181"/>
      <c r="M841" s="186"/>
      <c r="N841" s="187"/>
      <c r="O841" s="187"/>
      <c r="P841" s="187"/>
      <c r="Q841" s="187"/>
      <c r="R841" s="187"/>
      <c r="S841" s="187"/>
      <c r="T841" s="188"/>
      <c r="AT841" s="183" t="s">
        <v>182</v>
      </c>
      <c r="AU841" s="183" t="s">
        <v>92</v>
      </c>
      <c r="AV841" s="13" t="s">
        <v>84</v>
      </c>
      <c r="AW841" s="13" t="s">
        <v>32</v>
      </c>
      <c r="AX841" s="13" t="s">
        <v>76</v>
      </c>
      <c r="AY841" s="183" t="s">
        <v>173</v>
      </c>
    </row>
    <row r="842" spans="2:51" s="14" customFormat="1" ht="12">
      <c r="B842" s="189"/>
      <c r="D842" s="182" t="s">
        <v>182</v>
      </c>
      <c r="E842" s="190" t="s">
        <v>1</v>
      </c>
      <c r="F842" s="191" t="s">
        <v>1221</v>
      </c>
      <c r="H842" s="192">
        <v>132</v>
      </c>
      <c r="I842" s="193"/>
      <c r="L842" s="189"/>
      <c r="M842" s="194"/>
      <c r="N842" s="195"/>
      <c r="O842" s="195"/>
      <c r="P842" s="195"/>
      <c r="Q842" s="195"/>
      <c r="R842" s="195"/>
      <c r="S842" s="195"/>
      <c r="T842" s="196"/>
      <c r="AT842" s="190" t="s">
        <v>182</v>
      </c>
      <c r="AU842" s="190" t="s">
        <v>92</v>
      </c>
      <c r="AV842" s="14" t="s">
        <v>92</v>
      </c>
      <c r="AW842" s="14" t="s">
        <v>32</v>
      </c>
      <c r="AX842" s="14" t="s">
        <v>76</v>
      </c>
      <c r="AY842" s="190" t="s">
        <v>173</v>
      </c>
    </row>
    <row r="843" spans="2:51" s="14" customFormat="1" ht="12">
      <c r="B843" s="189"/>
      <c r="D843" s="182" t="s">
        <v>182</v>
      </c>
      <c r="E843" s="190" t="s">
        <v>1</v>
      </c>
      <c r="F843" s="191" t="s">
        <v>1222</v>
      </c>
      <c r="H843" s="192">
        <v>18.5</v>
      </c>
      <c r="I843" s="193"/>
      <c r="L843" s="189"/>
      <c r="M843" s="194"/>
      <c r="N843" s="195"/>
      <c r="O843" s="195"/>
      <c r="P843" s="195"/>
      <c r="Q843" s="195"/>
      <c r="R843" s="195"/>
      <c r="S843" s="195"/>
      <c r="T843" s="196"/>
      <c r="AT843" s="190" t="s">
        <v>182</v>
      </c>
      <c r="AU843" s="190" t="s">
        <v>92</v>
      </c>
      <c r="AV843" s="14" t="s">
        <v>92</v>
      </c>
      <c r="AW843" s="14" t="s">
        <v>32</v>
      </c>
      <c r="AX843" s="14" t="s">
        <v>76</v>
      </c>
      <c r="AY843" s="190" t="s">
        <v>173</v>
      </c>
    </row>
    <row r="844" spans="2:51" s="14" customFormat="1" ht="12">
      <c r="B844" s="189"/>
      <c r="D844" s="182" t="s">
        <v>182</v>
      </c>
      <c r="E844" s="190" t="s">
        <v>1</v>
      </c>
      <c r="F844" s="191" t="s">
        <v>1223</v>
      </c>
      <c r="H844" s="192">
        <v>26</v>
      </c>
      <c r="I844" s="193"/>
      <c r="L844" s="189"/>
      <c r="M844" s="194"/>
      <c r="N844" s="195"/>
      <c r="O844" s="195"/>
      <c r="P844" s="195"/>
      <c r="Q844" s="195"/>
      <c r="R844" s="195"/>
      <c r="S844" s="195"/>
      <c r="T844" s="196"/>
      <c r="AT844" s="190" t="s">
        <v>182</v>
      </c>
      <c r="AU844" s="190" t="s">
        <v>92</v>
      </c>
      <c r="AV844" s="14" t="s">
        <v>92</v>
      </c>
      <c r="AW844" s="14" t="s">
        <v>32</v>
      </c>
      <c r="AX844" s="14" t="s">
        <v>76</v>
      </c>
      <c r="AY844" s="190" t="s">
        <v>173</v>
      </c>
    </row>
    <row r="845" spans="2:51" s="14" customFormat="1" ht="12">
      <c r="B845" s="189"/>
      <c r="D845" s="182" t="s">
        <v>182</v>
      </c>
      <c r="E845" s="190" t="s">
        <v>1</v>
      </c>
      <c r="F845" s="191" t="s">
        <v>1224</v>
      </c>
      <c r="H845" s="192">
        <v>11</v>
      </c>
      <c r="I845" s="193"/>
      <c r="L845" s="189"/>
      <c r="M845" s="194"/>
      <c r="N845" s="195"/>
      <c r="O845" s="195"/>
      <c r="P845" s="195"/>
      <c r="Q845" s="195"/>
      <c r="R845" s="195"/>
      <c r="S845" s="195"/>
      <c r="T845" s="196"/>
      <c r="AT845" s="190" t="s">
        <v>182</v>
      </c>
      <c r="AU845" s="190" t="s">
        <v>92</v>
      </c>
      <c r="AV845" s="14" t="s">
        <v>92</v>
      </c>
      <c r="AW845" s="14" t="s">
        <v>32</v>
      </c>
      <c r="AX845" s="14" t="s">
        <v>76</v>
      </c>
      <c r="AY845" s="190" t="s">
        <v>173</v>
      </c>
    </row>
    <row r="846" spans="2:51" s="14" customFormat="1" ht="12">
      <c r="B846" s="189"/>
      <c r="D846" s="182" t="s">
        <v>182</v>
      </c>
      <c r="E846" s="190" t="s">
        <v>1</v>
      </c>
      <c r="F846" s="191" t="s">
        <v>1225</v>
      </c>
      <c r="H846" s="192">
        <v>1</v>
      </c>
      <c r="I846" s="193"/>
      <c r="L846" s="189"/>
      <c r="M846" s="194"/>
      <c r="N846" s="195"/>
      <c r="O846" s="195"/>
      <c r="P846" s="195"/>
      <c r="Q846" s="195"/>
      <c r="R846" s="195"/>
      <c r="S846" s="195"/>
      <c r="T846" s="196"/>
      <c r="AT846" s="190" t="s">
        <v>182</v>
      </c>
      <c r="AU846" s="190" t="s">
        <v>92</v>
      </c>
      <c r="AV846" s="14" t="s">
        <v>92</v>
      </c>
      <c r="AW846" s="14" t="s">
        <v>32</v>
      </c>
      <c r="AX846" s="14" t="s">
        <v>76</v>
      </c>
      <c r="AY846" s="190" t="s">
        <v>173</v>
      </c>
    </row>
    <row r="847" spans="2:51" s="15" customFormat="1" ht="12">
      <c r="B847" s="197"/>
      <c r="D847" s="182" t="s">
        <v>182</v>
      </c>
      <c r="E847" s="198" t="s">
        <v>1</v>
      </c>
      <c r="F847" s="199" t="s">
        <v>215</v>
      </c>
      <c r="H847" s="200">
        <v>188.5</v>
      </c>
      <c r="I847" s="201"/>
      <c r="L847" s="197"/>
      <c r="M847" s="202"/>
      <c r="N847" s="203"/>
      <c r="O847" s="203"/>
      <c r="P847" s="203"/>
      <c r="Q847" s="203"/>
      <c r="R847" s="203"/>
      <c r="S847" s="203"/>
      <c r="T847" s="204"/>
      <c r="AT847" s="198" t="s">
        <v>182</v>
      </c>
      <c r="AU847" s="198" t="s">
        <v>92</v>
      </c>
      <c r="AV847" s="15" t="s">
        <v>180</v>
      </c>
      <c r="AW847" s="15" t="s">
        <v>32</v>
      </c>
      <c r="AX847" s="15" t="s">
        <v>84</v>
      </c>
      <c r="AY847" s="198" t="s">
        <v>173</v>
      </c>
    </row>
    <row r="848" spans="1:65" s="2" customFormat="1" ht="21.75" customHeight="1">
      <c r="A848" s="33"/>
      <c r="B848" s="167"/>
      <c r="C848" s="168" t="s">
        <v>675</v>
      </c>
      <c r="D848" s="168" t="s">
        <v>175</v>
      </c>
      <c r="E848" s="169" t="s">
        <v>1408</v>
      </c>
      <c r="F848" s="170" t="s">
        <v>1409</v>
      </c>
      <c r="G848" s="171" t="s">
        <v>178</v>
      </c>
      <c r="H848" s="172">
        <v>204.5</v>
      </c>
      <c r="I848" s="173"/>
      <c r="J848" s="174">
        <f>ROUND(I848*H848,2)</f>
        <v>0</v>
      </c>
      <c r="K848" s="170" t="s">
        <v>179</v>
      </c>
      <c r="L848" s="34"/>
      <c r="M848" s="175" t="s">
        <v>1</v>
      </c>
      <c r="N848" s="176" t="s">
        <v>42</v>
      </c>
      <c r="O848" s="59"/>
      <c r="P848" s="177">
        <f>O848*H848</f>
        <v>0</v>
      </c>
      <c r="Q848" s="177">
        <v>0.00012</v>
      </c>
      <c r="R848" s="177">
        <f>Q848*H848</f>
        <v>0.02454</v>
      </c>
      <c r="S848" s="177">
        <v>0</v>
      </c>
      <c r="T848" s="178">
        <f>S848*H848</f>
        <v>0</v>
      </c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R848" s="179" t="s">
        <v>253</v>
      </c>
      <c r="AT848" s="179" t="s">
        <v>175</v>
      </c>
      <c r="AU848" s="179" t="s">
        <v>92</v>
      </c>
      <c r="AY848" s="18" t="s">
        <v>173</v>
      </c>
      <c r="BE848" s="180">
        <f>IF(N848="základní",J848,0)</f>
        <v>0</v>
      </c>
      <c r="BF848" s="180">
        <f>IF(N848="snížená",J848,0)</f>
        <v>0</v>
      </c>
      <c r="BG848" s="180">
        <f>IF(N848="zákl. přenesená",J848,0)</f>
        <v>0</v>
      </c>
      <c r="BH848" s="180">
        <f>IF(N848="sníž. přenesená",J848,0)</f>
        <v>0</v>
      </c>
      <c r="BI848" s="180">
        <f>IF(N848="nulová",J848,0)</f>
        <v>0</v>
      </c>
      <c r="BJ848" s="18" t="s">
        <v>92</v>
      </c>
      <c r="BK848" s="180">
        <f>ROUND(I848*H848,2)</f>
        <v>0</v>
      </c>
      <c r="BL848" s="18" t="s">
        <v>253</v>
      </c>
      <c r="BM848" s="179" t="s">
        <v>1410</v>
      </c>
    </row>
    <row r="849" spans="2:51" s="13" customFormat="1" ht="12">
      <c r="B849" s="181"/>
      <c r="D849" s="182" t="s">
        <v>182</v>
      </c>
      <c r="E849" s="183" t="s">
        <v>1</v>
      </c>
      <c r="F849" s="184" t="s">
        <v>1411</v>
      </c>
      <c r="H849" s="183" t="s">
        <v>1</v>
      </c>
      <c r="I849" s="185"/>
      <c r="L849" s="181"/>
      <c r="M849" s="186"/>
      <c r="N849" s="187"/>
      <c r="O849" s="187"/>
      <c r="P849" s="187"/>
      <c r="Q849" s="187"/>
      <c r="R849" s="187"/>
      <c r="S849" s="187"/>
      <c r="T849" s="188"/>
      <c r="AT849" s="183" t="s">
        <v>182</v>
      </c>
      <c r="AU849" s="183" t="s">
        <v>92</v>
      </c>
      <c r="AV849" s="13" t="s">
        <v>84</v>
      </c>
      <c r="AW849" s="13" t="s">
        <v>32</v>
      </c>
      <c r="AX849" s="13" t="s">
        <v>76</v>
      </c>
      <c r="AY849" s="183" t="s">
        <v>173</v>
      </c>
    </row>
    <row r="850" spans="2:51" s="14" customFormat="1" ht="12">
      <c r="B850" s="189"/>
      <c r="D850" s="182" t="s">
        <v>182</v>
      </c>
      <c r="E850" s="190" t="s">
        <v>1</v>
      </c>
      <c r="F850" s="191" t="s">
        <v>1412</v>
      </c>
      <c r="H850" s="192">
        <v>188.5</v>
      </c>
      <c r="I850" s="193"/>
      <c r="L850" s="189"/>
      <c r="M850" s="194"/>
      <c r="N850" s="195"/>
      <c r="O850" s="195"/>
      <c r="P850" s="195"/>
      <c r="Q850" s="195"/>
      <c r="R850" s="195"/>
      <c r="S850" s="195"/>
      <c r="T850" s="196"/>
      <c r="AT850" s="190" t="s">
        <v>182</v>
      </c>
      <c r="AU850" s="190" t="s">
        <v>92</v>
      </c>
      <c r="AV850" s="14" t="s">
        <v>92</v>
      </c>
      <c r="AW850" s="14" t="s">
        <v>32</v>
      </c>
      <c r="AX850" s="14" t="s">
        <v>76</v>
      </c>
      <c r="AY850" s="190" t="s">
        <v>173</v>
      </c>
    </row>
    <row r="851" spans="2:51" s="13" customFormat="1" ht="12">
      <c r="B851" s="181"/>
      <c r="D851" s="182" t="s">
        <v>182</v>
      </c>
      <c r="E851" s="183" t="s">
        <v>1</v>
      </c>
      <c r="F851" s="184" t="s">
        <v>1413</v>
      </c>
      <c r="H851" s="183" t="s">
        <v>1</v>
      </c>
      <c r="I851" s="185"/>
      <c r="L851" s="181"/>
      <c r="M851" s="186"/>
      <c r="N851" s="187"/>
      <c r="O851" s="187"/>
      <c r="P851" s="187"/>
      <c r="Q851" s="187"/>
      <c r="R851" s="187"/>
      <c r="S851" s="187"/>
      <c r="T851" s="188"/>
      <c r="AT851" s="183" t="s">
        <v>182</v>
      </c>
      <c r="AU851" s="183" t="s">
        <v>92</v>
      </c>
      <c r="AV851" s="13" t="s">
        <v>84</v>
      </c>
      <c r="AW851" s="13" t="s">
        <v>32</v>
      </c>
      <c r="AX851" s="13" t="s">
        <v>76</v>
      </c>
      <c r="AY851" s="183" t="s">
        <v>173</v>
      </c>
    </row>
    <row r="852" spans="2:51" s="14" customFormat="1" ht="12">
      <c r="B852" s="189"/>
      <c r="D852" s="182" t="s">
        <v>182</v>
      </c>
      <c r="E852" s="190" t="s">
        <v>1</v>
      </c>
      <c r="F852" s="191" t="s">
        <v>1414</v>
      </c>
      <c r="H852" s="192">
        <v>16</v>
      </c>
      <c r="I852" s="193"/>
      <c r="L852" s="189"/>
      <c r="M852" s="194"/>
      <c r="N852" s="195"/>
      <c r="O852" s="195"/>
      <c r="P852" s="195"/>
      <c r="Q852" s="195"/>
      <c r="R852" s="195"/>
      <c r="S852" s="195"/>
      <c r="T852" s="196"/>
      <c r="AT852" s="190" t="s">
        <v>182</v>
      </c>
      <c r="AU852" s="190" t="s">
        <v>92</v>
      </c>
      <c r="AV852" s="14" t="s">
        <v>92</v>
      </c>
      <c r="AW852" s="14" t="s">
        <v>32</v>
      </c>
      <c r="AX852" s="14" t="s">
        <v>76</v>
      </c>
      <c r="AY852" s="190" t="s">
        <v>173</v>
      </c>
    </row>
    <row r="853" spans="2:51" s="15" customFormat="1" ht="12">
      <c r="B853" s="197"/>
      <c r="D853" s="182" t="s">
        <v>182</v>
      </c>
      <c r="E853" s="198" t="s">
        <v>1</v>
      </c>
      <c r="F853" s="199" t="s">
        <v>215</v>
      </c>
      <c r="H853" s="200">
        <v>204.5</v>
      </c>
      <c r="I853" s="201"/>
      <c r="L853" s="197"/>
      <c r="M853" s="202"/>
      <c r="N853" s="203"/>
      <c r="O853" s="203"/>
      <c r="P853" s="203"/>
      <c r="Q853" s="203"/>
      <c r="R853" s="203"/>
      <c r="S853" s="203"/>
      <c r="T853" s="204"/>
      <c r="AT853" s="198" t="s">
        <v>182</v>
      </c>
      <c r="AU853" s="198" t="s">
        <v>92</v>
      </c>
      <c r="AV853" s="15" t="s">
        <v>180</v>
      </c>
      <c r="AW853" s="15" t="s">
        <v>32</v>
      </c>
      <c r="AX853" s="15" t="s">
        <v>84</v>
      </c>
      <c r="AY853" s="198" t="s">
        <v>173</v>
      </c>
    </row>
    <row r="854" spans="1:65" s="2" customFormat="1" ht="21.75" customHeight="1">
      <c r="A854" s="33"/>
      <c r="B854" s="167"/>
      <c r="C854" s="168" t="s">
        <v>680</v>
      </c>
      <c r="D854" s="168" t="s">
        <v>175</v>
      </c>
      <c r="E854" s="169" t="s">
        <v>1415</v>
      </c>
      <c r="F854" s="170" t="s">
        <v>1416</v>
      </c>
      <c r="G854" s="171" t="s">
        <v>178</v>
      </c>
      <c r="H854" s="172">
        <v>152.592</v>
      </c>
      <c r="I854" s="173"/>
      <c r="J854" s="174">
        <f>ROUND(I854*H854,2)</f>
        <v>0</v>
      </c>
      <c r="K854" s="170" t="s">
        <v>179</v>
      </c>
      <c r="L854" s="34"/>
      <c r="M854" s="175" t="s">
        <v>1</v>
      </c>
      <c r="N854" s="176" t="s">
        <v>42</v>
      </c>
      <c r="O854" s="59"/>
      <c r="P854" s="177">
        <f>O854*H854</f>
        <v>0</v>
      </c>
      <c r="Q854" s="177">
        <v>9E-05</v>
      </c>
      <c r="R854" s="177">
        <f>Q854*H854</f>
        <v>0.013733280000000002</v>
      </c>
      <c r="S854" s="177">
        <v>0</v>
      </c>
      <c r="T854" s="178">
        <f>S854*H854</f>
        <v>0</v>
      </c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R854" s="179" t="s">
        <v>253</v>
      </c>
      <c r="AT854" s="179" t="s">
        <v>175</v>
      </c>
      <c r="AU854" s="179" t="s">
        <v>92</v>
      </c>
      <c r="AY854" s="18" t="s">
        <v>173</v>
      </c>
      <c r="BE854" s="180">
        <f>IF(N854="základní",J854,0)</f>
        <v>0</v>
      </c>
      <c r="BF854" s="180">
        <f>IF(N854="snížená",J854,0)</f>
        <v>0</v>
      </c>
      <c r="BG854" s="180">
        <f>IF(N854="zákl. přenesená",J854,0)</f>
        <v>0</v>
      </c>
      <c r="BH854" s="180">
        <f>IF(N854="sníž. přenesená",J854,0)</f>
        <v>0</v>
      </c>
      <c r="BI854" s="180">
        <f>IF(N854="nulová",J854,0)</f>
        <v>0</v>
      </c>
      <c r="BJ854" s="18" t="s">
        <v>92</v>
      </c>
      <c r="BK854" s="180">
        <f>ROUND(I854*H854,2)</f>
        <v>0</v>
      </c>
      <c r="BL854" s="18" t="s">
        <v>253</v>
      </c>
      <c r="BM854" s="179" t="s">
        <v>1417</v>
      </c>
    </row>
    <row r="855" spans="2:51" s="13" customFormat="1" ht="12">
      <c r="B855" s="181"/>
      <c r="D855" s="182" t="s">
        <v>182</v>
      </c>
      <c r="E855" s="183" t="s">
        <v>1</v>
      </c>
      <c r="F855" s="184" t="s">
        <v>1418</v>
      </c>
      <c r="H855" s="183" t="s">
        <v>1</v>
      </c>
      <c r="I855" s="185"/>
      <c r="L855" s="181"/>
      <c r="M855" s="186"/>
      <c r="N855" s="187"/>
      <c r="O855" s="187"/>
      <c r="P855" s="187"/>
      <c r="Q855" s="187"/>
      <c r="R855" s="187"/>
      <c r="S855" s="187"/>
      <c r="T855" s="188"/>
      <c r="AT855" s="183" t="s">
        <v>182</v>
      </c>
      <c r="AU855" s="183" t="s">
        <v>92</v>
      </c>
      <c r="AV855" s="13" t="s">
        <v>84</v>
      </c>
      <c r="AW855" s="13" t="s">
        <v>32</v>
      </c>
      <c r="AX855" s="13" t="s">
        <v>76</v>
      </c>
      <c r="AY855" s="183" t="s">
        <v>173</v>
      </c>
    </row>
    <row r="856" spans="2:51" s="14" customFormat="1" ht="12">
      <c r="B856" s="189"/>
      <c r="D856" s="182" t="s">
        <v>182</v>
      </c>
      <c r="E856" s="190" t="s">
        <v>1</v>
      </c>
      <c r="F856" s="191" t="s">
        <v>1419</v>
      </c>
      <c r="H856" s="192">
        <v>65.376</v>
      </c>
      <c r="I856" s="193"/>
      <c r="L856" s="189"/>
      <c r="M856" s="194"/>
      <c r="N856" s="195"/>
      <c r="O856" s="195"/>
      <c r="P856" s="195"/>
      <c r="Q856" s="195"/>
      <c r="R856" s="195"/>
      <c r="S856" s="195"/>
      <c r="T856" s="196"/>
      <c r="AT856" s="190" t="s">
        <v>182</v>
      </c>
      <c r="AU856" s="190" t="s">
        <v>92</v>
      </c>
      <c r="AV856" s="14" t="s">
        <v>92</v>
      </c>
      <c r="AW856" s="14" t="s">
        <v>32</v>
      </c>
      <c r="AX856" s="14" t="s">
        <v>76</v>
      </c>
      <c r="AY856" s="190" t="s">
        <v>173</v>
      </c>
    </row>
    <row r="857" spans="2:51" s="14" customFormat="1" ht="12">
      <c r="B857" s="189"/>
      <c r="D857" s="182" t="s">
        <v>182</v>
      </c>
      <c r="E857" s="190" t="s">
        <v>1</v>
      </c>
      <c r="F857" s="191" t="s">
        <v>1420</v>
      </c>
      <c r="H857" s="192">
        <v>87.216</v>
      </c>
      <c r="I857" s="193"/>
      <c r="L857" s="189"/>
      <c r="M857" s="194"/>
      <c r="N857" s="195"/>
      <c r="O857" s="195"/>
      <c r="P857" s="195"/>
      <c r="Q857" s="195"/>
      <c r="R857" s="195"/>
      <c r="S857" s="195"/>
      <c r="T857" s="196"/>
      <c r="AT857" s="190" t="s">
        <v>182</v>
      </c>
      <c r="AU857" s="190" t="s">
        <v>92</v>
      </c>
      <c r="AV857" s="14" t="s">
        <v>92</v>
      </c>
      <c r="AW857" s="14" t="s">
        <v>32</v>
      </c>
      <c r="AX857" s="14" t="s">
        <v>76</v>
      </c>
      <c r="AY857" s="190" t="s">
        <v>173</v>
      </c>
    </row>
    <row r="858" spans="2:51" s="15" customFormat="1" ht="12">
      <c r="B858" s="197"/>
      <c r="D858" s="182" t="s">
        <v>182</v>
      </c>
      <c r="E858" s="198" t="s">
        <v>1</v>
      </c>
      <c r="F858" s="199" t="s">
        <v>215</v>
      </c>
      <c r="H858" s="200">
        <v>152.592</v>
      </c>
      <c r="I858" s="201"/>
      <c r="L858" s="197"/>
      <c r="M858" s="202"/>
      <c r="N858" s="203"/>
      <c r="O858" s="203"/>
      <c r="P858" s="203"/>
      <c r="Q858" s="203"/>
      <c r="R858" s="203"/>
      <c r="S858" s="203"/>
      <c r="T858" s="204"/>
      <c r="AT858" s="198" t="s">
        <v>182</v>
      </c>
      <c r="AU858" s="198" t="s">
        <v>92</v>
      </c>
      <c r="AV858" s="15" t="s">
        <v>180</v>
      </c>
      <c r="AW858" s="15" t="s">
        <v>32</v>
      </c>
      <c r="AX858" s="15" t="s">
        <v>84</v>
      </c>
      <c r="AY858" s="198" t="s">
        <v>173</v>
      </c>
    </row>
    <row r="859" spans="1:65" s="2" customFormat="1" ht="16.5" customHeight="1">
      <c r="A859" s="33"/>
      <c r="B859" s="167"/>
      <c r="C859" s="168" t="s">
        <v>685</v>
      </c>
      <c r="D859" s="168" t="s">
        <v>175</v>
      </c>
      <c r="E859" s="169" t="s">
        <v>1421</v>
      </c>
      <c r="F859" s="170" t="s">
        <v>1422</v>
      </c>
      <c r="G859" s="171" t="s">
        <v>178</v>
      </c>
      <c r="H859" s="172">
        <v>142.92</v>
      </c>
      <c r="I859" s="173"/>
      <c r="J859" s="174">
        <f>ROUND(I859*H859,2)</f>
        <v>0</v>
      </c>
      <c r="K859" s="170" t="s">
        <v>179</v>
      </c>
      <c r="L859" s="34"/>
      <c r="M859" s="175" t="s">
        <v>1</v>
      </c>
      <c r="N859" s="176" t="s">
        <v>42</v>
      </c>
      <c r="O859" s="59"/>
      <c r="P859" s="177">
        <f>O859*H859</f>
        <v>0</v>
      </c>
      <c r="Q859" s="177">
        <v>0</v>
      </c>
      <c r="R859" s="177">
        <f>Q859*H859</f>
        <v>0</v>
      </c>
      <c r="S859" s="177">
        <v>0</v>
      </c>
      <c r="T859" s="178">
        <f>S859*H859</f>
        <v>0</v>
      </c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R859" s="179" t="s">
        <v>253</v>
      </c>
      <c r="AT859" s="179" t="s">
        <v>175</v>
      </c>
      <c r="AU859" s="179" t="s">
        <v>92</v>
      </c>
      <c r="AY859" s="18" t="s">
        <v>173</v>
      </c>
      <c r="BE859" s="180">
        <f>IF(N859="základní",J859,0)</f>
        <v>0</v>
      </c>
      <c r="BF859" s="180">
        <f>IF(N859="snížená",J859,0)</f>
        <v>0</v>
      </c>
      <c r="BG859" s="180">
        <f>IF(N859="zákl. přenesená",J859,0)</f>
        <v>0</v>
      </c>
      <c r="BH859" s="180">
        <f>IF(N859="sníž. přenesená",J859,0)</f>
        <v>0</v>
      </c>
      <c r="BI859" s="180">
        <f>IF(N859="nulová",J859,0)</f>
        <v>0</v>
      </c>
      <c r="BJ859" s="18" t="s">
        <v>92</v>
      </c>
      <c r="BK859" s="180">
        <f>ROUND(I859*H859,2)</f>
        <v>0</v>
      </c>
      <c r="BL859" s="18" t="s">
        <v>253</v>
      </c>
      <c r="BM859" s="179" t="s">
        <v>1423</v>
      </c>
    </row>
    <row r="860" spans="2:51" s="13" customFormat="1" ht="12">
      <c r="B860" s="181"/>
      <c r="D860" s="182" t="s">
        <v>182</v>
      </c>
      <c r="E860" s="183" t="s">
        <v>1</v>
      </c>
      <c r="F860" s="184" t="s">
        <v>1424</v>
      </c>
      <c r="H860" s="183" t="s">
        <v>1</v>
      </c>
      <c r="I860" s="185"/>
      <c r="L860" s="181"/>
      <c r="M860" s="186"/>
      <c r="N860" s="187"/>
      <c r="O860" s="187"/>
      <c r="P860" s="187"/>
      <c r="Q860" s="187"/>
      <c r="R860" s="187"/>
      <c r="S860" s="187"/>
      <c r="T860" s="188"/>
      <c r="AT860" s="183" t="s">
        <v>182</v>
      </c>
      <c r="AU860" s="183" t="s">
        <v>92</v>
      </c>
      <c r="AV860" s="13" t="s">
        <v>84</v>
      </c>
      <c r="AW860" s="13" t="s">
        <v>32</v>
      </c>
      <c r="AX860" s="13" t="s">
        <v>76</v>
      </c>
      <c r="AY860" s="183" t="s">
        <v>173</v>
      </c>
    </row>
    <row r="861" spans="2:51" s="14" customFormat="1" ht="12">
      <c r="B861" s="189"/>
      <c r="D861" s="182" t="s">
        <v>182</v>
      </c>
      <c r="E861" s="190" t="s">
        <v>1</v>
      </c>
      <c r="F861" s="191" t="s">
        <v>1425</v>
      </c>
      <c r="H861" s="192">
        <v>12</v>
      </c>
      <c r="I861" s="193"/>
      <c r="L861" s="189"/>
      <c r="M861" s="194"/>
      <c r="N861" s="195"/>
      <c r="O861" s="195"/>
      <c r="P861" s="195"/>
      <c r="Q861" s="195"/>
      <c r="R861" s="195"/>
      <c r="S861" s="195"/>
      <c r="T861" s="196"/>
      <c r="AT861" s="190" t="s">
        <v>182</v>
      </c>
      <c r="AU861" s="190" t="s">
        <v>92</v>
      </c>
      <c r="AV861" s="14" t="s">
        <v>92</v>
      </c>
      <c r="AW861" s="14" t="s">
        <v>32</v>
      </c>
      <c r="AX861" s="14" t="s">
        <v>76</v>
      </c>
      <c r="AY861" s="190" t="s">
        <v>173</v>
      </c>
    </row>
    <row r="862" spans="2:51" s="14" customFormat="1" ht="12">
      <c r="B862" s="189"/>
      <c r="D862" s="182" t="s">
        <v>182</v>
      </c>
      <c r="E862" s="190" t="s">
        <v>1</v>
      </c>
      <c r="F862" s="191" t="s">
        <v>1426</v>
      </c>
      <c r="H862" s="192">
        <v>11.7</v>
      </c>
      <c r="I862" s="193"/>
      <c r="L862" s="189"/>
      <c r="M862" s="194"/>
      <c r="N862" s="195"/>
      <c r="O862" s="195"/>
      <c r="P862" s="195"/>
      <c r="Q862" s="195"/>
      <c r="R862" s="195"/>
      <c r="S862" s="195"/>
      <c r="T862" s="196"/>
      <c r="AT862" s="190" t="s">
        <v>182</v>
      </c>
      <c r="AU862" s="190" t="s">
        <v>92</v>
      </c>
      <c r="AV862" s="14" t="s">
        <v>92</v>
      </c>
      <c r="AW862" s="14" t="s">
        <v>32</v>
      </c>
      <c r="AX862" s="14" t="s">
        <v>76</v>
      </c>
      <c r="AY862" s="190" t="s">
        <v>173</v>
      </c>
    </row>
    <row r="863" spans="2:51" s="14" customFormat="1" ht="12">
      <c r="B863" s="189"/>
      <c r="D863" s="182" t="s">
        <v>182</v>
      </c>
      <c r="E863" s="190" t="s">
        <v>1</v>
      </c>
      <c r="F863" s="191" t="s">
        <v>1427</v>
      </c>
      <c r="H863" s="192">
        <v>11.85</v>
      </c>
      <c r="I863" s="193"/>
      <c r="L863" s="189"/>
      <c r="M863" s="194"/>
      <c r="N863" s="195"/>
      <c r="O863" s="195"/>
      <c r="P863" s="195"/>
      <c r="Q863" s="195"/>
      <c r="R863" s="195"/>
      <c r="S863" s="195"/>
      <c r="T863" s="196"/>
      <c r="AT863" s="190" t="s">
        <v>182</v>
      </c>
      <c r="AU863" s="190" t="s">
        <v>92</v>
      </c>
      <c r="AV863" s="14" t="s">
        <v>92</v>
      </c>
      <c r="AW863" s="14" t="s">
        <v>32</v>
      </c>
      <c r="AX863" s="14" t="s">
        <v>76</v>
      </c>
      <c r="AY863" s="190" t="s">
        <v>173</v>
      </c>
    </row>
    <row r="864" spans="2:51" s="14" customFormat="1" ht="12">
      <c r="B864" s="189"/>
      <c r="D864" s="182" t="s">
        <v>182</v>
      </c>
      <c r="E864" s="190" t="s">
        <v>1</v>
      </c>
      <c r="F864" s="191" t="s">
        <v>1428</v>
      </c>
      <c r="H864" s="192">
        <v>7.65</v>
      </c>
      <c r="I864" s="193"/>
      <c r="L864" s="189"/>
      <c r="M864" s="194"/>
      <c r="N864" s="195"/>
      <c r="O864" s="195"/>
      <c r="P864" s="195"/>
      <c r="Q864" s="195"/>
      <c r="R864" s="195"/>
      <c r="S864" s="195"/>
      <c r="T864" s="196"/>
      <c r="AT864" s="190" t="s">
        <v>182</v>
      </c>
      <c r="AU864" s="190" t="s">
        <v>92</v>
      </c>
      <c r="AV864" s="14" t="s">
        <v>92</v>
      </c>
      <c r="AW864" s="14" t="s">
        <v>32</v>
      </c>
      <c r="AX864" s="14" t="s">
        <v>76</v>
      </c>
      <c r="AY864" s="190" t="s">
        <v>173</v>
      </c>
    </row>
    <row r="865" spans="2:51" s="14" customFormat="1" ht="12">
      <c r="B865" s="189"/>
      <c r="D865" s="182" t="s">
        <v>182</v>
      </c>
      <c r="E865" s="190" t="s">
        <v>1</v>
      </c>
      <c r="F865" s="191" t="s">
        <v>1429</v>
      </c>
      <c r="H865" s="192">
        <v>12.6</v>
      </c>
      <c r="I865" s="193"/>
      <c r="L865" s="189"/>
      <c r="M865" s="194"/>
      <c r="N865" s="195"/>
      <c r="O865" s="195"/>
      <c r="P865" s="195"/>
      <c r="Q865" s="195"/>
      <c r="R865" s="195"/>
      <c r="S865" s="195"/>
      <c r="T865" s="196"/>
      <c r="AT865" s="190" t="s">
        <v>182</v>
      </c>
      <c r="AU865" s="190" t="s">
        <v>92</v>
      </c>
      <c r="AV865" s="14" t="s">
        <v>92</v>
      </c>
      <c r="AW865" s="14" t="s">
        <v>32</v>
      </c>
      <c r="AX865" s="14" t="s">
        <v>76</v>
      </c>
      <c r="AY865" s="190" t="s">
        <v>173</v>
      </c>
    </row>
    <row r="866" spans="2:51" s="14" customFormat="1" ht="12">
      <c r="B866" s="189"/>
      <c r="D866" s="182" t="s">
        <v>182</v>
      </c>
      <c r="E866" s="190" t="s">
        <v>1</v>
      </c>
      <c r="F866" s="191" t="s">
        <v>1430</v>
      </c>
      <c r="H866" s="192">
        <v>12.3</v>
      </c>
      <c r="I866" s="193"/>
      <c r="L866" s="189"/>
      <c r="M866" s="194"/>
      <c r="N866" s="195"/>
      <c r="O866" s="195"/>
      <c r="P866" s="195"/>
      <c r="Q866" s="195"/>
      <c r="R866" s="195"/>
      <c r="S866" s="195"/>
      <c r="T866" s="196"/>
      <c r="AT866" s="190" t="s">
        <v>182</v>
      </c>
      <c r="AU866" s="190" t="s">
        <v>92</v>
      </c>
      <c r="AV866" s="14" t="s">
        <v>92</v>
      </c>
      <c r="AW866" s="14" t="s">
        <v>32</v>
      </c>
      <c r="AX866" s="14" t="s">
        <v>76</v>
      </c>
      <c r="AY866" s="190" t="s">
        <v>173</v>
      </c>
    </row>
    <row r="867" spans="2:51" s="14" customFormat="1" ht="12">
      <c r="B867" s="189"/>
      <c r="D867" s="182" t="s">
        <v>182</v>
      </c>
      <c r="E867" s="190" t="s">
        <v>1</v>
      </c>
      <c r="F867" s="191" t="s">
        <v>1431</v>
      </c>
      <c r="H867" s="192">
        <v>12.3</v>
      </c>
      <c r="I867" s="193"/>
      <c r="L867" s="189"/>
      <c r="M867" s="194"/>
      <c r="N867" s="195"/>
      <c r="O867" s="195"/>
      <c r="P867" s="195"/>
      <c r="Q867" s="195"/>
      <c r="R867" s="195"/>
      <c r="S867" s="195"/>
      <c r="T867" s="196"/>
      <c r="AT867" s="190" t="s">
        <v>182</v>
      </c>
      <c r="AU867" s="190" t="s">
        <v>92</v>
      </c>
      <c r="AV867" s="14" t="s">
        <v>92</v>
      </c>
      <c r="AW867" s="14" t="s">
        <v>32</v>
      </c>
      <c r="AX867" s="14" t="s">
        <v>76</v>
      </c>
      <c r="AY867" s="190" t="s">
        <v>173</v>
      </c>
    </row>
    <row r="868" spans="2:51" s="14" customFormat="1" ht="12">
      <c r="B868" s="189"/>
      <c r="D868" s="182" t="s">
        <v>182</v>
      </c>
      <c r="E868" s="190" t="s">
        <v>1</v>
      </c>
      <c r="F868" s="191" t="s">
        <v>1432</v>
      </c>
      <c r="H868" s="192">
        <v>12.3</v>
      </c>
      <c r="I868" s="193"/>
      <c r="L868" s="189"/>
      <c r="M868" s="194"/>
      <c r="N868" s="195"/>
      <c r="O868" s="195"/>
      <c r="P868" s="195"/>
      <c r="Q868" s="195"/>
      <c r="R868" s="195"/>
      <c r="S868" s="195"/>
      <c r="T868" s="196"/>
      <c r="AT868" s="190" t="s">
        <v>182</v>
      </c>
      <c r="AU868" s="190" t="s">
        <v>92</v>
      </c>
      <c r="AV868" s="14" t="s">
        <v>92</v>
      </c>
      <c r="AW868" s="14" t="s">
        <v>32</v>
      </c>
      <c r="AX868" s="14" t="s">
        <v>76</v>
      </c>
      <c r="AY868" s="190" t="s">
        <v>173</v>
      </c>
    </row>
    <row r="869" spans="2:51" s="14" customFormat="1" ht="12">
      <c r="B869" s="189"/>
      <c r="D869" s="182" t="s">
        <v>182</v>
      </c>
      <c r="E869" s="190" t="s">
        <v>1</v>
      </c>
      <c r="F869" s="191" t="s">
        <v>1433</v>
      </c>
      <c r="H869" s="192">
        <v>13.02</v>
      </c>
      <c r="I869" s="193"/>
      <c r="L869" s="189"/>
      <c r="M869" s="194"/>
      <c r="N869" s="195"/>
      <c r="O869" s="195"/>
      <c r="P869" s="195"/>
      <c r="Q869" s="195"/>
      <c r="R869" s="195"/>
      <c r="S869" s="195"/>
      <c r="T869" s="196"/>
      <c r="AT869" s="190" t="s">
        <v>182</v>
      </c>
      <c r="AU869" s="190" t="s">
        <v>92</v>
      </c>
      <c r="AV869" s="14" t="s">
        <v>92</v>
      </c>
      <c r="AW869" s="14" t="s">
        <v>32</v>
      </c>
      <c r="AX869" s="14" t="s">
        <v>76</v>
      </c>
      <c r="AY869" s="190" t="s">
        <v>173</v>
      </c>
    </row>
    <row r="870" spans="2:51" s="14" customFormat="1" ht="12">
      <c r="B870" s="189"/>
      <c r="D870" s="182" t="s">
        <v>182</v>
      </c>
      <c r="E870" s="190" t="s">
        <v>1</v>
      </c>
      <c r="F870" s="191" t="s">
        <v>1434</v>
      </c>
      <c r="H870" s="192">
        <v>12.3</v>
      </c>
      <c r="I870" s="193"/>
      <c r="L870" s="189"/>
      <c r="M870" s="194"/>
      <c r="N870" s="195"/>
      <c r="O870" s="195"/>
      <c r="P870" s="195"/>
      <c r="Q870" s="195"/>
      <c r="R870" s="195"/>
      <c r="S870" s="195"/>
      <c r="T870" s="196"/>
      <c r="AT870" s="190" t="s">
        <v>182</v>
      </c>
      <c r="AU870" s="190" t="s">
        <v>92</v>
      </c>
      <c r="AV870" s="14" t="s">
        <v>92</v>
      </c>
      <c r="AW870" s="14" t="s">
        <v>32</v>
      </c>
      <c r="AX870" s="14" t="s">
        <v>76</v>
      </c>
      <c r="AY870" s="190" t="s">
        <v>173</v>
      </c>
    </row>
    <row r="871" spans="2:51" s="14" customFormat="1" ht="12">
      <c r="B871" s="189"/>
      <c r="D871" s="182" t="s">
        <v>182</v>
      </c>
      <c r="E871" s="190" t="s">
        <v>1</v>
      </c>
      <c r="F871" s="191" t="s">
        <v>1435</v>
      </c>
      <c r="H871" s="192">
        <v>12.45</v>
      </c>
      <c r="I871" s="193"/>
      <c r="L871" s="189"/>
      <c r="M871" s="194"/>
      <c r="N871" s="195"/>
      <c r="O871" s="195"/>
      <c r="P871" s="195"/>
      <c r="Q871" s="195"/>
      <c r="R871" s="195"/>
      <c r="S871" s="195"/>
      <c r="T871" s="196"/>
      <c r="AT871" s="190" t="s">
        <v>182</v>
      </c>
      <c r="AU871" s="190" t="s">
        <v>92</v>
      </c>
      <c r="AV871" s="14" t="s">
        <v>92</v>
      </c>
      <c r="AW871" s="14" t="s">
        <v>32</v>
      </c>
      <c r="AX871" s="14" t="s">
        <v>76</v>
      </c>
      <c r="AY871" s="190" t="s">
        <v>173</v>
      </c>
    </row>
    <row r="872" spans="2:51" s="14" customFormat="1" ht="12">
      <c r="B872" s="189"/>
      <c r="D872" s="182" t="s">
        <v>182</v>
      </c>
      <c r="E872" s="190" t="s">
        <v>1</v>
      </c>
      <c r="F872" s="191" t="s">
        <v>1436</v>
      </c>
      <c r="H872" s="192">
        <v>12.45</v>
      </c>
      <c r="I872" s="193"/>
      <c r="L872" s="189"/>
      <c r="M872" s="194"/>
      <c r="N872" s="195"/>
      <c r="O872" s="195"/>
      <c r="P872" s="195"/>
      <c r="Q872" s="195"/>
      <c r="R872" s="195"/>
      <c r="S872" s="195"/>
      <c r="T872" s="196"/>
      <c r="AT872" s="190" t="s">
        <v>182</v>
      </c>
      <c r="AU872" s="190" t="s">
        <v>92</v>
      </c>
      <c r="AV872" s="14" t="s">
        <v>92</v>
      </c>
      <c r="AW872" s="14" t="s">
        <v>32</v>
      </c>
      <c r="AX872" s="14" t="s">
        <v>76</v>
      </c>
      <c r="AY872" s="190" t="s">
        <v>173</v>
      </c>
    </row>
    <row r="873" spans="2:51" s="15" customFormat="1" ht="12">
      <c r="B873" s="197"/>
      <c r="D873" s="182" t="s">
        <v>182</v>
      </c>
      <c r="E873" s="198" t="s">
        <v>1</v>
      </c>
      <c r="F873" s="199" t="s">
        <v>215</v>
      </c>
      <c r="H873" s="200">
        <v>142.92</v>
      </c>
      <c r="I873" s="201"/>
      <c r="L873" s="197"/>
      <c r="M873" s="202"/>
      <c r="N873" s="203"/>
      <c r="O873" s="203"/>
      <c r="P873" s="203"/>
      <c r="Q873" s="203"/>
      <c r="R873" s="203"/>
      <c r="S873" s="203"/>
      <c r="T873" s="204"/>
      <c r="AT873" s="198" t="s">
        <v>182</v>
      </c>
      <c r="AU873" s="198" t="s">
        <v>92</v>
      </c>
      <c r="AV873" s="15" t="s">
        <v>180</v>
      </c>
      <c r="AW873" s="15" t="s">
        <v>32</v>
      </c>
      <c r="AX873" s="15" t="s">
        <v>84</v>
      </c>
      <c r="AY873" s="198" t="s">
        <v>173</v>
      </c>
    </row>
    <row r="874" spans="2:63" s="12" customFormat="1" ht="22.95" customHeight="1">
      <c r="B874" s="154"/>
      <c r="D874" s="155" t="s">
        <v>75</v>
      </c>
      <c r="E874" s="165" t="s">
        <v>873</v>
      </c>
      <c r="F874" s="165" t="s">
        <v>874</v>
      </c>
      <c r="I874" s="157"/>
      <c r="J874" s="166">
        <f>BK874</f>
        <v>0</v>
      </c>
      <c r="L874" s="154"/>
      <c r="M874" s="159"/>
      <c r="N874" s="160"/>
      <c r="O874" s="160"/>
      <c r="P874" s="161">
        <f>SUM(P875:P919)</f>
        <v>0</v>
      </c>
      <c r="Q874" s="160"/>
      <c r="R874" s="161">
        <f>SUM(R875:R919)</f>
        <v>3.6031020000000002</v>
      </c>
      <c r="S874" s="160"/>
      <c r="T874" s="162">
        <f>SUM(T875:T919)</f>
        <v>0.73139974</v>
      </c>
      <c r="AR874" s="155" t="s">
        <v>92</v>
      </c>
      <c r="AT874" s="163" t="s">
        <v>75</v>
      </c>
      <c r="AU874" s="163" t="s">
        <v>84</v>
      </c>
      <c r="AY874" s="155" t="s">
        <v>173</v>
      </c>
      <c r="BK874" s="164">
        <f>SUM(BK875:BK919)</f>
        <v>0</v>
      </c>
    </row>
    <row r="875" spans="1:65" s="2" customFormat="1" ht="16.5" customHeight="1">
      <c r="A875" s="33"/>
      <c r="B875" s="167"/>
      <c r="C875" s="168" t="s">
        <v>689</v>
      </c>
      <c r="D875" s="168" t="s">
        <v>175</v>
      </c>
      <c r="E875" s="169" t="s">
        <v>1437</v>
      </c>
      <c r="F875" s="170" t="s">
        <v>1438</v>
      </c>
      <c r="G875" s="171" t="s">
        <v>178</v>
      </c>
      <c r="H875" s="172">
        <v>2359.354</v>
      </c>
      <c r="I875" s="173"/>
      <c r="J875" s="174">
        <f>ROUND(I875*H875,2)</f>
        <v>0</v>
      </c>
      <c r="K875" s="170" t="s">
        <v>179</v>
      </c>
      <c r="L875" s="34"/>
      <c r="M875" s="175" t="s">
        <v>1</v>
      </c>
      <c r="N875" s="176" t="s">
        <v>42</v>
      </c>
      <c r="O875" s="59"/>
      <c r="P875" s="177">
        <f>O875*H875</f>
        <v>0</v>
      </c>
      <c r="Q875" s="177">
        <v>0.001</v>
      </c>
      <c r="R875" s="177">
        <f>Q875*H875</f>
        <v>2.3593539999999997</v>
      </c>
      <c r="S875" s="177">
        <v>0.00031</v>
      </c>
      <c r="T875" s="178">
        <f>S875*H875</f>
        <v>0.73139974</v>
      </c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R875" s="179" t="s">
        <v>253</v>
      </c>
      <c r="AT875" s="179" t="s">
        <v>175</v>
      </c>
      <c r="AU875" s="179" t="s">
        <v>92</v>
      </c>
      <c r="AY875" s="18" t="s">
        <v>173</v>
      </c>
      <c r="BE875" s="180">
        <f>IF(N875="základní",J875,0)</f>
        <v>0</v>
      </c>
      <c r="BF875" s="180">
        <f>IF(N875="snížená",J875,0)</f>
        <v>0</v>
      </c>
      <c r="BG875" s="180">
        <f>IF(N875="zákl. přenesená",J875,0)</f>
        <v>0</v>
      </c>
      <c r="BH875" s="180">
        <f>IF(N875="sníž. přenesená",J875,0)</f>
        <v>0</v>
      </c>
      <c r="BI875" s="180">
        <f>IF(N875="nulová",J875,0)</f>
        <v>0</v>
      </c>
      <c r="BJ875" s="18" t="s">
        <v>92</v>
      </c>
      <c r="BK875" s="180">
        <f>ROUND(I875*H875,2)</f>
        <v>0</v>
      </c>
      <c r="BL875" s="18" t="s">
        <v>253</v>
      </c>
      <c r="BM875" s="179" t="s">
        <v>1439</v>
      </c>
    </row>
    <row r="876" spans="2:51" s="14" customFormat="1" ht="12">
      <c r="B876" s="189"/>
      <c r="D876" s="182" t="s">
        <v>182</v>
      </c>
      <c r="E876" s="190" t="s">
        <v>1</v>
      </c>
      <c r="F876" s="191" t="s">
        <v>1440</v>
      </c>
      <c r="H876" s="192">
        <v>2359.354</v>
      </c>
      <c r="I876" s="193"/>
      <c r="L876" s="189"/>
      <c r="M876" s="194"/>
      <c r="N876" s="195"/>
      <c r="O876" s="195"/>
      <c r="P876" s="195"/>
      <c r="Q876" s="195"/>
      <c r="R876" s="195"/>
      <c r="S876" s="195"/>
      <c r="T876" s="196"/>
      <c r="AT876" s="190" t="s">
        <v>182</v>
      </c>
      <c r="AU876" s="190" t="s">
        <v>92</v>
      </c>
      <c r="AV876" s="14" t="s">
        <v>92</v>
      </c>
      <c r="AW876" s="14" t="s">
        <v>32</v>
      </c>
      <c r="AX876" s="14" t="s">
        <v>84</v>
      </c>
      <c r="AY876" s="190" t="s">
        <v>173</v>
      </c>
    </row>
    <row r="877" spans="1:65" s="2" customFormat="1" ht="21.75" customHeight="1">
      <c r="A877" s="33"/>
      <c r="B877" s="167"/>
      <c r="C877" s="168" t="s">
        <v>695</v>
      </c>
      <c r="D877" s="168" t="s">
        <v>175</v>
      </c>
      <c r="E877" s="169" t="s">
        <v>1441</v>
      </c>
      <c r="F877" s="170" t="s">
        <v>1442</v>
      </c>
      <c r="G877" s="171" t="s">
        <v>178</v>
      </c>
      <c r="H877" s="172">
        <v>243.212</v>
      </c>
      <c r="I877" s="173"/>
      <c r="J877" s="174">
        <f>ROUND(I877*H877,2)</f>
        <v>0</v>
      </c>
      <c r="K877" s="170" t="s">
        <v>179</v>
      </c>
      <c r="L877" s="34"/>
      <c r="M877" s="175" t="s">
        <v>1</v>
      </c>
      <c r="N877" s="176" t="s">
        <v>42</v>
      </c>
      <c r="O877" s="59"/>
      <c r="P877" s="177">
        <f>O877*H877</f>
        <v>0</v>
      </c>
      <c r="Q877" s="177">
        <v>0</v>
      </c>
      <c r="R877" s="177">
        <f>Q877*H877</f>
        <v>0</v>
      </c>
      <c r="S877" s="177">
        <v>0</v>
      </c>
      <c r="T877" s="178">
        <f>S877*H877</f>
        <v>0</v>
      </c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R877" s="179" t="s">
        <v>253</v>
      </c>
      <c r="AT877" s="179" t="s">
        <v>175</v>
      </c>
      <c r="AU877" s="179" t="s">
        <v>92</v>
      </c>
      <c r="AY877" s="18" t="s">
        <v>173</v>
      </c>
      <c r="BE877" s="180">
        <f>IF(N877="základní",J877,0)</f>
        <v>0</v>
      </c>
      <c r="BF877" s="180">
        <f>IF(N877="snížená",J877,0)</f>
        <v>0</v>
      </c>
      <c r="BG877" s="180">
        <f>IF(N877="zákl. přenesená",J877,0)</f>
        <v>0</v>
      </c>
      <c r="BH877" s="180">
        <f>IF(N877="sníž. přenesená",J877,0)</f>
        <v>0</v>
      </c>
      <c r="BI877" s="180">
        <f>IF(N877="nulová",J877,0)</f>
        <v>0</v>
      </c>
      <c r="BJ877" s="18" t="s">
        <v>92</v>
      </c>
      <c r="BK877" s="180">
        <f>ROUND(I877*H877,2)</f>
        <v>0</v>
      </c>
      <c r="BL877" s="18" t="s">
        <v>253</v>
      </c>
      <c r="BM877" s="179" t="s">
        <v>1443</v>
      </c>
    </row>
    <row r="878" spans="2:51" s="13" customFormat="1" ht="12">
      <c r="B878" s="181"/>
      <c r="D878" s="182" t="s">
        <v>182</v>
      </c>
      <c r="E878" s="183" t="s">
        <v>1</v>
      </c>
      <c r="F878" s="184" t="s">
        <v>1444</v>
      </c>
      <c r="H878" s="183" t="s">
        <v>1</v>
      </c>
      <c r="I878" s="185"/>
      <c r="L878" s="181"/>
      <c r="M878" s="186"/>
      <c r="N878" s="187"/>
      <c r="O878" s="187"/>
      <c r="P878" s="187"/>
      <c r="Q878" s="187"/>
      <c r="R878" s="187"/>
      <c r="S878" s="187"/>
      <c r="T878" s="188"/>
      <c r="AT878" s="183" t="s">
        <v>182</v>
      </c>
      <c r="AU878" s="183" t="s">
        <v>92</v>
      </c>
      <c r="AV878" s="13" t="s">
        <v>84</v>
      </c>
      <c r="AW878" s="13" t="s">
        <v>32</v>
      </c>
      <c r="AX878" s="13" t="s">
        <v>76</v>
      </c>
      <c r="AY878" s="183" t="s">
        <v>173</v>
      </c>
    </row>
    <row r="879" spans="2:51" s="13" customFormat="1" ht="12">
      <c r="B879" s="181"/>
      <c r="D879" s="182" t="s">
        <v>182</v>
      </c>
      <c r="E879" s="183" t="s">
        <v>1</v>
      </c>
      <c r="F879" s="184" t="s">
        <v>1445</v>
      </c>
      <c r="H879" s="183" t="s">
        <v>1</v>
      </c>
      <c r="I879" s="185"/>
      <c r="L879" s="181"/>
      <c r="M879" s="186"/>
      <c r="N879" s="187"/>
      <c r="O879" s="187"/>
      <c r="P879" s="187"/>
      <c r="Q879" s="187"/>
      <c r="R879" s="187"/>
      <c r="S879" s="187"/>
      <c r="T879" s="188"/>
      <c r="AT879" s="183" t="s">
        <v>182</v>
      </c>
      <c r="AU879" s="183" t="s">
        <v>92</v>
      </c>
      <c r="AV879" s="13" t="s">
        <v>84</v>
      </c>
      <c r="AW879" s="13" t="s">
        <v>32</v>
      </c>
      <c r="AX879" s="13" t="s">
        <v>76</v>
      </c>
      <c r="AY879" s="183" t="s">
        <v>173</v>
      </c>
    </row>
    <row r="880" spans="2:51" s="14" customFormat="1" ht="12">
      <c r="B880" s="189"/>
      <c r="D880" s="182" t="s">
        <v>182</v>
      </c>
      <c r="E880" s="190" t="s">
        <v>1</v>
      </c>
      <c r="F880" s="191" t="s">
        <v>1446</v>
      </c>
      <c r="H880" s="192">
        <v>7.62</v>
      </c>
      <c r="I880" s="193"/>
      <c r="L880" s="189"/>
      <c r="M880" s="194"/>
      <c r="N880" s="195"/>
      <c r="O880" s="195"/>
      <c r="P880" s="195"/>
      <c r="Q880" s="195"/>
      <c r="R880" s="195"/>
      <c r="S880" s="195"/>
      <c r="T880" s="196"/>
      <c r="AT880" s="190" t="s">
        <v>182</v>
      </c>
      <c r="AU880" s="190" t="s">
        <v>92</v>
      </c>
      <c r="AV880" s="14" t="s">
        <v>92</v>
      </c>
      <c r="AW880" s="14" t="s">
        <v>32</v>
      </c>
      <c r="AX880" s="14" t="s">
        <v>76</v>
      </c>
      <c r="AY880" s="190" t="s">
        <v>173</v>
      </c>
    </row>
    <row r="881" spans="2:51" s="14" customFormat="1" ht="30.6">
      <c r="B881" s="189"/>
      <c r="D881" s="182" t="s">
        <v>182</v>
      </c>
      <c r="E881" s="190" t="s">
        <v>1</v>
      </c>
      <c r="F881" s="191" t="s">
        <v>1447</v>
      </c>
      <c r="H881" s="192">
        <v>35.7</v>
      </c>
      <c r="I881" s="193"/>
      <c r="L881" s="189"/>
      <c r="M881" s="194"/>
      <c r="N881" s="195"/>
      <c r="O881" s="195"/>
      <c r="P881" s="195"/>
      <c r="Q881" s="195"/>
      <c r="R881" s="195"/>
      <c r="S881" s="195"/>
      <c r="T881" s="196"/>
      <c r="AT881" s="190" t="s">
        <v>182</v>
      </c>
      <c r="AU881" s="190" t="s">
        <v>92</v>
      </c>
      <c r="AV881" s="14" t="s">
        <v>92</v>
      </c>
      <c r="AW881" s="14" t="s">
        <v>32</v>
      </c>
      <c r="AX881" s="14" t="s">
        <v>76</v>
      </c>
      <c r="AY881" s="190" t="s">
        <v>173</v>
      </c>
    </row>
    <row r="882" spans="2:51" s="14" customFormat="1" ht="20.4">
      <c r="B882" s="189"/>
      <c r="D882" s="182" t="s">
        <v>182</v>
      </c>
      <c r="E882" s="190" t="s">
        <v>1</v>
      </c>
      <c r="F882" s="191" t="s">
        <v>1448</v>
      </c>
      <c r="H882" s="192">
        <v>14.76</v>
      </c>
      <c r="I882" s="193"/>
      <c r="L882" s="189"/>
      <c r="M882" s="194"/>
      <c r="N882" s="195"/>
      <c r="O882" s="195"/>
      <c r="P882" s="195"/>
      <c r="Q882" s="195"/>
      <c r="R882" s="195"/>
      <c r="S882" s="195"/>
      <c r="T882" s="196"/>
      <c r="AT882" s="190" t="s">
        <v>182</v>
      </c>
      <c r="AU882" s="190" t="s">
        <v>92</v>
      </c>
      <c r="AV882" s="14" t="s">
        <v>92</v>
      </c>
      <c r="AW882" s="14" t="s">
        <v>32</v>
      </c>
      <c r="AX882" s="14" t="s">
        <v>76</v>
      </c>
      <c r="AY882" s="190" t="s">
        <v>173</v>
      </c>
    </row>
    <row r="883" spans="2:51" s="14" customFormat="1" ht="20.4">
      <c r="B883" s="189"/>
      <c r="D883" s="182" t="s">
        <v>182</v>
      </c>
      <c r="E883" s="190" t="s">
        <v>1</v>
      </c>
      <c r="F883" s="191" t="s">
        <v>1449</v>
      </c>
      <c r="H883" s="192">
        <v>16.6</v>
      </c>
      <c r="I883" s="193"/>
      <c r="L883" s="189"/>
      <c r="M883" s="194"/>
      <c r="N883" s="195"/>
      <c r="O883" s="195"/>
      <c r="P883" s="195"/>
      <c r="Q883" s="195"/>
      <c r="R883" s="195"/>
      <c r="S883" s="195"/>
      <c r="T883" s="196"/>
      <c r="AT883" s="190" t="s">
        <v>182</v>
      </c>
      <c r="AU883" s="190" t="s">
        <v>92</v>
      </c>
      <c r="AV883" s="14" t="s">
        <v>92</v>
      </c>
      <c r="AW883" s="14" t="s">
        <v>32</v>
      </c>
      <c r="AX883" s="14" t="s">
        <v>76</v>
      </c>
      <c r="AY883" s="190" t="s">
        <v>173</v>
      </c>
    </row>
    <row r="884" spans="2:51" s="13" customFormat="1" ht="12">
      <c r="B884" s="181"/>
      <c r="D884" s="182" t="s">
        <v>182</v>
      </c>
      <c r="E884" s="183" t="s">
        <v>1</v>
      </c>
      <c r="F884" s="184" t="s">
        <v>1450</v>
      </c>
      <c r="H884" s="183" t="s">
        <v>1</v>
      </c>
      <c r="I884" s="185"/>
      <c r="L884" s="181"/>
      <c r="M884" s="186"/>
      <c r="N884" s="187"/>
      <c r="O884" s="187"/>
      <c r="P884" s="187"/>
      <c r="Q884" s="187"/>
      <c r="R884" s="187"/>
      <c r="S884" s="187"/>
      <c r="T884" s="188"/>
      <c r="AT884" s="183" t="s">
        <v>182</v>
      </c>
      <c r="AU884" s="183" t="s">
        <v>92</v>
      </c>
      <c r="AV884" s="13" t="s">
        <v>84</v>
      </c>
      <c r="AW884" s="13" t="s">
        <v>32</v>
      </c>
      <c r="AX884" s="13" t="s">
        <v>76</v>
      </c>
      <c r="AY884" s="183" t="s">
        <v>173</v>
      </c>
    </row>
    <row r="885" spans="2:51" s="14" customFormat="1" ht="12">
      <c r="B885" s="189"/>
      <c r="D885" s="182" t="s">
        <v>182</v>
      </c>
      <c r="E885" s="190" t="s">
        <v>1</v>
      </c>
      <c r="F885" s="191" t="s">
        <v>1451</v>
      </c>
      <c r="H885" s="192">
        <v>8.34</v>
      </c>
      <c r="I885" s="193"/>
      <c r="L885" s="189"/>
      <c r="M885" s="194"/>
      <c r="N885" s="195"/>
      <c r="O885" s="195"/>
      <c r="P885" s="195"/>
      <c r="Q885" s="195"/>
      <c r="R885" s="195"/>
      <c r="S885" s="195"/>
      <c r="T885" s="196"/>
      <c r="AT885" s="190" t="s">
        <v>182</v>
      </c>
      <c r="AU885" s="190" t="s">
        <v>92</v>
      </c>
      <c r="AV885" s="14" t="s">
        <v>92</v>
      </c>
      <c r="AW885" s="14" t="s">
        <v>32</v>
      </c>
      <c r="AX885" s="14" t="s">
        <v>76</v>
      </c>
      <c r="AY885" s="190" t="s">
        <v>173</v>
      </c>
    </row>
    <row r="886" spans="2:51" s="14" customFormat="1" ht="20.4">
      <c r="B886" s="189"/>
      <c r="D886" s="182" t="s">
        <v>182</v>
      </c>
      <c r="E886" s="190" t="s">
        <v>1</v>
      </c>
      <c r="F886" s="191" t="s">
        <v>1452</v>
      </c>
      <c r="H886" s="192">
        <v>30.96</v>
      </c>
      <c r="I886" s="193"/>
      <c r="L886" s="189"/>
      <c r="M886" s="194"/>
      <c r="N886" s="195"/>
      <c r="O886" s="195"/>
      <c r="P886" s="195"/>
      <c r="Q886" s="195"/>
      <c r="R886" s="195"/>
      <c r="S886" s="195"/>
      <c r="T886" s="196"/>
      <c r="AT886" s="190" t="s">
        <v>182</v>
      </c>
      <c r="AU886" s="190" t="s">
        <v>92</v>
      </c>
      <c r="AV886" s="14" t="s">
        <v>92</v>
      </c>
      <c r="AW886" s="14" t="s">
        <v>32</v>
      </c>
      <c r="AX886" s="14" t="s">
        <v>76</v>
      </c>
      <c r="AY886" s="190" t="s">
        <v>173</v>
      </c>
    </row>
    <row r="887" spans="2:51" s="16" customFormat="1" ht="12">
      <c r="B887" s="215"/>
      <c r="D887" s="182" t="s">
        <v>182</v>
      </c>
      <c r="E887" s="216" t="s">
        <v>1</v>
      </c>
      <c r="F887" s="217" t="s">
        <v>358</v>
      </c>
      <c r="H887" s="218">
        <v>113.98</v>
      </c>
      <c r="I887" s="219"/>
      <c r="L887" s="215"/>
      <c r="M887" s="220"/>
      <c r="N887" s="221"/>
      <c r="O887" s="221"/>
      <c r="P887" s="221"/>
      <c r="Q887" s="221"/>
      <c r="R887" s="221"/>
      <c r="S887" s="221"/>
      <c r="T887" s="222"/>
      <c r="AT887" s="216" t="s">
        <v>182</v>
      </c>
      <c r="AU887" s="216" t="s">
        <v>92</v>
      </c>
      <c r="AV887" s="16" t="s">
        <v>191</v>
      </c>
      <c r="AW887" s="16" t="s">
        <v>32</v>
      </c>
      <c r="AX887" s="16" t="s">
        <v>76</v>
      </c>
      <c r="AY887" s="216" t="s">
        <v>173</v>
      </c>
    </row>
    <row r="888" spans="2:51" s="13" customFormat="1" ht="12">
      <c r="B888" s="181"/>
      <c r="D888" s="182" t="s">
        <v>182</v>
      </c>
      <c r="E888" s="183" t="s">
        <v>1</v>
      </c>
      <c r="F888" s="184" t="s">
        <v>1453</v>
      </c>
      <c r="H888" s="183" t="s">
        <v>1</v>
      </c>
      <c r="I888" s="185"/>
      <c r="L888" s="181"/>
      <c r="M888" s="186"/>
      <c r="N888" s="187"/>
      <c r="O888" s="187"/>
      <c r="P888" s="187"/>
      <c r="Q888" s="187"/>
      <c r="R888" s="187"/>
      <c r="S888" s="187"/>
      <c r="T888" s="188"/>
      <c r="AT888" s="183" t="s">
        <v>182</v>
      </c>
      <c r="AU888" s="183" t="s">
        <v>92</v>
      </c>
      <c r="AV888" s="13" t="s">
        <v>84</v>
      </c>
      <c r="AW888" s="13" t="s">
        <v>32</v>
      </c>
      <c r="AX888" s="13" t="s">
        <v>76</v>
      </c>
      <c r="AY888" s="183" t="s">
        <v>173</v>
      </c>
    </row>
    <row r="889" spans="2:51" s="14" customFormat="1" ht="12">
      <c r="B889" s="189"/>
      <c r="D889" s="182" t="s">
        <v>182</v>
      </c>
      <c r="E889" s="190" t="s">
        <v>1</v>
      </c>
      <c r="F889" s="191" t="s">
        <v>1454</v>
      </c>
      <c r="H889" s="192">
        <v>129.232</v>
      </c>
      <c r="I889" s="193"/>
      <c r="L889" s="189"/>
      <c r="M889" s="194"/>
      <c r="N889" s="195"/>
      <c r="O889" s="195"/>
      <c r="P889" s="195"/>
      <c r="Q889" s="195"/>
      <c r="R889" s="195"/>
      <c r="S889" s="195"/>
      <c r="T889" s="196"/>
      <c r="AT889" s="190" t="s">
        <v>182</v>
      </c>
      <c r="AU889" s="190" t="s">
        <v>92</v>
      </c>
      <c r="AV889" s="14" t="s">
        <v>92</v>
      </c>
      <c r="AW889" s="14" t="s">
        <v>32</v>
      </c>
      <c r="AX889" s="14" t="s">
        <v>76</v>
      </c>
      <c r="AY889" s="190" t="s">
        <v>173</v>
      </c>
    </row>
    <row r="890" spans="2:51" s="16" customFormat="1" ht="12">
      <c r="B890" s="215"/>
      <c r="D890" s="182" t="s">
        <v>182</v>
      </c>
      <c r="E890" s="216" t="s">
        <v>1</v>
      </c>
      <c r="F890" s="217" t="s">
        <v>358</v>
      </c>
      <c r="H890" s="218">
        <v>129.232</v>
      </c>
      <c r="I890" s="219"/>
      <c r="L890" s="215"/>
      <c r="M890" s="220"/>
      <c r="N890" s="221"/>
      <c r="O890" s="221"/>
      <c r="P890" s="221"/>
      <c r="Q890" s="221"/>
      <c r="R890" s="221"/>
      <c r="S890" s="221"/>
      <c r="T890" s="222"/>
      <c r="AT890" s="216" t="s">
        <v>182</v>
      </c>
      <c r="AU890" s="216" t="s">
        <v>92</v>
      </c>
      <c r="AV890" s="16" t="s">
        <v>191</v>
      </c>
      <c r="AW890" s="16" t="s">
        <v>32</v>
      </c>
      <c r="AX890" s="16" t="s">
        <v>76</v>
      </c>
      <c r="AY890" s="216" t="s">
        <v>173</v>
      </c>
    </row>
    <row r="891" spans="2:51" s="15" customFormat="1" ht="12">
      <c r="B891" s="197"/>
      <c r="D891" s="182" t="s">
        <v>182</v>
      </c>
      <c r="E891" s="198" t="s">
        <v>1</v>
      </c>
      <c r="F891" s="199" t="s">
        <v>215</v>
      </c>
      <c r="H891" s="200">
        <v>243.212</v>
      </c>
      <c r="I891" s="201"/>
      <c r="L891" s="197"/>
      <c r="M891" s="202"/>
      <c r="N891" s="203"/>
      <c r="O891" s="203"/>
      <c r="P891" s="203"/>
      <c r="Q891" s="203"/>
      <c r="R891" s="203"/>
      <c r="S891" s="203"/>
      <c r="T891" s="204"/>
      <c r="AT891" s="198" t="s">
        <v>182</v>
      </c>
      <c r="AU891" s="198" t="s">
        <v>92</v>
      </c>
      <c r="AV891" s="15" t="s">
        <v>180</v>
      </c>
      <c r="AW891" s="15" t="s">
        <v>32</v>
      </c>
      <c r="AX891" s="15" t="s">
        <v>84</v>
      </c>
      <c r="AY891" s="198" t="s">
        <v>173</v>
      </c>
    </row>
    <row r="892" spans="1:65" s="2" customFormat="1" ht="16.5" customHeight="1">
      <c r="A892" s="33"/>
      <c r="B892" s="167"/>
      <c r="C892" s="205" t="s">
        <v>699</v>
      </c>
      <c r="D892" s="205" t="s">
        <v>217</v>
      </c>
      <c r="E892" s="206" t="s">
        <v>1455</v>
      </c>
      <c r="F892" s="207" t="s">
        <v>1456</v>
      </c>
      <c r="G892" s="208" t="s">
        <v>178</v>
      </c>
      <c r="H892" s="209">
        <v>255.373</v>
      </c>
      <c r="I892" s="210"/>
      <c r="J892" s="211">
        <f>ROUND(I892*H892,2)</f>
        <v>0</v>
      </c>
      <c r="K892" s="207" t="s">
        <v>179</v>
      </c>
      <c r="L892" s="212"/>
      <c r="M892" s="213" t="s">
        <v>1</v>
      </c>
      <c r="N892" s="214" t="s">
        <v>42</v>
      </c>
      <c r="O892" s="59"/>
      <c r="P892" s="177">
        <f>O892*H892</f>
        <v>0</v>
      </c>
      <c r="Q892" s="177">
        <v>0</v>
      </c>
      <c r="R892" s="177">
        <f>Q892*H892</f>
        <v>0</v>
      </c>
      <c r="S892" s="177">
        <v>0</v>
      </c>
      <c r="T892" s="178">
        <f>S892*H892</f>
        <v>0</v>
      </c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R892" s="179" t="s">
        <v>398</v>
      </c>
      <c r="AT892" s="179" t="s">
        <v>217</v>
      </c>
      <c r="AU892" s="179" t="s">
        <v>92</v>
      </c>
      <c r="AY892" s="18" t="s">
        <v>173</v>
      </c>
      <c r="BE892" s="180">
        <f>IF(N892="základní",J892,0)</f>
        <v>0</v>
      </c>
      <c r="BF892" s="180">
        <f>IF(N892="snížená",J892,0)</f>
        <v>0</v>
      </c>
      <c r="BG892" s="180">
        <f>IF(N892="zákl. přenesená",J892,0)</f>
        <v>0</v>
      </c>
      <c r="BH892" s="180">
        <f>IF(N892="sníž. přenesená",J892,0)</f>
        <v>0</v>
      </c>
      <c r="BI892" s="180">
        <f>IF(N892="nulová",J892,0)</f>
        <v>0</v>
      </c>
      <c r="BJ892" s="18" t="s">
        <v>92</v>
      </c>
      <c r="BK892" s="180">
        <f>ROUND(I892*H892,2)</f>
        <v>0</v>
      </c>
      <c r="BL892" s="18" t="s">
        <v>253</v>
      </c>
      <c r="BM892" s="179" t="s">
        <v>1457</v>
      </c>
    </row>
    <row r="893" spans="2:51" s="14" customFormat="1" ht="12">
      <c r="B893" s="189"/>
      <c r="D893" s="182" t="s">
        <v>182</v>
      </c>
      <c r="F893" s="191" t="s">
        <v>1458</v>
      </c>
      <c r="H893" s="192">
        <v>255.373</v>
      </c>
      <c r="I893" s="193"/>
      <c r="L893" s="189"/>
      <c r="M893" s="194"/>
      <c r="N893" s="195"/>
      <c r="O893" s="195"/>
      <c r="P893" s="195"/>
      <c r="Q893" s="195"/>
      <c r="R893" s="195"/>
      <c r="S893" s="195"/>
      <c r="T893" s="196"/>
      <c r="AT893" s="190" t="s">
        <v>182</v>
      </c>
      <c r="AU893" s="190" t="s">
        <v>92</v>
      </c>
      <c r="AV893" s="14" t="s">
        <v>92</v>
      </c>
      <c r="AW893" s="14" t="s">
        <v>3</v>
      </c>
      <c r="AX893" s="14" t="s">
        <v>84</v>
      </c>
      <c r="AY893" s="190" t="s">
        <v>173</v>
      </c>
    </row>
    <row r="894" spans="1:65" s="2" customFormat="1" ht="21.75" customHeight="1">
      <c r="A894" s="33"/>
      <c r="B894" s="167"/>
      <c r="C894" s="168" t="s">
        <v>704</v>
      </c>
      <c r="D894" s="168" t="s">
        <v>175</v>
      </c>
      <c r="E894" s="169" t="s">
        <v>876</v>
      </c>
      <c r="F894" s="170" t="s">
        <v>877</v>
      </c>
      <c r="G894" s="171" t="s">
        <v>178</v>
      </c>
      <c r="H894" s="172">
        <v>2384.954</v>
      </c>
      <c r="I894" s="173"/>
      <c r="J894" s="174">
        <f>ROUND(I894*H894,2)</f>
        <v>0</v>
      </c>
      <c r="K894" s="170" t="s">
        <v>179</v>
      </c>
      <c r="L894" s="34"/>
      <c r="M894" s="175" t="s">
        <v>1</v>
      </c>
      <c r="N894" s="176" t="s">
        <v>42</v>
      </c>
      <c r="O894" s="59"/>
      <c r="P894" s="177">
        <f>O894*H894</f>
        <v>0</v>
      </c>
      <c r="Q894" s="177">
        <v>0.0002</v>
      </c>
      <c r="R894" s="177">
        <f>Q894*H894</f>
        <v>0.47699080000000005</v>
      </c>
      <c r="S894" s="177">
        <v>0</v>
      </c>
      <c r="T894" s="178">
        <f>S894*H894</f>
        <v>0</v>
      </c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R894" s="179" t="s">
        <v>253</v>
      </c>
      <c r="AT894" s="179" t="s">
        <v>175</v>
      </c>
      <c r="AU894" s="179" t="s">
        <v>92</v>
      </c>
      <c r="AY894" s="18" t="s">
        <v>173</v>
      </c>
      <c r="BE894" s="180">
        <f>IF(N894="základní",J894,0)</f>
        <v>0</v>
      </c>
      <c r="BF894" s="180">
        <f>IF(N894="snížená",J894,0)</f>
        <v>0</v>
      </c>
      <c r="BG894" s="180">
        <f>IF(N894="zákl. přenesená",J894,0)</f>
        <v>0</v>
      </c>
      <c r="BH894" s="180">
        <f>IF(N894="sníž. přenesená",J894,0)</f>
        <v>0</v>
      </c>
      <c r="BI894" s="180">
        <f>IF(N894="nulová",J894,0)</f>
        <v>0</v>
      </c>
      <c r="BJ894" s="18" t="s">
        <v>92</v>
      </c>
      <c r="BK894" s="180">
        <f>ROUND(I894*H894,2)</f>
        <v>0</v>
      </c>
      <c r="BL894" s="18" t="s">
        <v>253</v>
      </c>
      <c r="BM894" s="179" t="s">
        <v>1459</v>
      </c>
    </row>
    <row r="895" spans="2:51" s="13" customFormat="1" ht="12">
      <c r="B895" s="181"/>
      <c r="D895" s="182" t="s">
        <v>182</v>
      </c>
      <c r="E895" s="183" t="s">
        <v>1</v>
      </c>
      <c r="F895" s="184" t="s">
        <v>1460</v>
      </c>
      <c r="H895" s="183" t="s">
        <v>1</v>
      </c>
      <c r="I895" s="185"/>
      <c r="L895" s="181"/>
      <c r="M895" s="186"/>
      <c r="N895" s="187"/>
      <c r="O895" s="187"/>
      <c r="P895" s="187"/>
      <c r="Q895" s="187"/>
      <c r="R895" s="187"/>
      <c r="S895" s="187"/>
      <c r="T895" s="188"/>
      <c r="AT895" s="183" t="s">
        <v>182</v>
      </c>
      <c r="AU895" s="183" t="s">
        <v>92</v>
      </c>
      <c r="AV895" s="13" t="s">
        <v>84</v>
      </c>
      <c r="AW895" s="13" t="s">
        <v>32</v>
      </c>
      <c r="AX895" s="13" t="s">
        <v>76</v>
      </c>
      <c r="AY895" s="183" t="s">
        <v>173</v>
      </c>
    </row>
    <row r="896" spans="2:51" s="14" customFormat="1" ht="12">
      <c r="B896" s="189"/>
      <c r="D896" s="182" t="s">
        <v>182</v>
      </c>
      <c r="E896" s="190" t="s">
        <v>1</v>
      </c>
      <c r="F896" s="191" t="s">
        <v>1440</v>
      </c>
      <c r="H896" s="192">
        <v>2359.354</v>
      </c>
      <c r="I896" s="193"/>
      <c r="L896" s="189"/>
      <c r="M896" s="194"/>
      <c r="N896" s="195"/>
      <c r="O896" s="195"/>
      <c r="P896" s="195"/>
      <c r="Q896" s="195"/>
      <c r="R896" s="195"/>
      <c r="S896" s="195"/>
      <c r="T896" s="196"/>
      <c r="AT896" s="190" t="s">
        <v>182</v>
      </c>
      <c r="AU896" s="190" t="s">
        <v>92</v>
      </c>
      <c r="AV896" s="14" t="s">
        <v>92</v>
      </c>
      <c r="AW896" s="14" t="s">
        <v>32</v>
      </c>
      <c r="AX896" s="14" t="s">
        <v>76</v>
      </c>
      <c r="AY896" s="190" t="s">
        <v>173</v>
      </c>
    </row>
    <row r="897" spans="2:51" s="13" customFormat="1" ht="12">
      <c r="B897" s="181"/>
      <c r="D897" s="182" t="s">
        <v>182</v>
      </c>
      <c r="E897" s="183" t="s">
        <v>1</v>
      </c>
      <c r="F897" s="184" t="s">
        <v>1461</v>
      </c>
      <c r="H897" s="183" t="s">
        <v>1</v>
      </c>
      <c r="I897" s="185"/>
      <c r="L897" s="181"/>
      <c r="M897" s="186"/>
      <c r="N897" s="187"/>
      <c r="O897" s="187"/>
      <c r="P897" s="187"/>
      <c r="Q897" s="187"/>
      <c r="R897" s="187"/>
      <c r="S897" s="187"/>
      <c r="T897" s="188"/>
      <c r="AT897" s="183" t="s">
        <v>182</v>
      </c>
      <c r="AU897" s="183" t="s">
        <v>92</v>
      </c>
      <c r="AV897" s="13" t="s">
        <v>84</v>
      </c>
      <c r="AW897" s="13" t="s">
        <v>32</v>
      </c>
      <c r="AX897" s="13" t="s">
        <v>76</v>
      </c>
      <c r="AY897" s="183" t="s">
        <v>173</v>
      </c>
    </row>
    <row r="898" spans="2:51" s="14" customFormat="1" ht="12">
      <c r="B898" s="189"/>
      <c r="D898" s="182" t="s">
        <v>182</v>
      </c>
      <c r="E898" s="190" t="s">
        <v>1</v>
      </c>
      <c r="F898" s="191" t="s">
        <v>1462</v>
      </c>
      <c r="H898" s="192">
        <v>25.6</v>
      </c>
      <c r="I898" s="193"/>
      <c r="L898" s="189"/>
      <c r="M898" s="194"/>
      <c r="N898" s="195"/>
      <c r="O898" s="195"/>
      <c r="P898" s="195"/>
      <c r="Q898" s="195"/>
      <c r="R898" s="195"/>
      <c r="S898" s="195"/>
      <c r="T898" s="196"/>
      <c r="AT898" s="190" t="s">
        <v>182</v>
      </c>
      <c r="AU898" s="190" t="s">
        <v>92</v>
      </c>
      <c r="AV898" s="14" t="s">
        <v>92</v>
      </c>
      <c r="AW898" s="14" t="s">
        <v>32</v>
      </c>
      <c r="AX898" s="14" t="s">
        <v>76</v>
      </c>
      <c r="AY898" s="190" t="s">
        <v>173</v>
      </c>
    </row>
    <row r="899" spans="2:51" s="15" customFormat="1" ht="12">
      <c r="B899" s="197"/>
      <c r="D899" s="182" t="s">
        <v>182</v>
      </c>
      <c r="E899" s="198" t="s">
        <v>1</v>
      </c>
      <c r="F899" s="199" t="s">
        <v>215</v>
      </c>
      <c r="H899" s="200">
        <v>2384.9539999999997</v>
      </c>
      <c r="I899" s="201"/>
      <c r="L899" s="197"/>
      <c r="M899" s="202"/>
      <c r="N899" s="203"/>
      <c r="O899" s="203"/>
      <c r="P899" s="203"/>
      <c r="Q899" s="203"/>
      <c r="R899" s="203"/>
      <c r="S899" s="203"/>
      <c r="T899" s="204"/>
      <c r="AT899" s="198" t="s">
        <v>182</v>
      </c>
      <c r="AU899" s="198" t="s">
        <v>92</v>
      </c>
      <c r="AV899" s="15" t="s">
        <v>180</v>
      </c>
      <c r="AW899" s="15" t="s">
        <v>32</v>
      </c>
      <c r="AX899" s="15" t="s">
        <v>84</v>
      </c>
      <c r="AY899" s="198" t="s">
        <v>173</v>
      </c>
    </row>
    <row r="900" spans="1:65" s="2" customFormat="1" ht="21.75" customHeight="1">
      <c r="A900" s="33"/>
      <c r="B900" s="167"/>
      <c r="C900" s="168" t="s">
        <v>710</v>
      </c>
      <c r="D900" s="168" t="s">
        <v>175</v>
      </c>
      <c r="E900" s="169" t="s">
        <v>1463</v>
      </c>
      <c r="F900" s="170" t="s">
        <v>1464</v>
      </c>
      <c r="G900" s="171" t="s">
        <v>178</v>
      </c>
      <c r="H900" s="172">
        <v>113.98</v>
      </c>
      <c r="I900" s="173"/>
      <c r="J900" s="174">
        <f>ROUND(I900*H900,2)</f>
        <v>0</v>
      </c>
      <c r="K900" s="170" t="s">
        <v>179</v>
      </c>
      <c r="L900" s="34"/>
      <c r="M900" s="175" t="s">
        <v>1</v>
      </c>
      <c r="N900" s="176" t="s">
        <v>42</v>
      </c>
      <c r="O900" s="59"/>
      <c r="P900" s="177">
        <f>O900*H900</f>
        <v>0</v>
      </c>
      <c r="Q900" s="177">
        <v>2E-05</v>
      </c>
      <c r="R900" s="177">
        <f>Q900*H900</f>
        <v>0.0022796</v>
      </c>
      <c r="S900" s="177">
        <v>0</v>
      </c>
      <c r="T900" s="178">
        <f>S900*H900</f>
        <v>0</v>
      </c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R900" s="179" t="s">
        <v>253</v>
      </c>
      <c r="AT900" s="179" t="s">
        <v>175</v>
      </c>
      <c r="AU900" s="179" t="s">
        <v>92</v>
      </c>
      <c r="AY900" s="18" t="s">
        <v>173</v>
      </c>
      <c r="BE900" s="180">
        <f>IF(N900="základní",J900,0)</f>
        <v>0</v>
      </c>
      <c r="BF900" s="180">
        <f>IF(N900="snížená",J900,0)</f>
        <v>0</v>
      </c>
      <c r="BG900" s="180">
        <f>IF(N900="zákl. přenesená",J900,0)</f>
        <v>0</v>
      </c>
      <c r="BH900" s="180">
        <f>IF(N900="sníž. přenesená",J900,0)</f>
        <v>0</v>
      </c>
      <c r="BI900" s="180">
        <f>IF(N900="nulová",J900,0)</f>
        <v>0</v>
      </c>
      <c r="BJ900" s="18" t="s">
        <v>92</v>
      </c>
      <c r="BK900" s="180">
        <f>ROUND(I900*H900,2)</f>
        <v>0</v>
      </c>
      <c r="BL900" s="18" t="s">
        <v>253</v>
      </c>
      <c r="BM900" s="179" t="s">
        <v>1465</v>
      </c>
    </row>
    <row r="901" spans="2:51" s="13" customFormat="1" ht="12">
      <c r="B901" s="181"/>
      <c r="D901" s="182" t="s">
        <v>182</v>
      </c>
      <c r="E901" s="183" t="s">
        <v>1</v>
      </c>
      <c r="F901" s="184" t="s">
        <v>1444</v>
      </c>
      <c r="H901" s="183" t="s">
        <v>1</v>
      </c>
      <c r="I901" s="185"/>
      <c r="L901" s="181"/>
      <c r="M901" s="186"/>
      <c r="N901" s="187"/>
      <c r="O901" s="187"/>
      <c r="P901" s="187"/>
      <c r="Q901" s="187"/>
      <c r="R901" s="187"/>
      <c r="S901" s="187"/>
      <c r="T901" s="188"/>
      <c r="AT901" s="183" t="s">
        <v>182</v>
      </c>
      <c r="AU901" s="183" t="s">
        <v>92</v>
      </c>
      <c r="AV901" s="13" t="s">
        <v>84</v>
      </c>
      <c r="AW901" s="13" t="s">
        <v>32</v>
      </c>
      <c r="AX901" s="13" t="s">
        <v>76</v>
      </c>
      <c r="AY901" s="183" t="s">
        <v>173</v>
      </c>
    </row>
    <row r="902" spans="2:51" s="13" customFormat="1" ht="12">
      <c r="B902" s="181"/>
      <c r="D902" s="182" t="s">
        <v>182</v>
      </c>
      <c r="E902" s="183" t="s">
        <v>1</v>
      </c>
      <c r="F902" s="184" t="s">
        <v>1445</v>
      </c>
      <c r="H902" s="183" t="s">
        <v>1</v>
      </c>
      <c r="I902" s="185"/>
      <c r="L902" s="181"/>
      <c r="M902" s="186"/>
      <c r="N902" s="187"/>
      <c r="O902" s="187"/>
      <c r="P902" s="187"/>
      <c r="Q902" s="187"/>
      <c r="R902" s="187"/>
      <c r="S902" s="187"/>
      <c r="T902" s="188"/>
      <c r="AT902" s="183" t="s">
        <v>182</v>
      </c>
      <c r="AU902" s="183" t="s">
        <v>92</v>
      </c>
      <c r="AV902" s="13" t="s">
        <v>84</v>
      </c>
      <c r="AW902" s="13" t="s">
        <v>32</v>
      </c>
      <c r="AX902" s="13" t="s">
        <v>76</v>
      </c>
      <c r="AY902" s="183" t="s">
        <v>173</v>
      </c>
    </row>
    <row r="903" spans="2:51" s="14" customFormat="1" ht="12">
      <c r="B903" s="189"/>
      <c r="D903" s="182" t="s">
        <v>182</v>
      </c>
      <c r="E903" s="190" t="s">
        <v>1</v>
      </c>
      <c r="F903" s="191" t="s">
        <v>1446</v>
      </c>
      <c r="H903" s="192">
        <v>7.62</v>
      </c>
      <c r="I903" s="193"/>
      <c r="L903" s="189"/>
      <c r="M903" s="194"/>
      <c r="N903" s="195"/>
      <c r="O903" s="195"/>
      <c r="P903" s="195"/>
      <c r="Q903" s="195"/>
      <c r="R903" s="195"/>
      <c r="S903" s="195"/>
      <c r="T903" s="196"/>
      <c r="AT903" s="190" t="s">
        <v>182</v>
      </c>
      <c r="AU903" s="190" t="s">
        <v>92</v>
      </c>
      <c r="AV903" s="14" t="s">
        <v>92</v>
      </c>
      <c r="AW903" s="14" t="s">
        <v>32</v>
      </c>
      <c r="AX903" s="14" t="s">
        <v>76</v>
      </c>
      <c r="AY903" s="190" t="s">
        <v>173</v>
      </c>
    </row>
    <row r="904" spans="2:51" s="14" customFormat="1" ht="30.6">
      <c r="B904" s="189"/>
      <c r="D904" s="182" t="s">
        <v>182</v>
      </c>
      <c r="E904" s="190" t="s">
        <v>1</v>
      </c>
      <c r="F904" s="191" t="s">
        <v>1447</v>
      </c>
      <c r="H904" s="192">
        <v>35.7</v>
      </c>
      <c r="I904" s="193"/>
      <c r="L904" s="189"/>
      <c r="M904" s="194"/>
      <c r="N904" s="195"/>
      <c r="O904" s="195"/>
      <c r="P904" s="195"/>
      <c r="Q904" s="195"/>
      <c r="R904" s="195"/>
      <c r="S904" s="195"/>
      <c r="T904" s="196"/>
      <c r="AT904" s="190" t="s">
        <v>182</v>
      </c>
      <c r="AU904" s="190" t="s">
        <v>92</v>
      </c>
      <c r="AV904" s="14" t="s">
        <v>92</v>
      </c>
      <c r="AW904" s="14" t="s">
        <v>32</v>
      </c>
      <c r="AX904" s="14" t="s">
        <v>76</v>
      </c>
      <c r="AY904" s="190" t="s">
        <v>173</v>
      </c>
    </row>
    <row r="905" spans="2:51" s="14" customFormat="1" ht="20.4">
      <c r="B905" s="189"/>
      <c r="D905" s="182" t="s">
        <v>182</v>
      </c>
      <c r="E905" s="190" t="s">
        <v>1</v>
      </c>
      <c r="F905" s="191" t="s">
        <v>1448</v>
      </c>
      <c r="H905" s="192">
        <v>14.76</v>
      </c>
      <c r="I905" s="193"/>
      <c r="L905" s="189"/>
      <c r="M905" s="194"/>
      <c r="N905" s="195"/>
      <c r="O905" s="195"/>
      <c r="P905" s="195"/>
      <c r="Q905" s="195"/>
      <c r="R905" s="195"/>
      <c r="S905" s="195"/>
      <c r="T905" s="196"/>
      <c r="AT905" s="190" t="s">
        <v>182</v>
      </c>
      <c r="AU905" s="190" t="s">
        <v>92</v>
      </c>
      <c r="AV905" s="14" t="s">
        <v>92</v>
      </c>
      <c r="AW905" s="14" t="s">
        <v>32</v>
      </c>
      <c r="AX905" s="14" t="s">
        <v>76</v>
      </c>
      <c r="AY905" s="190" t="s">
        <v>173</v>
      </c>
    </row>
    <row r="906" spans="2:51" s="14" customFormat="1" ht="20.4">
      <c r="B906" s="189"/>
      <c r="D906" s="182" t="s">
        <v>182</v>
      </c>
      <c r="E906" s="190" t="s">
        <v>1</v>
      </c>
      <c r="F906" s="191" t="s">
        <v>1449</v>
      </c>
      <c r="H906" s="192">
        <v>16.6</v>
      </c>
      <c r="I906" s="193"/>
      <c r="L906" s="189"/>
      <c r="M906" s="194"/>
      <c r="N906" s="195"/>
      <c r="O906" s="195"/>
      <c r="P906" s="195"/>
      <c r="Q906" s="195"/>
      <c r="R906" s="195"/>
      <c r="S906" s="195"/>
      <c r="T906" s="196"/>
      <c r="AT906" s="190" t="s">
        <v>182</v>
      </c>
      <c r="AU906" s="190" t="s">
        <v>92</v>
      </c>
      <c r="AV906" s="14" t="s">
        <v>92</v>
      </c>
      <c r="AW906" s="14" t="s">
        <v>32</v>
      </c>
      <c r="AX906" s="14" t="s">
        <v>76</v>
      </c>
      <c r="AY906" s="190" t="s">
        <v>173</v>
      </c>
    </row>
    <row r="907" spans="2:51" s="13" customFormat="1" ht="12">
      <c r="B907" s="181"/>
      <c r="D907" s="182" t="s">
        <v>182</v>
      </c>
      <c r="E907" s="183" t="s">
        <v>1</v>
      </c>
      <c r="F907" s="184" t="s">
        <v>1450</v>
      </c>
      <c r="H907" s="183" t="s">
        <v>1</v>
      </c>
      <c r="I907" s="185"/>
      <c r="L907" s="181"/>
      <c r="M907" s="186"/>
      <c r="N907" s="187"/>
      <c r="O907" s="187"/>
      <c r="P907" s="187"/>
      <c r="Q907" s="187"/>
      <c r="R907" s="187"/>
      <c r="S907" s="187"/>
      <c r="T907" s="188"/>
      <c r="AT907" s="183" t="s">
        <v>182</v>
      </c>
      <c r="AU907" s="183" t="s">
        <v>92</v>
      </c>
      <c r="AV907" s="13" t="s">
        <v>84</v>
      </c>
      <c r="AW907" s="13" t="s">
        <v>32</v>
      </c>
      <c r="AX907" s="13" t="s">
        <v>76</v>
      </c>
      <c r="AY907" s="183" t="s">
        <v>173</v>
      </c>
    </row>
    <row r="908" spans="2:51" s="14" customFormat="1" ht="12">
      <c r="B908" s="189"/>
      <c r="D908" s="182" t="s">
        <v>182</v>
      </c>
      <c r="E908" s="190" t="s">
        <v>1</v>
      </c>
      <c r="F908" s="191" t="s">
        <v>1451</v>
      </c>
      <c r="H908" s="192">
        <v>8.34</v>
      </c>
      <c r="I908" s="193"/>
      <c r="L908" s="189"/>
      <c r="M908" s="194"/>
      <c r="N908" s="195"/>
      <c r="O908" s="195"/>
      <c r="P908" s="195"/>
      <c r="Q908" s="195"/>
      <c r="R908" s="195"/>
      <c r="S908" s="195"/>
      <c r="T908" s="196"/>
      <c r="AT908" s="190" t="s">
        <v>182</v>
      </c>
      <c r="AU908" s="190" t="s">
        <v>92</v>
      </c>
      <c r="AV908" s="14" t="s">
        <v>92</v>
      </c>
      <c r="AW908" s="14" t="s">
        <v>32</v>
      </c>
      <c r="AX908" s="14" t="s">
        <v>76</v>
      </c>
      <c r="AY908" s="190" t="s">
        <v>173</v>
      </c>
    </row>
    <row r="909" spans="2:51" s="14" customFormat="1" ht="20.4">
      <c r="B909" s="189"/>
      <c r="D909" s="182" t="s">
        <v>182</v>
      </c>
      <c r="E909" s="190" t="s">
        <v>1</v>
      </c>
      <c r="F909" s="191" t="s">
        <v>1452</v>
      </c>
      <c r="H909" s="192">
        <v>30.96</v>
      </c>
      <c r="I909" s="193"/>
      <c r="L909" s="189"/>
      <c r="M909" s="194"/>
      <c r="N909" s="195"/>
      <c r="O909" s="195"/>
      <c r="P909" s="195"/>
      <c r="Q909" s="195"/>
      <c r="R909" s="195"/>
      <c r="S909" s="195"/>
      <c r="T909" s="196"/>
      <c r="AT909" s="190" t="s">
        <v>182</v>
      </c>
      <c r="AU909" s="190" t="s">
        <v>92</v>
      </c>
      <c r="AV909" s="14" t="s">
        <v>92</v>
      </c>
      <c r="AW909" s="14" t="s">
        <v>32</v>
      </c>
      <c r="AX909" s="14" t="s">
        <v>76</v>
      </c>
      <c r="AY909" s="190" t="s">
        <v>173</v>
      </c>
    </row>
    <row r="910" spans="2:51" s="15" customFormat="1" ht="12">
      <c r="B910" s="197"/>
      <c r="D910" s="182" t="s">
        <v>182</v>
      </c>
      <c r="E910" s="198" t="s">
        <v>1</v>
      </c>
      <c r="F910" s="199" t="s">
        <v>215</v>
      </c>
      <c r="H910" s="200">
        <v>113.98</v>
      </c>
      <c r="I910" s="201"/>
      <c r="L910" s="197"/>
      <c r="M910" s="202"/>
      <c r="N910" s="203"/>
      <c r="O910" s="203"/>
      <c r="P910" s="203"/>
      <c r="Q910" s="203"/>
      <c r="R910" s="203"/>
      <c r="S910" s="203"/>
      <c r="T910" s="204"/>
      <c r="AT910" s="198" t="s">
        <v>182</v>
      </c>
      <c r="AU910" s="198" t="s">
        <v>92</v>
      </c>
      <c r="AV910" s="15" t="s">
        <v>180</v>
      </c>
      <c r="AW910" s="15" t="s">
        <v>32</v>
      </c>
      <c r="AX910" s="15" t="s">
        <v>84</v>
      </c>
      <c r="AY910" s="198" t="s">
        <v>173</v>
      </c>
    </row>
    <row r="911" spans="1:65" s="2" customFormat="1" ht="21.75" customHeight="1">
      <c r="A911" s="33"/>
      <c r="B911" s="167"/>
      <c r="C911" s="168" t="s">
        <v>716</v>
      </c>
      <c r="D911" s="168" t="s">
        <v>175</v>
      </c>
      <c r="E911" s="169" t="s">
        <v>1466</v>
      </c>
      <c r="F911" s="170" t="s">
        <v>1467</v>
      </c>
      <c r="G911" s="171" t="s">
        <v>178</v>
      </c>
      <c r="H911" s="172">
        <v>129.232</v>
      </c>
      <c r="I911" s="173"/>
      <c r="J911" s="174">
        <f>ROUND(I911*H911,2)</f>
        <v>0</v>
      </c>
      <c r="K911" s="170" t="s">
        <v>179</v>
      </c>
      <c r="L911" s="34"/>
      <c r="M911" s="175" t="s">
        <v>1</v>
      </c>
      <c r="N911" s="176" t="s">
        <v>42</v>
      </c>
      <c r="O911" s="59"/>
      <c r="P911" s="177">
        <f>O911*H911</f>
        <v>0</v>
      </c>
      <c r="Q911" s="177">
        <v>1E-05</v>
      </c>
      <c r="R911" s="177">
        <f>Q911*H911</f>
        <v>0.00129232</v>
      </c>
      <c r="S911" s="177">
        <v>0</v>
      </c>
      <c r="T911" s="178">
        <f>S911*H911</f>
        <v>0</v>
      </c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R911" s="179" t="s">
        <v>253</v>
      </c>
      <c r="AT911" s="179" t="s">
        <v>175</v>
      </c>
      <c r="AU911" s="179" t="s">
        <v>92</v>
      </c>
      <c r="AY911" s="18" t="s">
        <v>173</v>
      </c>
      <c r="BE911" s="180">
        <f>IF(N911="základní",J911,0)</f>
        <v>0</v>
      </c>
      <c r="BF911" s="180">
        <f>IF(N911="snížená",J911,0)</f>
        <v>0</v>
      </c>
      <c r="BG911" s="180">
        <f>IF(N911="zákl. přenesená",J911,0)</f>
        <v>0</v>
      </c>
      <c r="BH911" s="180">
        <f>IF(N911="sníž. přenesená",J911,0)</f>
        <v>0</v>
      </c>
      <c r="BI911" s="180">
        <f>IF(N911="nulová",J911,0)</f>
        <v>0</v>
      </c>
      <c r="BJ911" s="18" t="s">
        <v>92</v>
      </c>
      <c r="BK911" s="180">
        <f>ROUND(I911*H911,2)</f>
        <v>0</v>
      </c>
      <c r="BL911" s="18" t="s">
        <v>253</v>
      </c>
      <c r="BM911" s="179" t="s">
        <v>1468</v>
      </c>
    </row>
    <row r="912" spans="2:51" s="13" customFormat="1" ht="12">
      <c r="B912" s="181"/>
      <c r="D912" s="182" t="s">
        <v>182</v>
      </c>
      <c r="E912" s="183" t="s">
        <v>1</v>
      </c>
      <c r="F912" s="184" t="s">
        <v>1453</v>
      </c>
      <c r="H912" s="183" t="s">
        <v>1</v>
      </c>
      <c r="I912" s="185"/>
      <c r="L912" s="181"/>
      <c r="M912" s="186"/>
      <c r="N912" s="187"/>
      <c r="O912" s="187"/>
      <c r="P912" s="187"/>
      <c r="Q912" s="187"/>
      <c r="R912" s="187"/>
      <c r="S912" s="187"/>
      <c r="T912" s="188"/>
      <c r="AT912" s="183" t="s">
        <v>182</v>
      </c>
      <c r="AU912" s="183" t="s">
        <v>92</v>
      </c>
      <c r="AV912" s="13" t="s">
        <v>84</v>
      </c>
      <c r="AW912" s="13" t="s">
        <v>32</v>
      </c>
      <c r="AX912" s="13" t="s">
        <v>76</v>
      </c>
      <c r="AY912" s="183" t="s">
        <v>173</v>
      </c>
    </row>
    <row r="913" spans="2:51" s="14" customFormat="1" ht="12">
      <c r="B913" s="189"/>
      <c r="D913" s="182" t="s">
        <v>182</v>
      </c>
      <c r="E913" s="190" t="s">
        <v>1</v>
      </c>
      <c r="F913" s="191" t="s">
        <v>1454</v>
      </c>
      <c r="H913" s="192">
        <v>129.232</v>
      </c>
      <c r="I913" s="193"/>
      <c r="L913" s="189"/>
      <c r="M913" s="194"/>
      <c r="N913" s="195"/>
      <c r="O913" s="195"/>
      <c r="P913" s="195"/>
      <c r="Q913" s="195"/>
      <c r="R913" s="195"/>
      <c r="S913" s="195"/>
      <c r="T913" s="196"/>
      <c r="AT913" s="190" t="s">
        <v>182</v>
      </c>
      <c r="AU913" s="190" t="s">
        <v>92</v>
      </c>
      <c r="AV913" s="14" t="s">
        <v>92</v>
      </c>
      <c r="AW913" s="14" t="s">
        <v>32</v>
      </c>
      <c r="AX913" s="14" t="s">
        <v>84</v>
      </c>
      <c r="AY913" s="190" t="s">
        <v>173</v>
      </c>
    </row>
    <row r="914" spans="1:65" s="2" customFormat="1" ht="21.75" customHeight="1">
      <c r="A914" s="33"/>
      <c r="B914" s="167"/>
      <c r="C914" s="168" t="s">
        <v>721</v>
      </c>
      <c r="D914" s="168" t="s">
        <v>175</v>
      </c>
      <c r="E914" s="169" t="s">
        <v>880</v>
      </c>
      <c r="F914" s="170" t="s">
        <v>881</v>
      </c>
      <c r="G914" s="171" t="s">
        <v>178</v>
      </c>
      <c r="H914" s="172">
        <v>2384.954</v>
      </c>
      <c r="I914" s="173"/>
      <c r="J914" s="174">
        <f>ROUND(I914*H914,2)</f>
        <v>0</v>
      </c>
      <c r="K914" s="170" t="s">
        <v>179</v>
      </c>
      <c r="L914" s="34"/>
      <c r="M914" s="175" t="s">
        <v>1</v>
      </c>
      <c r="N914" s="176" t="s">
        <v>42</v>
      </c>
      <c r="O914" s="59"/>
      <c r="P914" s="177">
        <f>O914*H914</f>
        <v>0</v>
      </c>
      <c r="Q914" s="177">
        <v>0.00032</v>
      </c>
      <c r="R914" s="177">
        <f>Q914*H914</f>
        <v>0.7631852800000001</v>
      </c>
      <c r="S914" s="177">
        <v>0</v>
      </c>
      <c r="T914" s="178">
        <f>S914*H914</f>
        <v>0</v>
      </c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R914" s="179" t="s">
        <v>253</v>
      </c>
      <c r="AT914" s="179" t="s">
        <v>175</v>
      </c>
      <c r="AU914" s="179" t="s">
        <v>92</v>
      </c>
      <c r="AY914" s="18" t="s">
        <v>173</v>
      </c>
      <c r="BE914" s="180">
        <f>IF(N914="základní",J914,0)</f>
        <v>0</v>
      </c>
      <c r="BF914" s="180">
        <f>IF(N914="snížená",J914,0)</f>
        <v>0</v>
      </c>
      <c r="BG914" s="180">
        <f>IF(N914="zákl. přenesená",J914,0)</f>
        <v>0</v>
      </c>
      <c r="BH914" s="180">
        <f>IF(N914="sníž. přenesená",J914,0)</f>
        <v>0</v>
      </c>
      <c r="BI914" s="180">
        <f>IF(N914="nulová",J914,0)</f>
        <v>0</v>
      </c>
      <c r="BJ914" s="18" t="s">
        <v>92</v>
      </c>
      <c r="BK914" s="180">
        <f>ROUND(I914*H914,2)</f>
        <v>0</v>
      </c>
      <c r="BL914" s="18" t="s">
        <v>253</v>
      </c>
      <c r="BM914" s="179" t="s">
        <v>1469</v>
      </c>
    </row>
    <row r="915" spans="2:51" s="13" customFormat="1" ht="12">
      <c r="B915" s="181"/>
      <c r="D915" s="182" t="s">
        <v>182</v>
      </c>
      <c r="E915" s="183" t="s">
        <v>1</v>
      </c>
      <c r="F915" s="184" t="s">
        <v>1460</v>
      </c>
      <c r="H915" s="183" t="s">
        <v>1</v>
      </c>
      <c r="I915" s="185"/>
      <c r="L915" s="181"/>
      <c r="M915" s="186"/>
      <c r="N915" s="187"/>
      <c r="O915" s="187"/>
      <c r="P915" s="187"/>
      <c r="Q915" s="187"/>
      <c r="R915" s="187"/>
      <c r="S915" s="187"/>
      <c r="T915" s="188"/>
      <c r="AT915" s="183" t="s">
        <v>182</v>
      </c>
      <c r="AU915" s="183" t="s">
        <v>92</v>
      </c>
      <c r="AV915" s="13" t="s">
        <v>84</v>
      </c>
      <c r="AW915" s="13" t="s">
        <v>32</v>
      </c>
      <c r="AX915" s="13" t="s">
        <v>76</v>
      </c>
      <c r="AY915" s="183" t="s">
        <v>173</v>
      </c>
    </row>
    <row r="916" spans="2:51" s="14" customFormat="1" ht="12">
      <c r="B916" s="189"/>
      <c r="D916" s="182" t="s">
        <v>182</v>
      </c>
      <c r="E916" s="190" t="s">
        <v>1</v>
      </c>
      <c r="F916" s="191" t="s">
        <v>1440</v>
      </c>
      <c r="H916" s="192">
        <v>2359.354</v>
      </c>
      <c r="I916" s="193"/>
      <c r="L916" s="189"/>
      <c r="M916" s="194"/>
      <c r="N916" s="195"/>
      <c r="O916" s="195"/>
      <c r="P916" s="195"/>
      <c r="Q916" s="195"/>
      <c r="R916" s="195"/>
      <c r="S916" s="195"/>
      <c r="T916" s="196"/>
      <c r="AT916" s="190" t="s">
        <v>182</v>
      </c>
      <c r="AU916" s="190" t="s">
        <v>92</v>
      </c>
      <c r="AV916" s="14" t="s">
        <v>92</v>
      </c>
      <c r="AW916" s="14" t="s">
        <v>32</v>
      </c>
      <c r="AX916" s="14" t="s">
        <v>76</v>
      </c>
      <c r="AY916" s="190" t="s">
        <v>173</v>
      </c>
    </row>
    <row r="917" spans="2:51" s="13" customFormat="1" ht="12">
      <c r="B917" s="181"/>
      <c r="D917" s="182" t="s">
        <v>182</v>
      </c>
      <c r="E917" s="183" t="s">
        <v>1</v>
      </c>
      <c r="F917" s="184" t="s">
        <v>1461</v>
      </c>
      <c r="H917" s="183" t="s">
        <v>1</v>
      </c>
      <c r="I917" s="185"/>
      <c r="L917" s="181"/>
      <c r="M917" s="186"/>
      <c r="N917" s="187"/>
      <c r="O917" s="187"/>
      <c r="P917" s="187"/>
      <c r="Q917" s="187"/>
      <c r="R917" s="187"/>
      <c r="S917" s="187"/>
      <c r="T917" s="188"/>
      <c r="AT917" s="183" t="s">
        <v>182</v>
      </c>
      <c r="AU917" s="183" t="s">
        <v>92</v>
      </c>
      <c r="AV917" s="13" t="s">
        <v>84</v>
      </c>
      <c r="AW917" s="13" t="s">
        <v>32</v>
      </c>
      <c r="AX917" s="13" t="s">
        <v>76</v>
      </c>
      <c r="AY917" s="183" t="s">
        <v>173</v>
      </c>
    </row>
    <row r="918" spans="2:51" s="14" customFormat="1" ht="12">
      <c r="B918" s="189"/>
      <c r="D918" s="182" t="s">
        <v>182</v>
      </c>
      <c r="E918" s="190" t="s">
        <v>1</v>
      </c>
      <c r="F918" s="191" t="s">
        <v>1462</v>
      </c>
      <c r="H918" s="192">
        <v>25.6</v>
      </c>
      <c r="I918" s="193"/>
      <c r="L918" s="189"/>
      <c r="M918" s="194"/>
      <c r="N918" s="195"/>
      <c r="O918" s="195"/>
      <c r="P918" s="195"/>
      <c r="Q918" s="195"/>
      <c r="R918" s="195"/>
      <c r="S918" s="195"/>
      <c r="T918" s="196"/>
      <c r="AT918" s="190" t="s">
        <v>182</v>
      </c>
      <c r="AU918" s="190" t="s">
        <v>92</v>
      </c>
      <c r="AV918" s="14" t="s">
        <v>92</v>
      </c>
      <c r="AW918" s="14" t="s">
        <v>32</v>
      </c>
      <c r="AX918" s="14" t="s">
        <v>76</v>
      </c>
      <c r="AY918" s="190" t="s">
        <v>173</v>
      </c>
    </row>
    <row r="919" spans="2:51" s="15" customFormat="1" ht="12">
      <c r="B919" s="197"/>
      <c r="D919" s="182" t="s">
        <v>182</v>
      </c>
      <c r="E919" s="198" t="s">
        <v>1</v>
      </c>
      <c r="F919" s="199" t="s">
        <v>215</v>
      </c>
      <c r="H919" s="200">
        <v>2384.9539999999997</v>
      </c>
      <c r="I919" s="201"/>
      <c r="L919" s="197"/>
      <c r="M919" s="229"/>
      <c r="N919" s="230"/>
      <c r="O919" s="230"/>
      <c r="P919" s="230"/>
      <c r="Q919" s="230"/>
      <c r="R919" s="230"/>
      <c r="S919" s="230"/>
      <c r="T919" s="231"/>
      <c r="AT919" s="198" t="s">
        <v>182</v>
      </c>
      <c r="AU919" s="198" t="s">
        <v>92</v>
      </c>
      <c r="AV919" s="15" t="s">
        <v>180</v>
      </c>
      <c r="AW919" s="15" t="s">
        <v>32</v>
      </c>
      <c r="AX919" s="15" t="s">
        <v>84</v>
      </c>
      <c r="AY919" s="198" t="s">
        <v>173</v>
      </c>
    </row>
    <row r="920" spans="1:31" s="2" customFormat="1" ht="6.9" customHeight="1">
      <c r="A920" s="33"/>
      <c r="B920" s="48"/>
      <c r="C920" s="49"/>
      <c r="D920" s="49"/>
      <c r="E920" s="49"/>
      <c r="F920" s="49"/>
      <c r="G920" s="49"/>
      <c r="H920" s="49"/>
      <c r="I920" s="127"/>
      <c r="J920" s="49"/>
      <c r="K920" s="49"/>
      <c r="L920" s="34"/>
      <c r="M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</row>
  </sheetData>
  <autoFilter ref="C139:K919"/>
  <mergeCells count="12">
    <mergeCell ref="E132:H132"/>
    <mergeCell ref="L2:V2"/>
    <mergeCell ref="E85:H85"/>
    <mergeCell ref="E87:H87"/>
    <mergeCell ref="E89:H89"/>
    <mergeCell ref="E128:H128"/>
    <mergeCell ref="E130:H13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96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97" t="s">
        <v>911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9" t="s">
        <v>1470</v>
      </c>
      <c r="F11" s="496"/>
      <c r="G11" s="496"/>
      <c r="H11" s="496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9" t="str">
        <f>'Rekapitulace stavby'!E14</f>
        <v>Vyplň údaj</v>
      </c>
      <c r="F20" s="485"/>
      <c r="G20" s="485"/>
      <c r="H20" s="485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9" t="s">
        <v>1</v>
      </c>
      <c r="F29" s="489"/>
      <c r="G29" s="489"/>
      <c r="H29" s="489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ROUND(J133,2)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2" t="s">
        <v>40</v>
      </c>
      <c r="E35" s="28" t="s">
        <v>41</v>
      </c>
      <c r="F35" s="113">
        <f>ROUND((SUM(BE133:BE266)),2)</f>
        <v>0</v>
      </c>
      <c r="G35" s="33"/>
      <c r="H35" s="33"/>
      <c r="I35" s="114">
        <v>0.21</v>
      </c>
      <c r="J35" s="113">
        <f>ROUND(((SUM(BE133:BE266))*I35),2)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42</v>
      </c>
      <c r="F36" s="113">
        <f>ROUND((SUM(BF133:BF266)),2)</f>
        <v>0</v>
      </c>
      <c r="G36" s="33"/>
      <c r="H36" s="33"/>
      <c r="I36" s="114">
        <v>0.15</v>
      </c>
      <c r="J36" s="113">
        <f>ROUND(((SUM(BF133:BF266))*I36),2)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43</v>
      </c>
      <c r="F37" s="113">
        <f>ROUND((SUM(BG133:BG266)),2)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28" t="s">
        <v>44</v>
      </c>
      <c r="F38" s="113">
        <f>ROUND((SUM(BH133:BH266)),2)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28" t="s">
        <v>45</v>
      </c>
      <c r="F39" s="113">
        <f>ROUND((SUM(BI133:BI266)),2)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97" t="s">
        <v>911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9" t="str">
        <f>E11</f>
        <v>SO 01.2 - Zdravotechnika</v>
      </c>
      <c r="F89" s="496"/>
      <c r="G89" s="496"/>
      <c r="H89" s="496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5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J133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J134</f>
        <v>0</v>
      </c>
      <c r="L99" s="133"/>
    </row>
    <row r="100" spans="2:12" s="10" customFormat="1" ht="19.95" customHeight="1">
      <c r="B100" s="138"/>
      <c r="D100" s="139" t="s">
        <v>1471</v>
      </c>
      <c r="E100" s="140"/>
      <c r="F100" s="140"/>
      <c r="G100" s="140"/>
      <c r="H100" s="140"/>
      <c r="I100" s="141"/>
      <c r="J100" s="142">
        <f>J135</f>
        <v>0</v>
      </c>
      <c r="L100" s="138"/>
    </row>
    <row r="101" spans="2:12" s="10" customFormat="1" ht="19.95" customHeight="1">
      <c r="B101" s="138"/>
      <c r="D101" s="139" t="s">
        <v>141</v>
      </c>
      <c r="E101" s="140"/>
      <c r="F101" s="140"/>
      <c r="G101" s="140"/>
      <c r="H101" s="140"/>
      <c r="I101" s="141"/>
      <c r="J101" s="142">
        <f>J140</f>
        <v>0</v>
      </c>
      <c r="L101" s="138"/>
    </row>
    <row r="102" spans="2:12" s="10" customFormat="1" ht="19.95" customHeight="1">
      <c r="B102" s="138"/>
      <c r="D102" s="139" t="s">
        <v>142</v>
      </c>
      <c r="E102" s="140"/>
      <c r="F102" s="140"/>
      <c r="G102" s="140"/>
      <c r="H102" s="140"/>
      <c r="I102" s="141"/>
      <c r="J102" s="142">
        <f>J148</f>
        <v>0</v>
      </c>
      <c r="L102" s="138"/>
    </row>
    <row r="103" spans="2:12" s="10" customFormat="1" ht="19.95" customHeight="1">
      <c r="B103" s="138"/>
      <c r="D103" s="139" t="s">
        <v>143</v>
      </c>
      <c r="E103" s="140"/>
      <c r="F103" s="140"/>
      <c r="G103" s="140"/>
      <c r="H103" s="140"/>
      <c r="I103" s="141"/>
      <c r="J103" s="142">
        <f>J167</f>
        <v>0</v>
      </c>
      <c r="L103" s="138"/>
    </row>
    <row r="104" spans="2:12" s="10" customFormat="1" ht="19.95" customHeight="1">
      <c r="B104" s="138"/>
      <c r="D104" s="139" t="s">
        <v>144</v>
      </c>
      <c r="E104" s="140"/>
      <c r="F104" s="140"/>
      <c r="G104" s="140"/>
      <c r="H104" s="140"/>
      <c r="I104" s="141"/>
      <c r="J104" s="142">
        <f>J173</f>
        <v>0</v>
      </c>
      <c r="L104" s="138"/>
    </row>
    <row r="105" spans="2:12" s="9" customFormat="1" ht="24.9" customHeight="1">
      <c r="B105" s="133"/>
      <c r="D105" s="134" t="s">
        <v>145</v>
      </c>
      <c r="E105" s="135"/>
      <c r="F105" s="135"/>
      <c r="G105" s="135"/>
      <c r="H105" s="135"/>
      <c r="I105" s="136"/>
      <c r="J105" s="137">
        <f>J175</f>
        <v>0</v>
      </c>
      <c r="L105" s="133"/>
    </row>
    <row r="106" spans="2:12" s="10" customFormat="1" ht="19.95" customHeight="1">
      <c r="B106" s="138"/>
      <c r="D106" s="139" t="s">
        <v>148</v>
      </c>
      <c r="E106" s="140"/>
      <c r="F106" s="140"/>
      <c r="G106" s="140"/>
      <c r="H106" s="140"/>
      <c r="I106" s="141"/>
      <c r="J106" s="142">
        <f>J176</f>
        <v>0</v>
      </c>
      <c r="L106" s="138"/>
    </row>
    <row r="107" spans="2:12" s="10" customFormat="1" ht="19.95" customHeight="1">
      <c r="B107" s="138"/>
      <c r="D107" s="139" t="s">
        <v>1472</v>
      </c>
      <c r="E107" s="140"/>
      <c r="F107" s="140"/>
      <c r="G107" s="140"/>
      <c r="H107" s="140"/>
      <c r="I107" s="141"/>
      <c r="J107" s="142">
        <f>J194</f>
        <v>0</v>
      </c>
      <c r="L107" s="138"/>
    </row>
    <row r="108" spans="2:12" s="10" customFormat="1" ht="19.95" customHeight="1">
      <c r="B108" s="138"/>
      <c r="D108" s="139" t="s">
        <v>1473</v>
      </c>
      <c r="E108" s="140"/>
      <c r="F108" s="140"/>
      <c r="G108" s="140"/>
      <c r="H108" s="140"/>
      <c r="I108" s="141"/>
      <c r="J108" s="142">
        <f>J234</f>
        <v>0</v>
      </c>
      <c r="L108" s="138"/>
    </row>
    <row r="109" spans="2:12" s="10" customFormat="1" ht="19.95" customHeight="1">
      <c r="B109" s="138"/>
      <c r="D109" s="139" t="s">
        <v>914</v>
      </c>
      <c r="E109" s="140"/>
      <c r="F109" s="140"/>
      <c r="G109" s="140"/>
      <c r="H109" s="140"/>
      <c r="I109" s="141"/>
      <c r="J109" s="142">
        <f>J238</f>
        <v>0</v>
      </c>
      <c r="L109" s="138"/>
    </row>
    <row r="110" spans="2:12" s="10" customFormat="1" ht="19.95" customHeight="1">
      <c r="B110" s="138"/>
      <c r="D110" s="139" t="s">
        <v>151</v>
      </c>
      <c r="E110" s="140"/>
      <c r="F110" s="140"/>
      <c r="G110" s="140"/>
      <c r="H110" s="140"/>
      <c r="I110" s="141"/>
      <c r="J110" s="142">
        <f>J261</f>
        <v>0</v>
      </c>
      <c r="L110" s="138"/>
    </row>
    <row r="111" spans="2:12" s="9" customFormat="1" ht="24.9" customHeight="1">
      <c r="B111" s="133"/>
      <c r="D111" s="134" t="s">
        <v>1474</v>
      </c>
      <c r="E111" s="135"/>
      <c r="F111" s="135"/>
      <c r="G111" s="135"/>
      <c r="H111" s="135"/>
      <c r="I111" s="136"/>
      <c r="J111" s="137">
        <f>J265</f>
        <v>0</v>
      </c>
      <c r="L111" s="133"/>
    </row>
    <row r="112" spans="1:31" s="2" customFormat="1" ht="21.75" customHeight="1">
      <c r="A112" s="33"/>
      <c r="B112" s="34"/>
      <c r="C112" s="33"/>
      <c r="D112" s="33"/>
      <c r="E112" s="33"/>
      <c r="F112" s="33"/>
      <c r="G112" s="33"/>
      <c r="H112" s="33"/>
      <c r="I112" s="103"/>
      <c r="J112" s="33"/>
      <c r="K112" s="33"/>
      <c r="L112" s="4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" customHeight="1">
      <c r="A113" s="33"/>
      <c r="B113" s="48"/>
      <c r="C113" s="49"/>
      <c r="D113" s="49"/>
      <c r="E113" s="49"/>
      <c r="F113" s="49"/>
      <c r="G113" s="49"/>
      <c r="H113" s="49"/>
      <c r="I113" s="127"/>
      <c r="J113" s="49"/>
      <c r="K113" s="49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7" spans="1:31" s="2" customFormat="1" ht="6.9" customHeight="1">
      <c r="A117" s="33"/>
      <c r="B117" s="50"/>
      <c r="C117" s="51"/>
      <c r="D117" s="51"/>
      <c r="E117" s="51"/>
      <c r="F117" s="51"/>
      <c r="G117" s="51"/>
      <c r="H117" s="51"/>
      <c r="I117" s="128"/>
      <c r="J117" s="51"/>
      <c r="K117" s="51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4.9" customHeight="1">
      <c r="A118" s="33"/>
      <c r="B118" s="34"/>
      <c r="C118" s="22" t="s">
        <v>158</v>
      </c>
      <c r="D118" s="33"/>
      <c r="E118" s="33"/>
      <c r="F118" s="33"/>
      <c r="G118" s="33"/>
      <c r="H118" s="33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6.9" customHeight="1">
      <c r="A119" s="33"/>
      <c r="B119" s="34"/>
      <c r="C119" s="33"/>
      <c r="D119" s="33"/>
      <c r="E119" s="33"/>
      <c r="F119" s="33"/>
      <c r="G119" s="33"/>
      <c r="H119" s="33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16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23.25" customHeight="1">
      <c r="A121" s="33"/>
      <c r="B121" s="34"/>
      <c r="C121" s="33"/>
      <c r="D121" s="33"/>
      <c r="E121" s="497" t="str">
        <f>E7</f>
        <v>Stavební úpravy a zateplení objektu pro sociální bydlená ul.Jičínská č.p.156,Valašské Meziříčí</v>
      </c>
      <c r="F121" s="498"/>
      <c r="G121" s="498"/>
      <c r="H121" s="498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2:12" s="1" customFormat="1" ht="12" customHeight="1">
      <c r="B122" s="21"/>
      <c r="C122" s="28" t="s">
        <v>128</v>
      </c>
      <c r="I122" s="99"/>
      <c r="L122" s="21"/>
    </row>
    <row r="123" spans="1:31" s="2" customFormat="1" ht="16.5" customHeight="1">
      <c r="A123" s="33"/>
      <c r="B123" s="34"/>
      <c r="C123" s="33"/>
      <c r="D123" s="33"/>
      <c r="E123" s="497" t="s">
        <v>911</v>
      </c>
      <c r="F123" s="496"/>
      <c r="G123" s="496"/>
      <c r="H123" s="496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912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6.5" customHeight="1">
      <c r="A125" s="33"/>
      <c r="B125" s="34"/>
      <c r="C125" s="33"/>
      <c r="D125" s="33"/>
      <c r="E125" s="479" t="str">
        <f>E11</f>
        <v>SO 01.2 - Zdravotechnika</v>
      </c>
      <c r="F125" s="496"/>
      <c r="G125" s="496"/>
      <c r="H125" s="496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" customHeight="1">
      <c r="A126" s="33"/>
      <c r="B126" s="34"/>
      <c r="C126" s="33"/>
      <c r="D126" s="33"/>
      <c r="E126" s="33"/>
      <c r="F126" s="33"/>
      <c r="G126" s="33"/>
      <c r="H126" s="33"/>
      <c r="I126" s="103"/>
      <c r="J126" s="33"/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2" customHeight="1">
      <c r="A127" s="33"/>
      <c r="B127" s="34"/>
      <c r="C127" s="28" t="s">
        <v>20</v>
      </c>
      <c r="D127" s="33"/>
      <c r="E127" s="33"/>
      <c r="F127" s="26" t="str">
        <f>F14</f>
        <v>Valašské Meziříčí</v>
      </c>
      <c r="G127" s="33"/>
      <c r="H127" s="33"/>
      <c r="I127" s="104" t="s">
        <v>22</v>
      </c>
      <c r="J127" s="56" t="str">
        <f>IF(J14="","",J14)</f>
        <v>4. 6. 2019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6.9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54.45" customHeight="1">
      <c r="A129" s="33"/>
      <c r="B129" s="34"/>
      <c r="C129" s="28" t="s">
        <v>24</v>
      </c>
      <c r="D129" s="33"/>
      <c r="E129" s="33"/>
      <c r="F129" s="26" t="str">
        <f>E17</f>
        <v>Město Valašské Meziříčí</v>
      </c>
      <c r="G129" s="33"/>
      <c r="H129" s="33"/>
      <c r="I129" s="104" t="s">
        <v>30</v>
      </c>
      <c r="J129" s="31" t="str">
        <f>E23</f>
        <v xml:space="preserve">S WHG s.r.o.Ořešská 873,Řeporyje,155 00 Praha 5 </v>
      </c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15.15" customHeight="1">
      <c r="A130" s="33"/>
      <c r="B130" s="34"/>
      <c r="C130" s="28" t="s">
        <v>28</v>
      </c>
      <c r="D130" s="33"/>
      <c r="E130" s="33"/>
      <c r="F130" s="26" t="str">
        <f>IF(E20="","",E20)</f>
        <v>Vyplň údaj</v>
      </c>
      <c r="G130" s="33"/>
      <c r="H130" s="33"/>
      <c r="I130" s="104" t="s">
        <v>33</v>
      </c>
      <c r="J130" s="31" t="str">
        <f>E26</f>
        <v>Fajfrová Irena</v>
      </c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0.35" customHeight="1">
      <c r="A131" s="33"/>
      <c r="B131" s="34"/>
      <c r="C131" s="33"/>
      <c r="D131" s="33"/>
      <c r="E131" s="33"/>
      <c r="F131" s="33"/>
      <c r="G131" s="33"/>
      <c r="H131" s="33"/>
      <c r="I131" s="103"/>
      <c r="J131" s="33"/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11" customFormat="1" ht="29.25" customHeight="1">
      <c r="A132" s="143"/>
      <c r="B132" s="144"/>
      <c r="C132" s="145" t="s">
        <v>159</v>
      </c>
      <c r="D132" s="146" t="s">
        <v>61</v>
      </c>
      <c r="E132" s="146" t="s">
        <v>57</v>
      </c>
      <c r="F132" s="146" t="s">
        <v>58</v>
      </c>
      <c r="G132" s="146" t="s">
        <v>160</v>
      </c>
      <c r="H132" s="146" t="s">
        <v>161</v>
      </c>
      <c r="I132" s="147" t="s">
        <v>162</v>
      </c>
      <c r="J132" s="146" t="s">
        <v>134</v>
      </c>
      <c r="K132" s="148" t="s">
        <v>163</v>
      </c>
      <c r="L132" s="149"/>
      <c r="M132" s="63" t="s">
        <v>1</v>
      </c>
      <c r="N132" s="64" t="s">
        <v>40</v>
      </c>
      <c r="O132" s="64" t="s">
        <v>164</v>
      </c>
      <c r="P132" s="64" t="s">
        <v>165</v>
      </c>
      <c r="Q132" s="64" t="s">
        <v>166</v>
      </c>
      <c r="R132" s="64" t="s">
        <v>167</v>
      </c>
      <c r="S132" s="64" t="s">
        <v>168</v>
      </c>
      <c r="T132" s="65" t="s">
        <v>169</v>
      </c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</row>
    <row r="133" spans="1:63" s="2" customFormat="1" ht="22.95" customHeight="1">
      <c r="A133" s="33"/>
      <c r="B133" s="34"/>
      <c r="C133" s="70" t="s">
        <v>170</v>
      </c>
      <c r="D133" s="33"/>
      <c r="E133" s="33"/>
      <c r="F133" s="33"/>
      <c r="G133" s="33"/>
      <c r="H133" s="33"/>
      <c r="I133" s="103"/>
      <c r="J133" s="150">
        <f>BK133</f>
        <v>0</v>
      </c>
      <c r="K133" s="33"/>
      <c r="L133" s="34"/>
      <c r="M133" s="66"/>
      <c r="N133" s="57"/>
      <c r="O133" s="67"/>
      <c r="P133" s="151">
        <f>P134+P175+P265</f>
        <v>0</v>
      </c>
      <c r="Q133" s="67"/>
      <c r="R133" s="151">
        <f>R134+R175+R265</f>
        <v>4.303969759999999</v>
      </c>
      <c r="S133" s="67"/>
      <c r="T133" s="152">
        <f>T134+T175+T265</f>
        <v>14.33026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8" t="s">
        <v>75</v>
      </c>
      <c r="AU133" s="18" t="s">
        <v>136</v>
      </c>
      <c r="BK133" s="153">
        <f>BK134+BK175+BK265</f>
        <v>0</v>
      </c>
    </row>
    <row r="134" spans="2:63" s="12" customFormat="1" ht="25.95" customHeight="1">
      <c r="B134" s="154"/>
      <c r="D134" s="155" t="s">
        <v>75</v>
      </c>
      <c r="E134" s="156" t="s">
        <v>171</v>
      </c>
      <c r="F134" s="156" t="s">
        <v>172</v>
      </c>
      <c r="I134" s="157"/>
      <c r="J134" s="158">
        <f>BK134</f>
        <v>0</v>
      </c>
      <c r="L134" s="154"/>
      <c r="M134" s="159"/>
      <c r="N134" s="160"/>
      <c r="O134" s="160"/>
      <c r="P134" s="161">
        <f>P135+P140+P148+P167+P173</f>
        <v>0</v>
      </c>
      <c r="Q134" s="160"/>
      <c r="R134" s="161">
        <f>R135+R140+R148+R167+R173</f>
        <v>1.68600976</v>
      </c>
      <c r="S134" s="160"/>
      <c r="T134" s="162">
        <f>T135+T140+T148+T167+T173</f>
        <v>6.9625</v>
      </c>
      <c r="AR134" s="155" t="s">
        <v>84</v>
      </c>
      <c r="AT134" s="163" t="s">
        <v>75</v>
      </c>
      <c r="AU134" s="163" t="s">
        <v>76</v>
      </c>
      <c r="AY134" s="155" t="s">
        <v>173</v>
      </c>
      <c r="BK134" s="164">
        <f>BK135+BK140+BK148+BK167+BK173</f>
        <v>0</v>
      </c>
    </row>
    <row r="135" spans="2:63" s="12" customFormat="1" ht="22.95" customHeight="1">
      <c r="B135" s="154"/>
      <c r="D135" s="155" t="s">
        <v>75</v>
      </c>
      <c r="E135" s="165" t="s">
        <v>180</v>
      </c>
      <c r="F135" s="165" t="s">
        <v>1475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SUM(P136:P139)</f>
        <v>0</v>
      </c>
      <c r="Q135" s="160"/>
      <c r="R135" s="161">
        <f>SUM(R136:R139)</f>
        <v>0.17804976</v>
      </c>
      <c r="S135" s="160"/>
      <c r="T135" s="162">
        <f>SUM(T136:T139)</f>
        <v>0</v>
      </c>
      <c r="AR135" s="155" t="s">
        <v>84</v>
      </c>
      <c r="AT135" s="163" t="s">
        <v>75</v>
      </c>
      <c r="AU135" s="163" t="s">
        <v>84</v>
      </c>
      <c r="AY135" s="155" t="s">
        <v>173</v>
      </c>
      <c r="BK135" s="164">
        <f>SUM(BK136:BK139)</f>
        <v>0</v>
      </c>
    </row>
    <row r="136" spans="1:65" s="2" customFormat="1" ht="16.5" customHeight="1">
      <c r="A136" s="33"/>
      <c r="B136" s="167"/>
      <c r="C136" s="168" t="s">
        <v>84</v>
      </c>
      <c r="D136" s="168" t="s">
        <v>175</v>
      </c>
      <c r="E136" s="169" t="s">
        <v>1476</v>
      </c>
      <c r="F136" s="170" t="s">
        <v>1477</v>
      </c>
      <c r="G136" s="171" t="s">
        <v>187</v>
      </c>
      <c r="H136" s="172">
        <v>0.076</v>
      </c>
      <c r="I136" s="173"/>
      <c r="J136" s="174">
        <f>ROUND(I136*H136,2)</f>
        <v>0</v>
      </c>
      <c r="K136" s="170" t="s">
        <v>179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2.34276</v>
      </c>
      <c r="R136" s="177">
        <f>Q136*H136</f>
        <v>0.17804976</v>
      </c>
      <c r="S136" s="177">
        <v>0</v>
      </c>
      <c r="T136" s="178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180</v>
      </c>
      <c r="AT136" s="179" t="s">
        <v>175</v>
      </c>
      <c r="AU136" s="179" t="s">
        <v>92</v>
      </c>
      <c r="AY136" s="18" t="s">
        <v>173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180</v>
      </c>
      <c r="BM136" s="179" t="s">
        <v>1478</v>
      </c>
    </row>
    <row r="137" spans="2:51" s="14" customFormat="1" ht="12">
      <c r="B137" s="189"/>
      <c r="D137" s="182" t="s">
        <v>182</v>
      </c>
      <c r="E137" s="190" t="s">
        <v>1</v>
      </c>
      <c r="F137" s="191" t="s">
        <v>1479</v>
      </c>
      <c r="H137" s="192">
        <v>0.064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182</v>
      </c>
      <c r="AU137" s="190" t="s">
        <v>92</v>
      </c>
      <c r="AV137" s="14" t="s">
        <v>92</v>
      </c>
      <c r="AW137" s="14" t="s">
        <v>32</v>
      </c>
      <c r="AX137" s="14" t="s">
        <v>76</v>
      </c>
      <c r="AY137" s="190" t="s">
        <v>173</v>
      </c>
    </row>
    <row r="138" spans="2:51" s="14" customFormat="1" ht="12">
      <c r="B138" s="189"/>
      <c r="D138" s="182" t="s">
        <v>182</v>
      </c>
      <c r="E138" s="190" t="s">
        <v>1</v>
      </c>
      <c r="F138" s="191" t="s">
        <v>1480</v>
      </c>
      <c r="H138" s="192">
        <v>0.012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182</v>
      </c>
      <c r="AU138" s="190" t="s">
        <v>92</v>
      </c>
      <c r="AV138" s="14" t="s">
        <v>92</v>
      </c>
      <c r="AW138" s="14" t="s">
        <v>32</v>
      </c>
      <c r="AX138" s="14" t="s">
        <v>76</v>
      </c>
      <c r="AY138" s="190" t="s">
        <v>173</v>
      </c>
    </row>
    <row r="139" spans="2:51" s="15" customFormat="1" ht="12">
      <c r="B139" s="197"/>
      <c r="D139" s="182" t="s">
        <v>182</v>
      </c>
      <c r="E139" s="198" t="s">
        <v>1</v>
      </c>
      <c r="F139" s="199" t="s">
        <v>215</v>
      </c>
      <c r="H139" s="200">
        <v>0.076</v>
      </c>
      <c r="I139" s="201"/>
      <c r="L139" s="197"/>
      <c r="M139" s="202"/>
      <c r="N139" s="203"/>
      <c r="O139" s="203"/>
      <c r="P139" s="203"/>
      <c r="Q139" s="203"/>
      <c r="R139" s="203"/>
      <c r="S139" s="203"/>
      <c r="T139" s="204"/>
      <c r="AT139" s="198" t="s">
        <v>182</v>
      </c>
      <c r="AU139" s="198" t="s">
        <v>92</v>
      </c>
      <c r="AV139" s="15" t="s">
        <v>180</v>
      </c>
      <c r="AW139" s="15" t="s">
        <v>32</v>
      </c>
      <c r="AX139" s="15" t="s">
        <v>84</v>
      </c>
      <c r="AY139" s="198" t="s">
        <v>173</v>
      </c>
    </row>
    <row r="140" spans="2:63" s="12" customFormat="1" ht="22.95" customHeight="1">
      <c r="B140" s="154"/>
      <c r="D140" s="155" t="s">
        <v>75</v>
      </c>
      <c r="E140" s="165" t="s">
        <v>203</v>
      </c>
      <c r="F140" s="165" t="s">
        <v>269</v>
      </c>
      <c r="I140" s="157"/>
      <c r="J140" s="166">
        <f>BK140</f>
        <v>0</v>
      </c>
      <c r="L140" s="154"/>
      <c r="M140" s="159"/>
      <c r="N140" s="160"/>
      <c r="O140" s="160"/>
      <c r="P140" s="161">
        <f>SUM(P141:P147)</f>
        <v>0</v>
      </c>
      <c r="Q140" s="160"/>
      <c r="R140" s="161">
        <f>SUM(R141:R147)</f>
        <v>1.4991999999999999</v>
      </c>
      <c r="S140" s="160"/>
      <c r="T140" s="162">
        <f>SUM(T141:T147)</f>
        <v>0</v>
      </c>
      <c r="AR140" s="155" t="s">
        <v>84</v>
      </c>
      <c r="AT140" s="163" t="s">
        <v>75</v>
      </c>
      <c r="AU140" s="163" t="s">
        <v>84</v>
      </c>
      <c r="AY140" s="155" t="s">
        <v>173</v>
      </c>
      <c r="BK140" s="164">
        <f>SUM(BK141:BK147)</f>
        <v>0</v>
      </c>
    </row>
    <row r="141" spans="1:65" s="2" customFormat="1" ht="16.5" customHeight="1">
      <c r="A141" s="33"/>
      <c r="B141" s="167"/>
      <c r="C141" s="168" t="s">
        <v>92</v>
      </c>
      <c r="D141" s="168" t="s">
        <v>175</v>
      </c>
      <c r="E141" s="169" t="s">
        <v>1481</v>
      </c>
      <c r="F141" s="170" t="s">
        <v>1482</v>
      </c>
      <c r="G141" s="171" t="s">
        <v>178</v>
      </c>
      <c r="H141" s="172">
        <v>37.48</v>
      </c>
      <c r="I141" s="173"/>
      <c r="J141" s="174">
        <f>ROUND(I141*H141,2)</f>
        <v>0</v>
      </c>
      <c r="K141" s="170" t="s">
        <v>179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0.04</v>
      </c>
      <c r="R141" s="177">
        <f>Q141*H141</f>
        <v>1.4991999999999999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180</v>
      </c>
      <c r="AT141" s="179" t="s">
        <v>175</v>
      </c>
      <c r="AU141" s="179" t="s">
        <v>92</v>
      </c>
      <c r="AY141" s="18" t="s">
        <v>173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92</v>
      </c>
      <c r="BK141" s="180">
        <f>ROUND(I141*H141,2)</f>
        <v>0</v>
      </c>
      <c r="BL141" s="18" t="s">
        <v>180</v>
      </c>
      <c r="BM141" s="179" t="s">
        <v>1483</v>
      </c>
    </row>
    <row r="142" spans="2:51" s="14" customFormat="1" ht="12">
      <c r="B142" s="189"/>
      <c r="D142" s="182" t="s">
        <v>182</v>
      </c>
      <c r="E142" s="190" t="s">
        <v>1</v>
      </c>
      <c r="F142" s="191" t="s">
        <v>1484</v>
      </c>
      <c r="H142" s="192">
        <v>20.4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182</v>
      </c>
      <c r="AU142" s="190" t="s">
        <v>92</v>
      </c>
      <c r="AV142" s="14" t="s">
        <v>92</v>
      </c>
      <c r="AW142" s="14" t="s">
        <v>32</v>
      </c>
      <c r="AX142" s="14" t="s">
        <v>76</v>
      </c>
      <c r="AY142" s="190" t="s">
        <v>173</v>
      </c>
    </row>
    <row r="143" spans="2:51" s="14" customFormat="1" ht="12">
      <c r="B143" s="189"/>
      <c r="D143" s="182" t="s">
        <v>182</v>
      </c>
      <c r="E143" s="190" t="s">
        <v>1</v>
      </c>
      <c r="F143" s="191" t="s">
        <v>1485</v>
      </c>
      <c r="H143" s="192">
        <v>0.24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182</v>
      </c>
      <c r="AU143" s="190" t="s">
        <v>92</v>
      </c>
      <c r="AV143" s="14" t="s">
        <v>92</v>
      </c>
      <c r="AW143" s="14" t="s">
        <v>32</v>
      </c>
      <c r="AX143" s="14" t="s">
        <v>76</v>
      </c>
      <c r="AY143" s="190" t="s">
        <v>173</v>
      </c>
    </row>
    <row r="144" spans="2:51" s="14" customFormat="1" ht="12">
      <c r="B144" s="189"/>
      <c r="D144" s="182" t="s">
        <v>182</v>
      </c>
      <c r="E144" s="190" t="s">
        <v>1</v>
      </c>
      <c r="F144" s="191" t="s">
        <v>1486</v>
      </c>
      <c r="H144" s="192">
        <v>3.36</v>
      </c>
      <c r="I144" s="193"/>
      <c r="L144" s="189"/>
      <c r="M144" s="194"/>
      <c r="N144" s="195"/>
      <c r="O144" s="195"/>
      <c r="P144" s="195"/>
      <c r="Q144" s="195"/>
      <c r="R144" s="195"/>
      <c r="S144" s="195"/>
      <c r="T144" s="196"/>
      <c r="AT144" s="190" t="s">
        <v>182</v>
      </c>
      <c r="AU144" s="190" t="s">
        <v>92</v>
      </c>
      <c r="AV144" s="14" t="s">
        <v>92</v>
      </c>
      <c r="AW144" s="14" t="s">
        <v>32</v>
      </c>
      <c r="AX144" s="14" t="s">
        <v>76</v>
      </c>
      <c r="AY144" s="190" t="s">
        <v>173</v>
      </c>
    </row>
    <row r="145" spans="2:51" s="14" customFormat="1" ht="12">
      <c r="B145" s="189"/>
      <c r="D145" s="182" t="s">
        <v>182</v>
      </c>
      <c r="E145" s="190" t="s">
        <v>1</v>
      </c>
      <c r="F145" s="191" t="s">
        <v>1487</v>
      </c>
      <c r="H145" s="192">
        <v>2.08</v>
      </c>
      <c r="I145" s="193"/>
      <c r="L145" s="189"/>
      <c r="M145" s="194"/>
      <c r="N145" s="195"/>
      <c r="O145" s="195"/>
      <c r="P145" s="195"/>
      <c r="Q145" s="195"/>
      <c r="R145" s="195"/>
      <c r="S145" s="195"/>
      <c r="T145" s="196"/>
      <c r="AT145" s="190" t="s">
        <v>182</v>
      </c>
      <c r="AU145" s="190" t="s">
        <v>92</v>
      </c>
      <c r="AV145" s="14" t="s">
        <v>92</v>
      </c>
      <c r="AW145" s="14" t="s">
        <v>32</v>
      </c>
      <c r="AX145" s="14" t="s">
        <v>76</v>
      </c>
      <c r="AY145" s="190" t="s">
        <v>173</v>
      </c>
    </row>
    <row r="146" spans="2:51" s="14" customFormat="1" ht="12">
      <c r="B146" s="189"/>
      <c r="D146" s="182" t="s">
        <v>182</v>
      </c>
      <c r="E146" s="190" t="s">
        <v>1</v>
      </c>
      <c r="F146" s="191" t="s">
        <v>1488</v>
      </c>
      <c r="H146" s="192">
        <v>11.4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182</v>
      </c>
      <c r="AU146" s="190" t="s">
        <v>92</v>
      </c>
      <c r="AV146" s="14" t="s">
        <v>92</v>
      </c>
      <c r="AW146" s="14" t="s">
        <v>32</v>
      </c>
      <c r="AX146" s="14" t="s">
        <v>76</v>
      </c>
      <c r="AY146" s="190" t="s">
        <v>173</v>
      </c>
    </row>
    <row r="147" spans="2:51" s="15" customFormat="1" ht="12">
      <c r="B147" s="197"/>
      <c r="D147" s="182" t="s">
        <v>182</v>
      </c>
      <c r="E147" s="198" t="s">
        <v>1</v>
      </c>
      <c r="F147" s="199" t="s">
        <v>215</v>
      </c>
      <c r="H147" s="200">
        <v>37.48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182</v>
      </c>
      <c r="AU147" s="198" t="s">
        <v>92</v>
      </c>
      <c r="AV147" s="15" t="s">
        <v>180</v>
      </c>
      <c r="AW147" s="15" t="s">
        <v>32</v>
      </c>
      <c r="AX147" s="15" t="s">
        <v>84</v>
      </c>
      <c r="AY147" s="198" t="s">
        <v>173</v>
      </c>
    </row>
    <row r="148" spans="2:63" s="12" customFormat="1" ht="22.95" customHeight="1">
      <c r="B148" s="154"/>
      <c r="D148" s="155" t="s">
        <v>75</v>
      </c>
      <c r="E148" s="165" t="s">
        <v>221</v>
      </c>
      <c r="F148" s="165" t="s">
        <v>488</v>
      </c>
      <c r="I148" s="157"/>
      <c r="J148" s="166">
        <f>BK148</f>
        <v>0</v>
      </c>
      <c r="L148" s="154"/>
      <c r="M148" s="159"/>
      <c r="N148" s="160"/>
      <c r="O148" s="160"/>
      <c r="P148" s="161">
        <f>SUM(P149:P166)</f>
        <v>0</v>
      </c>
      <c r="Q148" s="160"/>
      <c r="R148" s="161">
        <f>SUM(R149:R166)</f>
        <v>0.00876</v>
      </c>
      <c r="S148" s="160"/>
      <c r="T148" s="162">
        <f>SUM(T149:T166)</f>
        <v>6.9625</v>
      </c>
      <c r="AR148" s="155" t="s">
        <v>84</v>
      </c>
      <c r="AT148" s="163" t="s">
        <v>75</v>
      </c>
      <c r="AU148" s="163" t="s">
        <v>84</v>
      </c>
      <c r="AY148" s="155" t="s">
        <v>173</v>
      </c>
      <c r="BK148" s="164">
        <f>SUM(BK149:BK166)</f>
        <v>0</v>
      </c>
    </row>
    <row r="149" spans="1:65" s="2" customFormat="1" ht="21.75" customHeight="1">
      <c r="A149" s="33"/>
      <c r="B149" s="167"/>
      <c r="C149" s="168" t="s">
        <v>191</v>
      </c>
      <c r="D149" s="168" t="s">
        <v>175</v>
      </c>
      <c r="E149" s="169" t="s">
        <v>1489</v>
      </c>
      <c r="F149" s="170" t="s">
        <v>1490</v>
      </c>
      <c r="G149" s="171" t="s">
        <v>256</v>
      </c>
      <c r="H149" s="172">
        <v>414</v>
      </c>
      <c r="I149" s="173"/>
      <c r="J149" s="174">
        <f>ROUND(I149*H149,2)</f>
        <v>0</v>
      </c>
      <c r="K149" s="170" t="s">
        <v>179</v>
      </c>
      <c r="L149" s="34"/>
      <c r="M149" s="175" t="s">
        <v>1</v>
      </c>
      <c r="N149" s="176" t="s">
        <v>42</v>
      </c>
      <c r="O149" s="59"/>
      <c r="P149" s="177">
        <f>O149*H149</f>
        <v>0</v>
      </c>
      <c r="Q149" s="177">
        <v>0</v>
      </c>
      <c r="R149" s="177">
        <f>Q149*H149</f>
        <v>0</v>
      </c>
      <c r="S149" s="177">
        <v>0.006</v>
      </c>
      <c r="T149" s="178">
        <f>S149*H149</f>
        <v>2.484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180</v>
      </c>
      <c r="AT149" s="179" t="s">
        <v>175</v>
      </c>
      <c r="AU149" s="179" t="s">
        <v>92</v>
      </c>
      <c r="AY149" s="18" t="s">
        <v>173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92</v>
      </c>
      <c r="BK149" s="180">
        <f>ROUND(I149*H149,2)</f>
        <v>0</v>
      </c>
      <c r="BL149" s="18" t="s">
        <v>180</v>
      </c>
      <c r="BM149" s="179" t="s">
        <v>1491</v>
      </c>
    </row>
    <row r="150" spans="2:51" s="13" customFormat="1" ht="12">
      <c r="B150" s="181"/>
      <c r="D150" s="182" t="s">
        <v>182</v>
      </c>
      <c r="E150" s="183" t="s">
        <v>1</v>
      </c>
      <c r="F150" s="184" t="s">
        <v>1492</v>
      </c>
      <c r="H150" s="183" t="s">
        <v>1</v>
      </c>
      <c r="I150" s="185"/>
      <c r="L150" s="181"/>
      <c r="M150" s="186"/>
      <c r="N150" s="187"/>
      <c r="O150" s="187"/>
      <c r="P150" s="187"/>
      <c r="Q150" s="187"/>
      <c r="R150" s="187"/>
      <c r="S150" s="187"/>
      <c r="T150" s="188"/>
      <c r="AT150" s="183" t="s">
        <v>182</v>
      </c>
      <c r="AU150" s="183" t="s">
        <v>92</v>
      </c>
      <c r="AV150" s="13" t="s">
        <v>84</v>
      </c>
      <c r="AW150" s="13" t="s">
        <v>32</v>
      </c>
      <c r="AX150" s="13" t="s">
        <v>76</v>
      </c>
      <c r="AY150" s="183" t="s">
        <v>173</v>
      </c>
    </row>
    <row r="151" spans="2:51" s="14" customFormat="1" ht="12">
      <c r="B151" s="189"/>
      <c r="D151" s="182" t="s">
        <v>182</v>
      </c>
      <c r="E151" s="190" t="s">
        <v>1</v>
      </c>
      <c r="F151" s="191" t="s">
        <v>1493</v>
      </c>
      <c r="H151" s="192">
        <v>408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182</v>
      </c>
      <c r="AU151" s="190" t="s">
        <v>92</v>
      </c>
      <c r="AV151" s="14" t="s">
        <v>92</v>
      </c>
      <c r="AW151" s="14" t="s">
        <v>32</v>
      </c>
      <c r="AX151" s="14" t="s">
        <v>76</v>
      </c>
      <c r="AY151" s="190" t="s">
        <v>173</v>
      </c>
    </row>
    <row r="152" spans="2:51" s="14" customFormat="1" ht="12">
      <c r="B152" s="189"/>
      <c r="D152" s="182" t="s">
        <v>182</v>
      </c>
      <c r="E152" s="190" t="s">
        <v>1</v>
      </c>
      <c r="F152" s="191" t="s">
        <v>1494</v>
      </c>
      <c r="H152" s="192">
        <v>6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182</v>
      </c>
      <c r="AU152" s="190" t="s">
        <v>92</v>
      </c>
      <c r="AV152" s="14" t="s">
        <v>92</v>
      </c>
      <c r="AW152" s="14" t="s">
        <v>32</v>
      </c>
      <c r="AX152" s="14" t="s">
        <v>76</v>
      </c>
      <c r="AY152" s="190" t="s">
        <v>173</v>
      </c>
    </row>
    <row r="153" spans="2:51" s="15" customFormat="1" ht="12">
      <c r="B153" s="197"/>
      <c r="D153" s="182" t="s">
        <v>182</v>
      </c>
      <c r="E153" s="198" t="s">
        <v>1</v>
      </c>
      <c r="F153" s="199" t="s">
        <v>215</v>
      </c>
      <c r="H153" s="200">
        <v>414</v>
      </c>
      <c r="I153" s="201"/>
      <c r="L153" s="197"/>
      <c r="M153" s="202"/>
      <c r="N153" s="203"/>
      <c r="O153" s="203"/>
      <c r="P153" s="203"/>
      <c r="Q153" s="203"/>
      <c r="R153" s="203"/>
      <c r="S153" s="203"/>
      <c r="T153" s="204"/>
      <c r="AT153" s="198" t="s">
        <v>182</v>
      </c>
      <c r="AU153" s="198" t="s">
        <v>92</v>
      </c>
      <c r="AV153" s="15" t="s">
        <v>180</v>
      </c>
      <c r="AW153" s="15" t="s">
        <v>32</v>
      </c>
      <c r="AX153" s="15" t="s">
        <v>84</v>
      </c>
      <c r="AY153" s="198" t="s">
        <v>173</v>
      </c>
    </row>
    <row r="154" spans="1:65" s="2" customFormat="1" ht="21.75" customHeight="1">
      <c r="A154" s="33"/>
      <c r="B154" s="167"/>
      <c r="C154" s="168" t="s">
        <v>180</v>
      </c>
      <c r="D154" s="168" t="s">
        <v>175</v>
      </c>
      <c r="E154" s="169" t="s">
        <v>1495</v>
      </c>
      <c r="F154" s="170" t="s">
        <v>1496</v>
      </c>
      <c r="G154" s="171" t="s">
        <v>256</v>
      </c>
      <c r="H154" s="172">
        <v>56</v>
      </c>
      <c r="I154" s="173"/>
      <c r="J154" s="174">
        <f>ROUND(I154*H154,2)</f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0.009</v>
      </c>
      <c r="T154" s="178">
        <f>S154*H154</f>
        <v>0.504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180</v>
      </c>
      <c r="AT154" s="179" t="s">
        <v>175</v>
      </c>
      <c r="AU154" s="179" t="s">
        <v>92</v>
      </c>
      <c r="AY154" s="18" t="s">
        <v>173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92</v>
      </c>
      <c r="BK154" s="180">
        <f>ROUND(I154*H154,2)</f>
        <v>0</v>
      </c>
      <c r="BL154" s="18" t="s">
        <v>180</v>
      </c>
      <c r="BM154" s="179" t="s">
        <v>1497</v>
      </c>
    </row>
    <row r="155" spans="2:51" s="13" customFormat="1" ht="12">
      <c r="B155" s="181"/>
      <c r="D155" s="182" t="s">
        <v>182</v>
      </c>
      <c r="E155" s="183" t="s">
        <v>1</v>
      </c>
      <c r="F155" s="184" t="s">
        <v>1492</v>
      </c>
      <c r="H155" s="183" t="s">
        <v>1</v>
      </c>
      <c r="I155" s="185"/>
      <c r="L155" s="181"/>
      <c r="M155" s="186"/>
      <c r="N155" s="187"/>
      <c r="O155" s="187"/>
      <c r="P155" s="187"/>
      <c r="Q155" s="187"/>
      <c r="R155" s="187"/>
      <c r="S155" s="187"/>
      <c r="T155" s="188"/>
      <c r="AT155" s="183" t="s">
        <v>182</v>
      </c>
      <c r="AU155" s="183" t="s">
        <v>92</v>
      </c>
      <c r="AV155" s="13" t="s">
        <v>84</v>
      </c>
      <c r="AW155" s="13" t="s">
        <v>32</v>
      </c>
      <c r="AX155" s="13" t="s">
        <v>76</v>
      </c>
      <c r="AY155" s="183" t="s">
        <v>173</v>
      </c>
    </row>
    <row r="156" spans="2:51" s="14" customFormat="1" ht="12">
      <c r="B156" s="189"/>
      <c r="D156" s="182" t="s">
        <v>182</v>
      </c>
      <c r="E156" s="190" t="s">
        <v>1</v>
      </c>
      <c r="F156" s="191" t="s">
        <v>1498</v>
      </c>
      <c r="H156" s="192">
        <v>56</v>
      </c>
      <c r="I156" s="193"/>
      <c r="L156" s="189"/>
      <c r="M156" s="194"/>
      <c r="N156" s="195"/>
      <c r="O156" s="195"/>
      <c r="P156" s="195"/>
      <c r="Q156" s="195"/>
      <c r="R156" s="195"/>
      <c r="S156" s="195"/>
      <c r="T156" s="196"/>
      <c r="AT156" s="190" t="s">
        <v>182</v>
      </c>
      <c r="AU156" s="190" t="s">
        <v>92</v>
      </c>
      <c r="AV156" s="14" t="s">
        <v>92</v>
      </c>
      <c r="AW156" s="14" t="s">
        <v>32</v>
      </c>
      <c r="AX156" s="14" t="s">
        <v>84</v>
      </c>
      <c r="AY156" s="190" t="s">
        <v>173</v>
      </c>
    </row>
    <row r="157" spans="1:65" s="2" customFormat="1" ht="21.75" customHeight="1">
      <c r="A157" s="33"/>
      <c r="B157" s="167"/>
      <c r="C157" s="168" t="s">
        <v>199</v>
      </c>
      <c r="D157" s="168" t="s">
        <v>175</v>
      </c>
      <c r="E157" s="169" t="s">
        <v>1499</v>
      </c>
      <c r="F157" s="170" t="s">
        <v>1500</v>
      </c>
      <c r="G157" s="171" t="s">
        <v>256</v>
      </c>
      <c r="H157" s="172">
        <v>26</v>
      </c>
      <c r="I157" s="173"/>
      <c r="J157" s="174">
        <f>ROUND(I157*H157,2)</f>
        <v>0</v>
      </c>
      <c r="K157" s="170" t="s">
        <v>179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</v>
      </c>
      <c r="R157" s="177">
        <f>Q157*H157</f>
        <v>0</v>
      </c>
      <c r="S157" s="177">
        <v>0.018</v>
      </c>
      <c r="T157" s="178">
        <f>S157*H157</f>
        <v>0.46799999999999997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180</v>
      </c>
      <c r="AT157" s="179" t="s">
        <v>175</v>
      </c>
      <c r="AU157" s="179" t="s">
        <v>92</v>
      </c>
      <c r="AY157" s="18" t="s">
        <v>173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92</v>
      </c>
      <c r="BK157" s="180">
        <f>ROUND(I157*H157,2)</f>
        <v>0</v>
      </c>
      <c r="BL157" s="18" t="s">
        <v>180</v>
      </c>
      <c r="BM157" s="179" t="s">
        <v>1501</v>
      </c>
    </row>
    <row r="158" spans="2:51" s="13" customFormat="1" ht="12">
      <c r="B158" s="181"/>
      <c r="D158" s="182" t="s">
        <v>182</v>
      </c>
      <c r="E158" s="183" t="s">
        <v>1</v>
      </c>
      <c r="F158" s="184" t="s">
        <v>1492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182</v>
      </c>
      <c r="AU158" s="183" t="s">
        <v>92</v>
      </c>
      <c r="AV158" s="13" t="s">
        <v>84</v>
      </c>
      <c r="AW158" s="13" t="s">
        <v>32</v>
      </c>
      <c r="AX158" s="13" t="s">
        <v>76</v>
      </c>
      <c r="AY158" s="183" t="s">
        <v>173</v>
      </c>
    </row>
    <row r="159" spans="2:51" s="14" customFormat="1" ht="12">
      <c r="B159" s="189"/>
      <c r="D159" s="182" t="s">
        <v>182</v>
      </c>
      <c r="E159" s="190" t="s">
        <v>1</v>
      </c>
      <c r="F159" s="191" t="s">
        <v>1502</v>
      </c>
      <c r="H159" s="192">
        <v>26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182</v>
      </c>
      <c r="AU159" s="190" t="s">
        <v>92</v>
      </c>
      <c r="AV159" s="14" t="s">
        <v>92</v>
      </c>
      <c r="AW159" s="14" t="s">
        <v>32</v>
      </c>
      <c r="AX159" s="14" t="s">
        <v>84</v>
      </c>
      <c r="AY159" s="190" t="s">
        <v>173</v>
      </c>
    </row>
    <row r="160" spans="1:65" s="2" customFormat="1" ht="21.75" customHeight="1">
      <c r="A160" s="33"/>
      <c r="B160" s="167"/>
      <c r="C160" s="168" t="s">
        <v>203</v>
      </c>
      <c r="D160" s="168" t="s">
        <v>175</v>
      </c>
      <c r="E160" s="169" t="s">
        <v>1503</v>
      </c>
      <c r="F160" s="170" t="s">
        <v>1504</v>
      </c>
      <c r="G160" s="171" t="s">
        <v>256</v>
      </c>
      <c r="H160" s="172">
        <v>76</v>
      </c>
      <c r="I160" s="173"/>
      <c r="J160" s="174">
        <f>ROUND(I160*H160,2)</f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0.04</v>
      </c>
      <c r="T160" s="178">
        <f>S160*H160</f>
        <v>3.04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180</v>
      </c>
      <c r="AT160" s="179" t="s">
        <v>175</v>
      </c>
      <c r="AU160" s="179" t="s">
        <v>92</v>
      </c>
      <c r="AY160" s="18" t="s">
        <v>173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180</v>
      </c>
      <c r="BM160" s="179" t="s">
        <v>1505</v>
      </c>
    </row>
    <row r="161" spans="2:51" s="13" customFormat="1" ht="12">
      <c r="B161" s="181"/>
      <c r="D161" s="182" t="s">
        <v>182</v>
      </c>
      <c r="E161" s="183" t="s">
        <v>1</v>
      </c>
      <c r="F161" s="184" t="s">
        <v>1492</v>
      </c>
      <c r="H161" s="183" t="s">
        <v>1</v>
      </c>
      <c r="I161" s="185"/>
      <c r="L161" s="181"/>
      <c r="M161" s="186"/>
      <c r="N161" s="187"/>
      <c r="O161" s="187"/>
      <c r="P161" s="187"/>
      <c r="Q161" s="187"/>
      <c r="R161" s="187"/>
      <c r="S161" s="187"/>
      <c r="T161" s="188"/>
      <c r="AT161" s="183" t="s">
        <v>182</v>
      </c>
      <c r="AU161" s="183" t="s">
        <v>92</v>
      </c>
      <c r="AV161" s="13" t="s">
        <v>84</v>
      </c>
      <c r="AW161" s="13" t="s">
        <v>32</v>
      </c>
      <c r="AX161" s="13" t="s">
        <v>76</v>
      </c>
      <c r="AY161" s="183" t="s">
        <v>173</v>
      </c>
    </row>
    <row r="162" spans="2:51" s="14" customFormat="1" ht="12">
      <c r="B162" s="189"/>
      <c r="D162" s="182" t="s">
        <v>182</v>
      </c>
      <c r="E162" s="190" t="s">
        <v>1</v>
      </c>
      <c r="F162" s="191" t="s">
        <v>1506</v>
      </c>
      <c r="H162" s="192">
        <v>76</v>
      </c>
      <c r="I162" s="193"/>
      <c r="L162" s="189"/>
      <c r="M162" s="194"/>
      <c r="N162" s="195"/>
      <c r="O162" s="195"/>
      <c r="P162" s="195"/>
      <c r="Q162" s="195"/>
      <c r="R162" s="195"/>
      <c r="S162" s="195"/>
      <c r="T162" s="196"/>
      <c r="AT162" s="190" t="s">
        <v>182</v>
      </c>
      <c r="AU162" s="190" t="s">
        <v>92</v>
      </c>
      <c r="AV162" s="14" t="s">
        <v>92</v>
      </c>
      <c r="AW162" s="14" t="s">
        <v>32</v>
      </c>
      <c r="AX162" s="14" t="s">
        <v>84</v>
      </c>
      <c r="AY162" s="190" t="s">
        <v>173</v>
      </c>
    </row>
    <row r="163" spans="1:65" s="2" customFormat="1" ht="21.75" customHeight="1">
      <c r="A163" s="33"/>
      <c r="B163" s="167"/>
      <c r="C163" s="168" t="s">
        <v>209</v>
      </c>
      <c r="D163" s="168" t="s">
        <v>175</v>
      </c>
      <c r="E163" s="169" t="s">
        <v>1507</v>
      </c>
      <c r="F163" s="170" t="s">
        <v>1508</v>
      </c>
      <c r="G163" s="171" t="s">
        <v>256</v>
      </c>
      <c r="H163" s="172">
        <v>1.5</v>
      </c>
      <c r="I163" s="173"/>
      <c r="J163" s="174">
        <f>ROUND(I163*H163,2)</f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0.00096</v>
      </c>
      <c r="R163" s="177">
        <f>Q163*H163</f>
        <v>0.00144</v>
      </c>
      <c r="S163" s="177">
        <v>0.031</v>
      </c>
      <c r="T163" s="178">
        <f>S163*H163</f>
        <v>0.0465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180</v>
      </c>
      <c r="AT163" s="179" t="s">
        <v>175</v>
      </c>
      <c r="AU163" s="179" t="s">
        <v>92</v>
      </c>
      <c r="AY163" s="18" t="s">
        <v>173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92</v>
      </c>
      <c r="BK163" s="180">
        <f>ROUND(I163*H163,2)</f>
        <v>0</v>
      </c>
      <c r="BL163" s="18" t="s">
        <v>180</v>
      </c>
      <c r="BM163" s="179" t="s">
        <v>1509</v>
      </c>
    </row>
    <row r="164" spans="2:51" s="14" customFormat="1" ht="12">
      <c r="B164" s="189"/>
      <c r="D164" s="182" t="s">
        <v>182</v>
      </c>
      <c r="E164" s="190" t="s">
        <v>1</v>
      </c>
      <c r="F164" s="191" t="s">
        <v>1510</v>
      </c>
      <c r="H164" s="192">
        <v>1.5</v>
      </c>
      <c r="I164" s="193"/>
      <c r="L164" s="189"/>
      <c r="M164" s="194"/>
      <c r="N164" s="195"/>
      <c r="O164" s="195"/>
      <c r="P164" s="195"/>
      <c r="Q164" s="195"/>
      <c r="R164" s="195"/>
      <c r="S164" s="195"/>
      <c r="T164" s="196"/>
      <c r="AT164" s="190" t="s">
        <v>182</v>
      </c>
      <c r="AU164" s="190" t="s">
        <v>92</v>
      </c>
      <c r="AV164" s="14" t="s">
        <v>92</v>
      </c>
      <c r="AW164" s="14" t="s">
        <v>32</v>
      </c>
      <c r="AX164" s="14" t="s">
        <v>84</v>
      </c>
      <c r="AY164" s="190" t="s">
        <v>173</v>
      </c>
    </row>
    <row r="165" spans="1:65" s="2" customFormat="1" ht="21.75" customHeight="1">
      <c r="A165" s="33"/>
      <c r="B165" s="167"/>
      <c r="C165" s="168" t="s">
        <v>216</v>
      </c>
      <c r="D165" s="168" t="s">
        <v>175</v>
      </c>
      <c r="E165" s="169" t="s">
        <v>1511</v>
      </c>
      <c r="F165" s="170" t="s">
        <v>1512</v>
      </c>
      <c r="G165" s="171" t="s">
        <v>256</v>
      </c>
      <c r="H165" s="172">
        <v>6</v>
      </c>
      <c r="I165" s="173"/>
      <c r="J165" s="174">
        <f>ROUND(I165*H165,2)</f>
        <v>0</v>
      </c>
      <c r="K165" s="170" t="s">
        <v>179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0.00122</v>
      </c>
      <c r="R165" s="177">
        <f>Q165*H165</f>
        <v>0.00732</v>
      </c>
      <c r="S165" s="177">
        <v>0.07</v>
      </c>
      <c r="T165" s="178">
        <f>S165*H165</f>
        <v>0.42000000000000004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180</v>
      </c>
      <c r="AT165" s="179" t="s">
        <v>175</v>
      </c>
      <c r="AU165" s="179" t="s">
        <v>92</v>
      </c>
      <c r="AY165" s="18" t="s">
        <v>173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92</v>
      </c>
      <c r="BK165" s="180">
        <f>ROUND(I165*H165,2)</f>
        <v>0</v>
      </c>
      <c r="BL165" s="18" t="s">
        <v>180</v>
      </c>
      <c r="BM165" s="179" t="s">
        <v>1513</v>
      </c>
    </row>
    <row r="166" spans="2:51" s="14" customFormat="1" ht="12">
      <c r="B166" s="189"/>
      <c r="D166" s="182" t="s">
        <v>182</v>
      </c>
      <c r="E166" s="190" t="s">
        <v>1</v>
      </c>
      <c r="F166" s="191" t="s">
        <v>1514</v>
      </c>
      <c r="H166" s="192">
        <v>6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182</v>
      </c>
      <c r="AU166" s="190" t="s">
        <v>92</v>
      </c>
      <c r="AV166" s="14" t="s">
        <v>92</v>
      </c>
      <c r="AW166" s="14" t="s">
        <v>32</v>
      </c>
      <c r="AX166" s="14" t="s">
        <v>84</v>
      </c>
      <c r="AY166" s="190" t="s">
        <v>173</v>
      </c>
    </row>
    <row r="167" spans="2:63" s="12" customFormat="1" ht="22.95" customHeight="1">
      <c r="B167" s="154"/>
      <c r="D167" s="155" t="s">
        <v>75</v>
      </c>
      <c r="E167" s="165" t="s">
        <v>560</v>
      </c>
      <c r="F167" s="165" t="s">
        <v>561</v>
      </c>
      <c r="I167" s="157"/>
      <c r="J167" s="166">
        <f>BK167</f>
        <v>0</v>
      </c>
      <c r="L167" s="154"/>
      <c r="M167" s="159"/>
      <c r="N167" s="160"/>
      <c r="O167" s="160"/>
      <c r="P167" s="161">
        <f>SUM(P168:P172)</f>
        <v>0</v>
      </c>
      <c r="Q167" s="160"/>
      <c r="R167" s="161">
        <f>SUM(R168:R172)</f>
        <v>0</v>
      </c>
      <c r="S167" s="160"/>
      <c r="T167" s="162">
        <f>SUM(T168:T172)</f>
        <v>0</v>
      </c>
      <c r="AR167" s="155" t="s">
        <v>84</v>
      </c>
      <c r="AT167" s="163" t="s">
        <v>75</v>
      </c>
      <c r="AU167" s="163" t="s">
        <v>84</v>
      </c>
      <c r="AY167" s="155" t="s">
        <v>173</v>
      </c>
      <c r="BK167" s="164">
        <f>SUM(BK168:BK172)</f>
        <v>0</v>
      </c>
    </row>
    <row r="168" spans="1:65" s="2" customFormat="1" ht="21.75" customHeight="1">
      <c r="A168" s="33"/>
      <c r="B168" s="167"/>
      <c r="C168" s="168" t="s">
        <v>221</v>
      </c>
      <c r="D168" s="168" t="s">
        <v>175</v>
      </c>
      <c r="E168" s="169" t="s">
        <v>1068</v>
      </c>
      <c r="F168" s="170" t="s">
        <v>1069</v>
      </c>
      <c r="G168" s="171" t="s">
        <v>206</v>
      </c>
      <c r="H168" s="172">
        <v>14.33</v>
      </c>
      <c r="I168" s="173"/>
      <c r="J168" s="174">
        <f>ROUND(I168*H168,2)</f>
        <v>0</v>
      </c>
      <c r="K168" s="170" t="s">
        <v>179</v>
      </c>
      <c r="L168" s="34"/>
      <c r="M168" s="175" t="s">
        <v>1</v>
      </c>
      <c r="N168" s="176" t="s">
        <v>42</v>
      </c>
      <c r="O168" s="59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180</v>
      </c>
      <c r="AT168" s="179" t="s">
        <v>175</v>
      </c>
      <c r="AU168" s="179" t="s">
        <v>92</v>
      </c>
      <c r="AY168" s="18" t="s">
        <v>173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8" t="s">
        <v>92</v>
      </c>
      <c r="BK168" s="180">
        <f>ROUND(I168*H168,2)</f>
        <v>0</v>
      </c>
      <c r="BL168" s="18" t="s">
        <v>180</v>
      </c>
      <c r="BM168" s="179" t="s">
        <v>1515</v>
      </c>
    </row>
    <row r="169" spans="1:65" s="2" customFormat="1" ht="21.75" customHeight="1">
      <c r="A169" s="33"/>
      <c r="B169" s="167"/>
      <c r="C169" s="168" t="s">
        <v>225</v>
      </c>
      <c r="D169" s="168" t="s">
        <v>175</v>
      </c>
      <c r="E169" s="169" t="s">
        <v>563</v>
      </c>
      <c r="F169" s="170" t="s">
        <v>564</v>
      </c>
      <c r="G169" s="171" t="s">
        <v>206</v>
      </c>
      <c r="H169" s="172">
        <v>14.33</v>
      </c>
      <c r="I169" s="173"/>
      <c r="J169" s="174">
        <f>ROUND(I169*H169,2)</f>
        <v>0</v>
      </c>
      <c r="K169" s="170" t="s">
        <v>179</v>
      </c>
      <c r="L169" s="34"/>
      <c r="M169" s="175" t="s">
        <v>1</v>
      </c>
      <c r="N169" s="176" t="s">
        <v>42</v>
      </c>
      <c r="O169" s="59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180</v>
      </c>
      <c r="AT169" s="179" t="s">
        <v>175</v>
      </c>
      <c r="AU169" s="179" t="s">
        <v>92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92</v>
      </c>
      <c r="BK169" s="180">
        <f>ROUND(I169*H169,2)</f>
        <v>0</v>
      </c>
      <c r="BL169" s="18" t="s">
        <v>180</v>
      </c>
      <c r="BM169" s="179" t="s">
        <v>1516</v>
      </c>
    </row>
    <row r="170" spans="1:65" s="2" customFormat="1" ht="21.75" customHeight="1">
      <c r="A170" s="33"/>
      <c r="B170" s="167"/>
      <c r="C170" s="168" t="s">
        <v>231</v>
      </c>
      <c r="D170" s="168" t="s">
        <v>175</v>
      </c>
      <c r="E170" s="169" t="s">
        <v>567</v>
      </c>
      <c r="F170" s="170" t="s">
        <v>568</v>
      </c>
      <c r="G170" s="171" t="s">
        <v>206</v>
      </c>
      <c r="H170" s="172">
        <v>200.62</v>
      </c>
      <c r="I170" s="173"/>
      <c r="J170" s="174">
        <f>ROUND(I170*H170,2)</f>
        <v>0</v>
      </c>
      <c r="K170" s="170" t="s">
        <v>179</v>
      </c>
      <c r="L170" s="34"/>
      <c r="M170" s="175" t="s">
        <v>1</v>
      </c>
      <c r="N170" s="176" t="s">
        <v>42</v>
      </c>
      <c r="O170" s="59"/>
      <c r="P170" s="177">
        <f>O170*H170</f>
        <v>0</v>
      </c>
      <c r="Q170" s="177">
        <v>0</v>
      </c>
      <c r="R170" s="177">
        <f>Q170*H170</f>
        <v>0</v>
      </c>
      <c r="S170" s="177">
        <v>0</v>
      </c>
      <c r="T170" s="178">
        <f>S170*H170</f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180</v>
      </c>
      <c r="AT170" s="179" t="s">
        <v>175</v>
      </c>
      <c r="AU170" s="179" t="s">
        <v>92</v>
      </c>
      <c r="AY170" s="18" t="s">
        <v>173</v>
      </c>
      <c r="BE170" s="180">
        <f>IF(N170="základní",J170,0)</f>
        <v>0</v>
      </c>
      <c r="BF170" s="180">
        <f>IF(N170="snížená",J170,0)</f>
        <v>0</v>
      </c>
      <c r="BG170" s="180">
        <f>IF(N170="zákl. přenesená",J170,0)</f>
        <v>0</v>
      </c>
      <c r="BH170" s="180">
        <f>IF(N170="sníž. přenesená",J170,0)</f>
        <v>0</v>
      </c>
      <c r="BI170" s="180">
        <f>IF(N170="nulová",J170,0)</f>
        <v>0</v>
      </c>
      <c r="BJ170" s="18" t="s">
        <v>92</v>
      </c>
      <c r="BK170" s="180">
        <f>ROUND(I170*H170,2)</f>
        <v>0</v>
      </c>
      <c r="BL170" s="18" t="s">
        <v>180</v>
      </c>
      <c r="BM170" s="179" t="s">
        <v>1517</v>
      </c>
    </row>
    <row r="171" spans="2:51" s="14" customFormat="1" ht="12">
      <c r="B171" s="189"/>
      <c r="D171" s="182" t="s">
        <v>182</v>
      </c>
      <c r="F171" s="191" t="s">
        <v>1518</v>
      </c>
      <c r="H171" s="192">
        <v>200.62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182</v>
      </c>
      <c r="AU171" s="190" t="s">
        <v>92</v>
      </c>
      <c r="AV171" s="14" t="s">
        <v>92</v>
      </c>
      <c r="AW171" s="14" t="s">
        <v>3</v>
      </c>
      <c r="AX171" s="14" t="s">
        <v>84</v>
      </c>
      <c r="AY171" s="190" t="s">
        <v>173</v>
      </c>
    </row>
    <row r="172" spans="1:65" s="2" customFormat="1" ht="21.75" customHeight="1">
      <c r="A172" s="33"/>
      <c r="B172" s="167"/>
      <c r="C172" s="168" t="s">
        <v>235</v>
      </c>
      <c r="D172" s="168" t="s">
        <v>175</v>
      </c>
      <c r="E172" s="169" t="s">
        <v>572</v>
      </c>
      <c r="F172" s="170" t="s">
        <v>573</v>
      </c>
      <c r="G172" s="171" t="s">
        <v>206</v>
      </c>
      <c r="H172" s="172">
        <v>14.33</v>
      </c>
      <c r="I172" s="173"/>
      <c r="J172" s="174">
        <f>ROUND(I172*H172,2)</f>
        <v>0</v>
      </c>
      <c r="K172" s="170" t="s">
        <v>179</v>
      </c>
      <c r="L172" s="34"/>
      <c r="M172" s="175" t="s">
        <v>1</v>
      </c>
      <c r="N172" s="176" t="s">
        <v>42</v>
      </c>
      <c r="O172" s="59"/>
      <c r="P172" s="177">
        <f>O172*H172</f>
        <v>0</v>
      </c>
      <c r="Q172" s="177">
        <v>0</v>
      </c>
      <c r="R172" s="177">
        <f>Q172*H172</f>
        <v>0</v>
      </c>
      <c r="S172" s="177">
        <v>0</v>
      </c>
      <c r="T172" s="178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180</v>
      </c>
      <c r="AT172" s="179" t="s">
        <v>175</v>
      </c>
      <c r="AU172" s="179" t="s">
        <v>92</v>
      </c>
      <c r="AY172" s="18" t="s">
        <v>173</v>
      </c>
      <c r="BE172" s="180">
        <f>IF(N172="základní",J172,0)</f>
        <v>0</v>
      </c>
      <c r="BF172" s="180">
        <f>IF(N172="snížená",J172,0)</f>
        <v>0</v>
      </c>
      <c r="BG172" s="180">
        <f>IF(N172="zákl. přenesená",J172,0)</f>
        <v>0</v>
      </c>
      <c r="BH172" s="180">
        <f>IF(N172="sníž. přenesená",J172,0)</f>
        <v>0</v>
      </c>
      <c r="BI172" s="180">
        <f>IF(N172="nulová",J172,0)</f>
        <v>0</v>
      </c>
      <c r="BJ172" s="18" t="s">
        <v>92</v>
      </c>
      <c r="BK172" s="180">
        <f>ROUND(I172*H172,2)</f>
        <v>0</v>
      </c>
      <c r="BL172" s="18" t="s">
        <v>180</v>
      </c>
      <c r="BM172" s="179" t="s">
        <v>1519</v>
      </c>
    </row>
    <row r="173" spans="2:63" s="12" customFormat="1" ht="22.95" customHeight="1">
      <c r="B173" s="154"/>
      <c r="D173" s="155" t="s">
        <v>75</v>
      </c>
      <c r="E173" s="165" t="s">
        <v>575</v>
      </c>
      <c r="F173" s="165" t="s">
        <v>576</v>
      </c>
      <c r="I173" s="157"/>
      <c r="J173" s="166">
        <f>BK173</f>
        <v>0</v>
      </c>
      <c r="L173" s="154"/>
      <c r="M173" s="159"/>
      <c r="N173" s="160"/>
      <c r="O173" s="160"/>
      <c r="P173" s="161">
        <f>P174</f>
        <v>0</v>
      </c>
      <c r="Q173" s="160"/>
      <c r="R173" s="161">
        <f>R174</f>
        <v>0</v>
      </c>
      <c r="S173" s="160"/>
      <c r="T173" s="162">
        <f>T174</f>
        <v>0</v>
      </c>
      <c r="AR173" s="155" t="s">
        <v>84</v>
      </c>
      <c r="AT173" s="163" t="s">
        <v>75</v>
      </c>
      <c r="AU173" s="163" t="s">
        <v>84</v>
      </c>
      <c r="AY173" s="155" t="s">
        <v>173</v>
      </c>
      <c r="BK173" s="164">
        <f>BK174</f>
        <v>0</v>
      </c>
    </row>
    <row r="174" spans="1:65" s="2" customFormat="1" ht="16.5" customHeight="1">
      <c r="A174" s="33"/>
      <c r="B174" s="167"/>
      <c r="C174" s="168" t="s">
        <v>240</v>
      </c>
      <c r="D174" s="168" t="s">
        <v>175</v>
      </c>
      <c r="E174" s="169" t="s">
        <v>578</v>
      </c>
      <c r="F174" s="170" t="s">
        <v>579</v>
      </c>
      <c r="G174" s="171" t="s">
        <v>206</v>
      </c>
      <c r="H174" s="172">
        <v>1.677</v>
      </c>
      <c r="I174" s="173"/>
      <c r="J174" s="174">
        <f>ROUND(I174*H174,2)</f>
        <v>0</v>
      </c>
      <c r="K174" s="170" t="s">
        <v>179</v>
      </c>
      <c r="L174" s="34"/>
      <c r="M174" s="175" t="s">
        <v>1</v>
      </c>
      <c r="N174" s="176" t="s">
        <v>42</v>
      </c>
      <c r="O174" s="59"/>
      <c r="P174" s="177">
        <f>O174*H174</f>
        <v>0</v>
      </c>
      <c r="Q174" s="177">
        <v>0</v>
      </c>
      <c r="R174" s="177">
        <f>Q174*H174</f>
        <v>0</v>
      </c>
      <c r="S174" s="177">
        <v>0</v>
      </c>
      <c r="T174" s="178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180</v>
      </c>
      <c r="AT174" s="179" t="s">
        <v>175</v>
      </c>
      <c r="AU174" s="179" t="s">
        <v>92</v>
      </c>
      <c r="AY174" s="18" t="s">
        <v>173</v>
      </c>
      <c r="BE174" s="180">
        <f>IF(N174="základní",J174,0)</f>
        <v>0</v>
      </c>
      <c r="BF174" s="180">
        <f>IF(N174="snížená",J174,0)</f>
        <v>0</v>
      </c>
      <c r="BG174" s="180">
        <f>IF(N174="zákl. přenesená",J174,0)</f>
        <v>0</v>
      </c>
      <c r="BH174" s="180">
        <f>IF(N174="sníž. přenesená",J174,0)</f>
        <v>0</v>
      </c>
      <c r="BI174" s="180">
        <f>IF(N174="nulová",J174,0)</f>
        <v>0</v>
      </c>
      <c r="BJ174" s="18" t="s">
        <v>92</v>
      </c>
      <c r="BK174" s="180">
        <f>ROUND(I174*H174,2)</f>
        <v>0</v>
      </c>
      <c r="BL174" s="18" t="s">
        <v>180</v>
      </c>
      <c r="BM174" s="179" t="s">
        <v>1520</v>
      </c>
    </row>
    <row r="175" spans="2:63" s="12" customFormat="1" ht="25.95" customHeight="1">
      <c r="B175" s="154"/>
      <c r="D175" s="155" t="s">
        <v>75</v>
      </c>
      <c r="E175" s="156" t="s">
        <v>581</v>
      </c>
      <c r="F175" s="156" t="s">
        <v>582</v>
      </c>
      <c r="I175" s="157"/>
      <c r="J175" s="158">
        <f>BK175</f>
        <v>0</v>
      </c>
      <c r="L175" s="154"/>
      <c r="M175" s="159"/>
      <c r="N175" s="160"/>
      <c r="O175" s="160"/>
      <c r="P175" s="161">
        <f>P176+P194+P234+P238+P261</f>
        <v>0</v>
      </c>
      <c r="Q175" s="160"/>
      <c r="R175" s="161">
        <f>R176+R194+R234+R238+R261</f>
        <v>2.6179599999999996</v>
      </c>
      <c r="S175" s="160"/>
      <c r="T175" s="162">
        <f>T176+T194+T234+T238+T261</f>
        <v>7.3677600000000005</v>
      </c>
      <c r="AR175" s="155" t="s">
        <v>92</v>
      </c>
      <c r="AT175" s="163" t="s">
        <v>75</v>
      </c>
      <c r="AU175" s="163" t="s">
        <v>76</v>
      </c>
      <c r="AY175" s="155" t="s">
        <v>173</v>
      </c>
      <c r="BK175" s="164">
        <f>BK176+BK194+BK234+BK238+BK261</f>
        <v>0</v>
      </c>
    </row>
    <row r="176" spans="2:63" s="12" customFormat="1" ht="22.95" customHeight="1">
      <c r="B176" s="154"/>
      <c r="D176" s="155" t="s">
        <v>75</v>
      </c>
      <c r="E176" s="165" t="s">
        <v>654</v>
      </c>
      <c r="F176" s="165" t="s">
        <v>655</v>
      </c>
      <c r="I176" s="157"/>
      <c r="J176" s="166">
        <f>BK176</f>
        <v>0</v>
      </c>
      <c r="L176" s="154"/>
      <c r="M176" s="159"/>
      <c r="N176" s="160"/>
      <c r="O176" s="160"/>
      <c r="P176" s="161">
        <f>SUM(P177:P193)</f>
        <v>0</v>
      </c>
      <c r="Q176" s="160"/>
      <c r="R176" s="161">
        <f>SUM(R177:R193)</f>
        <v>0.14292</v>
      </c>
      <c r="S176" s="160"/>
      <c r="T176" s="162">
        <f>SUM(T177:T193)</f>
        <v>2.77512</v>
      </c>
      <c r="AR176" s="155" t="s">
        <v>92</v>
      </c>
      <c r="AT176" s="163" t="s">
        <v>75</v>
      </c>
      <c r="AU176" s="163" t="s">
        <v>84</v>
      </c>
      <c r="AY176" s="155" t="s">
        <v>173</v>
      </c>
      <c r="BK176" s="164">
        <f>SUM(BK177:BK193)</f>
        <v>0</v>
      </c>
    </row>
    <row r="177" spans="1:65" s="2" customFormat="1" ht="16.5" customHeight="1">
      <c r="A177" s="33"/>
      <c r="B177" s="167"/>
      <c r="C177" s="168" t="s">
        <v>245</v>
      </c>
      <c r="D177" s="168" t="s">
        <v>175</v>
      </c>
      <c r="E177" s="169" t="s">
        <v>1521</v>
      </c>
      <c r="F177" s="170" t="s">
        <v>1522</v>
      </c>
      <c r="G177" s="171" t="s">
        <v>256</v>
      </c>
      <c r="H177" s="172">
        <v>186</v>
      </c>
      <c r="I177" s="173"/>
      <c r="J177" s="174">
        <f>ROUND(I177*H177,2)</f>
        <v>0</v>
      </c>
      <c r="K177" s="170" t="s">
        <v>179</v>
      </c>
      <c r="L177" s="34"/>
      <c r="M177" s="175" t="s">
        <v>1</v>
      </c>
      <c r="N177" s="176" t="s">
        <v>42</v>
      </c>
      <c r="O177" s="59"/>
      <c r="P177" s="177">
        <f>O177*H177</f>
        <v>0</v>
      </c>
      <c r="Q177" s="177">
        <v>0</v>
      </c>
      <c r="R177" s="177">
        <f>Q177*H177</f>
        <v>0</v>
      </c>
      <c r="S177" s="177">
        <v>0.01492</v>
      </c>
      <c r="T177" s="178">
        <f>S177*H177</f>
        <v>2.77512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253</v>
      </c>
      <c r="AT177" s="179" t="s">
        <v>175</v>
      </c>
      <c r="AU177" s="179" t="s">
        <v>92</v>
      </c>
      <c r="AY177" s="18" t="s">
        <v>173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92</v>
      </c>
      <c r="BK177" s="180">
        <f>ROUND(I177*H177,2)</f>
        <v>0</v>
      </c>
      <c r="BL177" s="18" t="s">
        <v>253</v>
      </c>
      <c r="BM177" s="179" t="s">
        <v>1523</v>
      </c>
    </row>
    <row r="178" spans="1:65" s="2" customFormat="1" ht="16.5" customHeight="1">
      <c r="A178" s="33"/>
      <c r="B178" s="167"/>
      <c r="C178" s="168" t="s">
        <v>8</v>
      </c>
      <c r="D178" s="168" t="s">
        <v>175</v>
      </c>
      <c r="E178" s="169" t="s">
        <v>1524</v>
      </c>
      <c r="F178" s="170" t="s">
        <v>1525</v>
      </c>
      <c r="G178" s="171" t="s">
        <v>256</v>
      </c>
      <c r="H178" s="172">
        <v>22</v>
      </c>
      <c r="I178" s="173"/>
      <c r="J178" s="174">
        <f>ROUND(I178*H178,2)</f>
        <v>0</v>
      </c>
      <c r="K178" s="170" t="s">
        <v>179</v>
      </c>
      <c r="L178" s="34"/>
      <c r="M178" s="175" t="s">
        <v>1</v>
      </c>
      <c r="N178" s="176" t="s">
        <v>42</v>
      </c>
      <c r="O178" s="59"/>
      <c r="P178" s="177">
        <f>O178*H178</f>
        <v>0</v>
      </c>
      <c r="Q178" s="177">
        <v>0.00059</v>
      </c>
      <c r="R178" s="177">
        <f>Q178*H178</f>
        <v>0.01298</v>
      </c>
      <c r="S178" s="177">
        <v>0</v>
      </c>
      <c r="T178" s="178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79" t="s">
        <v>253</v>
      </c>
      <c r="AT178" s="179" t="s">
        <v>175</v>
      </c>
      <c r="AU178" s="179" t="s">
        <v>92</v>
      </c>
      <c r="AY178" s="18" t="s">
        <v>173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8" t="s">
        <v>92</v>
      </c>
      <c r="BK178" s="180">
        <f>ROUND(I178*H178,2)</f>
        <v>0</v>
      </c>
      <c r="BL178" s="18" t="s">
        <v>253</v>
      </c>
      <c r="BM178" s="179" t="s">
        <v>1526</v>
      </c>
    </row>
    <row r="179" spans="1:65" s="2" customFormat="1" ht="16.5" customHeight="1">
      <c r="A179" s="33"/>
      <c r="B179" s="167"/>
      <c r="C179" s="168" t="s">
        <v>253</v>
      </c>
      <c r="D179" s="168" t="s">
        <v>175</v>
      </c>
      <c r="E179" s="169" t="s">
        <v>1527</v>
      </c>
      <c r="F179" s="170" t="s">
        <v>1528</v>
      </c>
      <c r="G179" s="171" t="s">
        <v>256</v>
      </c>
      <c r="H179" s="172">
        <v>64</v>
      </c>
      <c r="I179" s="173"/>
      <c r="J179" s="174">
        <f>ROUND(I179*H179,2)</f>
        <v>0</v>
      </c>
      <c r="K179" s="170" t="s">
        <v>179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0.00121</v>
      </c>
      <c r="R179" s="177">
        <f>Q179*H179</f>
        <v>0.07744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253</v>
      </c>
      <c r="AT179" s="179" t="s">
        <v>175</v>
      </c>
      <c r="AU179" s="179" t="s">
        <v>92</v>
      </c>
      <c r="AY179" s="18" t="s">
        <v>173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92</v>
      </c>
      <c r="BK179" s="180">
        <f>ROUND(I179*H179,2)</f>
        <v>0</v>
      </c>
      <c r="BL179" s="18" t="s">
        <v>253</v>
      </c>
      <c r="BM179" s="179" t="s">
        <v>1529</v>
      </c>
    </row>
    <row r="180" spans="1:65" s="2" customFormat="1" ht="16.5" customHeight="1">
      <c r="A180" s="33"/>
      <c r="B180" s="167"/>
      <c r="C180" s="168" t="s">
        <v>260</v>
      </c>
      <c r="D180" s="168" t="s">
        <v>175</v>
      </c>
      <c r="E180" s="169" t="s">
        <v>1530</v>
      </c>
      <c r="F180" s="170" t="s">
        <v>1531</v>
      </c>
      <c r="G180" s="171" t="s">
        <v>256</v>
      </c>
      <c r="H180" s="172">
        <v>28</v>
      </c>
      <c r="I180" s="173"/>
      <c r="J180" s="174">
        <f>ROUND(I180*H180,2)</f>
        <v>0</v>
      </c>
      <c r="K180" s="170" t="s">
        <v>179</v>
      </c>
      <c r="L180" s="34"/>
      <c r="M180" s="175" t="s">
        <v>1</v>
      </c>
      <c r="N180" s="176" t="s">
        <v>42</v>
      </c>
      <c r="O180" s="59"/>
      <c r="P180" s="177">
        <f>O180*H180</f>
        <v>0</v>
      </c>
      <c r="Q180" s="177">
        <v>0.00029</v>
      </c>
      <c r="R180" s="177">
        <f>Q180*H180</f>
        <v>0.00812</v>
      </c>
      <c r="S180" s="177">
        <v>0</v>
      </c>
      <c r="T180" s="178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79" t="s">
        <v>253</v>
      </c>
      <c r="AT180" s="179" t="s">
        <v>175</v>
      </c>
      <c r="AU180" s="179" t="s">
        <v>92</v>
      </c>
      <c r="AY180" s="18" t="s">
        <v>173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8" t="s">
        <v>92</v>
      </c>
      <c r="BK180" s="180">
        <f>ROUND(I180*H180,2)</f>
        <v>0</v>
      </c>
      <c r="BL180" s="18" t="s">
        <v>253</v>
      </c>
      <c r="BM180" s="179" t="s">
        <v>1532</v>
      </c>
    </row>
    <row r="181" spans="2:51" s="14" customFormat="1" ht="12">
      <c r="B181" s="189"/>
      <c r="D181" s="182" t="s">
        <v>182</v>
      </c>
      <c r="E181" s="190" t="s">
        <v>1</v>
      </c>
      <c r="F181" s="191" t="s">
        <v>1533</v>
      </c>
      <c r="H181" s="192">
        <v>28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182</v>
      </c>
      <c r="AU181" s="190" t="s">
        <v>92</v>
      </c>
      <c r="AV181" s="14" t="s">
        <v>92</v>
      </c>
      <c r="AW181" s="14" t="s">
        <v>32</v>
      </c>
      <c r="AX181" s="14" t="s">
        <v>84</v>
      </c>
      <c r="AY181" s="190" t="s">
        <v>173</v>
      </c>
    </row>
    <row r="182" spans="1:65" s="2" customFormat="1" ht="16.5" customHeight="1">
      <c r="A182" s="33"/>
      <c r="B182" s="167"/>
      <c r="C182" s="168" t="s">
        <v>265</v>
      </c>
      <c r="D182" s="168" t="s">
        <v>175</v>
      </c>
      <c r="E182" s="169" t="s">
        <v>1534</v>
      </c>
      <c r="F182" s="170" t="s">
        <v>1535</v>
      </c>
      <c r="G182" s="171" t="s">
        <v>256</v>
      </c>
      <c r="H182" s="172">
        <v>56</v>
      </c>
      <c r="I182" s="173"/>
      <c r="J182" s="174">
        <f>ROUND(I182*H182,2)</f>
        <v>0</v>
      </c>
      <c r="K182" s="170" t="s">
        <v>179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0.00035</v>
      </c>
      <c r="R182" s="177">
        <f>Q182*H182</f>
        <v>0.0196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253</v>
      </c>
      <c r="AT182" s="179" t="s">
        <v>175</v>
      </c>
      <c r="AU182" s="179" t="s">
        <v>92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253</v>
      </c>
      <c r="BM182" s="179" t="s">
        <v>1536</v>
      </c>
    </row>
    <row r="183" spans="1:65" s="2" customFormat="1" ht="16.5" customHeight="1">
      <c r="A183" s="33"/>
      <c r="B183" s="167"/>
      <c r="C183" s="168" t="s">
        <v>270</v>
      </c>
      <c r="D183" s="168" t="s">
        <v>175</v>
      </c>
      <c r="E183" s="169" t="s">
        <v>1537</v>
      </c>
      <c r="F183" s="170" t="s">
        <v>1538</v>
      </c>
      <c r="G183" s="171" t="s">
        <v>256</v>
      </c>
      <c r="H183" s="172">
        <v>4</v>
      </c>
      <c r="I183" s="173"/>
      <c r="J183" s="174">
        <f>ROUND(I183*H183,2)</f>
        <v>0</v>
      </c>
      <c r="K183" s="170" t="s">
        <v>179</v>
      </c>
      <c r="L183" s="34"/>
      <c r="M183" s="175" t="s">
        <v>1</v>
      </c>
      <c r="N183" s="176" t="s">
        <v>42</v>
      </c>
      <c r="O183" s="59"/>
      <c r="P183" s="177">
        <f>O183*H183</f>
        <v>0</v>
      </c>
      <c r="Q183" s="177">
        <v>0.00057</v>
      </c>
      <c r="R183" s="177">
        <f>Q183*H183</f>
        <v>0.00228</v>
      </c>
      <c r="S183" s="177">
        <v>0</v>
      </c>
      <c r="T183" s="178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79" t="s">
        <v>253</v>
      </c>
      <c r="AT183" s="179" t="s">
        <v>175</v>
      </c>
      <c r="AU183" s="179" t="s">
        <v>92</v>
      </c>
      <c r="AY183" s="18" t="s">
        <v>173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8" t="s">
        <v>92</v>
      </c>
      <c r="BK183" s="180">
        <f>ROUND(I183*H183,2)</f>
        <v>0</v>
      </c>
      <c r="BL183" s="18" t="s">
        <v>253</v>
      </c>
      <c r="BM183" s="179" t="s">
        <v>1539</v>
      </c>
    </row>
    <row r="184" spans="1:65" s="2" customFormat="1" ht="16.5" customHeight="1">
      <c r="A184" s="33"/>
      <c r="B184" s="167"/>
      <c r="C184" s="168" t="s">
        <v>289</v>
      </c>
      <c r="D184" s="168" t="s">
        <v>175</v>
      </c>
      <c r="E184" s="169" t="s">
        <v>1540</v>
      </c>
      <c r="F184" s="170" t="s">
        <v>1541</v>
      </c>
      <c r="G184" s="171" t="s">
        <v>256</v>
      </c>
      <c r="H184" s="172">
        <v>12</v>
      </c>
      <c r="I184" s="173"/>
      <c r="J184" s="174">
        <f>ROUND(I184*H184,2)</f>
        <v>0</v>
      </c>
      <c r="K184" s="170" t="s">
        <v>179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0.00114</v>
      </c>
      <c r="R184" s="177">
        <f>Q184*H184</f>
        <v>0.01368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253</v>
      </c>
      <c r="AT184" s="179" t="s">
        <v>175</v>
      </c>
      <c r="AU184" s="179" t="s">
        <v>92</v>
      </c>
      <c r="AY184" s="18" t="s">
        <v>173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92</v>
      </c>
      <c r="BK184" s="180">
        <f>ROUND(I184*H184,2)</f>
        <v>0</v>
      </c>
      <c r="BL184" s="18" t="s">
        <v>253</v>
      </c>
      <c r="BM184" s="179" t="s">
        <v>1542</v>
      </c>
    </row>
    <row r="185" spans="1:65" s="2" customFormat="1" ht="16.5" customHeight="1">
      <c r="A185" s="33"/>
      <c r="B185" s="167"/>
      <c r="C185" s="168" t="s">
        <v>7</v>
      </c>
      <c r="D185" s="168" t="s">
        <v>175</v>
      </c>
      <c r="E185" s="169" t="s">
        <v>1543</v>
      </c>
      <c r="F185" s="170" t="s">
        <v>1544</v>
      </c>
      <c r="G185" s="171" t="s">
        <v>659</v>
      </c>
      <c r="H185" s="172">
        <v>13</v>
      </c>
      <c r="I185" s="173"/>
      <c r="J185" s="174">
        <f>ROUND(I185*H185,2)</f>
        <v>0</v>
      </c>
      <c r="K185" s="170" t="s">
        <v>179</v>
      </c>
      <c r="L185" s="34"/>
      <c r="M185" s="175" t="s">
        <v>1</v>
      </c>
      <c r="N185" s="176" t="s">
        <v>42</v>
      </c>
      <c r="O185" s="59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253</v>
      </c>
      <c r="AT185" s="179" t="s">
        <v>175</v>
      </c>
      <c r="AU185" s="179" t="s">
        <v>92</v>
      </c>
      <c r="AY185" s="18" t="s">
        <v>173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92</v>
      </c>
      <c r="BK185" s="180">
        <f>ROUND(I185*H185,2)</f>
        <v>0</v>
      </c>
      <c r="BL185" s="18" t="s">
        <v>253</v>
      </c>
      <c r="BM185" s="179" t="s">
        <v>1545</v>
      </c>
    </row>
    <row r="186" spans="2:51" s="14" customFormat="1" ht="12">
      <c r="B186" s="189"/>
      <c r="D186" s="182" t="s">
        <v>182</v>
      </c>
      <c r="E186" s="190" t="s">
        <v>1</v>
      </c>
      <c r="F186" s="191" t="s">
        <v>1546</v>
      </c>
      <c r="H186" s="192">
        <v>13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182</v>
      </c>
      <c r="AU186" s="190" t="s">
        <v>92</v>
      </c>
      <c r="AV186" s="14" t="s">
        <v>92</v>
      </c>
      <c r="AW186" s="14" t="s">
        <v>32</v>
      </c>
      <c r="AX186" s="14" t="s">
        <v>84</v>
      </c>
      <c r="AY186" s="190" t="s">
        <v>173</v>
      </c>
    </row>
    <row r="187" spans="1:65" s="2" customFormat="1" ht="16.5" customHeight="1">
      <c r="A187" s="33"/>
      <c r="B187" s="167"/>
      <c r="C187" s="168" t="s">
        <v>307</v>
      </c>
      <c r="D187" s="168" t="s">
        <v>175</v>
      </c>
      <c r="E187" s="169" t="s">
        <v>1547</v>
      </c>
      <c r="F187" s="170" t="s">
        <v>1548</v>
      </c>
      <c r="G187" s="171" t="s">
        <v>659</v>
      </c>
      <c r="H187" s="172">
        <v>36</v>
      </c>
      <c r="I187" s="173"/>
      <c r="J187" s="174">
        <f aca="true" t="shared" si="0" ref="J187:J193">ROUND(I187*H187,2)</f>
        <v>0</v>
      </c>
      <c r="K187" s="170" t="s">
        <v>179</v>
      </c>
      <c r="L187" s="34"/>
      <c r="M187" s="175" t="s">
        <v>1</v>
      </c>
      <c r="N187" s="176" t="s">
        <v>42</v>
      </c>
      <c r="O187" s="59"/>
      <c r="P187" s="177">
        <f aca="true" t="shared" si="1" ref="P187:P193">O187*H187</f>
        <v>0</v>
      </c>
      <c r="Q187" s="177">
        <v>0</v>
      </c>
      <c r="R187" s="177">
        <f aca="true" t="shared" si="2" ref="R187:R193">Q187*H187</f>
        <v>0</v>
      </c>
      <c r="S187" s="177">
        <v>0</v>
      </c>
      <c r="T187" s="178">
        <f aca="true" t="shared" si="3" ref="T187:T193"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253</v>
      </c>
      <c r="AT187" s="179" t="s">
        <v>175</v>
      </c>
      <c r="AU187" s="179" t="s">
        <v>92</v>
      </c>
      <c r="AY187" s="18" t="s">
        <v>173</v>
      </c>
      <c r="BE187" s="180">
        <f aca="true" t="shared" si="4" ref="BE187:BE193">IF(N187="základní",J187,0)</f>
        <v>0</v>
      </c>
      <c r="BF187" s="180">
        <f aca="true" t="shared" si="5" ref="BF187:BF193">IF(N187="snížená",J187,0)</f>
        <v>0</v>
      </c>
      <c r="BG187" s="180">
        <f aca="true" t="shared" si="6" ref="BG187:BG193">IF(N187="zákl. přenesená",J187,0)</f>
        <v>0</v>
      </c>
      <c r="BH187" s="180">
        <f aca="true" t="shared" si="7" ref="BH187:BH193">IF(N187="sníž. přenesená",J187,0)</f>
        <v>0</v>
      </c>
      <c r="BI187" s="180">
        <f aca="true" t="shared" si="8" ref="BI187:BI193">IF(N187="nulová",J187,0)</f>
        <v>0</v>
      </c>
      <c r="BJ187" s="18" t="s">
        <v>92</v>
      </c>
      <c r="BK187" s="180">
        <f aca="true" t="shared" si="9" ref="BK187:BK193">ROUND(I187*H187,2)</f>
        <v>0</v>
      </c>
      <c r="BL187" s="18" t="s">
        <v>253</v>
      </c>
      <c r="BM187" s="179" t="s">
        <v>1549</v>
      </c>
    </row>
    <row r="188" spans="1:65" s="2" customFormat="1" ht="16.5" customHeight="1">
      <c r="A188" s="33"/>
      <c r="B188" s="167"/>
      <c r="C188" s="168" t="s">
        <v>315</v>
      </c>
      <c r="D188" s="168" t="s">
        <v>175</v>
      </c>
      <c r="E188" s="169" t="s">
        <v>1550</v>
      </c>
      <c r="F188" s="170" t="s">
        <v>1551</v>
      </c>
      <c r="G188" s="171" t="s">
        <v>659</v>
      </c>
      <c r="H188" s="172">
        <v>12</v>
      </c>
      <c r="I188" s="173"/>
      <c r="J188" s="174">
        <f t="shared" si="0"/>
        <v>0</v>
      </c>
      <c r="K188" s="170" t="s">
        <v>179</v>
      </c>
      <c r="L188" s="34"/>
      <c r="M188" s="175" t="s">
        <v>1</v>
      </c>
      <c r="N188" s="176" t="s">
        <v>42</v>
      </c>
      <c r="O188" s="59"/>
      <c r="P188" s="177">
        <f t="shared" si="1"/>
        <v>0</v>
      </c>
      <c r="Q188" s="177">
        <v>0</v>
      </c>
      <c r="R188" s="177">
        <f t="shared" si="2"/>
        <v>0</v>
      </c>
      <c r="S188" s="177">
        <v>0</v>
      </c>
      <c r="T188" s="178">
        <f t="shared" si="3"/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253</v>
      </c>
      <c r="AT188" s="179" t="s">
        <v>175</v>
      </c>
      <c r="AU188" s="179" t="s">
        <v>92</v>
      </c>
      <c r="AY188" s="18" t="s">
        <v>173</v>
      </c>
      <c r="BE188" s="180">
        <f t="shared" si="4"/>
        <v>0</v>
      </c>
      <c r="BF188" s="180">
        <f t="shared" si="5"/>
        <v>0</v>
      </c>
      <c r="BG188" s="180">
        <f t="shared" si="6"/>
        <v>0</v>
      </c>
      <c r="BH188" s="180">
        <f t="shared" si="7"/>
        <v>0</v>
      </c>
      <c r="BI188" s="180">
        <f t="shared" si="8"/>
        <v>0</v>
      </c>
      <c r="BJ188" s="18" t="s">
        <v>92</v>
      </c>
      <c r="BK188" s="180">
        <f t="shared" si="9"/>
        <v>0</v>
      </c>
      <c r="BL188" s="18" t="s">
        <v>253</v>
      </c>
      <c r="BM188" s="179" t="s">
        <v>1552</v>
      </c>
    </row>
    <row r="189" spans="1:65" s="2" customFormat="1" ht="21.75" customHeight="1">
      <c r="A189" s="33"/>
      <c r="B189" s="167"/>
      <c r="C189" s="168" t="s">
        <v>320</v>
      </c>
      <c r="D189" s="168" t="s">
        <v>175</v>
      </c>
      <c r="E189" s="169" t="s">
        <v>1553</v>
      </c>
      <c r="F189" s="170" t="s">
        <v>1554</v>
      </c>
      <c r="G189" s="171" t="s">
        <v>659</v>
      </c>
      <c r="H189" s="172">
        <v>13</v>
      </c>
      <c r="I189" s="173"/>
      <c r="J189" s="174">
        <f t="shared" si="0"/>
        <v>0</v>
      </c>
      <c r="K189" s="170" t="s">
        <v>179</v>
      </c>
      <c r="L189" s="34"/>
      <c r="M189" s="175" t="s">
        <v>1</v>
      </c>
      <c r="N189" s="176" t="s">
        <v>42</v>
      </c>
      <c r="O189" s="59"/>
      <c r="P189" s="177">
        <f t="shared" si="1"/>
        <v>0</v>
      </c>
      <c r="Q189" s="177">
        <v>0.0005</v>
      </c>
      <c r="R189" s="177">
        <f t="shared" si="2"/>
        <v>0.006500000000000001</v>
      </c>
      <c r="S189" s="177">
        <v>0</v>
      </c>
      <c r="T189" s="178">
        <f t="shared" si="3"/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253</v>
      </c>
      <c r="AT189" s="179" t="s">
        <v>175</v>
      </c>
      <c r="AU189" s="179" t="s">
        <v>92</v>
      </c>
      <c r="AY189" s="18" t="s">
        <v>173</v>
      </c>
      <c r="BE189" s="180">
        <f t="shared" si="4"/>
        <v>0</v>
      </c>
      <c r="BF189" s="180">
        <f t="shared" si="5"/>
        <v>0</v>
      </c>
      <c r="BG189" s="180">
        <f t="shared" si="6"/>
        <v>0</v>
      </c>
      <c r="BH189" s="180">
        <f t="shared" si="7"/>
        <v>0</v>
      </c>
      <c r="BI189" s="180">
        <f t="shared" si="8"/>
        <v>0</v>
      </c>
      <c r="BJ189" s="18" t="s">
        <v>92</v>
      </c>
      <c r="BK189" s="180">
        <f t="shared" si="9"/>
        <v>0</v>
      </c>
      <c r="BL189" s="18" t="s">
        <v>253</v>
      </c>
      <c r="BM189" s="179" t="s">
        <v>1555</v>
      </c>
    </row>
    <row r="190" spans="1:65" s="2" customFormat="1" ht="16.5" customHeight="1">
      <c r="A190" s="33"/>
      <c r="B190" s="167"/>
      <c r="C190" s="168" t="s">
        <v>345</v>
      </c>
      <c r="D190" s="168" t="s">
        <v>175</v>
      </c>
      <c r="E190" s="169" t="s">
        <v>1556</v>
      </c>
      <c r="F190" s="170" t="s">
        <v>1557</v>
      </c>
      <c r="G190" s="171" t="s">
        <v>659</v>
      </c>
      <c r="H190" s="172">
        <v>8</v>
      </c>
      <c r="I190" s="173"/>
      <c r="J190" s="174">
        <f t="shared" si="0"/>
        <v>0</v>
      </c>
      <c r="K190" s="170" t="s">
        <v>179</v>
      </c>
      <c r="L190" s="34"/>
      <c r="M190" s="175" t="s">
        <v>1</v>
      </c>
      <c r="N190" s="176" t="s">
        <v>42</v>
      </c>
      <c r="O190" s="59"/>
      <c r="P190" s="177">
        <f t="shared" si="1"/>
        <v>0</v>
      </c>
      <c r="Q190" s="177">
        <v>0.00029</v>
      </c>
      <c r="R190" s="177">
        <f t="shared" si="2"/>
        <v>0.00232</v>
      </c>
      <c r="S190" s="177">
        <v>0</v>
      </c>
      <c r="T190" s="178">
        <f t="shared" si="3"/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253</v>
      </c>
      <c r="AT190" s="179" t="s">
        <v>175</v>
      </c>
      <c r="AU190" s="179" t="s">
        <v>92</v>
      </c>
      <c r="AY190" s="18" t="s">
        <v>173</v>
      </c>
      <c r="BE190" s="180">
        <f t="shared" si="4"/>
        <v>0</v>
      </c>
      <c r="BF190" s="180">
        <f t="shared" si="5"/>
        <v>0</v>
      </c>
      <c r="BG190" s="180">
        <f t="shared" si="6"/>
        <v>0</v>
      </c>
      <c r="BH190" s="180">
        <f t="shared" si="7"/>
        <v>0</v>
      </c>
      <c r="BI190" s="180">
        <f t="shared" si="8"/>
        <v>0</v>
      </c>
      <c r="BJ190" s="18" t="s">
        <v>92</v>
      </c>
      <c r="BK190" s="180">
        <f t="shared" si="9"/>
        <v>0</v>
      </c>
      <c r="BL190" s="18" t="s">
        <v>253</v>
      </c>
      <c r="BM190" s="179" t="s">
        <v>1558</v>
      </c>
    </row>
    <row r="191" spans="1:65" s="2" customFormat="1" ht="16.5" customHeight="1">
      <c r="A191" s="33"/>
      <c r="B191" s="167"/>
      <c r="C191" s="168" t="s">
        <v>349</v>
      </c>
      <c r="D191" s="168" t="s">
        <v>175</v>
      </c>
      <c r="E191" s="169" t="s">
        <v>1559</v>
      </c>
      <c r="F191" s="170" t="s">
        <v>1560</v>
      </c>
      <c r="G191" s="171" t="s">
        <v>256</v>
      </c>
      <c r="H191" s="172">
        <v>186</v>
      </c>
      <c r="I191" s="173"/>
      <c r="J191" s="174">
        <f t="shared" si="0"/>
        <v>0</v>
      </c>
      <c r="K191" s="170" t="s">
        <v>179</v>
      </c>
      <c r="L191" s="34"/>
      <c r="M191" s="175" t="s">
        <v>1</v>
      </c>
      <c r="N191" s="176" t="s">
        <v>42</v>
      </c>
      <c r="O191" s="59"/>
      <c r="P191" s="177">
        <f t="shared" si="1"/>
        <v>0</v>
      </c>
      <c r="Q191" s="177">
        <v>0</v>
      </c>
      <c r="R191" s="177">
        <f t="shared" si="2"/>
        <v>0</v>
      </c>
      <c r="S191" s="177">
        <v>0</v>
      </c>
      <c r="T191" s="178">
        <f t="shared" si="3"/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253</v>
      </c>
      <c r="AT191" s="179" t="s">
        <v>175</v>
      </c>
      <c r="AU191" s="179" t="s">
        <v>92</v>
      </c>
      <c r="AY191" s="18" t="s">
        <v>173</v>
      </c>
      <c r="BE191" s="180">
        <f t="shared" si="4"/>
        <v>0</v>
      </c>
      <c r="BF191" s="180">
        <f t="shared" si="5"/>
        <v>0</v>
      </c>
      <c r="BG191" s="180">
        <f t="shared" si="6"/>
        <v>0</v>
      </c>
      <c r="BH191" s="180">
        <f t="shared" si="7"/>
        <v>0</v>
      </c>
      <c r="BI191" s="180">
        <f t="shared" si="8"/>
        <v>0</v>
      </c>
      <c r="BJ191" s="18" t="s">
        <v>92</v>
      </c>
      <c r="BK191" s="180">
        <f t="shared" si="9"/>
        <v>0</v>
      </c>
      <c r="BL191" s="18" t="s">
        <v>253</v>
      </c>
      <c r="BM191" s="179" t="s">
        <v>1561</v>
      </c>
    </row>
    <row r="192" spans="1:65" s="2" customFormat="1" ht="21.75" customHeight="1">
      <c r="A192" s="33"/>
      <c r="B192" s="167"/>
      <c r="C192" s="168" t="s">
        <v>353</v>
      </c>
      <c r="D192" s="168" t="s">
        <v>175</v>
      </c>
      <c r="E192" s="169" t="s">
        <v>1562</v>
      </c>
      <c r="F192" s="170" t="s">
        <v>1563</v>
      </c>
      <c r="G192" s="171" t="s">
        <v>206</v>
      </c>
      <c r="H192" s="172">
        <v>2.775</v>
      </c>
      <c r="I192" s="173"/>
      <c r="J192" s="174">
        <f t="shared" si="0"/>
        <v>0</v>
      </c>
      <c r="K192" s="170" t="s">
        <v>179</v>
      </c>
      <c r="L192" s="34"/>
      <c r="M192" s="175" t="s">
        <v>1</v>
      </c>
      <c r="N192" s="176" t="s">
        <v>42</v>
      </c>
      <c r="O192" s="59"/>
      <c r="P192" s="177">
        <f t="shared" si="1"/>
        <v>0</v>
      </c>
      <c r="Q192" s="177">
        <v>0</v>
      </c>
      <c r="R192" s="177">
        <f t="shared" si="2"/>
        <v>0</v>
      </c>
      <c r="S192" s="177">
        <v>0</v>
      </c>
      <c r="T192" s="178">
        <f t="shared" si="3"/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179" t="s">
        <v>253</v>
      </c>
      <c r="AT192" s="179" t="s">
        <v>175</v>
      </c>
      <c r="AU192" s="179" t="s">
        <v>92</v>
      </c>
      <c r="AY192" s="18" t="s">
        <v>173</v>
      </c>
      <c r="BE192" s="180">
        <f t="shared" si="4"/>
        <v>0</v>
      </c>
      <c r="BF192" s="180">
        <f t="shared" si="5"/>
        <v>0</v>
      </c>
      <c r="BG192" s="180">
        <f t="shared" si="6"/>
        <v>0</v>
      </c>
      <c r="BH192" s="180">
        <f t="shared" si="7"/>
        <v>0</v>
      </c>
      <c r="BI192" s="180">
        <f t="shared" si="8"/>
        <v>0</v>
      </c>
      <c r="BJ192" s="18" t="s">
        <v>92</v>
      </c>
      <c r="BK192" s="180">
        <f t="shared" si="9"/>
        <v>0</v>
      </c>
      <c r="BL192" s="18" t="s">
        <v>253</v>
      </c>
      <c r="BM192" s="179" t="s">
        <v>1564</v>
      </c>
    </row>
    <row r="193" spans="1:65" s="2" customFormat="1" ht="21.75" customHeight="1">
      <c r="A193" s="33"/>
      <c r="B193" s="167"/>
      <c r="C193" s="168" t="s">
        <v>361</v>
      </c>
      <c r="D193" s="168" t="s">
        <v>175</v>
      </c>
      <c r="E193" s="169" t="s">
        <v>1565</v>
      </c>
      <c r="F193" s="170" t="s">
        <v>1566</v>
      </c>
      <c r="G193" s="171" t="s">
        <v>618</v>
      </c>
      <c r="H193" s="223"/>
      <c r="I193" s="173"/>
      <c r="J193" s="174">
        <f t="shared" si="0"/>
        <v>0</v>
      </c>
      <c r="K193" s="170" t="s">
        <v>179</v>
      </c>
      <c r="L193" s="34"/>
      <c r="M193" s="175" t="s">
        <v>1</v>
      </c>
      <c r="N193" s="176" t="s">
        <v>42</v>
      </c>
      <c r="O193" s="59"/>
      <c r="P193" s="177">
        <f t="shared" si="1"/>
        <v>0</v>
      </c>
      <c r="Q193" s="177">
        <v>0</v>
      </c>
      <c r="R193" s="177">
        <f t="shared" si="2"/>
        <v>0</v>
      </c>
      <c r="S193" s="177">
        <v>0</v>
      </c>
      <c r="T193" s="178">
        <f t="shared" si="3"/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253</v>
      </c>
      <c r="AT193" s="179" t="s">
        <v>175</v>
      </c>
      <c r="AU193" s="179" t="s">
        <v>92</v>
      </c>
      <c r="AY193" s="18" t="s">
        <v>173</v>
      </c>
      <c r="BE193" s="180">
        <f t="shared" si="4"/>
        <v>0</v>
      </c>
      <c r="BF193" s="180">
        <f t="shared" si="5"/>
        <v>0</v>
      </c>
      <c r="BG193" s="180">
        <f t="shared" si="6"/>
        <v>0</v>
      </c>
      <c r="BH193" s="180">
        <f t="shared" si="7"/>
        <v>0</v>
      </c>
      <c r="BI193" s="180">
        <f t="shared" si="8"/>
        <v>0</v>
      </c>
      <c r="BJ193" s="18" t="s">
        <v>92</v>
      </c>
      <c r="BK193" s="180">
        <f t="shared" si="9"/>
        <v>0</v>
      </c>
      <c r="BL193" s="18" t="s">
        <v>253</v>
      </c>
      <c r="BM193" s="179" t="s">
        <v>1567</v>
      </c>
    </row>
    <row r="194" spans="2:63" s="12" customFormat="1" ht="22.95" customHeight="1">
      <c r="B194" s="154"/>
      <c r="D194" s="155" t="s">
        <v>75</v>
      </c>
      <c r="E194" s="165" t="s">
        <v>1568</v>
      </c>
      <c r="F194" s="165" t="s">
        <v>1569</v>
      </c>
      <c r="I194" s="157"/>
      <c r="J194" s="166">
        <f>BK194</f>
        <v>0</v>
      </c>
      <c r="L194" s="154"/>
      <c r="M194" s="159"/>
      <c r="N194" s="160"/>
      <c r="O194" s="160"/>
      <c r="P194" s="161">
        <f>SUM(P195:P233)</f>
        <v>0</v>
      </c>
      <c r="Q194" s="160"/>
      <c r="R194" s="161">
        <f>SUM(R195:R233)</f>
        <v>0.29262</v>
      </c>
      <c r="S194" s="160"/>
      <c r="T194" s="162">
        <f>SUM(T195:T233)</f>
        <v>1.00536</v>
      </c>
      <c r="AR194" s="155" t="s">
        <v>92</v>
      </c>
      <c r="AT194" s="163" t="s">
        <v>75</v>
      </c>
      <c r="AU194" s="163" t="s">
        <v>84</v>
      </c>
      <c r="AY194" s="155" t="s">
        <v>173</v>
      </c>
      <c r="BK194" s="164">
        <f>SUM(BK195:BK233)</f>
        <v>0</v>
      </c>
    </row>
    <row r="195" spans="1:65" s="2" customFormat="1" ht="21.75" customHeight="1">
      <c r="A195" s="33"/>
      <c r="B195" s="167"/>
      <c r="C195" s="168" t="s">
        <v>366</v>
      </c>
      <c r="D195" s="168" t="s">
        <v>175</v>
      </c>
      <c r="E195" s="169" t="s">
        <v>1570</v>
      </c>
      <c r="F195" s="170" t="s">
        <v>1571</v>
      </c>
      <c r="G195" s="171" t="s">
        <v>256</v>
      </c>
      <c r="H195" s="172">
        <v>388</v>
      </c>
      <c r="I195" s="173"/>
      <c r="J195" s="174">
        <f>ROUND(I195*H195,2)</f>
        <v>0</v>
      </c>
      <c r="K195" s="170" t="s">
        <v>179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</v>
      </c>
      <c r="R195" s="177">
        <f>Q195*H195</f>
        <v>0</v>
      </c>
      <c r="S195" s="177">
        <v>0.00213</v>
      </c>
      <c r="T195" s="178">
        <f>S195*H195</f>
        <v>0.82644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253</v>
      </c>
      <c r="AT195" s="179" t="s">
        <v>175</v>
      </c>
      <c r="AU195" s="179" t="s">
        <v>92</v>
      </c>
      <c r="AY195" s="18" t="s">
        <v>173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92</v>
      </c>
      <c r="BK195" s="180">
        <f>ROUND(I195*H195,2)</f>
        <v>0</v>
      </c>
      <c r="BL195" s="18" t="s">
        <v>253</v>
      </c>
      <c r="BM195" s="179" t="s">
        <v>1572</v>
      </c>
    </row>
    <row r="196" spans="1:65" s="2" customFormat="1" ht="21.75" customHeight="1">
      <c r="A196" s="33"/>
      <c r="B196" s="167"/>
      <c r="C196" s="168" t="s">
        <v>372</v>
      </c>
      <c r="D196" s="168" t="s">
        <v>175</v>
      </c>
      <c r="E196" s="169" t="s">
        <v>1573</v>
      </c>
      <c r="F196" s="170" t="s">
        <v>1574</v>
      </c>
      <c r="G196" s="171" t="s">
        <v>256</v>
      </c>
      <c r="H196" s="172">
        <v>36</v>
      </c>
      <c r="I196" s="173"/>
      <c r="J196" s="174">
        <f>ROUND(I196*H196,2)</f>
        <v>0</v>
      </c>
      <c r="K196" s="170" t="s">
        <v>179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</v>
      </c>
      <c r="R196" s="177">
        <f>Q196*H196</f>
        <v>0</v>
      </c>
      <c r="S196" s="177">
        <v>0.00497</v>
      </c>
      <c r="T196" s="178">
        <f>S196*H196</f>
        <v>0.17892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253</v>
      </c>
      <c r="AT196" s="179" t="s">
        <v>175</v>
      </c>
      <c r="AU196" s="179" t="s">
        <v>92</v>
      </c>
      <c r="AY196" s="18" t="s">
        <v>173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92</v>
      </c>
      <c r="BK196" s="180">
        <f>ROUND(I196*H196,2)</f>
        <v>0</v>
      </c>
      <c r="BL196" s="18" t="s">
        <v>253</v>
      </c>
      <c r="BM196" s="179" t="s">
        <v>1575</v>
      </c>
    </row>
    <row r="197" spans="1:65" s="2" customFormat="1" ht="16.5" customHeight="1">
      <c r="A197" s="33"/>
      <c r="B197" s="167"/>
      <c r="C197" s="168" t="s">
        <v>377</v>
      </c>
      <c r="D197" s="168" t="s">
        <v>175</v>
      </c>
      <c r="E197" s="169" t="s">
        <v>1576</v>
      </c>
      <c r="F197" s="170" t="s">
        <v>1577</v>
      </c>
      <c r="G197" s="171" t="s">
        <v>256</v>
      </c>
      <c r="H197" s="172">
        <v>198</v>
      </c>
      <c r="I197" s="173"/>
      <c r="J197" s="174">
        <f>ROUND(I197*H197,2)</f>
        <v>0</v>
      </c>
      <c r="K197" s="170" t="s">
        <v>1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253</v>
      </c>
      <c r="AT197" s="179" t="s">
        <v>175</v>
      </c>
      <c r="AU197" s="179" t="s">
        <v>92</v>
      </c>
      <c r="AY197" s="18" t="s">
        <v>173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92</v>
      </c>
      <c r="BK197" s="180">
        <f>ROUND(I197*H197,2)</f>
        <v>0</v>
      </c>
      <c r="BL197" s="18" t="s">
        <v>253</v>
      </c>
      <c r="BM197" s="179" t="s">
        <v>1578</v>
      </c>
    </row>
    <row r="198" spans="2:51" s="14" customFormat="1" ht="12">
      <c r="B198" s="189"/>
      <c r="D198" s="182" t="s">
        <v>182</v>
      </c>
      <c r="E198" s="190" t="s">
        <v>1</v>
      </c>
      <c r="F198" s="191" t="s">
        <v>1579</v>
      </c>
      <c r="H198" s="192">
        <v>198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182</v>
      </c>
      <c r="AU198" s="190" t="s">
        <v>92</v>
      </c>
      <c r="AV198" s="14" t="s">
        <v>92</v>
      </c>
      <c r="AW198" s="14" t="s">
        <v>32</v>
      </c>
      <c r="AX198" s="14" t="s">
        <v>84</v>
      </c>
      <c r="AY198" s="190" t="s">
        <v>173</v>
      </c>
    </row>
    <row r="199" spans="1:65" s="2" customFormat="1" ht="16.5" customHeight="1">
      <c r="A199" s="33"/>
      <c r="B199" s="167"/>
      <c r="C199" s="168" t="s">
        <v>398</v>
      </c>
      <c r="D199" s="168" t="s">
        <v>175</v>
      </c>
      <c r="E199" s="169" t="s">
        <v>1580</v>
      </c>
      <c r="F199" s="170" t="s">
        <v>1581</v>
      </c>
      <c r="G199" s="171" t="s">
        <v>256</v>
      </c>
      <c r="H199" s="172">
        <v>188</v>
      </c>
      <c r="I199" s="173"/>
      <c r="J199" s="174">
        <f>ROUND(I199*H199,2)</f>
        <v>0</v>
      </c>
      <c r="K199" s="170" t="s">
        <v>1</v>
      </c>
      <c r="L199" s="34"/>
      <c r="M199" s="175" t="s">
        <v>1</v>
      </c>
      <c r="N199" s="176" t="s">
        <v>42</v>
      </c>
      <c r="O199" s="59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253</v>
      </c>
      <c r="AT199" s="179" t="s">
        <v>175</v>
      </c>
      <c r="AU199" s="179" t="s">
        <v>92</v>
      </c>
      <c r="AY199" s="18" t="s">
        <v>173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8" t="s">
        <v>92</v>
      </c>
      <c r="BK199" s="180">
        <f>ROUND(I199*H199,2)</f>
        <v>0</v>
      </c>
      <c r="BL199" s="18" t="s">
        <v>253</v>
      </c>
      <c r="BM199" s="179" t="s">
        <v>1582</v>
      </c>
    </row>
    <row r="200" spans="2:51" s="14" customFormat="1" ht="12">
      <c r="B200" s="189"/>
      <c r="D200" s="182" t="s">
        <v>182</v>
      </c>
      <c r="E200" s="190" t="s">
        <v>1</v>
      </c>
      <c r="F200" s="191" t="s">
        <v>1583</v>
      </c>
      <c r="H200" s="192">
        <v>188</v>
      </c>
      <c r="I200" s="193"/>
      <c r="L200" s="189"/>
      <c r="M200" s="194"/>
      <c r="N200" s="195"/>
      <c r="O200" s="195"/>
      <c r="P200" s="195"/>
      <c r="Q200" s="195"/>
      <c r="R200" s="195"/>
      <c r="S200" s="195"/>
      <c r="T200" s="196"/>
      <c r="AT200" s="190" t="s">
        <v>182</v>
      </c>
      <c r="AU200" s="190" t="s">
        <v>92</v>
      </c>
      <c r="AV200" s="14" t="s">
        <v>92</v>
      </c>
      <c r="AW200" s="14" t="s">
        <v>32</v>
      </c>
      <c r="AX200" s="14" t="s">
        <v>84</v>
      </c>
      <c r="AY200" s="190" t="s">
        <v>173</v>
      </c>
    </row>
    <row r="201" spans="1:65" s="2" customFormat="1" ht="16.5" customHeight="1">
      <c r="A201" s="33"/>
      <c r="B201" s="167"/>
      <c r="C201" s="168" t="s">
        <v>403</v>
      </c>
      <c r="D201" s="168" t="s">
        <v>175</v>
      </c>
      <c r="E201" s="169" t="s">
        <v>1584</v>
      </c>
      <c r="F201" s="170" t="s">
        <v>1585</v>
      </c>
      <c r="G201" s="171" t="s">
        <v>256</v>
      </c>
      <c r="H201" s="172">
        <v>32</v>
      </c>
      <c r="I201" s="173"/>
      <c r="J201" s="174">
        <f>ROUND(I201*H201,2)</f>
        <v>0</v>
      </c>
      <c r="K201" s="170" t="s">
        <v>1</v>
      </c>
      <c r="L201" s="34"/>
      <c r="M201" s="175" t="s">
        <v>1</v>
      </c>
      <c r="N201" s="176" t="s">
        <v>42</v>
      </c>
      <c r="O201" s="59"/>
      <c r="P201" s="177">
        <f>O201*H201</f>
        <v>0</v>
      </c>
      <c r="Q201" s="177">
        <v>0</v>
      </c>
      <c r="R201" s="177">
        <f>Q201*H201</f>
        <v>0</v>
      </c>
      <c r="S201" s="177">
        <v>0</v>
      </c>
      <c r="T201" s="178">
        <f>S201*H201</f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253</v>
      </c>
      <c r="AT201" s="179" t="s">
        <v>175</v>
      </c>
      <c r="AU201" s="179" t="s">
        <v>92</v>
      </c>
      <c r="AY201" s="18" t="s">
        <v>173</v>
      </c>
      <c r="BE201" s="180">
        <f>IF(N201="základní",J201,0)</f>
        <v>0</v>
      </c>
      <c r="BF201" s="180">
        <f>IF(N201="snížená",J201,0)</f>
        <v>0</v>
      </c>
      <c r="BG201" s="180">
        <f>IF(N201="zákl. přenesená",J201,0)</f>
        <v>0</v>
      </c>
      <c r="BH201" s="180">
        <f>IF(N201="sníž. přenesená",J201,0)</f>
        <v>0</v>
      </c>
      <c r="BI201" s="180">
        <f>IF(N201="nulová",J201,0)</f>
        <v>0</v>
      </c>
      <c r="BJ201" s="18" t="s">
        <v>92</v>
      </c>
      <c r="BK201" s="180">
        <f>ROUND(I201*H201,2)</f>
        <v>0</v>
      </c>
      <c r="BL201" s="18" t="s">
        <v>253</v>
      </c>
      <c r="BM201" s="179" t="s">
        <v>1586</v>
      </c>
    </row>
    <row r="202" spans="2:51" s="14" customFormat="1" ht="12">
      <c r="B202" s="189"/>
      <c r="D202" s="182" t="s">
        <v>182</v>
      </c>
      <c r="E202" s="190" t="s">
        <v>1</v>
      </c>
      <c r="F202" s="191" t="s">
        <v>1587</v>
      </c>
      <c r="H202" s="192">
        <v>32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182</v>
      </c>
      <c r="AU202" s="190" t="s">
        <v>92</v>
      </c>
      <c r="AV202" s="14" t="s">
        <v>92</v>
      </c>
      <c r="AW202" s="14" t="s">
        <v>32</v>
      </c>
      <c r="AX202" s="14" t="s">
        <v>84</v>
      </c>
      <c r="AY202" s="190" t="s">
        <v>173</v>
      </c>
    </row>
    <row r="203" spans="1:65" s="2" customFormat="1" ht="16.5" customHeight="1">
      <c r="A203" s="33"/>
      <c r="B203" s="167"/>
      <c r="C203" s="168" t="s">
        <v>408</v>
      </c>
      <c r="D203" s="168" t="s">
        <v>175</v>
      </c>
      <c r="E203" s="169" t="s">
        <v>1588</v>
      </c>
      <c r="F203" s="170" t="s">
        <v>1589</v>
      </c>
      <c r="G203" s="171" t="s">
        <v>256</v>
      </c>
      <c r="H203" s="172">
        <v>4</v>
      </c>
      <c r="I203" s="173"/>
      <c r="J203" s="174">
        <f>ROUND(I203*H203,2)</f>
        <v>0</v>
      </c>
      <c r="K203" s="170" t="s">
        <v>1</v>
      </c>
      <c r="L203" s="34"/>
      <c r="M203" s="175" t="s">
        <v>1</v>
      </c>
      <c r="N203" s="176" t="s">
        <v>42</v>
      </c>
      <c r="O203" s="59"/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253</v>
      </c>
      <c r="AT203" s="179" t="s">
        <v>175</v>
      </c>
      <c r="AU203" s="179" t="s">
        <v>92</v>
      </c>
      <c r="AY203" s="18" t="s">
        <v>173</v>
      </c>
      <c r="BE203" s="180">
        <f>IF(N203="základní",J203,0)</f>
        <v>0</v>
      </c>
      <c r="BF203" s="180">
        <f>IF(N203="snížená",J203,0)</f>
        <v>0</v>
      </c>
      <c r="BG203" s="180">
        <f>IF(N203="zákl. přenesená",J203,0)</f>
        <v>0</v>
      </c>
      <c r="BH203" s="180">
        <f>IF(N203="sníž. přenesená",J203,0)</f>
        <v>0</v>
      </c>
      <c r="BI203" s="180">
        <f>IF(N203="nulová",J203,0)</f>
        <v>0</v>
      </c>
      <c r="BJ203" s="18" t="s">
        <v>92</v>
      </c>
      <c r="BK203" s="180">
        <f>ROUND(I203*H203,2)</f>
        <v>0</v>
      </c>
      <c r="BL203" s="18" t="s">
        <v>253</v>
      </c>
      <c r="BM203" s="179" t="s">
        <v>1590</v>
      </c>
    </row>
    <row r="204" spans="2:51" s="14" customFormat="1" ht="12">
      <c r="B204" s="189"/>
      <c r="D204" s="182" t="s">
        <v>182</v>
      </c>
      <c r="E204" s="190" t="s">
        <v>1</v>
      </c>
      <c r="F204" s="191" t="s">
        <v>1591</v>
      </c>
      <c r="H204" s="192">
        <v>4</v>
      </c>
      <c r="I204" s="193"/>
      <c r="L204" s="189"/>
      <c r="M204" s="194"/>
      <c r="N204" s="195"/>
      <c r="O204" s="195"/>
      <c r="P204" s="195"/>
      <c r="Q204" s="195"/>
      <c r="R204" s="195"/>
      <c r="S204" s="195"/>
      <c r="T204" s="196"/>
      <c r="AT204" s="190" t="s">
        <v>182</v>
      </c>
      <c r="AU204" s="190" t="s">
        <v>92</v>
      </c>
      <c r="AV204" s="14" t="s">
        <v>92</v>
      </c>
      <c r="AW204" s="14" t="s">
        <v>32</v>
      </c>
      <c r="AX204" s="14" t="s">
        <v>84</v>
      </c>
      <c r="AY204" s="190" t="s">
        <v>173</v>
      </c>
    </row>
    <row r="205" spans="1:65" s="2" customFormat="1" ht="33" customHeight="1">
      <c r="A205" s="33"/>
      <c r="B205" s="167"/>
      <c r="C205" s="168" t="s">
        <v>413</v>
      </c>
      <c r="D205" s="168" t="s">
        <v>175</v>
      </c>
      <c r="E205" s="169" t="s">
        <v>1592</v>
      </c>
      <c r="F205" s="170" t="s">
        <v>1593</v>
      </c>
      <c r="G205" s="171" t="s">
        <v>256</v>
      </c>
      <c r="H205" s="172">
        <v>198</v>
      </c>
      <c r="I205" s="173"/>
      <c r="J205" s="174">
        <f>ROUND(I205*H205,2)</f>
        <v>0</v>
      </c>
      <c r="K205" s="170" t="s">
        <v>179</v>
      </c>
      <c r="L205" s="34"/>
      <c r="M205" s="175" t="s">
        <v>1</v>
      </c>
      <c r="N205" s="176" t="s">
        <v>42</v>
      </c>
      <c r="O205" s="59"/>
      <c r="P205" s="177">
        <f>O205*H205</f>
        <v>0</v>
      </c>
      <c r="Q205" s="177">
        <v>4E-05</v>
      </c>
      <c r="R205" s="177">
        <f>Q205*H205</f>
        <v>0.00792</v>
      </c>
      <c r="S205" s="177">
        <v>0</v>
      </c>
      <c r="T205" s="178">
        <f>S205*H205</f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253</v>
      </c>
      <c r="AT205" s="179" t="s">
        <v>175</v>
      </c>
      <c r="AU205" s="179" t="s">
        <v>92</v>
      </c>
      <c r="AY205" s="18" t="s">
        <v>173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8" t="s">
        <v>92</v>
      </c>
      <c r="BK205" s="180">
        <f>ROUND(I205*H205,2)</f>
        <v>0</v>
      </c>
      <c r="BL205" s="18" t="s">
        <v>253</v>
      </c>
      <c r="BM205" s="179" t="s">
        <v>1594</v>
      </c>
    </row>
    <row r="206" spans="1:65" s="2" customFormat="1" ht="33" customHeight="1">
      <c r="A206" s="33"/>
      <c r="B206" s="167"/>
      <c r="C206" s="168" t="s">
        <v>418</v>
      </c>
      <c r="D206" s="168" t="s">
        <v>175</v>
      </c>
      <c r="E206" s="169" t="s">
        <v>1595</v>
      </c>
      <c r="F206" s="170" t="s">
        <v>1596</v>
      </c>
      <c r="G206" s="171" t="s">
        <v>256</v>
      </c>
      <c r="H206" s="172">
        <v>220</v>
      </c>
      <c r="I206" s="173"/>
      <c r="J206" s="174">
        <f>ROUND(I206*H206,2)</f>
        <v>0</v>
      </c>
      <c r="K206" s="170" t="s">
        <v>179</v>
      </c>
      <c r="L206" s="34"/>
      <c r="M206" s="175" t="s">
        <v>1</v>
      </c>
      <c r="N206" s="176" t="s">
        <v>42</v>
      </c>
      <c r="O206" s="59"/>
      <c r="P206" s="177">
        <f>O206*H206</f>
        <v>0</v>
      </c>
      <c r="Q206" s="177">
        <v>4E-05</v>
      </c>
      <c r="R206" s="177">
        <f>Q206*H206</f>
        <v>0.0088</v>
      </c>
      <c r="S206" s="177">
        <v>0</v>
      </c>
      <c r="T206" s="178">
        <f>S206*H206</f>
        <v>0</v>
      </c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R206" s="179" t="s">
        <v>253</v>
      </c>
      <c r="AT206" s="179" t="s">
        <v>175</v>
      </c>
      <c r="AU206" s="179" t="s">
        <v>92</v>
      </c>
      <c r="AY206" s="18" t="s">
        <v>173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8" t="s">
        <v>92</v>
      </c>
      <c r="BK206" s="180">
        <f>ROUND(I206*H206,2)</f>
        <v>0</v>
      </c>
      <c r="BL206" s="18" t="s">
        <v>253</v>
      </c>
      <c r="BM206" s="179" t="s">
        <v>1597</v>
      </c>
    </row>
    <row r="207" spans="2:51" s="14" customFormat="1" ht="12">
      <c r="B207" s="189"/>
      <c r="D207" s="182" t="s">
        <v>182</v>
      </c>
      <c r="E207" s="190" t="s">
        <v>1</v>
      </c>
      <c r="F207" s="191" t="s">
        <v>1598</v>
      </c>
      <c r="H207" s="192">
        <v>220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182</v>
      </c>
      <c r="AU207" s="190" t="s">
        <v>92</v>
      </c>
      <c r="AV207" s="14" t="s">
        <v>92</v>
      </c>
      <c r="AW207" s="14" t="s">
        <v>32</v>
      </c>
      <c r="AX207" s="14" t="s">
        <v>84</v>
      </c>
      <c r="AY207" s="190" t="s">
        <v>173</v>
      </c>
    </row>
    <row r="208" spans="1:65" s="2" customFormat="1" ht="33" customHeight="1">
      <c r="A208" s="33"/>
      <c r="B208" s="167"/>
      <c r="C208" s="168" t="s">
        <v>423</v>
      </c>
      <c r="D208" s="168" t="s">
        <v>175</v>
      </c>
      <c r="E208" s="169" t="s">
        <v>1599</v>
      </c>
      <c r="F208" s="170" t="s">
        <v>1600</v>
      </c>
      <c r="G208" s="171" t="s">
        <v>256</v>
      </c>
      <c r="H208" s="172">
        <v>4</v>
      </c>
      <c r="I208" s="173"/>
      <c r="J208" s="174">
        <f>ROUND(I208*H208,2)</f>
        <v>0</v>
      </c>
      <c r="K208" s="170" t="s">
        <v>179</v>
      </c>
      <c r="L208" s="34"/>
      <c r="M208" s="175" t="s">
        <v>1</v>
      </c>
      <c r="N208" s="176" t="s">
        <v>42</v>
      </c>
      <c r="O208" s="59"/>
      <c r="P208" s="177">
        <f>O208*H208</f>
        <v>0</v>
      </c>
      <c r="Q208" s="177">
        <v>4E-05</v>
      </c>
      <c r="R208" s="177">
        <f>Q208*H208</f>
        <v>0.00016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253</v>
      </c>
      <c r="AT208" s="179" t="s">
        <v>175</v>
      </c>
      <c r="AU208" s="179" t="s">
        <v>92</v>
      </c>
      <c r="AY208" s="18" t="s">
        <v>173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92</v>
      </c>
      <c r="BK208" s="180">
        <f>ROUND(I208*H208,2)</f>
        <v>0</v>
      </c>
      <c r="BL208" s="18" t="s">
        <v>253</v>
      </c>
      <c r="BM208" s="179" t="s">
        <v>1601</v>
      </c>
    </row>
    <row r="209" spans="1:65" s="2" customFormat="1" ht="16.5" customHeight="1">
      <c r="A209" s="33"/>
      <c r="B209" s="167"/>
      <c r="C209" s="168" t="s">
        <v>428</v>
      </c>
      <c r="D209" s="168" t="s">
        <v>175</v>
      </c>
      <c r="E209" s="169" t="s">
        <v>1602</v>
      </c>
      <c r="F209" s="170" t="s">
        <v>1603</v>
      </c>
      <c r="G209" s="171" t="s">
        <v>659</v>
      </c>
      <c r="H209" s="172">
        <v>125</v>
      </c>
      <c r="I209" s="173"/>
      <c r="J209" s="174">
        <f>ROUND(I209*H209,2)</f>
        <v>0</v>
      </c>
      <c r="K209" s="170" t="s">
        <v>179</v>
      </c>
      <c r="L209" s="34"/>
      <c r="M209" s="175" t="s">
        <v>1</v>
      </c>
      <c r="N209" s="176" t="s">
        <v>42</v>
      </c>
      <c r="O209" s="59"/>
      <c r="P209" s="177">
        <f>O209*H209</f>
        <v>0</v>
      </c>
      <c r="Q209" s="177">
        <v>0</v>
      </c>
      <c r="R209" s="177">
        <f>Q209*H209</f>
        <v>0</v>
      </c>
      <c r="S209" s="177">
        <v>0</v>
      </c>
      <c r="T209" s="178">
        <f>S209*H209</f>
        <v>0</v>
      </c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R209" s="179" t="s">
        <v>253</v>
      </c>
      <c r="AT209" s="179" t="s">
        <v>175</v>
      </c>
      <c r="AU209" s="179" t="s">
        <v>92</v>
      </c>
      <c r="AY209" s="18" t="s">
        <v>173</v>
      </c>
      <c r="BE209" s="180">
        <f>IF(N209="základní",J209,0)</f>
        <v>0</v>
      </c>
      <c r="BF209" s="180">
        <f>IF(N209="snížená",J209,0)</f>
        <v>0</v>
      </c>
      <c r="BG209" s="180">
        <f>IF(N209="zákl. přenesená",J209,0)</f>
        <v>0</v>
      </c>
      <c r="BH209" s="180">
        <f>IF(N209="sníž. přenesená",J209,0)</f>
        <v>0</v>
      </c>
      <c r="BI209" s="180">
        <f>IF(N209="nulová",J209,0)</f>
        <v>0</v>
      </c>
      <c r="BJ209" s="18" t="s">
        <v>92</v>
      </c>
      <c r="BK209" s="180">
        <f>ROUND(I209*H209,2)</f>
        <v>0</v>
      </c>
      <c r="BL209" s="18" t="s">
        <v>253</v>
      </c>
      <c r="BM209" s="179" t="s">
        <v>1604</v>
      </c>
    </row>
    <row r="210" spans="2:51" s="14" customFormat="1" ht="12">
      <c r="B210" s="189"/>
      <c r="D210" s="182" t="s">
        <v>182</v>
      </c>
      <c r="E210" s="190" t="s">
        <v>1</v>
      </c>
      <c r="F210" s="191" t="s">
        <v>1605</v>
      </c>
      <c r="H210" s="192">
        <v>125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182</v>
      </c>
      <c r="AU210" s="190" t="s">
        <v>92</v>
      </c>
      <c r="AV210" s="14" t="s">
        <v>92</v>
      </c>
      <c r="AW210" s="14" t="s">
        <v>32</v>
      </c>
      <c r="AX210" s="14" t="s">
        <v>84</v>
      </c>
      <c r="AY210" s="190" t="s">
        <v>173</v>
      </c>
    </row>
    <row r="211" spans="1:65" s="2" customFormat="1" ht="21.75" customHeight="1">
      <c r="A211" s="33"/>
      <c r="B211" s="167"/>
      <c r="C211" s="168" t="s">
        <v>434</v>
      </c>
      <c r="D211" s="168" t="s">
        <v>175</v>
      </c>
      <c r="E211" s="169" t="s">
        <v>1606</v>
      </c>
      <c r="F211" s="170" t="s">
        <v>1607</v>
      </c>
      <c r="G211" s="171" t="s">
        <v>659</v>
      </c>
      <c r="H211" s="172">
        <v>1</v>
      </c>
      <c r="I211" s="173"/>
      <c r="J211" s="174">
        <f aca="true" t="shared" si="10" ref="J211:J229">ROUND(I211*H211,2)</f>
        <v>0</v>
      </c>
      <c r="K211" s="170" t="s">
        <v>179</v>
      </c>
      <c r="L211" s="34"/>
      <c r="M211" s="175" t="s">
        <v>1</v>
      </c>
      <c r="N211" s="176" t="s">
        <v>42</v>
      </c>
      <c r="O211" s="59"/>
      <c r="P211" s="177">
        <f aca="true" t="shared" si="11" ref="P211:P229">O211*H211</f>
        <v>0</v>
      </c>
      <c r="Q211" s="177">
        <v>0.00022</v>
      </c>
      <c r="R211" s="177">
        <f aca="true" t="shared" si="12" ref="R211:R229">Q211*H211</f>
        <v>0.00022</v>
      </c>
      <c r="S211" s="177">
        <v>0</v>
      </c>
      <c r="T211" s="178">
        <f aca="true" t="shared" si="13" ref="T211:T229"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253</v>
      </c>
      <c r="AT211" s="179" t="s">
        <v>175</v>
      </c>
      <c r="AU211" s="179" t="s">
        <v>92</v>
      </c>
      <c r="AY211" s="18" t="s">
        <v>173</v>
      </c>
      <c r="BE211" s="180">
        <f aca="true" t="shared" si="14" ref="BE211:BE229">IF(N211="základní",J211,0)</f>
        <v>0</v>
      </c>
      <c r="BF211" s="180">
        <f aca="true" t="shared" si="15" ref="BF211:BF229">IF(N211="snížená",J211,0)</f>
        <v>0</v>
      </c>
      <c r="BG211" s="180">
        <f aca="true" t="shared" si="16" ref="BG211:BG229">IF(N211="zákl. přenesená",J211,0)</f>
        <v>0</v>
      </c>
      <c r="BH211" s="180">
        <f aca="true" t="shared" si="17" ref="BH211:BH229">IF(N211="sníž. přenesená",J211,0)</f>
        <v>0</v>
      </c>
      <c r="BI211" s="180">
        <f aca="true" t="shared" si="18" ref="BI211:BI229">IF(N211="nulová",J211,0)</f>
        <v>0</v>
      </c>
      <c r="BJ211" s="18" t="s">
        <v>92</v>
      </c>
      <c r="BK211" s="180">
        <f aca="true" t="shared" si="19" ref="BK211:BK229">ROUND(I211*H211,2)</f>
        <v>0</v>
      </c>
      <c r="BL211" s="18" t="s">
        <v>253</v>
      </c>
      <c r="BM211" s="179" t="s">
        <v>1608</v>
      </c>
    </row>
    <row r="212" spans="1:65" s="2" customFormat="1" ht="21.75" customHeight="1">
      <c r="A212" s="33"/>
      <c r="B212" s="167"/>
      <c r="C212" s="168" t="s">
        <v>448</v>
      </c>
      <c r="D212" s="168" t="s">
        <v>175</v>
      </c>
      <c r="E212" s="169" t="s">
        <v>1609</v>
      </c>
      <c r="F212" s="170" t="s">
        <v>1610</v>
      </c>
      <c r="G212" s="171" t="s">
        <v>659</v>
      </c>
      <c r="H212" s="172">
        <v>12</v>
      </c>
      <c r="I212" s="173"/>
      <c r="J212" s="174">
        <f t="shared" si="10"/>
        <v>0</v>
      </c>
      <c r="K212" s="170" t="s">
        <v>179</v>
      </c>
      <c r="L212" s="34"/>
      <c r="M212" s="175" t="s">
        <v>1</v>
      </c>
      <c r="N212" s="176" t="s">
        <v>42</v>
      </c>
      <c r="O212" s="59"/>
      <c r="P212" s="177">
        <f t="shared" si="11"/>
        <v>0</v>
      </c>
      <c r="Q212" s="177">
        <v>0.00017</v>
      </c>
      <c r="R212" s="177">
        <f t="shared" si="12"/>
        <v>0.00204</v>
      </c>
      <c r="S212" s="177">
        <v>0</v>
      </c>
      <c r="T212" s="178">
        <f t="shared" si="13"/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179" t="s">
        <v>253</v>
      </c>
      <c r="AT212" s="179" t="s">
        <v>175</v>
      </c>
      <c r="AU212" s="179" t="s">
        <v>92</v>
      </c>
      <c r="AY212" s="18" t="s">
        <v>173</v>
      </c>
      <c r="BE212" s="180">
        <f t="shared" si="14"/>
        <v>0</v>
      </c>
      <c r="BF212" s="180">
        <f t="shared" si="15"/>
        <v>0</v>
      </c>
      <c r="BG212" s="180">
        <f t="shared" si="16"/>
        <v>0</v>
      </c>
      <c r="BH212" s="180">
        <f t="shared" si="17"/>
        <v>0</v>
      </c>
      <c r="BI212" s="180">
        <f t="shared" si="18"/>
        <v>0</v>
      </c>
      <c r="BJ212" s="18" t="s">
        <v>92</v>
      </c>
      <c r="BK212" s="180">
        <f t="shared" si="19"/>
        <v>0</v>
      </c>
      <c r="BL212" s="18" t="s">
        <v>253</v>
      </c>
      <c r="BM212" s="179" t="s">
        <v>1611</v>
      </c>
    </row>
    <row r="213" spans="1:65" s="2" customFormat="1" ht="21.75" customHeight="1">
      <c r="A213" s="33"/>
      <c r="B213" s="167"/>
      <c r="C213" s="168" t="s">
        <v>461</v>
      </c>
      <c r="D213" s="168" t="s">
        <v>175</v>
      </c>
      <c r="E213" s="169" t="s">
        <v>1612</v>
      </c>
      <c r="F213" s="170" t="s">
        <v>1613</v>
      </c>
      <c r="G213" s="171" t="s">
        <v>659</v>
      </c>
      <c r="H213" s="172">
        <v>2</v>
      </c>
      <c r="I213" s="173"/>
      <c r="J213" s="174">
        <f t="shared" si="10"/>
        <v>0</v>
      </c>
      <c r="K213" s="170" t="s">
        <v>179</v>
      </c>
      <c r="L213" s="34"/>
      <c r="M213" s="175" t="s">
        <v>1</v>
      </c>
      <c r="N213" s="176" t="s">
        <v>42</v>
      </c>
      <c r="O213" s="59"/>
      <c r="P213" s="177">
        <f t="shared" si="11"/>
        <v>0</v>
      </c>
      <c r="Q213" s="177">
        <v>0.00024</v>
      </c>
      <c r="R213" s="177">
        <f t="shared" si="12"/>
        <v>0.00048</v>
      </c>
      <c r="S213" s="177">
        <v>0</v>
      </c>
      <c r="T213" s="178">
        <f t="shared" si="13"/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253</v>
      </c>
      <c r="AT213" s="179" t="s">
        <v>175</v>
      </c>
      <c r="AU213" s="179" t="s">
        <v>92</v>
      </c>
      <c r="AY213" s="18" t="s">
        <v>173</v>
      </c>
      <c r="BE213" s="180">
        <f t="shared" si="14"/>
        <v>0</v>
      </c>
      <c r="BF213" s="180">
        <f t="shared" si="15"/>
        <v>0</v>
      </c>
      <c r="BG213" s="180">
        <f t="shared" si="16"/>
        <v>0</v>
      </c>
      <c r="BH213" s="180">
        <f t="shared" si="17"/>
        <v>0</v>
      </c>
      <c r="BI213" s="180">
        <f t="shared" si="18"/>
        <v>0</v>
      </c>
      <c r="BJ213" s="18" t="s">
        <v>92</v>
      </c>
      <c r="BK213" s="180">
        <f t="shared" si="19"/>
        <v>0</v>
      </c>
      <c r="BL213" s="18" t="s">
        <v>253</v>
      </c>
      <c r="BM213" s="179" t="s">
        <v>1614</v>
      </c>
    </row>
    <row r="214" spans="1:65" s="2" customFormat="1" ht="16.5" customHeight="1">
      <c r="A214" s="33"/>
      <c r="B214" s="167"/>
      <c r="C214" s="168" t="s">
        <v>465</v>
      </c>
      <c r="D214" s="168" t="s">
        <v>175</v>
      </c>
      <c r="E214" s="169" t="s">
        <v>1615</v>
      </c>
      <c r="F214" s="170" t="s">
        <v>1616</v>
      </c>
      <c r="G214" s="171" t="s">
        <v>659</v>
      </c>
      <c r="H214" s="172">
        <v>12</v>
      </c>
      <c r="I214" s="173"/>
      <c r="J214" s="174">
        <f t="shared" si="10"/>
        <v>0</v>
      </c>
      <c r="K214" s="170" t="s">
        <v>179</v>
      </c>
      <c r="L214" s="34"/>
      <c r="M214" s="175" t="s">
        <v>1</v>
      </c>
      <c r="N214" s="176" t="s">
        <v>42</v>
      </c>
      <c r="O214" s="59"/>
      <c r="P214" s="177">
        <f t="shared" si="11"/>
        <v>0</v>
      </c>
      <c r="Q214" s="177">
        <v>0.00041</v>
      </c>
      <c r="R214" s="177">
        <f t="shared" si="12"/>
        <v>0.00492</v>
      </c>
      <c r="S214" s="177">
        <v>0</v>
      </c>
      <c r="T214" s="178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253</v>
      </c>
      <c r="AT214" s="179" t="s">
        <v>175</v>
      </c>
      <c r="AU214" s="179" t="s">
        <v>92</v>
      </c>
      <c r="AY214" s="18" t="s">
        <v>173</v>
      </c>
      <c r="BE214" s="180">
        <f t="shared" si="14"/>
        <v>0</v>
      </c>
      <c r="BF214" s="180">
        <f t="shared" si="15"/>
        <v>0</v>
      </c>
      <c r="BG214" s="180">
        <f t="shared" si="16"/>
        <v>0</v>
      </c>
      <c r="BH214" s="180">
        <f t="shared" si="17"/>
        <v>0</v>
      </c>
      <c r="BI214" s="180">
        <f t="shared" si="18"/>
        <v>0</v>
      </c>
      <c r="BJ214" s="18" t="s">
        <v>92</v>
      </c>
      <c r="BK214" s="180">
        <f t="shared" si="19"/>
        <v>0</v>
      </c>
      <c r="BL214" s="18" t="s">
        <v>253</v>
      </c>
      <c r="BM214" s="179" t="s">
        <v>1617</v>
      </c>
    </row>
    <row r="215" spans="1:65" s="2" customFormat="1" ht="16.5" customHeight="1">
      <c r="A215" s="33"/>
      <c r="B215" s="167"/>
      <c r="C215" s="168" t="s">
        <v>472</v>
      </c>
      <c r="D215" s="168" t="s">
        <v>175</v>
      </c>
      <c r="E215" s="169" t="s">
        <v>1618</v>
      </c>
      <c r="F215" s="170" t="s">
        <v>1619</v>
      </c>
      <c r="G215" s="171" t="s">
        <v>659</v>
      </c>
      <c r="H215" s="172">
        <v>2</v>
      </c>
      <c r="I215" s="173"/>
      <c r="J215" s="174">
        <f t="shared" si="10"/>
        <v>0</v>
      </c>
      <c r="K215" s="170" t="s">
        <v>179</v>
      </c>
      <c r="L215" s="34"/>
      <c r="M215" s="175" t="s">
        <v>1</v>
      </c>
      <c r="N215" s="176" t="s">
        <v>42</v>
      </c>
      <c r="O215" s="59"/>
      <c r="P215" s="177">
        <f t="shared" si="11"/>
        <v>0</v>
      </c>
      <c r="Q215" s="177">
        <v>0.00021</v>
      </c>
      <c r="R215" s="177">
        <f t="shared" si="12"/>
        <v>0.00042</v>
      </c>
      <c r="S215" s="177">
        <v>0</v>
      </c>
      <c r="T215" s="178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253</v>
      </c>
      <c r="AT215" s="179" t="s">
        <v>175</v>
      </c>
      <c r="AU215" s="179" t="s">
        <v>92</v>
      </c>
      <c r="AY215" s="18" t="s">
        <v>173</v>
      </c>
      <c r="BE215" s="180">
        <f t="shared" si="14"/>
        <v>0</v>
      </c>
      <c r="BF215" s="180">
        <f t="shared" si="15"/>
        <v>0</v>
      </c>
      <c r="BG215" s="180">
        <f t="shared" si="16"/>
        <v>0</v>
      </c>
      <c r="BH215" s="180">
        <f t="shared" si="17"/>
        <v>0</v>
      </c>
      <c r="BI215" s="180">
        <f t="shared" si="18"/>
        <v>0</v>
      </c>
      <c r="BJ215" s="18" t="s">
        <v>92</v>
      </c>
      <c r="BK215" s="180">
        <f t="shared" si="19"/>
        <v>0</v>
      </c>
      <c r="BL215" s="18" t="s">
        <v>253</v>
      </c>
      <c r="BM215" s="179" t="s">
        <v>1620</v>
      </c>
    </row>
    <row r="216" spans="1:65" s="2" customFormat="1" ht="16.5" customHeight="1">
      <c r="A216" s="33"/>
      <c r="B216" s="167"/>
      <c r="C216" s="168" t="s">
        <v>477</v>
      </c>
      <c r="D216" s="168" t="s">
        <v>175</v>
      </c>
      <c r="E216" s="169" t="s">
        <v>1621</v>
      </c>
      <c r="F216" s="170" t="s">
        <v>1622</v>
      </c>
      <c r="G216" s="171" t="s">
        <v>659</v>
      </c>
      <c r="H216" s="172">
        <v>24</v>
      </c>
      <c r="I216" s="173"/>
      <c r="J216" s="174">
        <f t="shared" si="10"/>
        <v>0</v>
      </c>
      <c r="K216" s="170" t="s">
        <v>179</v>
      </c>
      <c r="L216" s="34"/>
      <c r="M216" s="175" t="s">
        <v>1</v>
      </c>
      <c r="N216" s="176" t="s">
        <v>42</v>
      </c>
      <c r="O216" s="59"/>
      <c r="P216" s="177">
        <f t="shared" si="11"/>
        <v>0</v>
      </c>
      <c r="Q216" s="177">
        <v>0.00034</v>
      </c>
      <c r="R216" s="177">
        <f t="shared" si="12"/>
        <v>0.00816</v>
      </c>
      <c r="S216" s="177">
        <v>0</v>
      </c>
      <c r="T216" s="178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253</v>
      </c>
      <c r="AT216" s="179" t="s">
        <v>175</v>
      </c>
      <c r="AU216" s="179" t="s">
        <v>92</v>
      </c>
      <c r="AY216" s="18" t="s">
        <v>173</v>
      </c>
      <c r="BE216" s="180">
        <f t="shared" si="14"/>
        <v>0</v>
      </c>
      <c r="BF216" s="180">
        <f t="shared" si="15"/>
        <v>0</v>
      </c>
      <c r="BG216" s="180">
        <f t="shared" si="16"/>
        <v>0</v>
      </c>
      <c r="BH216" s="180">
        <f t="shared" si="17"/>
        <v>0</v>
      </c>
      <c r="BI216" s="180">
        <f t="shared" si="18"/>
        <v>0</v>
      </c>
      <c r="BJ216" s="18" t="s">
        <v>92</v>
      </c>
      <c r="BK216" s="180">
        <f t="shared" si="19"/>
        <v>0</v>
      </c>
      <c r="BL216" s="18" t="s">
        <v>253</v>
      </c>
      <c r="BM216" s="179" t="s">
        <v>1623</v>
      </c>
    </row>
    <row r="217" spans="1:65" s="2" customFormat="1" ht="16.5" customHeight="1">
      <c r="A217" s="33"/>
      <c r="B217" s="167"/>
      <c r="C217" s="168" t="s">
        <v>482</v>
      </c>
      <c r="D217" s="168" t="s">
        <v>175</v>
      </c>
      <c r="E217" s="169" t="s">
        <v>1624</v>
      </c>
      <c r="F217" s="170" t="s">
        <v>1625</v>
      </c>
      <c r="G217" s="171" t="s">
        <v>659</v>
      </c>
      <c r="H217" s="172">
        <v>2</v>
      </c>
      <c r="I217" s="173"/>
      <c r="J217" s="174">
        <f t="shared" si="10"/>
        <v>0</v>
      </c>
      <c r="K217" s="170" t="s">
        <v>179</v>
      </c>
      <c r="L217" s="34"/>
      <c r="M217" s="175" t="s">
        <v>1</v>
      </c>
      <c r="N217" s="176" t="s">
        <v>42</v>
      </c>
      <c r="O217" s="59"/>
      <c r="P217" s="177">
        <f t="shared" si="11"/>
        <v>0</v>
      </c>
      <c r="Q217" s="177">
        <v>0.0005</v>
      </c>
      <c r="R217" s="177">
        <f t="shared" si="12"/>
        <v>0.001</v>
      </c>
      <c r="S217" s="177">
        <v>0</v>
      </c>
      <c r="T217" s="178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253</v>
      </c>
      <c r="AT217" s="179" t="s">
        <v>175</v>
      </c>
      <c r="AU217" s="179" t="s">
        <v>92</v>
      </c>
      <c r="AY217" s="18" t="s">
        <v>173</v>
      </c>
      <c r="BE217" s="180">
        <f t="shared" si="14"/>
        <v>0</v>
      </c>
      <c r="BF217" s="180">
        <f t="shared" si="15"/>
        <v>0</v>
      </c>
      <c r="BG217" s="180">
        <f t="shared" si="16"/>
        <v>0</v>
      </c>
      <c r="BH217" s="180">
        <f t="shared" si="17"/>
        <v>0</v>
      </c>
      <c r="BI217" s="180">
        <f t="shared" si="18"/>
        <v>0</v>
      </c>
      <c r="BJ217" s="18" t="s">
        <v>92</v>
      </c>
      <c r="BK217" s="180">
        <f t="shared" si="19"/>
        <v>0</v>
      </c>
      <c r="BL217" s="18" t="s">
        <v>253</v>
      </c>
      <c r="BM217" s="179" t="s">
        <v>1626</v>
      </c>
    </row>
    <row r="218" spans="1:65" s="2" customFormat="1" ht="16.5" customHeight="1">
      <c r="A218" s="33"/>
      <c r="B218" s="167"/>
      <c r="C218" s="168" t="s">
        <v>489</v>
      </c>
      <c r="D218" s="168" t="s">
        <v>175</v>
      </c>
      <c r="E218" s="169" t="s">
        <v>1627</v>
      </c>
      <c r="F218" s="170" t="s">
        <v>1628</v>
      </c>
      <c r="G218" s="171" t="s">
        <v>659</v>
      </c>
      <c r="H218" s="172">
        <v>2</v>
      </c>
      <c r="I218" s="173"/>
      <c r="J218" s="174">
        <f t="shared" si="10"/>
        <v>0</v>
      </c>
      <c r="K218" s="170" t="s">
        <v>179</v>
      </c>
      <c r="L218" s="34"/>
      <c r="M218" s="175" t="s">
        <v>1</v>
      </c>
      <c r="N218" s="176" t="s">
        <v>42</v>
      </c>
      <c r="O218" s="59"/>
      <c r="P218" s="177">
        <f t="shared" si="11"/>
        <v>0</v>
      </c>
      <c r="Q218" s="177">
        <v>0.0007</v>
      </c>
      <c r="R218" s="177">
        <f t="shared" si="12"/>
        <v>0.0014</v>
      </c>
      <c r="S218" s="177">
        <v>0</v>
      </c>
      <c r="T218" s="178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253</v>
      </c>
      <c r="AT218" s="179" t="s">
        <v>175</v>
      </c>
      <c r="AU218" s="179" t="s">
        <v>92</v>
      </c>
      <c r="AY218" s="18" t="s">
        <v>173</v>
      </c>
      <c r="BE218" s="180">
        <f t="shared" si="14"/>
        <v>0</v>
      </c>
      <c r="BF218" s="180">
        <f t="shared" si="15"/>
        <v>0</v>
      </c>
      <c r="BG218" s="180">
        <f t="shared" si="16"/>
        <v>0</v>
      </c>
      <c r="BH218" s="180">
        <f t="shared" si="17"/>
        <v>0</v>
      </c>
      <c r="BI218" s="180">
        <f t="shared" si="18"/>
        <v>0</v>
      </c>
      <c r="BJ218" s="18" t="s">
        <v>92</v>
      </c>
      <c r="BK218" s="180">
        <f t="shared" si="19"/>
        <v>0</v>
      </c>
      <c r="BL218" s="18" t="s">
        <v>253</v>
      </c>
      <c r="BM218" s="179" t="s">
        <v>1629</v>
      </c>
    </row>
    <row r="219" spans="1:65" s="2" customFormat="1" ht="21.75" customHeight="1">
      <c r="A219" s="33"/>
      <c r="B219" s="167"/>
      <c r="C219" s="168" t="s">
        <v>496</v>
      </c>
      <c r="D219" s="168" t="s">
        <v>175</v>
      </c>
      <c r="E219" s="169" t="s">
        <v>1630</v>
      </c>
      <c r="F219" s="170" t="s">
        <v>1631</v>
      </c>
      <c r="G219" s="171" t="s">
        <v>659</v>
      </c>
      <c r="H219" s="172">
        <v>36</v>
      </c>
      <c r="I219" s="173"/>
      <c r="J219" s="174">
        <f t="shared" si="10"/>
        <v>0</v>
      </c>
      <c r="K219" s="170" t="s">
        <v>179</v>
      </c>
      <c r="L219" s="34"/>
      <c r="M219" s="175" t="s">
        <v>1</v>
      </c>
      <c r="N219" s="176" t="s">
        <v>42</v>
      </c>
      <c r="O219" s="59"/>
      <c r="P219" s="177">
        <f t="shared" si="11"/>
        <v>0</v>
      </c>
      <c r="Q219" s="177">
        <v>0.0004</v>
      </c>
      <c r="R219" s="177">
        <f t="shared" si="12"/>
        <v>0.014400000000000001</v>
      </c>
      <c r="S219" s="177">
        <v>0</v>
      </c>
      <c r="T219" s="178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253</v>
      </c>
      <c r="AT219" s="179" t="s">
        <v>175</v>
      </c>
      <c r="AU219" s="179" t="s">
        <v>92</v>
      </c>
      <c r="AY219" s="18" t="s">
        <v>173</v>
      </c>
      <c r="BE219" s="180">
        <f t="shared" si="14"/>
        <v>0</v>
      </c>
      <c r="BF219" s="180">
        <f t="shared" si="15"/>
        <v>0</v>
      </c>
      <c r="BG219" s="180">
        <f t="shared" si="16"/>
        <v>0</v>
      </c>
      <c r="BH219" s="180">
        <f t="shared" si="17"/>
        <v>0</v>
      </c>
      <c r="BI219" s="180">
        <f t="shared" si="18"/>
        <v>0</v>
      </c>
      <c r="BJ219" s="18" t="s">
        <v>92</v>
      </c>
      <c r="BK219" s="180">
        <f t="shared" si="19"/>
        <v>0</v>
      </c>
      <c r="BL219" s="18" t="s">
        <v>253</v>
      </c>
      <c r="BM219" s="179" t="s">
        <v>1632</v>
      </c>
    </row>
    <row r="220" spans="1:65" s="2" customFormat="1" ht="21.75" customHeight="1">
      <c r="A220" s="33"/>
      <c r="B220" s="167"/>
      <c r="C220" s="168" t="s">
        <v>501</v>
      </c>
      <c r="D220" s="168" t="s">
        <v>175</v>
      </c>
      <c r="E220" s="169" t="s">
        <v>1633</v>
      </c>
      <c r="F220" s="170" t="s">
        <v>1634</v>
      </c>
      <c r="G220" s="171" t="s">
        <v>659</v>
      </c>
      <c r="H220" s="172">
        <v>4</v>
      </c>
      <c r="I220" s="173"/>
      <c r="J220" s="174">
        <f t="shared" si="10"/>
        <v>0</v>
      </c>
      <c r="K220" s="170" t="s">
        <v>179</v>
      </c>
      <c r="L220" s="34"/>
      <c r="M220" s="175" t="s">
        <v>1</v>
      </c>
      <c r="N220" s="176" t="s">
        <v>42</v>
      </c>
      <c r="O220" s="59"/>
      <c r="P220" s="177">
        <f t="shared" si="11"/>
        <v>0</v>
      </c>
      <c r="Q220" s="177">
        <v>0.00057</v>
      </c>
      <c r="R220" s="177">
        <f t="shared" si="12"/>
        <v>0.00228</v>
      </c>
      <c r="S220" s="177">
        <v>0</v>
      </c>
      <c r="T220" s="178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253</v>
      </c>
      <c r="AT220" s="179" t="s">
        <v>175</v>
      </c>
      <c r="AU220" s="179" t="s">
        <v>92</v>
      </c>
      <c r="AY220" s="18" t="s">
        <v>173</v>
      </c>
      <c r="BE220" s="180">
        <f t="shared" si="14"/>
        <v>0</v>
      </c>
      <c r="BF220" s="180">
        <f t="shared" si="15"/>
        <v>0</v>
      </c>
      <c r="BG220" s="180">
        <f t="shared" si="16"/>
        <v>0</v>
      </c>
      <c r="BH220" s="180">
        <f t="shared" si="17"/>
        <v>0</v>
      </c>
      <c r="BI220" s="180">
        <f t="shared" si="18"/>
        <v>0</v>
      </c>
      <c r="BJ220" s="18" t="s">
        <v>92</v>
      </c>
      <c r="BK220" s="180">
        <f t="shared" si="19"/>
        <v>0</v>
      </c>
      <c r="BL220" s="18" t="s">
        <v>253</v>
      </c>
      <c r="BM220" s="179" t="s">
        <v>1635</v>
      </c>
    </row>
    <row r="221" spans="1:65" s="2" customFormat="1" ht="16.5" customHeight="1">
      <c r="A221" s="33"/>
      <c r="B221" s="167"/>
      <c r="C221" s="168" t="s">
        <v>505</v>
      </c>
      <c r="D221" s="168" t="s">
        <v>175</v>
      </c>
      <c r="E221" s="169" t="s">
        <v>1636</v>
      </c>
      <c r="F221" s="170" t="s">
        <v>1637</v>
      </c>
      <c r="G221" s="171" t="s">
        <v>659</v>
      </c>
      <c r="H221" s="172">
        <v>2</v>
      </c>
      <c r="I221" s="173"/>
      <c r="J221" s="174">
        <f t="shared" si="10"/>
        <v>0</v>
      </c>
      <c r="K221" s="170" t="s">
        <v>179</v>
      </c>
      <c r="L221" s="34"/>
      <c r="M221" s="175" t="s">
        <v>1</v>
      </c>
      <c r="N221" s="176" t="s">
        <v>42</v>
      </c>
      <c r="O221" s="59"/>
      <c r="P221" s="177">
        <f t="shared" si="11"/>
        <v>0</v>
      </c>
      <c r="Q221" s="177">
        <v>0.00232</v>
      </c>
      <c r="R221" s="177">
        <f t="shared" si="12"/>
        <v>0.00464</v>
      </c>
      <c r="S221" s="177">
        <v>0</v>
      </c>
      <c r="T221" s="178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253</v>
      </c>
      <c r="AT221" s="179" t="s">
        <v>175</v>
      </c>
      <c r="AU221" s="179" t="s">
        <v>92</v>
      </c>
      <c r="AY221" s="18" t="s">
        <v>173</v>
      </c>
      <c r="BE221" s="180">
        <f t="shared" si="14"/>
        <v>0</v>
      </c>
      <c r="BF221" s="180">
        <f t="shared" si="15"/>
        <v>0</v>
      </c>
      <c r="BG221" s="180">
        <f t="shared" si="16"/>
        <v>0</v>
      </c>
      <c r="BH221" s="180">
        <f t="shared" si="17"/>
        <v>0</v>
      </c>
      <c r="BI221" s="180">
        <f t="shared" si="18"/>
        <v>0</v>
      </c>
      <c r="BJ221" s="18" t="s">
        <v>92</v>
      </c>
      <c r="BK221" s="180">
        <f t="shared" si="19"/>
        <v>0</v>
      </c>
      <c r="BL221" s="18" t="s">
        <v>253</v>
      </c>
      <c r="BM221" s="179" t="s">
        <v>1638</v>
      </c>
    </row>
    <row r="222" spans="1:65" s="2" customFormat="1" ht="21.75" customHeight="1">
      <c r="A222" s="33"/>
      <c r="B222" s="167"/>
      <c r="C222" s="168" t="s">
        <v>509</v>
      </c>
      <c r="D222" s="168" t="s">
        <v>175</v>
      </c>
      <c r="E222" s="169" t="s">
        <v>1639</v>
      </c>
      <c r="F222" s="170" t="s">
        <v>1640</v>
      </c>
      <c r="G222" s="171" t="s">
        <v>659</v>
      </c>
      <c r="H222" s="172">
        <v>12</v>
      </c>
      <c r="I222" s="173"/>
      <c r="J222" s="174">
        <f t="shared" si="10"/>
        <v>0</v>
      </c>
      <c r="K222" s="170" t="s">
        <v>179</v>
      </c>
      <c r="L222" s="34"/>
      <c r="M222" s="175" t="s">
        <v>1</v>
      </c>
      <c r="N222" s="176" t="s">
        <v>42</v>
      </c>
      <c r="O222" s="59"/>
      <c r="P222" s="177">
        <f t="shared" si="11"/>
        <v>0</v>
      </c>
      <c r="Q222" s="177">
        <v>0.00016</v>
      </c>
      <c r="R222" s="177">
        <f t="shared" si="12"/>
        <v>0.0019200000000000003</v>
      </c>
      <c r="S222" s="177">
        <v>0</v>
      </c>
      <c r="T222" s="178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253</v>
      </c>
      <c r="AT222" s="179" t="s">
        <v>175</v>
      </c>
      <c r="AU222" s="179" t="s">
        <v>92</v>
      </c>
      <c r="AY222" s="18" t="s">
        <v>173</v>
      </c>
      <c r="BE222" s="180">
        <f t="shared" si="14"/>
        <v>0</v>
      </c>
      <c r="BF222" s="180">
        <f t="shared" si="15"/>
        <v>0</v>
      </c>
      <c r="BG222" s="180">
        <f t="shared" si="16"/>
        <v>0</v>
      </c>
      <c r="BH222" s="180">
        <f t="shared" si="17"/>
        <v>0</v>
      </c>
      <c r="BI222" s="180">
        <f t="shared" si="18"/>
        <v>0</v>
      </c>
      <c r="BJ222" s="18" t="s">
        <v>92</v>
      </c>
      <c r="BK222" s="180">
        <f t="shared" si="19"/>
        <v>0</v>
      </c>
      <c r="BL222" s="18" t="s">
        <v>253</v>
      </c>
      <c r="BM222" s="179" t="s">
        <v>1641</v>
      </c>
    </row>
    <row r="223" spans="1:65" s="2" customFormat="1" ht="16.5" customHeight="1">
      <c r="A223" s="33"/>
      <c r="B223" s="167"/>
      <c r="C223" s="168" t="s">
        <v>513</v>
      </c>
      <c r="D223" s="168" t="s">
        <v>175</v>
      </c>
      <c r="E223" s="169" t="s">
        <v>1642</v>
      </c>
      <c r="F223" s="170" t="s">
        <v>1643</v>
      </c>
      <c r="G223" s="171" t="s">
        <v>659</v>
      </c>
      <c r="H223" s="172">
        <v>2</v>
      </c>
      <c r="I223" s="173"/>
      <c r="J223" s="174">
        <f t="shared" si="10"/>
        <v>0</v>
      </c>
      <c r="K223" s="170" t="s">
        <v>179</v>
      </c>
      <c r="L223" s="34"/>
      <c r="M223" s="175" t="s">
        <v>1</v>
      </c>
      <c r="N223" s="176" t="s">
        <v>42</v>
      </c>
      <c r="O223" s="59"/>
      <c r="P223" s="177">
        <f t="shared" si="11"/>
        <v>0</v>
      </c>
      <c r="Q223" s="177">
        <v>0.00024</v>
      </c>
      <c r="R223" s="177">
        <f t="shared" si="12"/>
        <v>0.00048</v>
      </c>
      <c r="S223" s="177">
        <v>0</v>
      </c>
      <c r="T223" s="178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253</v>
      </c>
      <c r="AT223" s="179" t="s">
        <v>175</v>
      </c>
      <c r="AU223" s="179" t="s">
        <v>92</v>
      </c>
      <c r="AY223" s="18" t="s">
        <v>173</v>
      </c>
      <c r="BE223" s="180">
        <f t="shared" si="14"/>
        <v>0</v>
      </c>
      <c r="BF223" s="180">
        <f t="shared" si="15"/>
        <v>0</v>
      </c>
      <c r="BG223" s="180">
        <f t="shared" si="16"/>
        <v>0</v>
      </c>
      <c r="BH223" s="180">
        <f t="shared" si="17"/>
        <v>0</v>
      </c>
      <c r="BI223" s="180">
        <f t="shared" si="18"/>
        <v>0</v>
      </c>
      <c r="BJ223" s="18" t="s">
        <v>92</v>
      </c>
      <c r="BK223" s="180">
        <f t="shared" si="19"/>
        <v>0</v>
      </c>
      <c r="BL223" s="18" t="s">
        <v>253</v>
      </c>
      <c r="BM223" s="179" t="s">
        <v>1644</v>
      </c>
    </row>
    <row r="224" spans="1:65" s="2" customFormat="1" ht="21.75" customHeight="1">
      <c r="A224" s="33"/>
      <c r="B224" s="167"/>
      <c r="C224" s="168" t="s">
        <v>517</v>
      </c>
      <c r="D224" s="168" t="s">
        <v>175</v>
      </c>
      <c r="E224" s="169" t="s">
        <v>1645</v>
      </c>
      <c r="F224" s="170" t="s">
        <v>1646</v>
      </c>
      <c r="G224" s="171" t="s">
        <v>659</v>
      </c>
      <c r="H224" s="172">
        <v>12</v>
      </c>
      <c r="I224" s="173"/>
      <c r="J224" s="174">
        <f t="shared" si="10"/>
        <v>0</v>
      </c>
      <c r="K224" s="170" t="s">
        <v>179</v>
      </c>
      <c r="L224" s="34"/>
      <c r="M224" s="175" t="s">
        <v>1</v>
      </c>
      <c r="N224" s="176" t="s">
        <v>42</v>
      </c>
      <c r="O224" s="59"/>
      <c r="P224" s="177">
        <f t="shared" si="11"/>
        <v>0</v>
      </c>
      <c r="Q224" s="177">
        <v>0.005</v>
      </c>
      <c r="R224" s="177">
        <f t="shared" si="12"/>
        <v>0.06</v>
      </c>
      <c r="S224" s="177">
        <v>0</v>
      </c>
      <c r="T224" s="178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253</v>
      </c>
      <c r="AT224" s="179" t="s">
        <v>175</v>
      </c>
      <c r="AU224" s="179" t="s">
        <v>92</v>
      </c>
      <c r="AY224" s="18" t="s">
        <v>173</v>
      </c>
      <c r="BE224" s="180">
        <f t="shared" si="14"/>
        <v>0</v>
      </c>
      <c r="BF224" s="180">
        <f t="shared" si="15"/>
        <v>0</v>
      </c>
      <c r="BG224" s="180">
        <f t="shared" si="16"/>
        <v>0</v>
      </c>
      <c r="BH224" s="180">
        <f t="shared" si="17"/>
        <v>0</v>
      </c>
      <c r="BI224" s="180">
        <f t="shared" si="18"/>
        <v>0</v>
      </c>
      <c r="BJ224" s="18" t="s">
        <v>92</v>
      </c>
      <c r="BK224" s="180">
        <f t="shared" si="19"/>
        <v>0</v>
      </c>
      <c r="BL224" s="18" t="s">
        <v>253</v>
      </c>
      <c r="BM224" s="179" t="s">
        <v>1647</v>
      </c>
    </row>
    <row r="225" spans="1:65" s="2" customFormat="1" ht="21.75" customHeight="1">
      <c r="A225" s="33"/>
      <c r="B225" s="167"/>
      <c r="C225" s="168" t="s">
        <v>522</v>
      </c>
      <c r="D225" s="168" t="s">
        <v>175</v>
      </c>
      <c r="E225" s="169" t="s">
        <v>1648</v>
      </c>
      <c r="F225" s="170" t="s">
        <v>1649</v>
      </c>
      <c r="G225" s="171" t="s">
        <v>1650</v>
      </c>
      <c r="H225" s="172">
        <v>2</v>
      </c>
      <c r="I225" s="173"/>
      <c r="J225" s="174">
        <f t="shared" si="10"/>
        <v>0</v>
      </c>
      <c r="K225" s="170" t="s">
        <v>179</v>
      </c>
      <c r="L225" s="34"/>
      <c r="M225" s="175" t="s">
        <v>1</v>
      </c>
      <c r="N225" s="176" t="s">
        <v>42</v>
      </c>
      <c r="O225" s="59"/>
      <c r="P225" s="177">
        <f t="shared" si="11"/>
        <v>0</v>
      </c>
      <c r="Q225" s="177">
        <v>0.03014</v>
      </c>
      <c r="R225" s="177">
        <f t="shared" si="12"/>
        <v>0.06028</v>
      </c>
      <c r="S225" s="177">
        <v>0</v>
      </c>
      <c r="T225" s="178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253</v>
      </c>
      <c r="AT225" s="179" t="s">
        <v>175</v>
      </c>
      <c r="AU225" s="179" t="s">
        <v>92</v>
      </c>
      <c r="AY225" s="18" t="s">
        <v>173</v>
      </c>
      <c r="BE225" s="180">
        <f t="shared" si="14"/>
        <v>0</v>
      </c>
      <c r="BF225" s="180">
        <f t="shared" si="15"/>
        <v>0</v>
      </c>
      <c r="BG225" s="180">
        <f t="shared" si="16"/>
        <v>0</v>
      </c>
      <c r="BH225" s="180">
        <f t="shared" si="17"/>
        <v>0</v>
      </c>
      <c r="BI225" s="180">
        <f t="shared" si="18"/>
        <v>0</v>
      </c>
      <c r="BJ225" s="18" t="s">
        <v>92</v>
      </c>
      <c r="BK225" s="180">
        <f t="shared" si="19"/>
        <v>0</v>
      </c>
      <c r="BL225" s="18" t="s">
        <v>253</v>
      </c>
      <c r="BM225" s="179" t="s">
        <v>1651</v>
      </c>
    </row>
    <row r="226" spans="1:65" s="2" customFormat="1" ht="16.5" customHeight="1">
      <c r="A226" s="33"/>
      <c r="B226" s="167"/>
      <c r="C226" s="168" t="s">
        <v>527</v>
      </c>
      <c r="D226" s="168" t="s">
        <v>175</v>
      </c>
      <c r="E226" s="169" t="s">
        <v>1652</v>
      </c>
      <c r="F226" s="170" t="s">
        <v>1653</v>
      </c>
      <c r="G226" s="171" t="s">
        <v>659</v>
      </c>
      <c r="H226" s="172">
        <v>2</v>
      </c>
      <c r="I226" s="173"/>
      <c r="J226" s="174">
        <f t="shared" si="10"/>
        <v>0</v>
      </c>
      <c r="K226" s="170" t="s">
        <v>179</v>
      </c>
      <c r="L226" s="34"/>
      <c r="M226" s="175" t="s">
        <v>1</v>
      </c>
      <c r="N226" s="176" t="s">
        <v>42</v>
      </c>
      <c r="O226" s="59"/>
      <c r="P226" s="177">
        <f t="shared" si="11"/>
        <v>0</v>
      </c>
      <c r="Q226" s="177">
        <v>0.00079</v>
      </c>
      <c r="R226" s="177">
        <f t="shared" si="12"/>
        <v>0.00158</v>
      </c>
      <c r="S226" s="177">
        <v>0</v>
      </c>
      <c r="T226" s="178">
        <f t="shared" si="1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253</v>
      </c>
      <c r="AT226" s="179" t="s">
        <v>175</v>
      </c>
      <c r="AU226" s="179" t="s">
        <v>92</v>
      </c>
      <c r="AY226" s="18" t="s">
        <v>173</v>
      </c>
      <c r="BE226" s="180">
        <f t="shared" si="14"/>
        <v>0</v>
      </c>
      <c r="BF226" s="180">
        <f t="shared" si="15"/>
        <v>0</v>
      </c>
      <c r="BG226" s="180">
        <f t="shared" si="16"/>
        <v>0</v>
      </c>
      <c r="BH226" s="180">
        <f t="shared" si="17"/>
        <v>0</v>
      </c>
      <c r="BI226" s="180">
        <f t="shared" si="18"/>
        <v>0</v>
      </c>
      <c r="BJ226" s="18" t="s">
        <v>92</v>
      </c>
      <c r="BK226" s="180">
        <f t="shared" si="19"/>
        <v>0</v>
      </c>
      <c r="BL226" s="18" t="s">
        <v>253</v>
      </c>
      <c r="BM226" s="179" t="s">
        <v>1654</v>
      </c>
    </row>
    <row r="227" spans="1:65" s="2" customFormat="1" ht="21.75" customHeight="1">
      <c r="A227" s="33"/>
      <c r="B227" s="167"/>
      <c r="C227" s="168" t="s">
        <v>532</v>
      </c>
      <c r="D227" s="168" t="s">
        <v>175</v>
      </c>
      <c r="E227" s="169" t="s">
        <v>1655</v>
      </c>
      <c r="F227" s="170" t="s">
        <v>1656</v>
      </c>
      <c r="G227" s="171" t="s">
        <v>659</v>
      </c>
      <c r="H227" s="172">
        <v>12</v>
      </c>
      <c r="I227" s="173"/>
      <c r="J227" s="174">
        <f t="shared" si="10"/>
        <v>0</v>
      </c>
      <c r="K227" s="170" t="s">
        <v>179</v>
      </c>
      <c r="L227" s="34"/>
      <c r="M227" s="175" t="s">
        <v>1</v>
      </c>
      <c r="N227" s="176" t="s">
        <v>42</v>
      </c>
      <c r="O227" s="59"/>
      <c r="P227" s="177">
        <f t="shared" si="11"/>
        <v>0</v>
      </c>
      <c r="Q227" s="177">
        <v>0.00144</v>
      </c>
      <c r="R227" s="177">
        <f t="shared" si="12"/>
        <v>0.01728</v>
      </c>
      <c r="S227" s="177">
        <v>0</v>
      </c>
      <c r="T227" s="178">
        <f t="shared" si="1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253</v>
      </c>
      <c r="AT227" s="179" t="s">
        <v>175</v>
      </c>
      <c r="AU227" s="179" t="s">
        <v>92</v>
      </c>
      <c r="AY227" s="18" t="s">
        <v>173</v>
      </c>
      <c r="BE227" s="180">
        <f t="shared" si="14"/>
        <v>0</v>
      </c>
      <c r="BF227" s="180">
        <f t="shared" si="15"/>
        <v>0</v>
      </c>
      <c r="BG227" s="180">
        <f t="shared" si="16"/>
        <v>0</v>
      </c>
      <c r="BH227" s="180">
        <f t="shared" si="17"/>
        <v>0</v>
      </c>
      <c r="BI227" s="180">
        <f t="shared" si="18"/>
        <v>0</v>
      </c>
      <c r="BJ227" s="18" t="s">
        <v>92</v>
      </c>
      <c r="BK227" s="180">
        <f t="shared" si="19"/>
        <v>0</v>
      </c>
      <c r="BL227" s="18" t="s">
        <v>253</v>
      </c>
      <c r="BM227" s="179" t="s">
        <v>1657</v>
      </c>
    </row>
    <row r="228" spans="1:65" s="2" customFormat="1" ht="21.75" customHeight="1">
      <c r="A228" s="33"/>
      <c r="B228" s="167"/>
      <c r="C228" s="168" t="s">
        <v>536</v>
      </c>
      <c r="D228" s="168" t="s">
        <v>175</v>
      </c>
      <c r="E228" s="169" t="s">
        <v>1658</v>
      </c>
      <c r="F228" s="170" t="s">
        <v>1659</v>
      </c>
      <c r="G228" s="171" t="s">
        <v>659</v>
      </c>
      <c r="H228" s="172">
        <v>2</v>
      </c>
      <c r="I228" s="173"/>
      <c r="J228" s="174">
        <f t="shared" si="10"/>
        <v>0</v>
      </c>
      <c r="K228" s="170" t="s">
        <v>179</v>
      </c>
      <c r="L228" s="34"/>
      <c r="M228" s="175" t="s">
        <v>1</v>
      </c>
      <c r="N228" s="176" t="s">
        <v>42</v>
      </c>
      <c r="O228" s="59"/>
      <c r="P228" s="177">
        <f t="shared" si="11"/>
        <v>0</v>
      </c>
      <c r="Q228" s="177">
        <v>0.00492</v>
      </c>
      <c r="R228" s="177">
        <f t="shared" si="12"/>
        <v>0.00984</v>
      </c>
      <c r="S228" s="177">
        <v>0</v>
      </c>
      <c r="T228" s="178">
        <f t="shared" si="1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253</v>
      </c>
      <c r="AT228" s="179" t="s">
        <v>175</v>
      </c>
      <c r="AU228" s="179" t="s">
        <v>92</v>
      </c>
      <c r="AY228" s="18" t="s">
        <v>173</v>
      </c>
      <c r="BE228" s="180">
        <f t="shared" si="14"/>
        <v>0</v>
      </c>
      <c r="BF228" s="180">
        <f t="shared" si="15"/>
        <v>0</v>
      </c>
      <c r="BG228" s="180">
        <f t="shared" si="16"/>
        <v>0</v>
      </c>
      <c r="BH228" s="180">
        <f t="shared" si="17"/>
        <v>0</v>
      </c>
      <c r="BI228" s="180">
        <f t="shared" si="18"/>
        <v>0</v>
      </c>
      <c r="BJ228" s="18" t="s">
        <v>92</v>
      </c>
      <c r="BK228" s="180">
        <f t="shared" si="19"/>
        <v>0</v>
      </c>
      <c r="BL228" s="18" t="s">
        <v>253</v>
      </c>
      <c r="BM228" s="179" t="s">
        <v>1660</v>
      </c>
    </row>
    <row r="229" spans="1:65" s="2" customFormat="1" ht="21.75" customHeight="1">
      <c r="A229" s="33"/>
      <c r="B229" s="167"/>
      <c r="C229" s="168" t="s">
        <v>540</v>
      </c>
      <c r="D229" s="168" t="s">
        <v>175</v>
      </c>
      <c r="E229" s="169" t="s">
        <v>1661</v>
      </c>
      <c r="F229" s="170" t="s">
        <v>1662</v>
      </c>
      <c r="G229" s="171" t="s">
        <v>256</v>
      </c>
      <c r="H229" s="172">
        <v>422</v>
      </c>
      <c r="I229" s="173"/>
      <c r="J229" s="174">
        <f t="shared" si="10"/>
        <v>0</v>
      </c>
      <c r="K229" s="170" t="s">
        <v>179</v>
      </c>
      <c r="L229" s="34"/>
      <c r="M229" s="175" t="s">
        <v>1</v>
      </c>
      <c r="N229" s="176" t="s">
        <v>42</v>
      </c>
      <c r="O229" s="59"/>
      <c r="P229" s="177">
        <f t="shared" si="11"/>
        <v>0</v>
      </c>
      <c r="Q229" s="177">
        <v>0.00019</v>
      </c>
      <c r="R229" s="177">
        <f t="shared" si="12"/>
        <v>0.08018</v>
      </c>
      <c r="S229" s="177">
        <v>0</v>
      </c>
      <c r="T229" s="178">
        <f t="shared" si="1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253</v>
      </c>
      <c r="AT229" s="179" t="s">
        <v>175</v>
      </c>
      <c r="AU229" s="179" t="s">
        <v>92</v>
      </c>
      <c r="AY229" s="18" t="s">
        <v>173</v>
      </c>
      <c r="BE229" s="180">
        <f t="shared" si="14"/>
        <v>0</v>
      </c>
      <c r="BF229" s="180">
        <f t="shared" si="15"/>
        <v>0</v>
      </c>
      <c r="BG229" s="180">
        <f t="shared" si="16"/>
        <v>0</v>
      </c>
      <c r="BH229" s="180">
        <f t="shared" si="17"/>
        <v>0</v>
      </c>
      <c r="BI229" s="180">
        <f t="shared" si="18"/>
        <v>0</v>
      </c>
      <c r="BJ229" s="18" t="s">
        <v>92</v>
      </c>
      <c r="BK229" s="180">
        <f t="shared" si="19"/>
        <v>0</v>
      </c>
      <c r="BL229" s="18" t="s">
        <v>253</v>
      </c>
      <c r="BM229" s="179" t="s">
        <v>1663</v>
      </c>
    </row>
    <row r="230" spans="2:51" s="14" customFormat="1" ht="12">
      <c r="B230" s="189"/>
      <c r="D230" s="182" t="s">
        <v>182</v>
      </c>
      <c r="E230" s="190" t="s">
        <v>1</v>
      </c>
      <c r="F230" s="191" t="s">
        <v>1664</v>
      </c>
      <c r="H230" s="192">
        <v>422</v>
      </c>
      <c r="I230" s="193"/>
      <c r="L230" s="189"/>
      <c r="M230" s="194"/>
      <c r="N230" s="195"/>
      <c r="O230" s="195"/>
      <c r="P230" s="195"/>
      <c r="Q230" s="195"/>
      <c r="R230" s="195"/>
      <c r="S230" s="195"/>
      <c r="T230" s="196"/>
      <c r="AT230" s="190" t="s">
        <v>182</v>
      </c>
      <c r="AU230" s="190" t="s">
        <v>92</v>
      </c>
      <c r="AV230" s="14" t="s">
        <v>92</v>
      </c>
      <c r="AW230" s="14" t="s">
        <v>32</v>
      </c>
      <c r="AX230" s="14" t="s">
        <v>84</v>
      </c>
      <c r="AY230" s="190" t="s">
        <v>173</v>
      </c>
    </row>
    <row r="231" spans="1:65" s="2" customFormat="1" ht="16.5" customHeight="1">
      <c r="A231" s="33"/>
      <c r="B231" s="167"/>
      <c r="C231" s="168" t="s">
        <v>544</v>
      </c>
      <c r="D231" s="168" t="s">
        <v>175</v>
      </c>
      <c r="E231" s="169" t="s">
        <v>1665</v>
      </c>
      <c r="F231" s="170" t="s">
        <v>1666</v>
      </c>
      <c r="G231" s="171" t="s">
        <v>256</v>
      </c>
      <c r="H231" s="172">
        <v>422</v>
      </c>
      <c r="I231" s="173"/>
      <c r="J231" s="174">
        <f>ROUND(I231*H231,2)</f>
        <v>0</v>
      </c>
      <c r="K231" s="170" t="s">
        <v>179</v>
      </c>
      <c r="L231" s="34"/>
      <c r="M231" s="175" t="s">
        <v>1</v>
      </c>
      <c r="N231" s="176" t="s">
        <v>42</v>
      </c>
      <c r="O231" s="59"/>
      <c r="P231" s="177">
        <f>O231*H231</f>
        <v>0</v>
      </c>
      <c r="Q231" s="177">
        <v>1E-05</v>
      </c>
      <c r="R231" s="177">
        <f>Q231*H231</f>
        <v>0.004220000000000001</v>
      </c>
      <c r="S231" s="177">
        <v>0</v>
      </c>
      <c r="T231" s="178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253</v>
      </c>
      <c r="AT231" s="179" t="s">
        <v>175</v>
      </c>
      <c r="AU231" s="179" t="s">
        <v>92</v>
      </c>
      <c r="AY231" s="18" t="s">
        <v>173</v>
      </c>
      <c r="BE231" s="180">
        <f>IF(N231="základní",J231,0)</f>
        <v>0</v>
      </c>
      <c r="BF231" s="180">
        <f>IF(N231="snížená",J231,0)</f>
        <v>0</v>
      </c>
      <c r="BG231" s="180">
        <f>IF(N231="zákl. přenesená",J231,0)</f>
        <v>0</v>
      </c>
      <c r="BH231" s="180">
        <f>IF(N231="sníž. přenesená",J231,0)</f>
        <v>0</v>
      </c>
      <c r="BI231" s="180">
        <f>IF(N231="nulová",J231,0)</f>
        <v>0</v>
      </c>
      <c r="BJ231" s="18" t="s">
        <v>92</v>
      </c>
      <c r="BK231" s="180">
        <f>ROUND(I231*H231,2)</f>
        <v>0</v>
      </c>
      <c r="BL231" s="18" t="s">
        <v>253</v>
      </c>
      <c r="BM231" s="179" t="s">
        <v>1667</v>
      </c>
    </row>
    <row r="232" spans="1:65" s="2" customFormat="1" ht="21.75" customHeight="1">
      <c r="A232" s="33"/>
      <c r="B232" s="167"/>
      <c r="C232" s="168" t="s">
        <v>548</v>
      </c>
      <c r="D232" s="168" t="s">
        <v>175</v>
      </c>
      <c r="E232" s="169" t="s">
        <v>1668</v>
      </c>
      <c r="F232" s="170" t="s">
        <v>1669</v>
      </c>
      <c r="G232" s="171" t="s">
        <v>206</v>
      </c>
      <c r="H232" s="172">
        <v>1.005</v>
      </c>
      <c r="I232" s="173"/>
      <c r="J232" s="174">
        <f>ROUND(I232*H232,2)</f>
        <v>0</v>
      </c>
      <c r="K232" s="170" t="s">
        <v>179</v>
      </c>
      <c r="L232" s="34"/>
      <c r="M232" s="175" t="s">
        <v>1</v>
      </c>
      <c r="N232" s="176" t="s">
        <v>42</v>
      </c>
      <c r="O232" s="59"/>
      <c r="P232" s="177">
        <f>O232*H232</f>
        <v>0</v>
      </c>
      <c r="Q232" s="177">
        <v>0</v>
      </c>
      <c r="R232" s="177">
        <f>Q232*H232</f>
        <v>0</v>
      </c>
      <c r="S232" s="177">
        <v>0</v>
      </c>
      <c r="T232" s="178">
        <f>S232*H232</f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253</v>
      </c>
      <c r="AT232" s="179" t="s">
        <v>175</v>
      </c>
      <c r="AU232" s="179" t="s">
        <v>92</v>
      </c>
      <c r="AY232" s="18" t="s">
        <v>173</v>
      </c>
      <c r="BE232" s="180">
        <f>IF(N232="základní",J232,0)</f>
        <v>0</v>
      </c>
      <c r="BF232" s="180">
        <f>IF(N232="snížená",J232,0)</f>
        <v>0</v>
      </c>
      <c r="BG232" s="180">
        <f>IF(N232="zákl. přenesená",J232,0)</f>
        <v>0</v>
      </c>
      <c r="BH232" s="180">
        <f>IF(N232="sníž. přenesená",J232,0)</f>
        <v>0</v>
      </c>
      <c r="BI232" s="180">
        <f>IF(N232="nulová",J232,0)</f>
        <v>0</v>
      </c>
      <c r="BJ232" s="18" t="s">
        <v>92</v>
      </c>
      <c r="BK232" s="180">
        <f>ROUND(I232*H232,2)</f>
        <v>0</v>
      </c>
      <c r="BL232" s="18" t="s">
        <v>253</v>
      </c>
      <c r="BM232" s="179" t="s">
        <v>1670</v>
      </c>
    </row>
    <row r="233" spans="1:65" s="2" customFormat="1" ht="21.75" customHeight="1">
      <c r="A233" s="33"/>
      <c r="B233" s="167"/>
      <c r="C233" s="168" t="s">
        <v>552</v>
      </c>
      <c r="D233" s="168" t="s">
        <v>175</v>
      </c>
      <c r="E233" s="169" t="s">
        <v>1671</v>
      </c>
      <c r="F233" s="170" t="s">
        <v>1672</v>
      </c>
      <c r="G233" s="171" t="s">
        <v>618</v>
      </c>
      <c r="H233" s="223"/>
      <c r="I233" s="173"/>
      <c r="J233" s="174">
        <f>ROUND(I233*H233,2)</f>
        <v>0</v>
      </c>
      <c r="K233" s="170" t="s">
        <v>179</v>
      </c>
      <c r="L233" s="34"/>
      <c r="M233" s="175" t="s">
        <v>1</v>
      </c>
      <c r="N233" s="176" t="s">
        <v>42</v>
      </c>
      <c r="O233" s="59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253</v>
      </c>
      <c r="AT233" s="179" t="s">
        <v>175</v>
      </c>
      <c r="AU233" s="179" t="s">
        <v>92</v>
      </c>
      <c r="AY233" s="18" t="s">
        <v>173</v>
      </c>
      <c r="BE233" s="180">
        <f>IF(N233="základní",J233,0)</f>
        <v>0</v>
      </c>
      <c r="BF233" s="180">
        <f>IF(N233="snížená",J233,0)</f>
        <v>0</v>
      </c>
      <c r="BG233" s="180">
        <f>IF(N233="zákl. přenesená",J233,0)</f>
        <v>0</v>
      </c>
      <c r="BH233" s="180">
        <f>IF(N233="sníž. přenesená",J233,0)</f>
        <v>0</v>
      </c>
      <c r="BI233" s="180">
        <f>IF(N233="nulová",J233,0)</f>
        <v>0</v>
      </c>
      <c r="BJ233" s="18" t="s">
        <v>92</v>
      </c>
      <c r="BK233" s="180">
        <f>ROUND(I233*H233,2)</f>
        <v>0</v>
      </c>
      <c r="BL233" s="18" t="s">
        <v>253</v>
      </c>
      <c r="BM233" s="179" t="s">
        <v>1673</v>
      </c>
    </row>
    <row r="234" spans="2:63" s="12" customFormat="1" ht="22.95" customHeight="1">
      <c r="B234" s="154"/>
      <c r="D234" s="155" t="s">
        <v>75</v>
      </c>
      <c r="E234" s="165" t="s">
        <v>1674</v>
      </c>
      <c r="F234" s="165" t="s">
        <v>1675</v>
      </c>
      <c r="I234" s="157"/>
      <c r="J234" s="166">
        <f>BK234</f>
        <v>0</v>
      </c>
      <c r="L234" s="154"/>
      <c r="M234" s="159"/>
      <c r="N234" s="160"/>
      <c r="O234" s="160"/>
      <c r="P234" s="161">
        <f>SUM(P235:P237)</f>
        <v>0</v>
      </c>
      <c r="Q234" s="160"/>
      <c r="R234" s="161">
        <f>SUM(R235:R237)</f>
        <v>0.048479999999999995</v>
      </c>
      <c r="S234" s="160"/>
      <c r="T234" s="162">
        <f>SUM(T235:T237)</f>
        <v>0</v>
      </c>
      <c r="AR234" s="155" t="s">
        <v>92</v>
      </c>
      <c r="AT234" s="163" t="s">
        <v>75</v>
      </c>
      <c r="AU234" s="163" t="s">
        <v>84</v>
      </c>
      <c r="AY234" s="155" t="s">
        <v>173</v>
      </c>
      <c r="BK234" s="164">
        <f>SUM(BK235:BK237)</f>
        <v>0</v>
      </c>
    </row>
    <row r="235" spans="1:65" s="2" customFormat="1" ht="21.75" customHeight="1">
      <c r="A235" s="33"/>
      <c r="B235" s="167"/>
      <c r="C235" s="168" t="s">
        <v>556</v>
      </c>
      <c r="D235" s="168" t="s">
        <v>175</v>
      </c>
      <c r="E235" s="169" t="s">
        <v>1676</v>
      </c>
      <c r="F235" s="170" t="s">
        <v>1677</v>
      </c>
      <c r="G235" s="171" t="s">
        <v>1650</v>
      </c>
      <c r="H235" s="172">
        <v>12</v>
      </c>
      <c r="I235" s="173"/>
      <c r="J235" s="174">
        <f>ROUND(I235*H235,2)</f>
        <v>0</v>
      </c>
      <c r="K235" s="170" t="s">
        <v>179</v>
      </c>
      <c r="L235" s="34"/>
      <c r="M235" s="175" t="s">
        <v>1</v>
      </c>
      <c r="N235" s="176" t="s">
        <v>42</v>
      </c>
      <c r="O235" s="59"/>
      <c r="P235" s="177">
        <f>O235*H235</f>
        <v>0</v>
      </c>
      <c r="Q235" s="177">
        <v>0.00125</v>
      </c>
      <c r="R235" s="177">
        <f>Q235*H235</f>
        <v>0.015</v>
      </c>
      <c r="S235" s="177">
        <v>0</v>
      </c>
      <c r="T235" s="178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253</v>
      </c>
      <c r="AT235" s="179" t="s">
        <v>175</v>
      </c>
      <c r="AU235" s="179" t="s">
        <v>92</v>
      </c>
      <c r="AY235" s="18" t="s">
        <v>173</v>
      </c>
      <c r="BE235" s="180">
        <f>IF(N235="základní",J235,0)</f>
        <v>0</v>
      </c>
      <c r="BF235" s="180">
        <f>IF(N235="snížená",J235,0)</f>
        <v>0</v>
      </c>
      <c r="BG235" s="180">
        <f>IF(N235="zákl. přenesená",J235,0)</f>
        <v>0</v>
      </c>
      <c r="BH235" s="180">
        <f>IF(N235="sníž. přenesená",J235,0)</f>
        <v>0</v>
      </c>
      <c r="BI235" s="180">
        <f>IF(N235="nulová",J235,0)</f>
        <v>0</v>
      </c>
      <c r="BJ235" s="18" t="s">
        <v>92</v>
      </c>
      <c r="BK235" s="180">
        <f>ROUND(I235*H235,2)</f>
        <v>0</v>
      </c>
      <c r="BL235" s="18" t="s">
        <v>253</v>
      </c>
      <c r="BM235" s="179" t="s">
        <v>1678</v>
      </c>
    </row>
    <row r="236" spans="1:65" s="2" customFormat="1" ht="21.75" customHeight="1">
      <c r="A236" s="33"/>
      <c r="B236" s="167"/>
      <c r="C236" s="168" t="s">
        <v>562</v>
      </c>
      <c r="D236" s="168" t="s">
        <v>175</v>
      </c>
      <c r="E236" s="169" t="s">
        <v>1679</v>
      </c>
      <c r="F236" s="170" t="s">
        <v>1680</v>
      </c>
      <c r="G236" s="171" t="s">
        <v>1650</v>
      </c>
      <c r="H236" s="172">
        <v>12</v>
      </c>
      <c r="I236" s="173"/>
      <c r="J236" s="174">
        <f>ROUND(I236*H236,2)</f>
        <v>0</v>
      </c>
      <c r="K236" s="170" t="s">
        <v>1</v>
      </c>
      <c r="L236" s="34"/>
      <c r="M236" s="175" t="s">
        <v>1</v>
      </c>
      <c r="N236" s="176" t="s">
        <v>42</v>
      </c>
      <c r="O236" s="59"/>
      <c r="P236" s="177">
        <f>O236*H236</f>
        <v>0</v>
      </c>
      <c r="Q236" s="177">
        <v>0.00279</v>
      </c>
      <c r="R236" s="177">
        <f>Q236*H236</f>
        <v>0.033479999999999996</v>
      </c>
      <c r="S236" s="177">
        <v>0</v>
      </c>
      <c r="T236" s="178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253</v>
      </c>
      <c r="AT236" s="179" t="s">
        <v>175</v>
      </c>
      <c r="AU236" s="179" t="s">
        <v>92</v>
      </c>
      <c r="AY236" s="18" t="s">
        <v>173</v>
      </c>
      <c r="BE236" s="180">
        <f>IF(N236="základní",J236,0)</f>
        <v>0</v>
      </c>
      <c r="BF236" s="180">
        <f>IF(N236="snížená",J236,0)</f>
        <v>0</v>
      </c>
      <c r="BG236" s="180">
        <f>IF(N236="zákl. přenesená",J236,0)</f>
        <v>0</v>
      </c>
      <c r="BH236" s="180">
        <f>IF(N236="sníž. přenesená",J236,0)</f>
        <v>0</v>
      </c>
      <c r="BI236" s="180">
        <f>IF(N236="nulová",J236,0)</f>
        <v>0</v>
      </c>
      <c r="BJ236" s="18" t="s">
        <v>92</v>
      </c>
      <c r="BK236" s="180">
        <f>ROUND(I236*H236,2)</f>
        <v>0</v>
      </c>
      <c r="BL236" s="18" t="s">
        <v>253</v>
      </c>
      <c r="BM236" s="179" t="s">
        <v>1681</v>
      </c>
    </row>
    <row r="237" spans="1:65" s="2" customFormat="1" ht="21.75" customHeight="1">
      <c r="A237" s="33"/>
      <c r="B237" s="167"/>
      <c r="C237" s="168" t="s">
        <v>566</v>
      </c>
      <c r="D237" s="168" t="s">
        <v>175</v>
      </c>
      <c r="E237" s="169" t="s">
        <v>1682</v>
      </c>
      <c r="F237" s="170" t="s">
        <v>1683</v>
      </c>
      <c r="G237" s="171" t="s">
        <v>618</v>
      </c>
      <c r="H237" s="223"/>
      <c r="I237" s="173"/>
      <c r="J237" s="174">
        <f>ROUND(I237*H237,2)</f>
        <v>0</v>
      </c>
      <c r="K237" s="170" t="s">
        <v>179</v>
      </c>
      <c r="L237" s="34"/>
      <c r="M237" s="175" t="s">
        <v>1</v>
      </c>
      <c r="N237" s="176" t="s">
        <v>42</v>
      </c>
      <c r="O237" s="59"/>
      <c r="P237" s="177">
        <f>O237*H237</f>
        <v>0</v>
      </c>
      <c r="Q237" s="177">
        <v>0</v>
      </c>
      <c r="R237" s="177">
        <f>Q237*H237</f>
        <v>0</v>
      </c>
      <c r="S237" s="177">
        <v>0</v>
      </c>
      <c r="T237" s="178">
        <f>S237*H237</f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253</v>
      </c>
      <c r="AT237" s="179" t="s">
        <v>175</v>
      </c>
      <c r="AU237" s="179" t="s">
        <v>92</v>
      </c>
      <c r="AY237" s="18" t="s">
        <v>173</v>
      </c>
      <c r="BE237" s="180">
        <f>IF(N237="základní",J237,0)</f>
        <v>0</v>
      </c>
      <c r="BF237" s="180">
        <f>IF(N237="snížená",J237,0)</f>
        <v>0</v>
      </c>
      <c r="BG237" s="180">
        <f>IF(N237="zákl. přenesená",J237,0)</f>
        <v>0</v>
      </c>
      <c r="BH237" s="180">
        <f>IF(N237="sníž. přenesená",J237,0)</f>
        <v>0</v>
      </c>
      <c r="BI237" s="180">
        <f>IF(N237="nulová",J237,0)</f>
        <v>0</v>
      </c>
      <c r="BJ237" s="18" t="s">
        <v>92</v>
      </c>
      <c r="BK237" s="180">
        <f>ROUND(I237*H237,2)</f>
        <v>0</v>
      </c>
      <c r="BL237" s="18" t="s">
        <v>253</v>
      </c>
      <c r="BM237" s="179" t="s">
        <v>1684</v>
      </c>
    </row>
    <row r="238" spans="2:63" s="12" customFormat="1" ht="22.95" customHeight="1">
      <c r="B238" s="154"/>
      <c r="D238" s="155" t="s">
        <v>75</v>
      </c>
      <c r="E238" s="165" t="s">
        <v>1122</v>
      </c>
      <c r="F238" s="165" t="s">
        <v>1123</v>
      </c>
      <c r="I238" s="157"/>
      <c r="J238" s="166">
        <f>BK238</f>
        <v>0</v>
      </c>
      <c r="L238" s="154"/>
      <c r="M238" s="159"/>
      <c r="N238" s="160"/>
      <c r="O238" s="160"/>
      <c r="P238" s="161">
        <f>SUM(P239:P260)</f>
        <v>0</v>
      </c>
      <c r="Q238" s="160"/>
      <c r="R238" s="161">
        <f>SUM(R239:R260)</f>
        <v>2.1339399999999995</v>
      </c>
      <c r="S238" s="160"/>
      <c r="T238" s="162">
        <f>SUM(T239:T260)</f>
        <v>3.5872800000000002</v>
      </c>
      <c r="AR238" s="155" t="s">
        <v>92</v>
      </c>
      <c r="AT238" s="163" t="s">
        <v>75</v>
      </c>
      <c r="AU238" s="163" t="s">
        <v>84</v>
      </c>
      <c r="AY238" s="155" t="s">
        <v>173</v>
      </c>
      <c r="BK238" s="164">
        <f>SUM(BK239:BK260)</f>
        <v>0</v>
      </c>
    </row>
    <row r="239" spans="1:65" s="2" customFormat="1" ht="16.5" customHeight="1">
      <c r="A239" s="33"/>
      <c r="B239" s="167"/>
      <c r="C239" s="168" t="s">
        <v>571</v>
      </c>
      <c r="D239" s="168" t="s">
        <v>175</v>
      </c>
      <c r="E239" s="169" t="s">
        <v>1685</v>
      </c>
      <c r="F239" s="170" t="s">
        <v>1686</v>
      </c>
      <c r="G239" s="171" t="s">
        <v>1650</v>
      </c>
      <c r="H239" s="172">
        <v>12</v>
      </c>
      <c r="I239" s="173"/>
      <c r="J239" s="174">
        <f aca="true" t="shared" si="20" ref="J239:J260">ROUND(I239*H239,2)</f>
        <v>0</v>
      </c>
      <c r="K239" s="170" t="s">
        <v>179</v>
      </c>
      <c r="L239" s="34"/>
      <c r="M239" s="175" t="s">
        <v>1</v>
      </c>
      <c r="N239" s="176" t="s">
        <v>42</v>
      </c>
      <c r="O239" s="59"/>
      <c r="P239" s="177">
        <f aca="true" t="shared" si="21" ref="P239:P260">O239*H239</f>
        <v>0</v>
      </c>
      <c r="Q239" s="177">
        <v>0</v>
      </c>
      <c r="R239" s="177">
        <f aca="true" t="shared" si="22" ref="R239:R260">Q239*H239</f>
        <v>0</v>
      </c>
      <c r="S239" s="177">
        <v>0.01933</v>
      </c>
      <c r="T239" s="178">
        <f aca="true" t="shared" si="23" ref="T239:T260">S239*H239</f>
        <v>0.23196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253</v>
      </c>
      <c r="AT239" s="179" t="s">
        <v>175</v>
      </c>
      <c r="AU239" s="179" t="s">
        <v>92</v>
      </c>
      <c r="AY239" s="18" t="s">
        <v>173</v>
      </c>
      <c r="BE239" s="180">
        <f aca="true" t="shared" si="24" ref="BE239:BE260">IF(N239="základní",J239,0)</f>
        <v>0</v>
      </c>
      <c r="BF239" s="180">
        <f aca="true" t="shared" si="25" ref="BF239:BF260">IF(N239="snížená",J239,0)</f>
        <v>0</v>
      </c>
      <c r="BG239" s="180">
        <f aca="true" t="shared" si="26" ref="BG239:BG260">IF(N239="zákl. přenesená",J239,0)</f>
        <v>0</v>
      </c>
      <c r="BH239" s="180">
        <f aca="true" t="shared" si="27" ref="BH239:BH260">IF(N239="sníž. přenesená",J239,0)</f>
        <v>0</v>
      </c>
      <c r="BI239" s="180">
        <f aca="true" t="shared" si="28" ref="BI239:BI260">IF(N239="nulová",J239,0)</f>
        <v>0</v>
      </c>
      <c r="BJ239" s="18" t="s">
        <v>92</v>
      </c>
      <c r="BK239" s="180">
        <f aca="true" t="shared" si="29" ref="BK239:BK260">ROUND(I239*H239,2)</f>
        <v>0</v>
      </c>
      <c r="BL239" s="18" t="s">
        <v>253</v>
      </c>
      <c r="BM239" s="179" t="s">
        <v>1687</v>
      </c>
    </row>
    <row r="240" spans="1:65" s="2" customFormat="1" ht="21.75" customHeight="1">
      <c r="A240" s="33"/>
      <c r="B240" s="167"/>
      <c r="C240" s="168" t="s">
        <v>577</v>
      </c>
      <c r="D240" s="168" t="s">
        <v>175</v>
      </c>
      <c r="E240" s="169" t="s">
        <v>1688</v>
      </c>
      <c r="F240" s="170" t="s">
        <v>1689</v>
      </c>
      <c r="G240" s="171" t="s">
        <v>1650</v>
      </c>
      <c r="H240" s="172">
        <v>12</v>
      </c>
      <c r="I240" s="173"/>
      <c r="J240" s="174">
        <f t="shared" si="20"/>
        <v>0</v>
      </c>
      <c r="K240" s="170" t="s">
        <v>179</v>
      </c>
      <c r="L240" s="34"/>
      <c r="M240" s="175" t="s">
        <v>1</v>
      </c>
      <c r="N240" s="176" t="s">
        <v>42</v>
      </c>
      <c r="O240" s="59"/>
      <c r="P240" s="177">
        <f t="shared" si="21"/>
        <v>0</v>
      </c>
      <c r="Q240" s="177">
        <v>0.0232</v>
      </c>
      <c r="R240" s="177">
        <f t="shared" si="22"/>
        <v>0.2784</v>
      </c>
      <c r="S240" s="177">
        <v>0</v>
      </c>
      <c r="T240" s="178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253</v>
      </c>
      <c r="AT240" s="179" t="s">
        <v>175</v>
      </c>
      <c r="AU240" s="179" t="s">
        <v>92</v>
      </c>
      <c r="AY240" s="18" t="s">
        <v>173</v>
      </c>
      <c r="BE240" s="180">
        <f t="shared" si="24"/>
        <v>0</v>
      </c>
      <c r="BF240" s="180">
        <f t="shared" si="25"/>
        <v>0</v>
      </c>
      <c r="BG240" s="180">
        <f t="shared" si="26"/>
        <v>0</v>
      </c>
      <c r="BH240" s="180">
        <f t="shared" si="27"/>
        <v>0</v>
      </c>
      <c r="BI240" s="180">
        <f t="shared" si="28"/>
        <v>0</v>
      </c>
      <c r="BJ240" s="18" t="s">
        <v>92</v>
      </c>
      <c r="BK240" s="180">
        <f t="shared" si="29"/>
        <v>0</v>
      </c>
      <c r="BL240" s="18" t="s">
        <v>253</v>
      </c>
      <c r="BM240" s="179" t="s">
        <v>1690</v>
      </c>
    </row>
    <row r="241" spans="1:65" s="2" customFormat="1" ht="16.5" customHeight="1">
      <c r="A241" s="33"/>
      <c r="B241" s="167"/>
      <c r="C241" s="168" t="s">
        <v>585</v>
      </c>
      <c r="D241" s="168" t="s">
        <v>175</v>
      </c>
      <c r="E241" s="169" t="s">
        <v>1691</v>
      </c>
      <c r="F241" s="170" t="s">
        <v>1692</v>
      </c>
      <c r="G241" s="171" t="s">
        <v>1650</v>
      </c>
      <c r="H241" s="172">
        <v>12</v>
      </c>
      <c r="I241" s="173"/>
      <c r="J241" s="174">
        <f t="shared" si="20"/>
        <v>0</v>
      </c>
      <c r="K241" s="170" t="s">
        <v>179</v>
      </c>
      <c r="L241" s="34"/>
      <c r="M241" s="175" t="s">
        <v>1</v>
      </c>
      <c r="N241" s="176" t="s">
        <v>42</v>
      </c>
      <c r="O241" s="59"/>
      <c r="P241" s="177">
        <f t="shared" si="21"/>
        <v>0</v>
      </c>
      <c r="Q241" s="177">
        <v>0</v>
      </c>
      <c r="R241" s="177">
        <f t="shared" si="22"/>
        <v>0</v>
      </c>
      <c r="S241" s="177">
        <v>0.01946</v>
      </c>
      <c r="T241" s="178">
        <f t="shared" si="23"/>
        <v>0.23352</v>
      </c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R241" s="179" t="s">
        <v>253</v>
      </c>
      <c r="AT241" s="179" t="s">
        <v>175</v>
      </c>
      <c r="AU241" s="179" t="s">
        <v>92</v>
      </c>
      <c r="AY241" s="18" t="s">
        <v>173</v>
      </c>
      <c r="BE241" s="180">
        <f t="shared" si="24"/>
        <v>0</v>
      </c>
      <c r="BF241" s="180">
        <f t="shared" si="25"/>
        <v>0</v>
      </c>
      <c r="BG241" s="180">
        <f t="shared" si="26"/>
        <v>0</v>
      </c>
      <c r="BH241" s="180">
        <f t="shared" si="27"/>
        <v>0</v>
      </c>
      <c r="BI241" s="180">
        <f t="shared" si="28"/>
        <v>0</v>
      </c>
      <c r="BJ241" s="18" t="s">
        <v>92</v>
      </c>
      <c r="BK241" s="180">
        <f t="shared" si="29"/>
        <v>0</v>
      </c>
      <c r="BL241" s="18" t="s">
        <v>253</v>
      </c>
      <c r="BM241" s="179" t="s">
        <v>1693</v>
      </c>
    </row>
    <row r="242" spans="1:65" s="2" customFormat="1" ht="21.75" customHeight="1">
      <c r="A242" s="33"/>
      <c r="B242" s="167"/>
      <c r="C242" s="168" t="s">
        <v>591</v>
      </c>
      <c r="D242" s="168" t="s">
        <v>175</v>
      </c>
      <c r="E242" s="169" t="s">
        <v>1694</v>
      </c>
      <c r="F242" s="170" t="s">
        <v>1695</v>
      </c>
      <c r="G242" s="171" t="s">
        <v>1650</v>
      </c>
      <c r="H242" s="172">
        <v>12</v>
      </c>
      <c r="I242" s="173"/>
      <c r="J242" s="174">
        <f t="shared" si="20"/>
        <v>0</v>
      </c>
      <c r="K242" s="170" t="s">
        <v>179</v>
      </c>
      <c r="L242" s="34"/>
      <c r="M242" s="175" t="s">
        <v>1</v>
      </c>
      <c r="N242" s="176" t="s">
        <v>42</v>
      </c>
      <c r="O242" s="59"/>
      <c r="P242" s="177">
        <f t="shared" si="21"/>
        <v>0</v>
      </c>
      <c r="Q242" s="177">
        <v>0.03907</v>
      </c>
      <c r="R242" s="177">
        <f t="shared" si="22"/>
        <v>0.46884000000000003</v>
      </c>
      <c r="S242" s="177">
        <v>0</v>
      </c>
      <c r="T242" s="178">
        <f t="shared" si="23"/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253</v>
      </c>
      <c r="AT242" s="179" t="s">
        <v>175</v>
      </c>
      <c r="AU242" s="179" t="s">
        <v>92</v>
      </c>
      <c r="AY242" s="18" t="s">
        <v>173</v>
      </c>
      <c r="BE242" s="180">
        <f t="shared" si="24"/>
        <v>0</v>
      </c>
      <c r="BF242" s="180">
        <f t="shared" si="25"/>
        <v>0</v>
      </c>
      <c r="BG242" s="180">
        <f t="shared" si="26"/>
        <v>0</v>
      </c>
      <c r="BH242" s="180">
        <f t="shared" si="27"/>
        <v>0</v>
      </c>
      <c r="BI242" s="180">
        <f t="shared" si="28"/>
        <v>0</v>
      </c>
      <c r="BJ242" s="18" t="s">
        <v>92</v>
      </c>
      <c r="BK242" s="180">
        <f t="shared" si="29"/>
        <v>0</v>
      </c>
      <c r="BL242" s="18" t="s">
        <v>253</v>
      </c>
      <c r="BM242" s="179" t="s">
        <v>1696</v>
      </c>
    </row>
    <row r="243" spans="1:65" s="2" customFormat="1" ht="16.5" customHeight="1">
      <c r="A243" s="33"/>
      <c r="B243" s="167"/>
      <c r="C243" s="168" t="s">
        <v>597</v>
      </c>
      <c r="D243" s="168" t="s">
        <v>175</v>
      </c>
      <c r="E243" s="169" t="s">
        <v>1697</v>
      </c>
      <c r="F243" s="170" t="s">
        <v>1698</v>
      </c>
      <c r="G243" s="171" t="s">
        <v>1650</v>
      </c>
      <c r="H243" s="172">
        <v>12</v>
      </c>
      <c r="I243" s="173"/>
      <c r="J243" s="174">
        <f t="shared" si="20"/>
        <v>0</v>
      </c>
      <c r="K243" s="170" t="s">
        <v>179</v>
      </c>
      <c r="L243" s="34"/>
      <c r="M243" s="175" t="s">
        <v>1</v>
      </c>
      <c r="N243" s="176" t="s">
        <v>42</v>
      </c>
      <c r="O243" s="59"/>
      <c r="P243" s="177">
        <f t="shared" si="21"/>
        <v>0</v>
      </c>
      <c r="Q243" s="177">
        <v>0</v>
      </c>
      <c r="R243" s="177">
        <f t="shared" si="22"/>
        <v>0</v>
      </c>
      <c r="S243" s="177">
        <v>0.088</v>
      </c>
      <c r="T243" s="178">
        <f t="shared" si="23"/>
        <v>1.056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79" t="s">
        <v>253</v>
      </c>
      <c r="AT243" s="179" t="s">
        <v>175</v>
      </c>
      <c r="AU243" s="179" t="s">
        <v>92</v>
      </c>
      <c r="AY243" s="18" t="s">
        <v>173</v>
      </c>
      <c r="BE243" s="180">
        <f t="shared" si="24"/>
        <v>0</v>
      </c>
      <c r="BF243" s="180">
        <f t="shared" si="25"/>
        <v>0</v>
      </c>
      <c r="BG243" s="180">
        <f t="shared" si="26"/>
        <v>0</v>
      </c>
      <c r="BH243" s="180">
        <f t="shared" si="27"/>
        <v>0</v>
      </c>
      <c r="BI243" s="180">
        <f t="shared" si="28"/>
        <v>0</v>
      </c>
      <c r="BJ243" s="18" t="s">
        <v>92</v>
      </c>
      <c r="BK243" s="180">
        <f t="shared" si="29"/>
        <v>0</v>
      </c>
      <c r="BL243" s="18" t="s">
        <v>253</v>
      </c>
      <c r="BM243" s="179" t="s">
        <v>1699</v>
      </c>
    </row>
    <row r="244" spans="1:65" s="2" customFormat="1" ht="21.75" customHeight="1">
      <c r="A244" s="33"/>
      <c r="B244" s="167"/>
      <c r="C244" s="168" t="s">
        <v>601</v>
      </c>
      <c r="D244" s="168" t="s">
        <v>175</v>
      </c>
      <c r="E244" s="169" t="s">
        <v>1700</v>
      </c>
      <c r="F244" s="170" t="s">
        <v>1701</v>
      </c>
      <c r="G244" s="171" t="s">
        <v>1650</v>
      </c>
      <c r="H244" s="172">
        <v>12</v>
      </c>
      <c r="I244" s="173"/>
      <c r="J244" s="174">
        <f t="shared" si="20"/>
        <v>0</v>
      </c>
      <c r="K244" s="170" t="s">
        <v>179</v>
      </c>
      <c r="L244" s="34"/>
      <c r="M244" s="175" t="s">
        <v>1</v>
      </c>
      <c r="N244" s="176" t="s">
        <v>42</v>
      </c>
      <c r="O244" s="59"/>
      <c r="P244" s="177">
        <f t="shared" si="21"/>
        <v>0</v>
      </c>
      <c r="Q244" s="177">
        <v>0.01079</v>
      </c>
      <c r="R244" s="177">
        <f t="shared" si="22"/>
        <v>0.12947999999999998</v>
      </c>
      <c r="S244" s="177">
        <v>0</v>
      </c>
      <c r="T244" s="178">
        <f t="shared" si="23"/>
        <v>0</v>
      </c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R244" s="179" t="s">
        <v>253</v>
      </c>
      <c r="AT244" s="179" t="s">
        <v>175</v>
      </c>
      <c r="AU244" s="179" t="s">
        <v>92</v>
      </c>
      <c r="AY244" s="18" t="s">
        <v>173</v>
      </c>
      <c r="BE244" s="180">
        <f t="shared" si="24"/>
        <v>0</v>
      </c>
      <c r="BF244" s="180">
        <f t="shared" si="25"/>
        <v>0</v>
      </c>
      <c r="BG244" s="180">
        <f t="shared" si="26"/>
        <v>0</v>
      </c>
      <c r="BH244" s="180">
        <f t="shared" si="27"/>
        <v>0</v>
      </c>
      <c r="BI244" s="180">
        <f t="shared" si="28"/>
        <v>0</v>
      </c>
      <c r="BJ244" s="18" t="s">
        <v>92</v>
      </c>
      <c r="BK244" s="180">
        <f t="shared" si="29"/>
        <v>0</v>
      </c>
      <c r="BL244" s="18" t="s">
        <v>253</v>
      </c>
      <c r="BM244" s="179" t="s">
        <v>1702</v>
      </c>
    </row>
    <row r="245" spans="1:65" s="2" customFormat="1" ht="33" customHeight="1">
      <c r="A245" s="33"/>
      <c r="B245" s="167"/>
      <c r="C245" s="168" t="s">
        <v>606</v>
      </c>
      <c r="D245" s="168" t="s">
        <v>175</v>
      </c>
      <c r="E245" s="169" t="s">
        <v>1703</v>
      </c>
      <c r="F245" s="170" t="s">
        <v>1704</v>
      </c>
      <c r="G245" s="171" t="s">
        <v>1650</v>
      </c>
      <c r="H245" s="172">
        <v>12</v>
      </c>
      <c r="I245" s="173"/>
      <c r="J245" s="174">
        <f t="shared" si="20"/>
        <v>0</v>
      </c>
      <c r="K245" s="170" t="s">
        <v>179</v>
      </c>
      <c r="L245" s="34"/>
      <c r="M245" s="175" t="s">
        <v>1</v>
      </c>
      <c r="N245" s="176" t="s">
        <v>42</v>
      </c>
      <c r="O245" s="59"/>
      <c r="P245" s="177">
        <f t="shared" si="21"/>
        <v>0</v>
      </c>
      <c r="Q245" s="177">
        <v>0.03243</v>
      </c>
      <c r="R245" s="177">
        <f t="shared" si="22"/>
        <v>0.38916</v>
      </c>
      <c r="S245" s="177">
        <v>0</v>
      </c>
      <c r="T245" s="178">
        <f t="shared" si="23"/>
        <v>0</v>
      </c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R245" s="179" t="s">
        <v>253</v>
      </c>
      <c r="AT245" s="179" t="s">
        <v>175</v>
      </c>
      <c r="AU245" s="179" t="s">
        <v>92</v>
      </c>
      <c r="AY245" s="18" t="s">
        <v>173</v>
      </c>
      <c r="BE245" s="180">
        <f t="shared" si="24"/>
        <v>0</v>
      </c>
      <c r="BF245" s="180">
        <f t="shared" si="25"/>
        <v>0</v>
      </c>
      <c r="BG245" s="180">
        <f t="shared" si="26"/>
        <v>0</v>
      </c>
      <c r="BH245" s="180">
        <f t="shared" si="27"/>
        <v>0</v>
      </c>
      <c r="BI245" s="180">
        <f t="shared" si="28"/>
        <v>0</v>
      </c>
      <c r="BJ245" s="18" t="s">
        <v>92</v>
      </c>
      <c r="BK245" s="180">
        <f t="shared" si="29"/>
        <v>0</v>
      </c>
      <c r="BL245" s="18" t="s">
        <v>253</v>
      </c>
      <c r="BM245" s="179" t="s">
        <v>1705</v>
      </c>
    </row>
    <row r="246" spans="1:65" s="2" customFormat="1" ht="21.75" customHeight="1">
      <c r="A246" s="33"/>
      <c r="B246" s="167"/>
      <c r="C246" s="168" t="s">
        <v>610</v>
      </c>
      <c r="D246" s="168" t="s">
        <v>175</v>
      </c>
      <c r="E246" s="169" t="s">
        <v>1706</v>
      </c>
      <c r="F246" s="170" t="s">
        <v>1707</v>
      </c>
      <c r="G246" s="171" t="s">
        <v>1650</v>
      </c>
      <c r="H246" s="172">
        <v>12</v>
      </c>
      <c r="I246" s="173"/>
      <c r="J246" s="174">
        <f t="shared" si="20"/>
        <v>0</v>
      </c>
      <c r="K246" s="170" t="s">
        <v>179</v>
      </c>
      <c r="L246" s="34"/>
      <c r="M246" s="175" t="s">
        <v>1</v>
      </c>
      <c r="N246" s="176" t="s">
        <v>42</v>
      </c>
      <c r="O246" s="59"/>
      <c r="P246" s="177">
        <f t="shared" si="21"/>
        <v>0</v>
      </c>
      <c r="Q246" s="177">
        <v>0</v>
      </c>
      <c r="R246" s="177">
        <f t="shared" si="22"/>
        <v>0</v>
      </c>
      <c r="S246" s="177">
        <v>0.0092</v>
      </c>
      <c r="T246" s="178">
        <f t="shared" si="23"/>
        <v>0.1104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179" t="s">
        <v>253</v>
      </c>
      <c r="AT246" s="179" t="s">
        <v>175</v>
      </c>
      <c r="AU246" s="179" t="s">
        <v>92</v>
      </c>
      <c r="AY246" s="18" t="s">
        <v>173</v>
      </c>
      <c r="BE246" s="180">
        <f t="shared" si="24"/>
        <v>0</v>
      </c>
      <c r="BF246" s="180">
        <f t="shared" si="25"/>
        <v>0</v>
      </c>
      <c r="BG246" s="180">
        <f t="shared" si="26"/>
        <v>0</v>
      </c>
      <c r="BH246" s="180">
        <f t="shared" si="27"/>
        <v>0</v>
      </c>
      <c r="BI246" s="180">
        <f t="shared" si="28"/>
        <v>0</v>
      </c>
      <c r="BJ246" s="18" t="s">
        <v>92</v>
      </c>
      <c r="BK246" s="180">
        <f t="shared" si="29"/>
        <v>0</v>
      </c>
      <c r="BL246" s="18" t="s">
        <v>253</v>
      </c>
      <c r="BM246" s="179" t="s">
        <v>1708</v>
      </c>
    </row>
    <row r="247" spans="1:65" s="2" customFormat="1" ht="21.75" customHeight="1">
      <c r="A247" s="33"/>
      <c r="B247" s="167"/>
      <c r="C247" s="168" t="s">
        <v>615</v>
      </c>
      <c r="D247" s="168" t="s">
        <v>175</v>
      </c>
      <c r="E247" s="169" t="s">
        <v>1709</v>
      </c>
      <c r="F247" s="170" t="s">
        <v>1710</v>
      </c>
      <c r="G247" s="171" t="s">
        <v>1650</v>
      </c>
      <c r="H247" s="172">
        <v>12</v>
      </c>
      <c r="I247" s="173"/>
      <c r="J247" s="174">
        <f t="shared" si="20"/>
        <v>0</v>
      </c>
      <c r="K247" s="170" t="s">
        <v>179</v>
      </c>
      <c r="L247" s="34"/>
      <c r="M247" s="175" t="s">
        <v>1</v>
      </c>
      <c r="N247" s="176" t="s">
        <v>42</v>
      </c>
      <c r="O247" s="59"/>
      <c r="P247" s="177">
        <f t="shared" si="21"/>
        <v>0</v>
      </c>
      <c r="Q247" s="177">
        <v>0.00043</v>
      </c>
      <c r="R247" s="177">
        <f t="shared" si="22"/>
        <v>0.00516</v>
      </c>
      <c r="S247" s="177">
        <v>0</v>
      </c>
      <c r="T247" s="178">
        <f t="shared" si="23"/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179" t="s">
        <v>253</v>
      </c>
      <c r="AT247" s="179" t="s">
        <v>175</v>
      </c>
      <c r="AU247" s="179" t="s">
        <v>92</v>
      </c>
      <c r="AY247" s="18" t="s">
        <v>173</v>
      </c>
      <c r="BE247" s="180">
        <f t="shared" si="24"/>
        <v>0</v>
      </c>
      <c r="BF247" s="180">
        <f t="shared" si="25"/>
        <v>0</v>
      </c>
      <c r="BG247" s="180">
        <f t="shared" si="26"/>
        <v>0</v>
      </c>
      <c r="BH247" s="180">
        <f t="shared" si="27"/>
        <v>0</v>
      </c>
      <c r="BI247" s="180">
        <f t="shared" si="28"/>
        <v>0</v>
      </c>
      <c r="BJ247" s="18" t="s">
        <v>92</v>
      </c>
      <c r="BK247" s="180">
        <f t="shared" si="29"/>
        <v>0</v>
      </c>
      <c r="BL247" s="18" t="s">
        <v>253</v>
      </c>
      <c r="BM247" s="179" t="s">
        <v>1711</v>
      </c>
    </row>
    <row r="248" spans="1:65" s="2" customFormat="1" ht="16.5" customHeight="1">
      <c r="A248" s="33"/>
      <c r="B248" s="167"/>
      <c r="C248" s="168" t="s">
        <v>622</v>
      </c>
      <c r="D248" s="168" t="s">
        <v>175</v>
      </c>
      <c r="E248" s="169" t="s">
        <v>1712</v>
      </c>
      <c r="F248" s="170" t="s">
        <v>1713</v>
      </c>
      <c r="G248" s="171" t="s">
        <v>1650</v>
      </c>
      <c r="H248" s="172">
        <v>12</v>
      </c>
      <c r="I248" s="173"/>
      <c r="J248" s="174">
        <f t="shared" si="20"/>
        <v>0</v>
      </c>
      <c r="K248" s="170" t="s">
        <v>179</v>
      </c>
      <c r="L248" s="34"/>
      <c r="M248" s="175" t="s">
        <v>1</v>
      </c>
      <c r="N248" s="176" t="s">
        <v>42</v>
      </c>
      <c r="O248" s="59"/>
      <c r="P248" s="177">
        <f t="shared" si="21"/>
        <v>0</v>
      </c>
      <c r="Q248" s="177">
        <v>0</v>
      </c>
      <c r="R248" s="177">
        <f t="shared" si="22"/>
        <v>0</v>
      </c>
      <c r="S248" s="177">
        <v>0.155</v>
      </c>
      <c r="T248" s="178">
        <f t="shared" si="23"/>
        <v>1.8599999999999999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179" t="s">
        <v>253</v>
      </c>
      <c r="AT248" s="179" t="s">
        <v>175</v>
      </c>
      <c r="AU248" s="179" t="s">
        <v>92</v>
      </c>
      <c r="AY248" s="18" t="s">
        <v>173</v>
      </c>
      <c r="BE248" s="180">
        <f t="shared" si="24"/>
        <v>0</v>
      </c>
      <c r="BF248" s="180">
        <f t="shared" si="25"/>
        <v>0</v>
      </c>
      <c r="BG248" s="180">
        <f t="shared" si="26"/>
        <v>0</v>
      </c>
      <c r="BH248" s="180">
        <f t="shared" si="27"/>
        <v>0</v>
      </c>
      <c r="BI248" s="180">
        <f t="shared" si="28"/>
        <v>0</v>
      </c>
      <c r="BJ248" s="18" t="s">
        <v>92</v>
      </c>
      <c r="BK248" s="180">
        <f t="shared" si="29"/>
        <v>0</v>
      </c>
      <c r="BL248" s="18" t="s">
        <v>253</v>
      </c>
      <c r="BM248" s="179" t="s">
        <v>1714</v>
      </c>
    </row>
    <row r="249" spans="1:65" s="2" customFormat="1" ht="21.75" customHeight="1">
      <c r="A249" s="33"/>
      <c r="B249" s="167"/>
      <c r="C249" s="168" t="s">
        <v>433</v>
      </c>
      <c r="D249" s="168" t="s">
        <v>175</v>
      </c>
      <c r="E249" s="169" t="s">
        <v>1715</v>
      </c>
      <c r="F249" s="170" t="s">
        <v>1716</v>
      </c>
      <c r="G249" s="171" t="s">
        <v>1650</v>
      </c>
      <c r="H249" s="172">
        <v>1</v>
      </c>
      <c r="I249" s="173"/>
      <c r="J249" s="174">
        <f t="shared" si="20"/>
        <v>0</v>
      </c>
      <c r="K249" s="170" t="s">
        <v>179</v>
      </c>
      <c r="L249" s="34"/>
      <c r="M249" s="175" t="s">
        <v>1</v>
      </c>
      <c r="N249" s="176" t="s">
        <v>42</v>
      </c>
      <c r="O249" s="59"/>
      <c r="P249" s="177">
        <f t="shared" si="21"/>
        <v>0</v>
      </c>
      <c r="Q249" s="177">
        <v>0.01066</v>
      </c>
      <c r="R249" s="177">
        <f t="shared" si="22"/>
        <v>0.01066</v>
      </c>
      <c r="S249" s="177">
        <v>0</v>
      </c>
      <c r="T249" s="178">
        <f t="shared" si="23"/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179" t="s">
        <v>253</v>
      </c>
      <c r="AT249" s="179" t="s">
        <v>175</v>
      </c>
      <c r="AU249" s="179" t="s">
        <v>92</v>
      </c>
      <c r="AY249" s="18" t="s">
        <v>173</v>
      </c>
      <c r="BE249" s="180">
        <f t="shared" si="24"/>
        <v>0</v>
      </c>
      <c r="BF249" s="180">
        <f t="shared" si="25"/>
        <v>0</v>
      </c>
      <c r="BG249" s="180">
        <f t="shared" si="26"/>
        <v>0</v>
      </c>
      <c r="BH249" s="180">
        <f t="shared" si="27"/>
        <v>0</v>
      </c>
      <c r="BI249" s="180">
        <f t="shared" si="28"/>
        <v>0</v>
      </c>
      <c r="BJ249" s="18" t="s">
        <v>92</v>
      </c>
      <c r="BK249" s="180">
        <f t="shared" si="29"/>
        <v>0</v>
      </c>
      <c r="BL249" s="18" t="s">
        <v>253</v>
      </c>
      <c r="BM249" s="179" t="s">
        <v>1717</v>
      </c>
    </row>
    <row r="250" spans="1:65" s="2" customFormat="1" ht="21.75" customHeight="1">
      <c r="A250" s="33"/>
      <c r="B250" s="167"/>
      <c r="C250" s="168" t="s">
        <v>633</v>
      </c>
      <c r="D250" s="168" t="s">
        <v>175</v>
      </c>
      <c r="E250" s="169" t="s">
        <v>1718</v>
      </c>
      <c r="F250" s="170" t="s">
        <v>1719</v>
      </c>
      <c r="G250" s="171" t="s">
        <v>1650</v>
      </c>
      <c r="H250" s="172">
        <v>12</v>
      </c>
      <c r="I250" s="173"/>
      <c r="J250" s="174">
        <f t="shared" si="20"/>
        <v>0</v>
      </c>
      <c r="K250" s="170" t="s">
        <v>179</v>
      </c>
      <c r="L250" s="34"/>
      <c r="M250" s="175" t="s">
        <v>1</v>
      </c>
      <c r="N250" s="176" t="s">
        <v>42</v>
      </c>
      <c r="O250" s="59"/>
      <c r="P250" s="177">
        <f t="shared" si="21"/>
        <v>0</v>
      </c>
      <c r="Q250" s="177">
        <v>0.06325</v>
      </c>
      <c r="R250" s="177">
        <f t="shared" si="22"/>
        <v>0.759</v>
      </c>
      <c r="S250" s="177">
        <v>0</v>
      </c>
      <c r="T250" s="178">
        <f t="shared" si="23"/>
        <v>0</v>
      </c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R250" s="179" t="s">
        <v>253</v>
      </c>
      <c r="AT250" s="179" t="s">
        <v>175</v>
      </c>
      <c r="AU250" s="179" t="s">
        <v>92</v>
      </c>
      <c r="AY250" s="18" t="s">
        <v>173</v>
      </c>
      <c r="BE250" s="180">
        <f t="shared" si="24"/>
        <v>0</v>
      </c>
      <c r="BF250" s="180">
        <f t="shared" si="25"/>
        <v>0</v>
      </c>
      <c r="BG250" s="180">
        <f t="shared" si="26"/>
        <v>0</v>
      </c>
      <c r="BH250" s="180">
        <f t="shared" si="27"/>
        <v>0</v>
      </c>
      <c r="BI250" s="180">
        <f t="shared" si="28"/>
        <v>0</v>
      </c>
      <c r="BJ250" s="18" t="s">
        <v>92</v>
      </c>
      <c r="BK250" s="180">
        <f t="shared" si="29"/>
        <v>0</v>
      </c>
      <c r="BL250" s="18" t="s">
        <v>253</v>
      </c>
      <c r="BM250" s="179" t="s">
        <v>1720</v>
      </c>
    </row>
    <row r="251" spans="1:65" s="2" customFormat="1" ht="21.75" customHeight="1">
      <c r="A251" s="33"/>
      <c r="B251" s="167"/>
      <c r="C251" s="168" t="s">
        <v>637</v>
      </c>
      <c r="D251" s="168" t="s">
        <v>175</v>
      </c>
      <c r="E251" s="169" t="s">
        <v>1721</v>
      </c>
      <c r="F251" s="170" t="s">
        <v>1722</v>
      </c>
      <c r="G251" s="171" t="s">
        <v>206</v>
      </c>
      <c r="H251" s="172">
        <v>3.587</v>
      </c>
      <c r="I251" s="173"/>
      <c r="J251" s="174">
        <f t="shared" si="20"/>
        <v>0</v>
      </c>
      <c r="K251" s="170" t="s">
        <v>179</v>
      </c>
      <c r="L251" s="34"/>
      <c r="M251" s="175" t="s">
        <v>1</v>
      </c>
      <c r="N251" s="176" t="s">
        <v>42</v>
      </c>
      <c r="O251" s="59"/>
      <c r="P251" s="177">
        <f t="shared" si="21"/>
        <v>0</v>
      </c>
      <c r="Q251" s="177">
        <v>0</v>
      </c>
      <c r="R251" s="177">
        <f t="shared" si="22"/>
        <v>0</v>
      </c>
      <c r="S251" s="177">
        <v>0</v>
      </c>
      <c r="T251" s="178">
        <f t="shared" si="23"/>
        <v>0</v>
      </c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R251" s="179" t="s">
        <v>253</v>
      </c>
      <c r="AT251" s="179" t="s">
        <v>175</v>
      </c>
      <c r="AU251" s="179" t="s">
        <v>92</v>
      </c>
      <c r="AY251" s="18" t="s">
        <v>173</v>
      </c>
      <c r="BE251" s="180">
        <f t="shared" si="24"/>
        <v>0</v>
      </c>
      <c r="BF251" s="180">
        <f t="shared" si="25"/>
        <v>0</v>
      </c>
      <c r="BG251" s="180">
        <f t="shared" si="26"/>
        <v>0</v>
      </c>
      <c r="BH251" s="180">
        <f t="shared" si="27"/>
        <v>0</v>
      </c>
      <c r="BI251" s="180">
        <f t="shared" si="28"/>
        <v>0</v>
      </c>
      <c r="BJ251" s="18" t="s">
        <v>92</v>
      </c>
      <c r="BK251" s="180">
        <f t="shared" si="29"/>
        <v>0</v>
      </c>
      <c r="BL251" s="18" t="s">
        <v>253</v>
      </c>
      <c r="BM251" s="179" t="s">
        <v>1723</v>
      </c>
    </row>
    <row r="252" spans="1:65" s="2" customFormat="1" ht="21.75" customHeight="1">
      <c r="A252" s="33"/>
      <c r="B252" s="167"/>
      <c r="C252" s="168" t="s">
        <v>640</v>
      </c>
      <c r="D252" s="168" t="s">
        <v>175</v>
      </c>
      <c r="E252" s="169" t="s">
        <v>1724</v>
      </c>
      <c r="F252" s="170" t="s">
        <v>1725</v>
      </c>
      <c r="G252" s="171" t="s">
        <v>1650</v>
      </c>
      <c r="H252" s="172">
        <v>48</v>
      </c>
      <c r="I252" s="173"/>
      <c r="J252" s="174">
        <f t="shared" si="20"/>
        <v>0</v>
      </c>
      <c r="K252" s="170" t="s">
        <v>179</v>
      </c>
      <c r="L252" s="34"/>
      <c r="M252" s="175" t="s">
        <v>1</v>
      </c>
      <c r="N252" s="176" t="s">
        <v>42</v>
      </c>
      <c r="O252" s="59"/>
      <c r="P252" s="177">
        <f t="shared" si="21"/>
        <v>0</v>
      </c>
      <c r="Q252" s="177">
        <v>0.0003</v>
      </c>
      <c r="R252" s="177">
        <f t="shared" si="22"/>
        <v>0.0144</v>
      </c>
      <c r="S252" s="177">
        <v>0</v>
      </c>
      <c r="T252" s="178">
        <f t="shared" si="23"/>
        <v>0</v>
      </c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R252" s="179" t="s">
        <v>253</v>
      </c>
      <c r="AT252" s="179" t="s">
        <v>175</v>
      </c>
      <c r="AU252" s="179" t="s">
        <v>92</v>
      </c>
      <c r="AY252" s="18" t="s">
        <v>173</v>
      </c>
      <c r="BE252" s="180">
        <f t="shared" si="24"/>
        <v>0</v>
      </c>
      <c r="BF252" s="180">
        <f t="shared" si="25"/>
        <v>0</v>
      </c>
      <c r="BG252" s="180">
        <f t="shared" si="26"/>
        <v>0</v>
      </c>
      <c r="BH252" s="180">
        <f t="shared" si="27"/>
        <v>0</v>
      </c>
      <c r="BI252" s="180">
        <f t="shared" si="28"/>
        <v>0</v>
      </c>
      <c r="BJ252" s="18" t="s">
        <v>92</v>
      </c>
      <c r="BK252" s="180">
        <f t="shared" si="29"/>
        <v>0</v>
      </c>
      <c r="BL252" s="18" t="s">
        <v>253</v>
      </c>
      <c r="BM252" s="179" t="s">
        <v>1726</v>
      </c>
    </row>
    <row r="253" spans="1:65" s="2" customFormat="1" ht="16.5" customHeight="1">
      <c r="A253" s="33"/>
      <c r="B253" s="167"/>
      <c r="C253" s="168" t="s">
        <v>645</v>
      </c>
      <c r="D253" s="168" t="s">
        <v>175</v>
      </c>
      <c r="E253" s="169" t="s">
        <v>1727</v>
      </c>
      <c r="F253" s="170" t="s">
        <v>1728</v>
      </c>
      <c r="G253" s="171" t="s">
        <v>659</v>
      </c>
      <c r="H253" s="172">
        <v>12</v>
      </c>
      <c r="I253" s="173"/>
      <c r="J253" s="174">
        <f t="shared" si="20"/>
        <v>0</v>
      </c>
      <c r="K253" s="170" t="s">
        <v>179</v>
      </c>
      <c r="L253" s="34"/>
      <c r="M253" s="175" t="s">
        <v>1</v>
      </c>
      <c r="N253" s="176" t="s">
        <v>42</v>
      </c>
      <c r="O253" s="59"/>
      <c r="P253" s="177">
        <f t="shared" si="21"/>
        <v>0</v>
      </c>
      <c r="Q253" s="177">
        <v>0.00109</v>
      </c>
      <c r="R253" s="177">
        <f t="shared" si="22"/>
        <v>0.013080000000000001</v>
      </c>
      <c r="S253" s="177">
        <v>0</v>
      </c>
      <c r="T253" s="178">
        <f t="shared" si="23"/>
        <v>0</v>
      </c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R253" s="179" t="s">
        <v>253</v>
      </c>
      <c r="AT253" s="179" t="s">
        <v>175</v>
      </c>
      <c r="AU253" s="179" t="s">
        <v>92</v>
      </c>
      <c r="AY253" s="18" t="s">
        <v>173</v>
      </c>
      <c r="BE253" s="180">
        <f t="shared" si="24"/>
        <v>0</v>
      </c>
      <c r="BF253" s="180">
        <f t="shared" si="25"/>
        <v>0</v>
      </c>
      <c r="BG253" s="180">
        <f t="shared" si="26"/>
        <v>0</v>
      </c>
      <c r="BH253" s="180">
        <f t="shared" si="27"/>
        <v>0</v>
      </c>
      <c r="BI253" s="180">
        <f t="shared" si="28"/>
        <v>0</v>
      </c>
      <c r="BJ253" s="18" t="s">
        <v>92</v>
      </c>
      <c r="BK253" s="180">
        <f t="shared" si="29"/>
        <v>0</v>
      </c>
      <c r="BL253" s="18" t="s">
        <v>253</v>
      </c>
      <c r="BM253" s="179" t="s">
        <v>1729</v>
      </c>
    </row>
    <row r="254" spans="1:65" s="2" customFormat="1" ht="16.5" customHeight="1">
      <c r="A254" s="33"/>
      <c r="B254" s="167"/>
      <c r="C254" s="168" t="s">
        <v>650</v>
      </c>
      <c r="D254" s="168" t="s">
        <v>175</v>
      </c>
      <c r="E254" s="169" t="s">
        <v>1730</v>
      </c>
      <c r="F254" s="170" t="s">
        <v>1731</v>
      </c>
      <c r="G254" s="171" t="s">
        <v>1650</v>
      </c>
      <c r="H254" s="172">
        <v>24</v>
      </c>
      <c r="I254" s="173"/>
      <c r="J254" s="174">
        <f t="shared" si="20"/>
        <v>0</v>
      </c>
      <c r="K254" s="170" t="s">
        <v>179</v>
      </c>
      <c r="L254" s="34"/>
      <c r="M254" s="175" t="s">
        <v>1</v>
      </c>
      <c r="N254" s="176" t="s">
        <v>42</v>
      </c>
      <c r="O254" s="59"/>
      <c r="P254" s="177">
        <f t="shared" si="21"/>
        <v>0</v>
      </c>
      <c r="Q254" s="177">
        <v>0</v>
      </c>
      <c r="R254" s="177">
        <f t="shared" si="22"/>
        <v>0</v>
      </c>
      <c r="S254" s="177">
        <v>0.00156</v>
      </c>
      <c r="T254" s="178">
        <f t="shared" si="23"/>
        <v>0.03744</v>
      </c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R254" s="179" t="s">
        <v>253</v>
      </c>
      <c r="AT254" s="179" t="s">
        <v>175</v>
      </c>
      <c r="AU254" s="179" t="s">
        <v>92</v>
      </c>
      <c r="AY254" s="18" t="s">
        <v>173</v>
      </c>
      <c r="BE254" s="180">
        <f t="shared" si="24"/>
        <v>0</v>
      </c>
      <c r="BF254" s="180">
        <f t="shared" si="25"/>
        <v>0</v>
      </c>
      <c r="BG254" s="180">
        <f t="shared" si="26"/>
        <v>0</v>
      </c>
      <c r="BH254" s="180">
        <f t="shared" si="27"/>
        <v>0</v>
      </c>
      <c r="BI254" s="180">
        <f t="shared" si="28"/>
        <v>0</v>
      </c>
      <c r="BJ254" s="18" t="s">
        <v>92</v>
      </c>
      <c r="BK254" s="180">
        <f t="shared" si="29"/>
        <v>0</v>
      </c>
      <c r="BL254" s="18" t="s">
        <v>253</v>
      </c>
      <c r="BM254" s="179" t="s">
        <v>1732</v>
      </c>
    </row>
    <row r="255" spans="1:65" s="2" customFormat="1" ht="21.75" customHeight="1">
      <c r="A255" s="33"/>
      <c r="B255" s="167"/>
      <c r="C255" s="168" t="s">
        <v>656</v>
      </c>
      <c r="D255" s="168" t="s">
        <v>175</v>
      </c>
      <c r="E255" s="169" t="s">
        <v>1733</v>
      </c>
      <c r="F255" s="170" t="s">
        <v>1734</v>
      </c>
      <c r="G255" s="171" t="s">
        <v>1650</v>
      </c>
      <c r="H255" s="172">
        <v>12</v>
      </c>
      <c r="I255" s="173"/>
      <c r="J255" s="174">
        <f t="shared" si="20"/>
        <v>0</v>
      </c>
      <c r="K255" s="170" t="s">
        <v>179</v>
      </c>
      <c r="L255" s="34"/>
      <c r="M255" s="175" t="s">
        <v>1</v>
      </c>
      <c r="N255" s="176" t="s">
        <v>42</v>
      </c>
      <c r="O255" s="59"/>
      <c r="P255" s="177">
        <f t="shared" si="21"/>
        <v>0</v>
      </c>
      <c r="Q255" s="177">
        <v>0.0018</v>
      </c>
      <c r="R255" s="177">
        <f t="shared" si="22"/>
        <v>0.0216</v>
      </c>
      <c r="S255" s="177">
        <v>0</v>
      </c>
      <c r="T255" s="178">
        <f t="shared" si="23"/>
        <v>0</v>
      </c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R255" s="179" t="s">
        <v>253</v>
      </c>
      <c r="AT255" s="179" t="s">
        <v>175</v>
      </c>
      <c r="AU255" s="179" t="s">
        <v>92</v>
      </c>
      <c r="AY255" s="18" t="s">
        <v>173</v>
      </c>
      <c r="BE255" s="180">
        <f t="shared" si="24"/>
        <v>0</v>
      </c>
      <c r="BF255" s="180">
        <f t="shared" si="25"/>
        <v>0</v>
      </c>
      <c r="BG255" s="180">
        <f t="shared" si="26"/>
        <v>0</v>
      </c>
      <c r="BH255" s="180">
        <f t="shared" si="27"/>
        <v>0</v>
      </c>
      <c r="BI255" s="180">
        <f t="shared" si="28"/>
        <v>0</v>
      </c>
      <c r="BJ255" s="18" t="s">
        <v>92</v>
      </c>
      <c r="BK255" s="180">
        <f t="shared" si="29"/>
        <v>0</v>
      </c>
      <c r="BL255" s="18" t="s">
        <v>253</v>
      </c>
      <c r="BM255" s="179" t="s">
        <v>1735</v>
      </c>
    </row>
    <row r="256" spans="1:65" s="2" customFormat="1" ht="16.5" customHeight="1">
      <c r="A256" s="33"/>
      <c r="B256" s="167"/>
      <c r="C256" s="168" t="s">
        <v>661</v>
      </c>
      <c r="D256" s="168" t="s">
        <v>175</v>
      </c>
      <c r="E256" s="169" t="s">
        <v>1736</v>
      </c>
      <c r="F256" s="170" t="s">
        <v>1737</v>
      </c>
      <c r="G256" s="171" t="s">
        <v>1650</v>
      </c>
      <c r="H256" s="172">
        <v>12</v>
      </c>
      <c r="I256" s="173"/>
      <c r="J256" s="174">
        <f t="shared" si="20"/>
        <v>0</v>
      </c>
      <c r="K256" s="170" t="s">
        <v>179</v>
      </c>
      <c r="L256" s="34"/>
      <c r="M256" s="175" t="s">
        <v>1</v>
      </c>
      <c r="N256" s="176" t="s">
        <v>42</v>
      </c>
      <c r="O256" s="59"/>
      <c r="P256" s="177">
        <f t="shared" si="21"/>
        <v>0</v>
      </c>
      <c r="Q256" s="177">
        <v>0.00184</v>
      </c>
      <c r="R256" s="177">
        <f t="shared" si="22"/>
        <v>0.022080000000000002</v>
      </c>
      <c r="S256" s="177">
        <v>0</v>
      </c>
      <c r="T256" s="178">
        <f t="shared" si="23"/>
        <v>0</v>
      </c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R256" s="179" t="s">
        <v>253</v>
      </c>
      <c r="AT256" s="179" t="s">
        <v>175</v>
      </c>
      <c r="AU256" s="179" t="s">
        <v>92</v>
      </c>
      <c r="AY256" s="18" t="s">
        <v>173</v>
      </c>
      <c r="BE256" s="180">
        <f t="shared" si="24"/>
        <v>0</v>
      </c>
      <c r="BF256" s="180">
        <f t="shared" si="25"/>
        <v>0</v>
      </c>
      <c r="BG256" s="180">
        <f t="shared" si="26"/>
        <v>0</v>
      </c>
      <c r="BH256" s="180">
        <f t="shared" si="27"/>
        <v>0</v>
      </c>
      <c r="BI256" s="180">
        <f t="shared" si="28"/>
        <v>0</v>
      </c>
      <c r="BJ256" s="18" t="s">
        <v>92</v>
      </c>
      <c r="BK256" s="180">
        <f t="shared" si="29"/>
        <v>0</v>
      </c>
      <c r="BL256" s="18" t="s">
        <v>253</v>
      </c>
      <c r="BM256" s="179" t="s">
        <v>1738</v>
      </c>
    </row>
    <row r="257" spans="1:65" s="2" customFormat="1" ht="16.5" customHeight="1">
      <c r="A257" s="33"/>
      <c r="B257" s="167"/>
      <c r="C257" s="168" t="s">
        <v>667</v>
      </c>
      <c r="D257" s="168" t="s">
        <v>175</v>
      </c>
      <c r="E257" s="169" t="s">
        <v>1739</v>
      </c>
      <c r="F257" s="170" t="s">
        <v>1740</v>
      </c>
      <c r="G257" s="171" t="s">
        <v>659</v>
      </c>
      <c r="H257" s="172">
        <v>12</v>
      </c>
      <c r="I257" s="173"/>
      <c r="J257" s="174">
        <f t="shared" si="20"/>
        <v>0</v>
      </c>
      <c r="K257" s="170" t="s">
        <v>179</v>
      </c>
      <c r="L257" s="34"/>
      <c r="M257" s="175" t="s">
        <v>1</v>
      </c>
      <c r="N257" s="176" t="s">
        <v>42</v>
      </c>
      <c r="O257" s="59"/>
      <c r="P257" s="177">
        <f t="shared" si="21"/>
        <v>0</v>
      </c>
      <c r="Q257" s="177">
        <v>0</v>
      </c>
      <c r="R257" s="177">
        <f t="shared" si="22"/>
        <v>0</v>
      </c>
      <c r="S257" s="177">
        <v>0.00225</v>
      </c>
      <c r="T257" s="178">
        <f t="shared" si="23"/>
        <v>0.026999999999999996</v>
      </c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R257" s="179" t="s">
        <v>253</v>
      </c>
      <c r="AT257" s="179" t="s">
        <v>175</v>
      </c>
      <c r="AU257" s="179" t="s">
        <v>92</v>
      </c>
      <c r="AY257" s="18" t="s">
        <v>173</v>
      </c>
      <c r="BE257" s="180">
        <f t="shared" si="24"/>
        <v>0</v>
      </c>
      <c r="BF257" s="180">
        <f t="shared" si="25"/>
        <v>0</v>
      </c>
      <c r="BG257" s="180">
        <f t="shared" si="26"/>
        <v>0</v>
      </c>
      <c r="BH257" s="180">
        <f t="shared" si="27"/>
        <v>0</v>
      </c>
      <c r="BI257" s="180">
        <f t="shared" si="28"/>
        <v>0</v>
      </c>
      <c r="BJ257" s="18" t="s">
        <v>92</v>
      </c>
      <c r="BK257" s="180">
        <f t="shared" si="29"/>
        <v>0</v>
      </c>
      <c r="BL257" s="18" t="s">
        <v>253</v>
      </c>
      <c r="BM257" s="179" t="s">
        <v>1741</v>
      </c>
    </row>
    <row r="258" spans="1:65" s="2" customFormat="1" ht="16.5" customHeight="1">
      <c r="A258" s="33"/>
      <c r="B258" s="167"/>
      <c r="C258" s="168" t="s">
        <v>671</v>
      </c>
      <c r="D258" s="168" t="s">
        <v>175</v>
      </c>
      <c r="E258" s="169" t="s">
        <v>1742</v>
      </c>
      <c r="F258" s="170" t="s">
        <v>1743</v>
      </c>
      <c r="G258" s="171" t="s">
        <v>1650</v>
      </c>
      <c r="H258" s="172">
        <v>12</v>
      </c>
      <c r="I258" s="173"/>
      <c r="J258" s="174">
        <f t="shared" si="20"/>
        <v>0</v>
      </c>
      <c r="K258" s="170" t="s">
        <v>179</v>
      </c>
      <c r="L258" s="34"/>
      <c r="M258" s="175" t="s">
        <v>1</v>
      </c>
      <c r="N258" s="176" t="s">
        <v>42</v>
      </c>
      <c r="O258" s="59"/>
      <c r="P258" s="177">
        <f t="shared" si="21"/>
        <v>0</v>
      </c>
      <c r="Q258" s="177">
        <v>0.00184</v>
      </c>
      <c r="R258" s="177">
        <f t="shared" si="22"/>
        <v>0.022080000000000002</v>
      </c>
      <c r="S258" s="177">
        <v>0</v>
      </c>
      <c r="T258" s="178">
        <f t="shared" si="23"/>
        <v>0</v>
      </c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R258" s="179" t="s">
        <v>253</v>
      </c>
      <c r="AT258" s="179" t="s">
        <v>175</v>
      </c>
      <c r="AU258" s="179" t="s">
        <v>92</v>
      </c>
      <c r="AY258" s="18" t="s">
        <v>173</v>
      </c>
      <c r="BE258" s="180">
        <f t="shared" si="24"/>
        <v>0</v>
      </c>
      <c r="BF258" s="180">
        <f t="shared" si="25"/>
        <v>0</v>
      </c>
      <c r="BG258" s="180">
        <f t="shared" si="26"/>
        <v>0</v>
      </c>
      <c r="BH258" s="180">
        <f t="shared" si="27"/>
        <v>0</v>
      </c>
      <c r="BI258" s="180">
        <f t="shared" si="28"/>
        <v>0</v>
      </c>
      <c r="BJ258" s="18" t="s">
        <v>92</v>
      </c>
      <c r="BK258" s="180">
        <f t="shared" si="29"/>
        <v>0</v>
      </c>
      <c r="BL258" s="18" t="s">
        <v>253</v>
      </c>
      <c r="BM258" s="179" t="s">
        <v>1744</v>
      </c>
    </row>
    <row r="259" spans="1:65" s="2" customFormat="1" ht="16.5" customHeight="1">
      <c r="A259" s="33"/>
      <c r="B259" s="167"/>
      <c r="C259" s="168" t="s">
        <v>675</v>
      </c>
      <c r="D259" s="168" t="s">
        <v>175</v>
      </c>
      <c r="E259" s="169" t="s">
        <v>1745</v>
      </c>
      <c r="F259" s="170" t="s">
        <v>1746</v>
      </c>
      <c r="G259" s="171" t="s">
        <v>659</v>
      </c>
      <c r="H259" s="172">
        <v>36</v>
      </c>
      <c r="I259" s="173"/>
      <c r="J259" s="174">
        <f t="shared" si="20"/>
        <v>0</v>
      </c>
      <c r="K259" s="170" t="s">
        <v>179</v>
      </c>
      <c r="L259" s="34"/>
      <c r="M259" s="175" t="s">
        <v>1</v>
      </c>
      <c r="N259" s="176" t="s">
        <v>42</v>
      </c>
      <c r="O259" s="59"/>
      <c r="P259" s="177">
        <f t="shared" si="21"/>
        <v>0</v>
      </c>
      <c r="Q259" s="177">
        <v>0</v>
      </c>
      <c r="R259" s="177">
        <f t="shared" si="22"/>
        <v>0</v>
      </c>
      <c r="S259" s="177">
        <v>0.00086</v>
      </c>
      <c r="T259" s="178">
        <f t="shared" si="23"/>
        <v>0.030959999999999998</v>
      </c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R259" s="179" t="s">
        <v>253</v>
      </c>
      <c r="AT259" s="179" t="s">
        <v>175</v>
      </c>
      <c r="AU259" s="179" t="s">
        <v>92</v>
      </c>
      <c r="AY259" s="18" t="s">
        <v>173</v>
      </c>
      <c r="BE259" s="180">
        <f t="shared" si="24"/>
        <v>0</v>
      </c>
      <c r="BF259" s="180">
        <f t="shared" si="25"/>
        <v>0</v>
      </c>
      <c r="BG259" s="180">
        <f t="shared" si="26"/>
        <v>0</v>
      </c>
      <c r="BH259" s="180">
        <f t="shared" si="27"/>
        <v>0</v>
      </c>
      <c r="BI259" s="180">
        <f t="shared" si="28"/>
        <v>0</v>
      </c>
      <c r="BJ259" s="18" t="s">
        <v>92</v>
      </c>
      <c r="BK259" s="180">
        <f t="shared" si="29"/>
        <v>0</v>
      </c>
      <c r="BL259" s="18" t="s">
        <v>253</v>
      </c>
      <c r="BM259" s="179" t="s">
        <v>1747</v>
      </c>
    </row>
    <row r="260" spans="1:65" s="2" customFormat="1" ht="21.75" customHeight="1">
      <c r="A260" s="33"/>
      <c r="B260" s="167"/>
      <c r="C260" s="168" t="s">
        <v>680</v>
      </c>
      <c r="D260" s="168" t="s">
        <v>175</v>
      </c>
      <c r="E260" s="169" t="s">
        <v>1127</v>
      </c>
      <c r="F260" s="170" t="s">
        <v>1128</v>
      </c>
      <c r="G260" s="171" t="s">
        <v>618</v>
      </c>
      <c r="H260" s="223"/>
      <c r="I260" s="173"/>
      <c r="J260" s="174">
        <f t="shared" si="20"/>
        <v>0</v>
      </c>
      <c r="K260" s="170" t="s">
        <v>179</v>
      </c>
      <c r="L260" s="34"/>
      <c r="M260" s="175" t="s">
        <v>1</v>
      </c>
      <c r="N260" s="176" t="s">
        <v>42</v>
      </c>
      <c r="O260" s="59"/>
      <c r="P260" s="177">
        <f t="shared" si="21"/>
        <v>0</v>
      </c>
      <c r="Q260" s="177">
        <v>0</v>
      </c>
      <c r="R260" s="177">
        <f t="shared" si="22"/>
        <v>0</v>
      </c>
      <c r="S260" s="177">
        <v>0</v>
      </c>
      <c r="T260" s="178">
        <f t="shared" si="23"/>
        <v>0</v>
      </c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R260" s="179" t="s">
        <v>253</v>
      </c>
      <c r="AT260" s="179" t="s">
        <v>175</v>
      </c>
      <c r="AU260" s="179" t="s">
        <v>92</v>
      </c>
      <c r="AY260" s="18" t="s">
        <v>173</v>
      </c>
      <c r="BE260" s="180">
        <f t="shared" si="24"/>
        <v>0</v>
      </c>
      <c r="BF260" s="180">
        <f t="shared" si="25"/>
        <v>0</v>
      </c>
      <c r="BG260" s="180">
        <f t="shared" si="26"/>
        <v>0</v>
      </c>
      <c r="BH260" s="180">
        <f t="shared" si="27"/>
        <v>0</v>
      </c>
      <c r="BI260" s="180">
        <f t="shared" si="28"/>
        <v>0</v>
      </c>
      <c r="BJ260" s="18" t="s">
        <v>92</v>
      </c>
      <c r="BK260" s="180">
        <f t="shared" si="29"/>
        <v>0</v>
      </c>
      <c r="BL260" s="18" t="s">
        <v>253</v>
      </c>
      <c r="BM260" s="179" t="s">
        <v>1748</v>
      </c>
    </row>
    <row r="261" spans="2:63" s="12" customFormat="1" ht="22.95" customHeight="1">
      <c r="B261" s="154"/>
      <c r="D261" s="155" t="s">
        <v>75</v>
      </c>
      <c r="E261" s="165" t="s">
        <v>763</v>
      </c>
      <c r="F261" s="165" t="s">
        <v>764</v>
      </c>
      <c r="I261" s="157"/>
      <c r="J261" s="166">
        <f>BK261</f>
        <v>0</v>
      </c>
      <c r="L261" s="154"/>
      <c r="M261" s="159"/>
      <c r="N261" s="160"/>
      <c r="O261" s="160"/>
      <c r="P261" s="161">
        <f>SUM(P262:P264)</f>
        <v>0</v>
      </c>
      <c r="Q261" s="160"/>
      <c r="R261" s="161">
        <f>SUM(R262:R264)</f>
        <v>0</v>
      </c>
      <c r="S261" s="160"/>
      <c r="T261" s="162">
        <f>SUM(T262:T264)</f>
        <v>0</v>
      </c>
      <c r="AR261" s="155" t="s">
        <v>92</v>
      </c>
      <c r="AT261" s="163" t="s">
        <v>75</v>
      </c>
      <c r="AU261" s="163" t="s">
        <v>84</v>
      </c>
      <c r="AY261" s="155" t="s">
        <v>173</v>
      </c>
      <c r="BK261" s="164">
        <f>SUM(BK262:BK264)</f>
        <v>0</v>
      </c>
    </row>
    <row r="262" spans="1:65" s="2" customFormat="1" ht="44.25" customHeight="1">
      <c r="A262" s="33"/>
      <c r="B262" s="167"/>
      <c r="C262" s="168" t="s">
        <v>685</v>
      </c>
      <c r="D262" s="168" t="s">
        <v>175</v>
      </c>
      <c r="E262" s="169" t="s">
        <v>1749</v>
      </c>
      <c r="F262" s="170" t="s">
        <v>1750</v>
      </c>
      <c r="G262" s="171" t="s">
        <v>659</v>
      </c>
      <c r="H262" s="172">
        <v>12</v>
      </c>
      <c r="I262" s="173"/>
      <c r="J262" s="174">
        <f>ROUND(I262*H262,2)</f>
        <v>0</v>
      </c>
      <c r="K262" s="170" t="s">
        <v>1</v>
      </c>
      <c r="L262" s="34"/>
      <c r="M262" s="175" t="s">
        <v>1</v>
      </c>
      <c r="N262" s="176" t="s">
        <v>42</v>
      </c>
      <c r="O262" s="59"/>
      <c r="P262" s="177">
        <f>O262*H262</f>
        <v>0</v>
      </c>
      <c r="Q262" s="177">
        <v>0</v>
      </c>
      <c r="R262" s="177">
        <f>Q262*H262</f>
        <v>0</v>
      </c>
      <c r="S262" s="177">
        <v>0</v>
      </c>
      <c r="T262" s="178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179" t="s">
        <v>253</v>
      </c>
      <c r="AT262" s="179" t="s">
        <v>175</v>
      </c>
      <c r="AU262" s="179" t="s">
        <v>92</v>
      </c>
      <c r="AY262" s="18" t="s">
        <v>173</v>
      </c>
      <c r="BE262" s="180">
        <f>IF(N262="základní",J262,0)</f>
        <v>0</v>
      </c>
      <c r="BF262" s="180">
        <f>IF(N262="snížená",J262,0)</f>
        <v>0</v>
      </c>
      <c r="BG262" s="180">
        <f>IF(N262="zákl. přenesená",J262,0)</f>
        <v>0</v>
      </c>
      <c r="BH262" s="180">
        <f>IF(N262="sníž. přenesená",J262,0)</f>
        <v>0</v>
      </c>
      <c r="BI262" s="180">
        <f>IF(N262="nulová",J262,0)</f>
        <v>0</v>
      </c>
      <c r="BJ262" s="18" t="s">
        <v>92</v>
      </c>
      <c r="BK262" s="180">
        <f>ROUND(I262*H262,2)</f>
        <v>0</v>
      </c>
      <c r="BL262" s="18" t="s">
        <v>253</v>
      </c>
      <c r="BM262" s="179" t="s">
        <v>1751</v>
      </c>
    </row>
    <row r="263" spans="1:65" s="2" customFormat="1" ht="66.75" customHeight="1">
      <c r="A263" s="33"/>
      <c r="B263" s="167"/>
      <c r="C263" s="168" t="s">
        <v>689</v>
      </c>
      <c r="D263" s="168" t="s">
        <v>175</v>
      </c>
      <c r="E263" s="169" t="s">
        <v>1752</v>
      </c>
      <c r="F263" s="170" t="s">
        <v>1753</v>
      </c>
      <c r="G263" s="171" t="s">
        <v>659</v>
      </c>
      <c r="H263" s="172">
        <v>12</v>
      </c>
      <c r="I263" s="173"/>
      <c r="J263" s="174">
        <f>ROUND(I263*H263,2)</f>
        <v>0</v>
      </c>
      <c r="K263" s="170" t="s">
        <v>1</v>
      </c>
      <c r="L263" s="34"/>
      <c r="M263" s="175" t="s">
        <v>1</v>
      </c>
      <c r="N263" s="176" t="s">
        <v>42</v>
      </c>
      <c r="O263" s="59"/>
      <c r="P263" s="177">
        <f>O263*H263</f>
        <v>0</v>
      </c>
      <c r="Q263" s="177">
        <v>0</v>
      </c>
      <c r="R263" s="177">
        <f>Q263*H263</f>
        <v>0</v>
      </c>
      <c r="S263" s="177">
        <v>0</v>
      </c>
      <c r="T263" s="178">
        <f>S263*H263</f>
        <v>0</v>
      </c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R263" s="179" t="s">
        <v>253</v>
      </c>
      <c r="AT263" s="179" t="s">
        <v>175</v>
      </c>
      <c r="AU263" s="179" t="s">
        <v>92</v>
      </c>
      <c r="AY263" s="18" t="s">
        <v>173</v>
      </c>
      <c r="BE263" s="180">
        <f>IF(N263="základní",J263,0)</f>
        <v>0</v>
      </c>
      <c r="BF263" s="180">
        <f>IF(N263="snížená",J263,0)</f>
        <v>0</v>
      </c>
      <c r="BG263" s="180">
        <f>IF(N263="zákl. přenesená",J263,0)</f>
        <v>0</v>
      </c>
      <c r="BH263" s="180">
        <f>IF(N263="sníž. přenesená",J263,0)</f>
        <v>0</v>
      </c>
      <c r="BI263" s="180">
        <f>IF(N263="nulová",J263,0)</f>
        <v>0</v>
      </c>
      <c r="BJ263" s="18" t="s">
        <v>92</v>
      </c>
      <c r="BK263" s="180">
        <f>ROUND(I263*H263,2)</f>
        <v>0</v>
      </c>
      <c r="BL263" s="18" t="s">
        <v>253</v>
      </c>
      <c r="BM263" s="179" t="s">
        <v>1754</v>
      </c>
    </row>
    <row r="264" spans="1:65" s="2" customFormat="1" ht="21.75" customHeight="1">
      <c r="A264" s="33"/>
      <c r="B264" s="167"/>
      <c r="C264" s="168" t="s">
        <v>695</v>
      </c>
      <c r="D264" s="168" t="s">
        <v>175</v>
      </c>
      <c r="E264" s="169" t="s">
        <v>834</v>
      </c>
      <c r="F264" s="170" t="s">
        <v>835</v>
      </c>
      <c r="G264" s="171" t="s">
        <v>618</v>
      </c>
      <c r="H264" s="223"/>
      <c r="I264" s="173"/>
      <c r="J264" s="174">
        <f>ROUND(I264*H264,2)</f>
        <v>0</v>
      </c>
      <c r="K264" s="170" t="s">
        <v>179</v>
      </c>
      <c r="L264" s="34"/>
      <c r="M264" s="175" t="s">
        <v>1</v>
      </c>
      <c r="N264" s="176" t="s">
        <v>42</v>
      </c>
      <c r="O264" s="59"/>
      <c r="P264" s="177">
        <f>O264*H264</f>
        <v>0</v>
      </c>
      <c r="Q264" s="177">
        <v>0</v>
      </c>
      <c r="R264" s="177">
        <f>Q264*H264</f>
        <v>0</v>
      </c>
      <c r="S264" s="177">
        <v>0</v>
      </c>
      <c r="T264" s="178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179" t="s">
        <v>253</v>
      </c>
      <c r="AT264" s="179" t="s">
        <v>175</v>
      </c>
      <c r="AU264" s="179" t="s">
        <v>92</v>
      </c>
      <c r="AY264" s="18" t="s">
        <v>173</v>
      </c>
      <c r="BE264" s="180">
        <f>IF(N264="základní",J264,0)</f>
        <v>0</v>
      </c>
      <c r="BF264" s="180">
        <f>IF(N264="snížená",J264,0)</f>
        <v>0</v>
      </c>
      <c r="BG264" s="180">
        <f>IF(N264="zákl. přenesená",J264,0)</f>
        <v>0</v>
      </c>
      <c r="BH264" s="180">
        <f>IF(N264="sníž. přenesená",J264,0)</f>
        <v>0</v>
      </c>
      <c r="BI264" s="180">
        <f>IF(N264="nulová",J264,0)</f>
        <v>0</v>
      </c>
      <c r="BJ264" s="18" t="s">
        <v>92</v>
      </c>
      <c r="BK264" s="180">
        <f>ROUND(I264*H264,2)</f>
        <v>0</v>
      </c>
      <c r="BL264" s="18" t="s">
        <v>253</v>
      </c>
      <c r="BM264" s="179" t="s">
        <v>1755</v>
      </c>
    </row>
    <row r="265" spans="2:63" s="12" customFormat="1" ht="25.95" customHeight="1">
      <c r="B265" s="154"/>
      <c r="D265" s="155" t="s">
        <v>75</v>
      </c>
      <c r="E265" s="156" t="s">
        <v>1756</v>
      </c>
      <c r="F265" s="156" t="s">
        <v>1757</v>
      </c>
      <c r="I265" s="157"/>
      <c r="J265" s="158">
        <f>BK265</f>
        <v>0</v>
      </c>
      <c r="L265" s="154"/>
      <c r="M265" s="159"/>
      <c r="N265" s="160"/>
      <c r="O265" s="160"/>
      <c r="P265" s="161">
        <f>P266</f>
        <v>0</v>
      </c>
      <c r="Q265" s="160"/>
      <c r="R265" s="161">
        <f>R266</f>
        <v>0</v>
      </c>
      <c r="S265" s="160"/>
      <c r="T265" s="162">
        <f>T266</f>
        <v>0</v>
      </c>
      <c r="AR265" s="155" t="s">
        <v>180</v>
      </c>
      <c r="AT265" s="163" t="s">
        <v>75</v>
      </c>
      <c r="AU265" s="163" t="s">
        <v>76</v>
      </c>
      <c r="AY265" s="155" t="s">
        <v>173</v>
      </c>
      <c r="BK265" s="164">
        <f>BK266</f>
        <v>0</v>
      </c>
    </row>
    <row r="266" spans="1:65" s="2" customFormat="1" ht="16.5" customHeight="1">
      <c r="A266" s="33"/>
      <c r="B266" s="167"/>
      <c r="C266" s="168" t="s">
        <v>699</v>
      </c>
      <c r="D266" s="168" t="s">
        <v>175</v>
      </c>
      <c r="E266" s="169" t="s">
        <v>1758</v>
      </c>
      <c r="F266" s="170" t="s">
        <v>1759</v>
      </c>
      <c r="G266" s="171" t="s">
        <v>1760</v>
      </c>
      <c r="H266" s="172">
        <v>100</v>
      </c>
      <c r="I266" s="173"/>
      <c r="J266" s="174">
        <f>ROUND(I266*H266,2)</f>
        <v>0</v>
      </c>
      <c r="K266" s="170" t="s">
        <v>179</v>
      </c>
      <c r="L266" s="34"/>
      <c r="M266" s="224" t="s">
        <v>1</v>
      </c>
      <c r="N266" s="225" t="s">
        <v>42</v>
      </c>
      <c r="O266" s="226"/>
      <c r="P266" s="227">
        <f>O266*H266</f>
        <v>0</v>
      </c>
      <c r="Q266" s="227">
        <v>0</v>
      </c>
      <c r="R266" s="227">
        <f>Q266*H266</f>
        <v>0</v>
      </c>
      <c r="S266" s="227">
        <v>0</v>
      </c>
      <c r="T266" s="228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179" t="s">
        <v>1761</v>
      </c>
      <c r="AT266" s="179" t="s">
        <v>175</v>
      </c>
      <c r="AU266" s="179" t="s">
        <v>84</v>
      </c>
      <c r="AY266" s="18" t="s">
        <v>173</v>
      </c>
      <c r="BE266" s="180">
        <f>IF(N266="základní",J266,0)</f>
        <v>0</v>
      </c>
      <c r="BF266" s="180">
        <f>IF(N266="snížená",J266,0)</f>
        <v>0</v>
      </c>
      <c r="BG266" s="180">
        <f>IF(N266="zákl. přenesená",J266,0)</f>
        <v>0</v>
      </c>
      <c r="BH266" s="180">
        <f>IF(N266="sníž. přenesená",J266,0)</f>
        <v>0</v>
      </c>
      <c r="BI266" s="180">
        <f>IF(N266="nulová",J266,0)</f>
        <v>0</v>
      </c>
      <c r="BJ266" s="18" t="s">
        <v>92</v>
      </c>
      <c r="BK266" s="180">
        <f>ROUND(I266*H266,2)</f>
        <v>0</v>
      </c>
      <c r="BL266" s="18" t="s">
        <v>1761</v>
      </c>
      <c r="BM266" s="179" t="s">
        <v>1762</v>
      </c>
    </row>
    <row r="267" spans="1:31" s="2" customFormat="1" ht="6.9" customHeight="1">
      <c r="A267" s="33"/>
      <c r="B267" s="48"/>
      <c r="C267" s="49"/>
      <c r="D267" s="49"/>
      <c r="E267" s="49"/>
      <c r="F267" s="49"/>
      <c r="G267" s="49"/>
      <c r="H267" s="49"/>
      <c r="I267" s="127"/>
      <c r="J267" s="49"/>
      <c r="K267" s="49"/>
      <c r="L267" s="34"/>
      <c r="M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</row>
  </sheetData>
  <autoFilter ref="C132:K266"/>
  <mergeCells count="12">
    <mergeCell ref="E125:H125"/>
    <mergeCell ref="L2:V2"/>
    <mergeCell ref="E85:H85"/>
    <mergeCell ref="E87:H87"/>
    <mergeCell ref="E89:H89"/>
    <mergeCell ref="E121:H121"/>
    <mergeCell ref="E123:H12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99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97" t="s">
        <v>911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9" t="s">
        <v>1763</v>
      </c>
      <c r="F11" s="496"/>
      <c r="G11" s="496"/>
      <c r="H11" s="496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9" t="str">
        <f>'Rekapitulace stavby'!E14</f>
        <v>Vyplň údaj</v>
      </c>
      <c r="F20" s="485"/>
      <c r="G20" s="485"/>
      <c r="H20" s="485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9" t="s">
        <v>1</v>
      </c>
      <c r="F29" s="489"/>
      <c r="G29" s="489"/>
      <c r="H29" s="489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ROUND(J137,2)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2" t="s">
        <v>40</v>
      </c>
      <c r="E35" s="28" t="s">
        <v>41</v>
      </c>
      <c r="F35" s="113">
        <f>ROUND((SUM(BE137:BE242)),2)</f>
        <v>0</v>
      </c>
      <c r="G35" s="33"/>
      <c r="H35" s="33"/>
      <c r="I35" s="114">
        <v>0.21</v>
      </c>
      <c r="J35" s="113">
        <f>ROUND(((SUM(BE137:BE242))*I35),2)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42</v>
      </c>
      <c r="F36" s="113">
        <f>ROUND((SUM(BF137:BF242)),2)</f>
        <v>0</v>
      </c>
      <c r="G36" s="33"/>
      <c r="H36" s="33"/>
      <c r="I36" s="114">
        <v>0.15</v>
      </c>
      <c r="J36" s="113">
        <f>ROUND(((SUM(BF137:BF242))*I36),2)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43</v>
      </c>
      <c r="F37" s="113">
        <f>ROUND((SUM(BG137:BG242)),2)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28" t="s">
        <v>44</v>
      </c>
      <c r="F38" s="113">
        <f>ROUND((SUM(BH137:BH242)),2)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28" t="s">
        <v>45</v>
      </c>
      <c r="F39" s="113">
        <f>ROUND((SUM(BI137:BI242)),2)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97" t="s">
        <v>911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9" t="str">
        <f>E11</f>
        <v>SO 01.3 - Vytápění</v>
      </c>
      <c r="F89" s="496"/>
      <c r="G89" s="496"/>
      <c r="H89" s="496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5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J137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J138</f>
        <v>0</v>
      </c>
      <c r="L99" s="133"/>
    </row>
    <row r="100" spans="2:12" s="10" customFormat="1" ht="19.95" customHeight="1">
      <c r="B100" s="138"/>
      <c r="D100" s="139" t="s">
        <v>1764</v>
      </c>
      <c r="E100" s="140"/>
      <c r="F100" s="140"/>
      <c r="G100" s="140"/>
      <c r="H100" s="140"/>
      <c r="I100" s="141"/>
      <c r="J100" s="142">
        <f>J139</f>
        <v>0</v>
      </c>
      <c r="L100" s="138"/>
    </row>
    <row r="101" spans="2:12" s="10" customFormat="1" ht="19.95" customHeight="1">
      <c r="B101" s="138"/>
      <c r="D101" s="139" t="s">
        <v>141</v>
      </c>
      <c r="E101" s="140"/>
      <c r="F101" s="140"/>
      <c r="G101" s="140"/>
      <c r="H101" s="140"/>
      <c r="I101" s="141"/>
      <c r="J101" s="142">
        <f>J141</f>
        <v>0</v>
      </c>
      <c r="L101" s="138"/>
    </row>
    <row r="102" spans="2:12" s="10" customFormat="1" ht="19.95" customHeight="1">
      <c r="B102" s="138"/>
      <c r="D102" s="139" t="s">
        <v>142</v>
      </c>
      <c r="E102" s="140"/>
      <c r="F102" s="140"/>
      <c r="G102" s="140"/>
      <c r="H102" s="140"/>
      <c r="I102" s="141"/>
      <c r="J102" s="142">
        <f>J144</f>
        <v>0</v>
      </c>
      <c r="L102" s="138"/>
    </row>
    <row r="103" spans="2:12" s="10" customFormat="1" ht="19.95" customHeight="1">
      <c r="B103" s="138"/>
      <c r="D103" s="139" t="s">
        <v>143</v>
      </c>
      <c r="E103" s="140"/>
      <c r="F103" s="140"/>
      <c r="G103" s="140"/>
      <c r="H103" s="140"/>
      <c r="I103" s="141"/>
      <c r="J103" s="142">
        <f>J151</f>
        <v>0</v>
      </c>
      <c r="L103" s="138"/>
    </row>
    <row r="104" spans="2:12" s="10" customFormat="1" ht="19.95" customHeight="1">
      <c r="B104" s="138"/>
      <c r="D104" s="139" t="s">
        <v>144</v>
      </c>
      <c r="E104" s="140"/>
      <c r="F104" s="140"/>
      <c r="G104" s="140"/>
      <c r="H104" s="140"/>
      <c r="I104" s="141"/>
      <c r="J104" s="142">
        <f>J157</f>
        <v>0</v>
      </c>
      <c r="L104" s="138"/>
    </row>
    <row r="105" spans="2:12" s="9" customFormat="1" ht="24.9" customHeight="1">
      <c r="B105" s="133"/>
      <c r="D105" s="134" t="s">
        <v>1474</v>
      </c>
      <c r="E105" s="135"/>
      <c r="F105" s="135"/>
      <c r="G105" s="135"/>
      <c r="H105" s="135"/>
      <c r="I105" s="136"/>
      <c r="J105" s="137">
        <f>J159</f>
        <v>0</v>
      </c>
      <c r="L105" s="133"/>
    </row>
    <row r="106" spans="2:12" s="9" customFormat="1" ht="24.9" customHeight="1">
      <c r="B106" s="133"/>
      <c r="D106" s="134" t="s">
        <v>145</v>
      </c>
      <c r="E106" s="135"/>
      <c r="F106" s="135"/>
      <c r="G106" s="135"/>
      <c r="H106" s="135"/>
      <c r="I106" s="136"/>
      <c r="J106" s="137">
        <f>J163</f>
        <v>0</v>
      </c>
      <c r="L106" s="133"/>
    </row>
    <row r="107" spans="2:12" s="10" customFormat="1" ht="19.95" customHeight="1">
      <c r="B107" s="138"/>
      <c r="D107" s="139" t="s">
        <v>147</v>
      </c>
      <c r="E107" s="140"/>
      <c r="F107" s="140"/>
      <c r="G107" s="140"/>
      <c r="H107" s="140"/>
      <c r="I107" s="141"/>
      <c r="J107" s="142">
        <f>J164</f>
        <v>0</v>
      </c>
      <c r="L107" s="138"/>
    </row>
    <row r="108" spans="2:12" s="10" customFormat="1" ht="19.95" customHeight="1">
      <c r="B108" s="138"/>
      <c r="D108" s="139" t="s">
        <v>1472</v>
      </c>
      <c r="E108" s="140"/>
      <c r="F108" s="140"/>
      <c r="G108" s="140"/>
      <c r="H108" s="140"/>
      <c r="I108" s="141"/>
      <c r="J108" s="142">
        <f>J180</f>
        <v>0</v>
      </c>
      <c r="L108" s="138"/>
    </row>
    <row r="109" spans="2:12" s="10" customFormat="1" ht="19.95" customHeight="1">
      <c r="B109" s="138"/>
      <c r="D109" s="139" t="s">
        <v>914</v>
      </c>
      <c r="E109" s="140"/>
      <c r="F109" s="140"/>
      <c r="G109" s="140"/>
      <c r="H109" s="140"/>
      <c r="I109" s="141"/>
      <c r="J109" s="142">
        <f>J183</f>
        <v>0</v>
      </c>
      <c r="L109" s="138"/>
    </row>
    <row r="110" spans="2:12" s="10" customFormat="1" ht="19.95" customHeight="1">
      <c r="B110" s="138"/>
      <c r="D110" s="139" t="s">
        <v>1765</v>
      </c>
      <c r="E110" s="140"/>
      <c r="F110" s="140"/>
      <c r="G110" s="140"/>
      <c r="H110" s="140"/>
      <c r="I110" s="141"/>
      <c r="J110" s="142">
        <f>J186</f>
        <v>0</v>
      </c>
      <c r="L110" s="138"/>
    </row>
    <row r="111" spans="2:12" s="10" customFormat="1" ht="19.95" customHeight="1">
      <c r="B111" s="138"/>
      <c r="D111" s="139" t="s">
        <v>1766</v>
      </c>
      <c r="E111" s="140"/>
      <c r="F111" s="140"/>
      <c r="G111" s="140"/>
      <c r="H111" s="140"/>
      <c r="I111" s="141"/>
      <c r="J111" s="142">
        <f>J192</f>
        <v>0</v>
      </c>
      <c r="L111" s="138"/>
    </row>
    <row r="112" spans="2:12" s="10" customFormat="1" ht="19.95" customHeight="1">
      <c r="B112" s="138"/>
      <c r="D112" s="139" t="s">
        <v>1767</v>
      </c>
      <c r="E112" s="140"/>
      <c r="F112" s="140"/>
      <c r="G112" s="140"/>
      <c r="H112" s="140"/>
      <c r="I112" s="141"/>
      <c r="J112" s="142">
        <f>J198</f>
        <v>0</v>
      </c>
      <c r="L112" s="138"/>
    </row>
    <row r="113" spans="2:12" s="10" customFormat="1" ht="19.95" customHeight="1">
      <c r="B113" s="138"/>
      <c r="D113" s="139" t="s">
        <v>1768</v>
      </c>
      <c r="E113" s="140"/>
      <c r="F113" s="140"/>
      <c r="G113" s="140"/>
      <c r="H113" s="140"/>
      <c r="I113" s="141"/>
      <c r="J113" s="142">
        <f>J212</f>
        <v>0</v>
      </c>
      <c r="L113" s="138"/>
    </row>
    <row r="114" spans="2:12" s="10" customFormat="1" ht="19.95" customHeight="1">
      <c r="B114" s="138"/>
      <c r="D114" s="139" t="s">
        <v>1769</v>
      </c>
      <c r="E114" s="140"/>
      <c r="F114" s="140"/>
      <c r="G114" s="140"/>
      <c r="H114" s="140"/>
      <c r="I114" s="141"/>
      <c r="J114" s="142">
        <f>J234</f>
        <v>0</v>
      </c>
      <c r="L114" s="138"/>
    </row>
    <row r="115" spans="2:12" s="10" customFormat="1" ht="19.95" customHeight="1">
      <c r="B115" s="138"/>
      <c r="D115" s="139" t="s">
        <v>1770</v>
      </c>
      <c r="E115" s="140"/>
      <c r="F115" s="140"/>
      <c r="G115" s="140"/>
      <c r="H115" s="140"/>
      <c r="I115" s="141"/>
      <c r="J115" s="142">
        <f>J241</f>
        <v>0</v>
      </c>
      <c r="L115" s="138"/>
    </row>
    <row r="116" spans="1:31" s="2" customFormat="1" ht="21.75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" customHeight="1">
      <c r="A117" s="33"/>
      <c r="B117" s="48"/>
      <c r="C117" s="49"/>
      <c r="D117" s="49"/>
      <c r="E117" s="49"/>
      <c r="F117" s="49"/>
      <c r="G117" s="49"/>
      <c r="H117" s="49"/>
      <c r="I117" s="127"/>
      <c r="J117" s="49"/>
      <c r="K117" s="49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21" spans="1:31" s="2" customFormat="1" ht="6.9" customHeight="1">
      <c r="A121" s="33"/>
      <c r="B121" s="50"/>
      <c r="C121" s="51"/>
      <c r="D121" s="51"/>
      <c r="E121" s="51"/>
      <c r="F121" s="51"/>
      <c r="G121" s="51"/>
      <c r="H121" s="51"/>
      <c r="I121" s="128"/>
      <c r="J121" s="51"/>
      <c r="K121" s="51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24.9" customHeight="1">
      <c r="A122" s="33"/>
      <c r="B122" s="34"/>
      <c r="C122" s="22" t="s">
        <v>158</v>
      </c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16</v>
      </c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23.25" customHeight="1">
      <c r="A125" s="33"/>
      <c r="B125" s="34"/>
      <c r="C125" s="33"/>
      <c r="D125" s="33"/>
      <c r="E125" s="497" t="str">
        <f>E7</f>
        <v>Stavební úpravy a zateplení objektu pro sociální bydlená ul.Jičínská č.p.156,Valašské Meziříčí</v>
      </c>
      <c r="F125" s="498"/>
      <c r="G125" s="498"/>
      <c r="H125" s="498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2:12" s="1" customFormat="1" ht="12" customHeight="1">
      <c r="B126" s="21"/>
      <c r="C126" s="28" t="s">
        <v>128</v>
      </c>
      <c r="I126" s="99"/>
      <c r="L126" s="21"/>
    </row>
    <row r="127" spans="1:31" s="2" customFormat="1" ht="16.5" customHeight="1">
      <c r="A127" s="33"/>
      <c r="B127" s="34"/>
      <c r="C127" s="33"/>
      <c r="D127" s="33"/>
      <c r="E127" s="497" t="s">
        <v>911</v>
      </c>
      <c r="F127" s="496"/>
      <c r="G127" s="496"/>
      <c r="H127" s="496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2" customHeight="1">
      <c r="A128" s="33"/>
      <c r="B128" s="34"/>
      <c r="C128" s="28" t="s">
        <v>912</v>
      </c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2" customFormat="1" ht="16.5" customHeight="1">
      <c r="A129" s="33"/>
      <c r="B129" s="34"/>
      <c r="C129" s="33"/>
      <c r="D129" s="33"/>
      <c r="E129" s="479" t="str">
        <f>E11</f>
        <v>SO 01.3 - Vytápění</v>
      </c>
      <c r="F129" s="496"/>
      <c r="G129" s="496"/>
      <c r="H129" s="496"/>
      <c r="I129" s="103"/>
      <c r="J129" s="33"/>
      <c r="K129" s="33"/>
      <c r="L129" s="4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31" s="2" customFormat="1" ht="6.9" customHeight="1">
      <c r="A130" s="33"/>
      <c r="B130" s="34"/>
      <c r="C130" s="33"/>
      <c r="D130" s="33"/>
      <c r="E130" s="33"/>
      <c r="F130" s="33"/>
      <c r="G130" s="33"/>
      <c r="H130" s="33"/>
      <c r="I130" s="103"/>
      <c r="J130" s="33"/>
      <c r="K130" s="33"/>
      <c r="L130" s="4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31" s="2" customFormat="1" ht="12" customHeight="1">
      <c r="A131" s="33"/>
      <c r="B131" s="34"/>
      <c r="C131" s="28" t="s">
        <v>20</v>
      </c>
      <c r="D131" s="33"/>
      <c r="E131" s="33"/>
      <c r="F131" s="26" t="str">
        <f>F14</f>
        <v>Valašské Meziříčí</v>
      </c>
      <c r="G131" s="33"/>
      <c r="H131" s="33"/>
      <c r="I131" s="104" t="s">
        <v>22</v>
      </c>
      <c r="J131" s="56" t="str">
        <f>IF(J14="","",J14)</f>
        <v>4. 6. 2019</v>
      </c>
      <c r="K131" s="33"/>
      <c r="L131" s="4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</row>
    <row r="132" spans="1:31" s="2" customFormat="1" ht="6.9" customHeight="1">
      <c r="A132" s="33"/>
      <c r="B132" s="34"/>
      <c r="C132" s="33"/>
      <c r="D132" s="33"/>
      <c r="E132" s="33"/>
      <c r="F132" s="33"/>
      <c r="G132" s="33"/>
      <c r="H132" s="33"/>
      <c r="I132" s="103"/>
      <c r="J132" s="33"/>
      <c r="K132" s="33"/>
      <c r="L132" s="4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</row>
    <row r="133" spans="1:31" s="2" customFormat="1" ht="54.45" customHeight="1">
      <c r="A133" s="33"/>
      <c r="B133" s="34"/>
      <c r="C133" s="28" t="s">
        <v>24</v>
      </c>
      <c r="D133" s="33"/>
      <c r="E133" s="33"/>
      <c r="F133" s="26" t="str">
        <f>E17</f>
        <v>Město Valašské Meziříčí</v>
      </c>
      <c r="G133" s="33"/>
      <c r="H133" s="33"/>
      <c r="I133" s="104" t="s">
        <v>30</v>
      </c>
      <c r="J133" s="31" t="str">
        <f>E23</f>
        <v xml:space="preserve">S WHG s.r.o.Ořešská 873,Řeporyje,155 00 Praha 5 </v>
      </c>
      <c r="K133" s="33"/>
      <c r="L133" s="4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</row>
    <row r="134" spans="1:31" s="2" customFormat="1" ht="15.15" customHeight="1">
      <c r="A134" s="33"/>
      <c r="B134" s="34"/>
      <c r="C134" s="28" t="s">
        <v>28</v>
      </c>
      <c r="D134" s="33"/>
      <c r="E134" s="33"/>
      <c r="F134" s="26" t="str">
        <f>IF(E20="","",E20)</f>
        <v>Vyplň údaj</v>
      </c>
      <c r="G134" s="33"/>
      <c r="H134" s="33"/>
      <c r="I134" s="104" t="s">
        <v>33</v>
      </c>
      <c r="J134" s="31" t="str">
        <f>E26</f>
        <v>Fajfrová Irena</v>
      </c>
      <c r="K134" s="33"/>
      <c r="L134" s="4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</row>
    <row r="135" spans="1:31" s="2" customFormat="1" ht="10.35" customHeight="1">
      <c r="A135" s="33"/>
      <c r="B135" s="34"/>
      <c r="C135" s="33"/>
      <c r="D135" s="33"/>
      <c r="E135" s="33"/>
      <c r="F135" s="33"/>
      <c r="G135" s="33"/>
      <c r="H135" s="33"/>
      <c r="I135" s="103"/>
      <c r="J135" s="33"/>
      <c r="K135" s="33"/>
      <c r="L135" s="4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</row>
    <row r="136" spans="1:31" s="11" customFormat="1" ht="29.25" customHeight="1">
      <c r="A136" s="143"/>
      <c r="B136" s="144"/>
      <c r="C136" s="145" t="s">
        <v>159</v>
      </c>
      <c r="D136" s="146" t="s">
        <v>61</v>
      </c>
      <c r="E136" s="146" t="s">
        <v>57</v>
      </c>
      <c r="F136" s="146" t="s">
        <v>58</v>
      </c>
      <c r="G136" s="146" t="s">
        <v>160</v>
      </c>
      <c r="H136" s="146" t="s">
        <v>161</v>
      </c>
      <c r="I136" s="147" t="s">
        <v>162</v>
      </c>
      <c r="J136" s="146" t="s">
        <v>134</v>
      </c>
      <c r="K136" s="148" t="s">
        <v>163</v>
      </c>
      <c r="L136" s="149"/>
      <c r="M136" s="63" t="s">
        <v>1</v>
      </c>
      <c r="N136" s="64" t="s">
        <v>40</v>
      </c>
      <c r="O136" s="64" t="s">
        <v>164</v>
      </c>
      <c r="P136" s="64" t="s">
        <v>165</v>
      </c>
      <c r="Q136" s="64" t="s">
        <v>166</v>
      </c>
      <c r="R136" s="64" t="s">
        <v>167</v>
      </c>
      <c r="S136" s="64" t="s">
        <v>168</v>
      </c>
      <c r="T136" s="65" t="s">
        <v>169</v>
      </c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</row>
    <row r="137" spans="1:63" s="2" customFormat="1" ht="22.95" customHeight="1">
      <c r="A137" s="33"/>
      <c r="B137" s="34"/>
      <c r="C137" s="70" t="s">
        <v>170</v>
      </c>
      <c r="D137" s="33"/>
      <c r="E137" s="33"/>
      <c r="F137" s="33"/>
      <c r="G137" s="33"/>
      <c r="H137" s="33"/>
      <c r="I137" s="103"/>
      <c r="J137" s="150">
        <f>BK137</f>
        <v>0</v>
      </c>
      <c r="K137" s="33"/>
      <c r="L137" s="34"/>
      <c r="M137" s="66"/>
      <c r="N137" s="57"/>
      <c r="O137" s="67"/>
      <c r="P137" s="151">
        <f>P138+P159+P163</f>
        <v>0</v>
      </c>
      <c r="Q137" s="67"/>
      <c r="R137" s="151">
        <f>R138+R159+R163</f>
        <v>2.881166</v>
      </c>
      <c r="S137" s="67"/>
      <c r="T137" s="152">
        <f>T138+T159+T163</f>
        <v>1.442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T137" s="18" t="s">
        <v>75</v>
      </c>
      <c r="AU137" s="18" t="s">
        <v>136</v>
      </c>
      <c r="BK137" s="153">
        <f>BK138+BK159+BK163</f>
        <v>0</v>
      </c>
    </row>
    <row r="138" spans="2:63" s="12" customFormat="1" ht="25.95" customHeight="1">
      <c r="B138" s="154"/>
      <c r="D138" s="155" t="s">
        <v>75</v>
      </c>
      <c r="E138" s="156" t="s">
        <v>171</v>
      </c>
      <c r="F138" s="156" t="s">
        <v>172</v>
      </c>
      <c r="I138" s="157"/>
      <c r="J138" s="158">
        <f>BK138</f>
        <v>0</v>
      </c>
      <c r="L138" s="154"/>
      <c r="M138" s="159"/>
      <c r="N138" s="160"/>
      <c r="O138" s="160"/>
      <c r="P138" s="161">
        <f>P139+P141+P144+P151+P157</f>
        <v>0</v>
      </c>
      <c r="Q138" s="160"/>
      <c r="R138" s="161">
        <f>R139+R141+R144+R151+R157</f>
        <v>0.36068</v>
      </c>
      <c r="S138" s="160"/>
      <c r="T138" s="162">
        <f>T139+T141+T144+T151+T157</f>
        <v>0.5720000000000001</v>
      </c>
      <c r="AR138" s="155" t="s">
        <v>84</v>
      </c>
      <c r="AT138" s="163" t="s">
        <v>75</v>
      </c>
      <c r="AU138" s="163" t="s">
        <v>76</v>
      </c>
      <c r="AY138" s="155" t="s">
        <v>173</v>
      </c>
      <c r="BK138" s="164">
        <f>BK139+BK141+BK144+BK151+BK157</f>
        <v>0</v>
      </c>
    </row>
    <row r="139" spans="2:63" s="12" customFormat="1" ht="22.95" customHeight="1">
      <c r="B139" s="154"/>
      <c r="D139" s="155" t="s">
        <v>75</v>
      </c>
      <c r="E139" s="165" t="s">
        <v>191</v>
      </c>
      <c r="F139" s="165" t="s">
        <v>1771</v>
      </c>
      <c r="I139" s="157"/>
      <c r="J139" s="166">
        <f>BK139</f>
        <v>0</v>
      </c>
      <c r="L139" s="154"/>
      <c r="M139" s="159"/>
      <c r="N139" s="160"/>
      <c r="O139" s="160"/>
      <c r="P139" s="161">
        <f>P140</f>
        <v>0</v>
      </c>
      <c r="Q139" s="160"/>
      <c r="R139" s="161">
        <f>R140</f>
        <v>0.23729999999999998</v>
      </c>
      <c r="S139" s="160"/>
      <c r="T139" s="162">
        <f>T140</f>
        <v>0</v>
      </c>
      <c r="AR139" s="155" t="s">
        <v>84</v>
      </c>
      <c r="AT139" s="163" t="s">
        <v>75</v>
      </c>
      <c r="AU139" s="163" t="s">
        <v>84</v>
      </c>
      <c r="AY139" s="155" t="s">
        <v>173</v>
      </c>
      <c r="BK139" s="164">
        <f>BK140</f>
        <v>0</v>
      </c>
    </row>
    <row r="140" spans="1:65" s="2" customFormat="1" ht="21.75" customHeight="1">
      <c r="A140" s="33"/>
      <c r="B140" s="167"/>
      <c r="C140" s="168" t="s">
        <v>84</v>
      </c>
      <c r="D140" s="168" t="s">
        <v>175</v>
      </c>
      <c r="E140" s="169" t="s">
        <v>1772</v>
      </c>
      <c r="F140" s="170" t="s">
        <v>1773</v>
      </c>
      <c r="G140" s="171" t="s">
        <v>659</v>
      </c>
      <c r="H140" s="172">
        <v>42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0.00565</v>
      </c>
      <c r="R140" s="177">
        <f>Q140*H140</f>
        <v>0.23729999999999998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92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1774</v>
      </c>
    </row>
    <row r="141" spans="2:63" s="12" customFormat="1" ht="22.95" customHeight="1">
      <c r="B141" s="154"/>
      <c r="D141" s="155" t="s">
        <v>75</v>
      </c>
      <c r="E141" s="165" t="s">
        <v>203</v>
      </c>
      <c r="F141" s="165" t="s">
        <v>269</v>
      </c>
      <c r="I141" s="157"/>
      <c r="J141" s="166">
        <f>BK141</f>
        <v>0</v>
      </c>
      <c r="L141" s="154"/>
      <c r="M141" s="159"/>
      <c r="N141" s="160"/>
      <c r="O141" s="160"/>
      <c r="P141" s="161">
        <f>SUM(P142:P143)</f>
        <v>0</v>
      </c>
      <c r="Q141" s="160"/>
      <c r="R141" s="161">
        <f>SUM(R142:R143)</f>
        <v>0.04</v>
      </c>
      <c r="S141" s="160"/>
      <c r="T141" s="162">
        <f>SUM(T142:T143)</f>
        <v>0</v>
      </c>
      <c r="AR141" s="155" t="s">
        <v>84</v>
      </c>
      <c r="AT141" s="163" t="s">
        <v>75</v>
      </c>
      <c r="AU141" s="163" t="s">
        <v>84</v>
      </c>
      <c r="AY141" s="155" t="s">
        <v>173</v>
      </c>
      <c r="BK141" s="164">
        <f>SUM(BK142:BK143)</f>
        <v>0</v>
      </c>
    </row>
    <row r="142" spans="1:65" s="2" customFormat="1" ht="16.5" customHeight="1">
      <c r="A142" s="33"/>
      <c r="B142" s="167"/>
      <c r="C142" s="168" t="s">
        <v>92</v>
      </c>
      <c r="D142" s="168" t="s">
        <v>175</v>
      </c>
      <c r="E142" s="169" t="s">
        <v>1481</v>
      </c>
      <c r="F142" s="170" t="s">
        <v>1482</v>
      </c>
      <c r="G142" s="171" t="s">
        <v>178</v>
      </c>
      <c r="H142" s="172">
        <v>1</v>
      </c>
      <c r="I142" s="173"/>
      <c r="J142" s="174">
        <f>ROUND(I142*H142,2)</f>
        <v>0</v>
      </c>
      <c r="K142" s="170" t="s">
        <v>179</v>
      </c>
      <c r="L142" s="34"/>
      <c r="M142" s="175" t="s">
        <v>1</v>
      </c>
      <c r="N142" s="176" t="s">
        <v>42</v>
      </c>
      <c r="O142" s="59"/>
      <c r="P142" s="177">
        <f>O142*H142</f>
        <v>0</v>
      </c>
      <c r="Q142" s="177">
        <v>0.04</v>
      </c>
      <c r="R142" s="177">
        <f>Q142*H142</f>
        <v>0.04</v>
      </c>
      <c r="S142" s="177">
        <v>0</v>
      </c>
      <c r="T142" s="178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179" t="s">
        <v>180</v>
      </c>
      <c r="AT142" s="179" t="s">
        <v>175</v>
      </c>
      <c r="AU142" s="179" t="s">
        <v>92</v>
      </c>
      <c r="AY142" s="18" t="s">
        <v>173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8" t="s">
        <v>92</v>
      </c>
      <c r="BK142" s="180">
        <f>ROUND(I142*H142,2)</f>
        <v>0</v>
      </c>
      <c r="BL142" s="18" t="s">
        <v>180</v>
      </c>
      <c r="BM142" s="179" t="s">
        <v>1775</v>
      </c>
    </row>
    <row r="143" spans="2:51" s="14" customFormat="1" ht="12">
      <c r="B143" s="189"/>
      <c r="D143" s="182" t="s">
        <v>182</v>
      </c>
      <c r="E143" s="190" t="s">
        <v>1</v>
      </c>
      <c r="F143" s="191" t="s">
        <v>1776</v>
      </c>
      <c r="H143" s="192">
        <v>1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182</v>
      </c>
      <c r="AU143" s="190" t="s">
        <v>92</v>
      </c>
      <c r="AV143" s="14" t="s">
        <v>92</v>
      </c>
      <c r="AW143" s="14" t="s">
        <v>32</v>
      </c>
      <c r="AX143" s="14" t="s">
        <v>84</v>
      </c>
      <c r="AY143" s="190" t="s">
        <v>173</v>
      </c>
    </row>
    <row r="144" spans="2:63" s="12" customFormat="1" ht="22.95" customHeight="1">
      <c r="B144" s="154"/>
      <c r="D144" s="155" t="s">
        <v>75</v>
      </c>
      <c r="E144" s="165" t="s">
        <v>221</v>
      </c>
      <c r="F144" s="165" t="s">
        <v>488</v>
      </c>
      <c r="I144" s="157"/>
      <c r="J144" s="166">
        <f>BK144</f>
        <v>0</v>
      </c>
      <c r="L144" s="154"/>
      <c r="M144" s="159"/>
      <c r="N144" s="160"/>
      <c r="O144" s="160"/>
      <c r="P144" s="161">
        <f>SUM(P145:P150)</f>
        <v>0</v>
      </c>
      <c r="Q144" s="160"/>
      <c r="R144" s="161">
        <f>SUM(R145:R150)</f>
        <v>0.08338</v>
      </c>
      <c r="S144" s="160"/>
      <c r="T144" s="162">
        <f>SUM(T145:T150)</f>
        <v>0.5720000000000001</v>
      </c>
      <c r="AR144" s="155" t="s">
        <v>84</v>
      </c>
      <c r="AT144" s="163" t="s">
        <v>75</v>
      </c>
      <c r="AU144" s="163" t="s">
        <v>84</v>
      </c>
      <c r="AY144" s="155" t="s">
        <v>173</v>
      </c>
      <c r="BK144" s="164">
        <f>SUM(BK145:BK150)</f>
        <v>0</v>
      </c>
    </row>
    <row r="145" spans="1:65" s="2" customFormat="1" ht="21.75" customHeight="1">
      <c r="A145" s="33"/>
      <c r="B145" s="167"/>
      <c r="C145" s="168" t="s">
        <v>191</v>
      </c>
      <c r="D145" s="168" t="s">
        <v>175</v>
      </c>
      <c r="E145" s="169" t="s">
        <v>1777</v>
      </c>
      <c r="F145" s="170" t="s">
        <v>1778</v>
      </c>
      <c r="G145" s="171" t="s">
        <v>1650</v>
      </c>
      <c r="H145" s="172">
        <v>1</v>
      </c>
      <c r="I145" s="173"/>
      <c r="J145" s="174">
        <f>ROUND(I145*H145,2)</f>
        <v>0</v>
      </c>
      <c r="K145" s="170" t="s">
        <v>179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0.07596</v>
      </c>
      <c r="R145" s="177">
        <f>Q145*H145</f>
        <v>0.07596</v>
      </c>
      <c r="S145" s="177">
        <v>0.056</v>
      </c>
      <c r="T145" s="178">
        <f>S145*H145</f>
        <v>0.056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180</v>
      </c>
      <c r="AT145" s="179" t="s">
        <v>175</v>
      </c>
      <c r="AU145" s="179" t="s">
        <v>92</v>
      </c>
      <c r="AY145" s="18" t="s">
        <v>173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92</v>
      </c>
      <c r="BK145" s="180">
        <f>ROUND(I145*H145,2)</f>
        <v>0</v>
      </c>
      <c r="BL145" s="18" t="s">
        <v>180</v>
      </c>
      <c r="BM145" s="179" t="s">
        <v>1779</v>
      </c>
    </row>
    <row r="146" spans="1:65" s="2" customFormat="1" ht="33" customHeight="1">
      <c r="A146" s="33"/>
      <c r="B146" s="167"/>
      <c r="C146" s="168" t="s">
        <v>180</v>
      </c>
      <c r="D146" s="168" t="s">
        <v>175</v>
      </c>
      <c r="E146" s="169" t="s">
        <v>1780</v>
      </c>
      <c r="F146" s="170" t="s">
        <v>1781</v>
      </c>
      <c r="G146" s="171" t="s">
        <v>256</v>
      </c>
      <c r="H146" s="172">
        <v>3.5</v>
      </c>
      <c r="I146" s="173"/>
      <c r="J146" s="174">
        <f>ROUND(I146*H146,2)</f>
        <v>0</v>
      </c>
      <c r="K146" s="170" t="s">
        <v>179</v>
      </c>
      <c r="L146" s="34"/>
      <c r="M146" s="175" t="s">
        <v>1</v>
      </c>
      <c r="N146" s="176" t="s">
        <v>42</v>
      </c>
      <c r="O146" s="59"/>
      <c r="P146" s="177">
        <f>O146*H146</f>
        <v>0</v>
      </c>
      <c r="Q146" s="177">
        <v>0.00212</v>
      </c>
      <c r="R146" s="177">
        <f>Q146*H146</f>
        <v>0.0074199999999999995</v>
      </c>
      <c r="S146" s="177">
        <v>0</v>
      </c>
      <c r="T146" s="178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180</v>
      </c>
      <c r="AT146" s="179" t="s">
        <v>175</v>
      </c>
      <c r="AU146" s="179" t="s">
        <v>92</v>
      </c>
      <c r="AY146" s="18" t="s">
        <v>173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8" t="s">
        <v>92</v>
      </c>
      <c r="BK146" s="180">
        <f>ROUND(I146*H146,2)</f>
        <v>0</v>
      </c>
      <c r="BL146" s="18" t="s">
        <v>180</v>
      </c>
      <c r="BM146" s="179" t="s">
        <v>1782</v>
      </c>
    </row>
    <row r="147" spans="1:65" s="2" customFormat="1" ht="21.75" customHeight="1">
      <c r="A147" s="33"/>
      <c r="B147" s="167"/>
      <c r="C147" s="168" t="s">
        <v>199</v>
      </c>
      <c r="D147" s="168" t="s">
        <v>175</v>
      </c>
      <c r="E147" s="169" t="s">
        <v>1783</v>
      </c>
      <c r="F147" s="170" t="s">
        <v>1784</v>
      </c>
      <c r="G147" s="171" t="s">
        <v>659</v>
      </c>
      <c r="H147" s="172">
        <v>42</v>
      </c>
      <c r="I147" s="173"/>
      <c r="J147" s="174">
        <f>ROUND(I147*H147,2)</f>
        <v>0</v>
      </c>
      <c r="K147" s="170" t="s">
        <v>179</v>
      </c>
      <c r="L147" s="34"/>
      <c r="M147" s="175" t="s">
        <v>1</v>
      </c>
      <c r="N147" s="176" t="s">
        <v>42</v>
      </c>
      <c r="O147" s="59"/>
      <c r="P147" s="177">
        <f>O147*H147</f>
        <v>0</v>
      </c>
      <c r="Q147" s="177">
        <v>0</v>
      </c>
      <c r="R147" s="177">
        <f>Q147*H147</f>
        <v>0</v>
      </c>
      <c r="S147" s="177">
        <v>0.008</v>
      </c>
      <c r="T147" s="178">
        <f>S147*H147</f>
        <v>0.336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180</v>
      </c>
      <c r="AT147" s="179" t="s">
        <v>175</v>
      </c>
      <c r="AU147" s="179" t="s">
        <v>92</v>
      </c>
      <c r="AY147" s="18" t="s">
        <v>173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8" t="s">
        <v>92</v>
      </c>
      <c r="BK147" s="180">
        <f>ROUND(I147*H147,2)</f>
        <v>0</v>
      </c>
      <c r="BL147" s="18" t="s">
        <v>180</v>
      </c>
      <c r="BM147" s="179" t="s">
        <v>1785</v>
      </c>
    </row>
    <row r="148" spans="1:65" s="2" customFormat="1" ht="21.75" customHeight="1">
      <c r="A148" s="33"/>
      <c r="B148" s="167"/>
      <c r="C148" s="168" t="s">
        <v>203</v>
      </c>
      <c r="D148" s="168" t="s">
        <v>175</v>
      </c>
      <c r="E148" s="169" t="s">
        <v>1499</v>
      </c>
      <c r="F148" s="170" t="s">
        <v>1500</v>
      </c>
      <c r="G148" s="171" t="s">
        <v>256</v>
      </c>
      <c r="H148" s="172">
        <v>10</v>
      </c>
      <c r="I148" s="173"/>
      <c r="J148" s="174">
        <f>ROUND(I148*H148,2)</f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</v>
      </c>
      <c r="R148" s="177">
        <f>Q148*H148</f>
        <v>0</v>
      </c>
      <c r="S148" s="177">
        <v>0.018</v>
      </c>
      <c r="T148" s="178">
        <f>S148*H148</f>
        <v>0.18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180</v>
      </c>
      <c r="AT148" s="179" t="s">
        <v>175</v>
      </c>
      <c r="AU148" s="179" t="s">
        <v>92</v>
      </c>
      <c r="AY148" s="18" t="s">
        <v>173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92</v>
      </c>
      <c r="BK148" s="180">
        <f>ROUND(I148*H148,2)</f>
        <v>0</v>
      </c>
      <c r="BL148" s="18" t="s">
        <v>180</v>
      </c>
      <c r="BM148" s="179" t="s">
        <v>1786</v>
      </c>
    </row>
    <row r="149" spans="2:51" s="13" customFormat="1" ht="12">
      <c r="B149" s="181"/>
      <c r="D149" s="182" t="s">
        <v>182</v>
      </c>
      <c r="E149" s="183" t="s">
        <v>1</v>
      </c>
      <c r="F149" s="184" t="s">
        <v>1492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182</v>
      </c>
      <c r="AU149" s="183" t="s">
        <v>92</v>
      </c>
      <c r="AV149" s="13" t="s">
        <v>84</v>
      </c>
      <c r="AW149" s="13" t="s">
        <v>32</v>
      </c>
      <c r="AX149" s="13" t="s">
        <v>76</v>
      </c>
      <c r="AY149" s="183" t="s">
        <v>173</v>
      </c>
    </row>
    <row r="150" spans="2:51" s="14" customFormat="1" ht="12">
      <c r="B150" s="189"/>
      <c r="D150" s="182" t="s">
        <v>182</v>
      </c>
      <c r="E150" s="190" t="s">
        <v>1</v>
      </c>
      <c r="F150" s="191" t="s">
        <v>1787</v>
      </c>
      <c r="H150" s="192">
        <v>10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182</v>
      </c>
      <c r="AU150" s="190" t="s">
        <v>92</v>
      </c>
      <c r="AV150" s="14" t="s">
        <v>92</v>
      </c>
      <c r="AW150" s="14" t="s">
        <v>32</v>
      </c>
      <c r="AX150" s="14" t="s">
        <v>84</v>
      </c>
      <c r="AY150" s="190" t="s">
        <v>173</v>
      </c>
    </row>
    <row r="151" spans="2:63" s="12" customFormat="1" ht="22.95" customHeight="1">
      <c r="B151" s="154"/>
      <c r="D151" s="155" t="s">
        <v>75</v>
      </c>
      <c r="E151" s="165" t="s">
        <v>560</v>
      </c>
      <c r="F151" s="165" t="s">
        <v>561</v>
      </c>
      <c r="I151" s="157"/>
      <c r="J151" s="166">
        <f>BK151</f>
        <v>0</v>
      </c>
      <c r="L151" s="154"/>
      <c r="M151" s="159"/>
      <c r="N151" s="160"/>
      <c r="O151" s="160"/>
      <c r="P151" s="161">
        <f>SUM(P152:P156)</f>
        <v>0</v>
      </c>
      <c r="Q151" s="160"/>
      <c r="R151" s="161">
        <f>SUM(R152:R156)</f>
        <v>0</v>
      </c>
      <c r="S151" s="160"/>
      <c r="T151" s="162">
        <f>SUM(T152:T156)</f>
        <v>0</v>
      </c>
      <c r="AR151" s="155" t="s">
        <v>84</v>
      </c>
      <c r="AT151" s="163" t="s">
        <v>75</v>
      </c>
      <c r="AU151" s="163" t="s">
        <v>84</v>
      </c>
      <c r="AY151" s="155" t="s">
        <v>173</v>
      </c>
      <c r="BK151" s="164">
        <f>SUM(BK152:BK156)</f>
        <v>0</v>
      </c>
    </row>
    <row r="152" spans="1:65" s="2" customFormat="1" ht="21.75" customHeight="1">
      <c r="A152" s="33"/>
      <c r="B152" s="167"/>
      <c r="C152" s="168" t="s">
        <v>209</v>
      </c>
      <c r="D152" s="168" t="s">
        <v>175</v>
      </c>
      <c r="E152" s="169" t="s">
        <v>1068</v>
      </c>
      <c r="F152" s="170" t="s">
        <v>1069</v>
      </c>
      <c r="G152" s="171" t="s">
        <v>206</v>
      </c>
      <c r="H152" s="172">
        <v>1.442</v>
      </c>
      <c r="I152" s="173"/>
      <c r="J152" s="174">
        <f>ROUND(I152*H152,2)</f>
        <v>0</v>
      </c>
      <c r="K152" s="170" t="s">
        <v>179</v>
      </c>
      <c r="L152" s="34"/>
      <c r="M152" s="175" t="s">
        <v>1</v>
      </c>
      <c r="N152" s="176" t="s">
        <v>42</v>
      </c>
      <c r="O152" s="59"/>
      <c r="P152" s="177">
        <f>O152*H152</f>
        <v>0</v>
      </c>
      <c r="Q152" s="177">
        <v>0</v>
      </c>
      <c r="R152" s="177">
        <f>Q152*H152</f>
        <v>0</v>
      </c>
      <c r="S152" s="177">
        <v>0</v>
      </c>
      <c r="T152" s="178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180</v>
      </c>
      <c r="AT152" s="179" t="s">
        <v>175</v>
      </c>
      <c r="AU152" s="179" t="s">
        <v>92</v>
      </c>
      <c r="AY152" s="18" t="s">
        <v>173</v>
      </c>
      <c r="BE152" s="180">
        <f>IF(N152="základní",J152,0)</f>
        <v>0</v>
      </c>
      <c r="BF152" s="180">
        <f>IF(N152="snížená",J152,0)</f>
        <v>0</v>
      </c>
      <c r="BG152" s="180">
        <f>IF(N152="zákl. přenesená",J152,0)</f>
        <v>0</v>
      </c>
      <c r="BH152" s="180">
        <f>IF(N152="sníž. přenesená",J152,0)</f>
        <v>0</v>
      </c>
      <c r="BI152" s="180">
        <f>IF(N152="nulová",J152,0)</f>
        <v>0</v>
      </c>
      <c r="BJ152" s="18" t="s">
        <v>92</v>
      </c>
      <c r="BK152" s="180">
        <f>ROUND(I152*H152,2)</f>
        <v>0</v>
      </c>
      <c r="BL152" s="18" t="s">
        <v>180</v>
      </c>
      <c r="BM152" s="179" t="s">
        <v>1788</v>
      </c>
    </row>
    <row r="153" spans="1:65" s="2" customFormat="1" ht="21.75" customHeight="1">
      <c r="A153" s="33"/>
      <c r="B153" s="167"/>
      <c r="C153" s="168" t="s">
        <v>216</v>
      </c>
      <c r="D153" s="168" t="s">
        <v>175</v>
      </c>
      <c r="E153" s="169" t="s">
        <v>563</v>
      </c>
      <c r="F153" s="170" t="s">
        <v>564</v>
      </c>
      <c r="G153" s="171" t="s">
        <v>206</v>
      </c>
      <c r="H153" s="172">
        <v>1.442</v>
      </c>
      <c r="I153" s="173"/>
      <c r="J153" s="174">
        <f>ROUND(I153*H153,2)</f>
        <v>0</v>
      </c>
      <c r="K153" s="170" t="s">
        <v>179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</v>
      </c>
      <c r="R153" s="177">
        <f>Q153*H153</f>
        <v>0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180</v>
      </c>
      <c r="AT153" s="179" t="s">
        <v>175</v>
      </c>
      <c r="AU153" s="179" t="s">
        <v>92</v>
      </c>
      <c r="AY153" s="18" t="s">
        <v>173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92</v>
      </c>
      <c r="BK153" s="180">
        <f>ROUND(I153*H153,2)</f>
        <v>0</v>
      </c>
      <c r="BL153" s="18" t="s">
        <v>180</v>
      </c>
      <c r="BM153" s="179" t="s">
        <v>1789</v>
      </c>
    </row>
    <row r="154" spans="1:65" s="2" customFormat="1" ht="21.75" customHeight="1">
      <c r="A154" s="33"/>
      <c r="B154" s="167"/>
      <c r="C154" s="168" t="s">
        <v>221</v>
      </c>
      <c r="D154" s="168" t="s">
        <v>175</v>
      </c>
      <c r="E154" s="169" t="s">
        <v>567</v>
      </c>
      <c r="F154" s="170" t="s">
        <v>568</v>
      </c>
      <c r="G154" s="171" t="s">
        <v>206</v>
      </c>
      <c r="H154" s="172">
        <v>20.188</v>
      </c>
      <c r="I154" s="173"/>
      <c r="J154" s="174">
        <f>ROUND(I154*H154,2)</f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180</v>
      </c>
      <c r="AT154" s="179" t="s">
        <v>175</v>
      </c>
      <c r="AU154" s="179" t="s">
        <v>92</v>
      </c>
      <c r="AY154" s="18" t="s">
        <v>173</v>
      </c>
      <c r="BE154" s="180">
        <f>IF(N154="základní",J154,0)</f>
        <v>0</v>
      </c>
      <c r="BF154" s="180">
        <f>IF(N154="snížená",J154,0)</f>
        <v>0</v>
      </c>
      <c r="BG154" s="180">
        <f>IF(N154="zákl. přenesená",J154,0)</f>
        <v>0</v>
      </c>
      <c r="BH154" s="180">
        <f>IF(N154="sníž. přenesená",J154,0)</f>
        <v>0</v>
      </c>
      <c r="BI154" s="180">
        <f>IF(N154="nulová",J154,0)</f>
        <v>0</v>
      </c>
      <c r="BJ154" s="18" t="s">
        <v>92</v>
      </c>
      <c r="BK154" s="180">
        <f>ROUND(I154*H154,2)</f>
        <v>0</v>
      </c>
      <c r="BL154" s="18" t="s">
        <v>180</v>
      </c>
      <c r="BM154" s="179" t="s">
        <v>1790</v>
      </c>
    </row>
    <row r="155" spans="2:51" s="14" customFormat="1" ht="12">
      <c r="B155" s="189"/>
      <c r="D155" s="182" t="s">
        <v>182</v>
      </c>
      <c r="F155" s="191" t="s">
        <v>1791</v>
      </c>
      <c r="H155" s="192">
        <v>20.188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182</v>
      </c>
      <c r="AU155" s="190" t="s">
        <v>92</v>
      </c>
      <c r="AV155" s="14" t="s">
        <v>92</v>
      </c>
      <c r="AW155" s="14" t="s">
        <v>3</v>
      </c>
      <c r="AX155" s="14" t="s">
        <v>84</v>
      </c>
      <c r="AY155" s="190" t="s">
        <v>173</v>
      </c>
    </row>
    <row r="156" spans="1:65" s="2" customFormat="1" ht="21.75" customHeight="1">
      <c r="A156" s="33"/>
      <c r="B156" s="167"/>
      <c r="C156" s="168" t="s">
        <v>225</v>
      </c>
      <c r="D156" s="168" t="s">
        <v>175</v>
      </c>
      <c r="E156" s="169" t="s">
        <v>572</v>
      </c>
      <c r="F156" s="170" t="s">
        <v>573</v>
      </c>
      <c r="G156" s="171" t="s">
        <v>206</v>
      </c>
      <c r="H156" s="172">
        <v>1.106</v>
      </c>
      <c r="I156" s="173"/>
      <c r="J156" s="174">
        <f>ROUND(I156*H156,2)</f>
        <v>0</v>
      </c>
      <c r="K156" s="170" t="s">
        <v>179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180</v>
      </c>
      <c r="AT156" s="179" t="s">
        <v>175</v>
      </c>
      <c r="AU156" s="179" t="s">
        <v>92</v>
      </c>
      <c r="AY156" s="18" t="s">
        <v>173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92</v>
      </c>
      <c r="BK156" s="180">
        <f>ROUND(I156*H156,2)</f>
        <v>0</v>
      </c>
      <c r="BL156" s="18" t="s">
        <v>180</v>
      </c>
      <c r="BM156" s="179" t="s">
        <v>1792</v>
      </c>
    </row>
    <row r="157" spans="2:63" s="12" customFormat="1" ht="22.95" customHeight="1">
      <c r="B157" s="154"/>
      <c r="D157" s="155" t="s">
        <v>75</v>
      </c>
      <c r="E157" s="165" t="s">
        <v>575</v>
      </c>
      <c r="F157" s="165" t="s">
        <v>576</v>
      </c>
      <c r="I157" s="157"/>
      <c r="J157" s="166">
        <f>BK157</f>
        <v>0</v>
      </c>
      <c r="L157" s="154"/>
      <c r="M157" s="159"/>
      <c r="N157" s="160"/>
      <c r="O157" s="160"/>
      <c r="P157" s="161">
        <f>P158</f>
        <v>0</v>
      </c>
      <c r="Q157" s="160"/>
      <c r="R157" s="161">
        <f>R158</f>
        <v>0</v>
      </c>
      <c r="S157" s="160"/>
      <c r="T157" s="162">
        <f>T158</f>
        <v>0</v>
      </c>
      <c r="AR157" s="155" t="s">
        <v>84</v>
      </c>
      <c r="AT157" s="163" t="s">
        <v>75</v>
      </c>
      <c r="AU157" s="163" t="s">
        <v>84</v>
      </c>
      <c r="AY157" s="155" t="s">
        <v>173</v>
      </c>
      <c r="BK157" s="164">
        <f>BK158</f>
        <v>0</v>
      </c>
    </row>
    <row r="158" spans="1:65" s="2" customFormat="1" ht="16.5" customHeight="1">
      <c r="A158" s="33"/>
      <c r="B158" s="167"/>
      <c r="C158" s="168" t="s">
        <v>231</v>
      </c>
      <c r="D158" s="168" t="s">
        <v>175</v>
      </c>
      <c r="E158" s="169" t="s">
        <v>578</v>
      </c>
      <c r="F158" s="170" t="s">
        <v>579</v>
      </c>
      <c r="G158" s="171" t="s">
        <v>206</v>
      </c>
      <c r="H158" s="172">
        <v>0.361</v>
      </c>
      <c r="I158" s="173"/>
      <c r="J158" s="174">
        <f>ROUND(I158*H158,2)</f>
        <v>0</v>
      </c>
      <c r="K158" s="170" t="s">
        <v>179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180</v>
      </c>
      <c r="AT158" s="179" t="s">
        <v>175</v>
      </c>
      <c r="AU158" s="179" t="s">
        <v>92</v>
      </c>
      <c r="AY158" s="18" t="s">
        <v>173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92</v>
      </c>
      <c r="BK158" s="180">
        <f>ROUND(I158*H158,2)</f>
        <v>0</v>
      </c>
      <c r="BL158" s="18" t="s">
        <v>180</v>
      </c>
      <c r="BM158" s="179" t="s">
        <v>1793</v>
      </c>
    </row>
    <row r="159" spans="2:63" s="12" customFormat="1" ht="25.95" customHeight="1">
      <c r="B159" s="154"/>
      <c r="D159" s="155" t="s">
        <v>75</v>
      </c>
      <c r="E159" s="156" t="s">
        <v>1756</v>
      </c>
      <c r="F159" s="156" t="s">
        <v>1757</v>
      </c>
      <c r="I159" s="157"/>
      <c r="J159" s="158">
        <f>BK159</f>
        <v>0</v>
      </c>
      <c r="L159" s="154"/>
      <c r="M159" s="159"/>
      <c r="N159" s="160"/>
      <c r="O159" s="160"/>
      <c r="P159" s="161">
        <f>SUM(P160:P162)</f>
        <v>0</v>
      </c>
      <c r="Q159" s="160"/>
      <c r="R159" s="161">
        <f>SUM(R160:R162)</f>
        <v>0</v>
      </c>
      <c r="S159" s="160"/>
      <c r="T159" s="162">
        <f>SUM(T160:T162)</f>
        <v>0</v>
      </c>
      <c r="AR159" s="155" t="s">
        <v>92</v>
      </c>
      <c r="AT159" s="163" t="s">
        <v>75</v>
      </c>
      <c r="AU159" s="163" t="s">
        <v>76</v>
      </c>
      <c r="AY159" s="155" t="s">
        <v>173</v>
      </c>
      <c r="BK159" s="164">
        <f>SUM(BK160:BK162)</f>
        <v>0</v>
      </c>
    </row>
    <row r="160" spans="1:65" s="2" customFormat="1" ht="16.5" customHeight="1">
      <c r="A160" s="33"/>
      <c r="B160" s="167"/>
      <c r="C160" s="168" t="s">
        <v>235</v>
      </c>
      <c r="D160" s="168" t="s">
        <v>175</v>
      </c>
      <c r="E160" s="169" t="s">
        <v>1794</v>
      </c>
      <c r="F160" s="170" t="s">
        <v>1795</v>
      </c>
      <c r="G160" s="171" t="s">
        <v>1760</v>
      </c>
      <c r="H160" s="172">
        <v>8</v>
      </c>
      <c r="I160" s="173"/>
      <c r="J160" s="174">
        <f>ROUND(I160*H160,2)</f>
        <v>0</v>
      </c>
      <c r="K160" s="170" t="s">
        <v>1</v>
      </c>
      <c r="L160" s="34"/>
      <c r="M160" s="175" t="s">
        <v>1</v>
      </c>
      <c r="N160" s="176" t="s">
        <v>42</v>
      </c>
      <c r="O160" s="59"/>
      <c r="P160" s="177">
        <f>O160*H160</f>
        <v>0</v>
      </c>
      <c r="Q160" s="177">
        <v>0</v>
      </c>
      <c r="R160" s="177">
        <f>Q160*H160</f>
        <v>0</v>
      </c>
      <c r="S160" s="177">
        <v>0</v>
      </c>
      <c r="T160" s="178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253</v>
      </c>
      <c r="AT160" s="179" t="s">
        <v>175</v>
      </c>
      <c r="AU160" s="179" t="s">
        <v>84</v>
      </c>
      <c r="AY160" s="18" t="s">
        <v>173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8" t="s">
        <v>92</v>
      </c>
      <c r="BK160" s="180">
        <f>ROUND(I160*H160,2)</f>
        <v>0</v>
      </c>
      <c r="BL160" s="18" t="s">
        <v>253</v>
      </c>
      <c r="BM160" s="179" t="s">
        <v>1796</v>
      </c>
    </row>
    <row r="161" spans="1:65" s="2" customFormat="1" ht="16.5" customHeight="1">
      <c r="A161" s="33"/>
      <c r="B161" s="167"/>
      <c r="C161" s="168" t="s">
        <v>240</v>
      </c>
      <c r="D161" s="168" t="s">
        <v>175</v>
      </c>
      <c r="E161" s="169" t="s">
        <v>1797</v>
      </c>
      <c r="F161" s="170" t="s">
        <v>1798</v>
      </c>
      <c r="G161" s="171" t="s">
        <v>1760</v>
      </c>
      <c r="H161" s="172">
        <v>8</v>
      </c>
      <c r="I161" s="173"/>
      <c r="J161" s="174">
        <f>ROUND(I161*H161,2)</f>
        <v>0</v>
      </c>
      <c r="K161" s="170" t="s">
        <v>1</v>
      </c>
      <c r="L161" s="34"/>
      <c r="M161" s="175" t="s">
        <v>1</v>
      </c>
      <c r="N161" s="176" t="s">
        <v>42</v>
      </c>
      <c r="O161" s="59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253</v>
      </c>
      <c r="AT161" s="179" t="s">
        <v>175</v>
      </c>
      <c r="AU161" s="179" t="s">
        <v>84</v>
      </c>
      <c r="AY161" s="18" t="s">
        <v>173</v>
      </c>
      <c r="BE161" s="180">
        <f>IF(N161="základní",J161,0)</f>
        <v>0</v>
      </c>
      <c r="BF161" s="180">
        <f>IF(N161="snížená",J161,0)</f>
        <v>0</v>
      </c>
      <c r="BG161" s="180">
        <f>IF(N161="zákl. přenesená",J161,0)</f>
        <v>0</v>
      </c>
      <c r="BH161" s="180">
        <f>IF(N161="sníž. přenesená",J161,0)</f>
        <v>0</v>
      </c>
      <c r="BI161" s="180">
        <f>IF(N161="nulová",J161,0)</f>
        <v>0</v>
      </c>
      <c r="BJ161" s="18" t="s">
        <v>92</v>
      </c>
      <c r="BK161" s="180">
        <f>ROUND(I161*H161,2)</f>
        <v>0</v>
      </c>
      <c r="BL161" s="18" t="s">
        <v>253</v>
      </c>
      <c r="BM161" s="179" t="s">
        <v>1799</v>
      </c>
    </row>
    <row r="162" spans="1:65" s="2" customFormat="1" ht="16.5" customHeight="1">
      <c r="A162" s="33"/>
      <c r="B162" s="167"/>
      <c r="C162" s="168" t="s">
        <v>245</v>
      </c>
      <c r="D162" s="168" t="s">
        <v>175</v>
      </c>
      <c r="E162" s="169" t="s">
        <v>1758</v>
      </c>
      <c r="F162" s="170" t="s">
        <v>1759</v>
      </c>
      <c r="G162" s="171" t="s">
        <v>1760</v>
      </c>
      <c r="H162" s="172">
        <v>70</v>
      </c>
      <c r="I162" s="173"/>
      <c r="J162" s="174">
        <f>ROUND(I162*H162,2)</f>
        <v>0</v>
      </c>
      <c r="K162" s="170" t="s">
        <v>179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0</v>
      </c>
      <c r="R162" s="177">
        <f>Q162*H162</f>
        <v>0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180</v>
      </c>
      <c r="AT162" s="179" t="s">
        <v>175</v>
      </c>
      <c r="AU162" s="179" t="s">
        <v>84</v>
      </c>
      <c r="AY162" s="18" t="s">
        <v>173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92</v>
      </c>
      <c r="BK162" s="180">
        <f>ROUND(I162*H162,2)</f>
        <v>0</v>
      </c>
      <c r="BL162" s="18" t="s">
        <v>180</v>
      </c>
      <c r="BM162" s="179" t="s">
        <v>1800</v>
      </c>
    </row>
    <row r="163" spans="2:63" s="12" customFormat="1" ht="25.95" customHeight="1">
      <c r="B163" s="154"/>
      <c r="D163" s="155" t="s">
        <v>75</v>
      </c>
      <c r="E163" s="156" t="s">
        <v>581</v>
      </c>
      <c r="F163" s="156" t="s">
        <v>582</v>
      </c>
      <c r="I163" s="157"/>
      <c r="J163" s="158">
        <f>BK163</f>
        <v>0</v>
      </c>
      <c r="L163" s="154"/>
      <c r="M163" s="159"/>
      <c r="N163" s="160"/>
      <c r="O163" s="160"/>
      <c r="P163" s="161">
        <f>P164+P180+P183+P186+P192+P198+P212+P234+P241</f>
        <v>0</v>
      </c>
      <c r="Q163" s="160"/>
      <c r="R163" s="161">
        <f>R164+R180+R183+R186+R192+R198+R212+R234+R241</f>
        <v>2.520486</v>
      </c>
      <c r="S163" s="160"/>
      <c r="T163" s="162">
        <f>T164+T180+T183+T186+T192+T198+T212+T234+T241</f>
        <v>0.8699999999999999</v>
      </c>
      <c r="AR163" s="155" t="s">
        <v>92</v>
      </c>
      <c r="AT163" s="163" t="s">
        <v>75</v>
      </c>
      <c r="AU163" s="163" t="s">
        <v>76</v>
      </c>
      <c r="AY163" s="155" t="s">
        <v>173</v>
      </c>
      <c r="BK163" s="164">
        <f>BK164+BK180+BK183+BK186+BK192+BK198+BK212+BK234+BK241</f>
        <v>0</v>
      </c>
    </row>
    <row r="164" spans="2:63" s="12" customFormat="1" ht="22.95" customHeight="1">
      <c r="B164" s="154"/>
      <c r="D164" s="155" t="s">
        <v>75</v>
      </c>
      <c r="E164" s="165" t="s">
        <v>620</v>
      </c>
      <c r="F164" s="165" t="s">
        <v>621</v>
      </c>
      <c r="I164" s="157"/>
      <c r="J164" s="166">
        <f>BK164</f>
        <v>0</v>
      </c>
      <c r="L164" s="154"/>
      <c r="M164" s="159"/>
      <c r="N164" s="160"/>
      <c r="O164" s="160"/>
      <c r="P164" s="161">
        <f>SUM(P165:P179)</f>
        <v>0</v>
      </c>
      <c r="Q164" s="160"/>
      <c r="R164" s="161">
        <f>SUM(R165:R179)</f>
        <v>0.045106</v>
      </c>
      <c r="S164" s="160"/>
      <c r="T164" s="162">
        <f>SUM(T165:T179)</f>
        <v>0</v>
      </c>
      <c r="AR164" s="155" t="s">
        <v>92</v>
      </c>
      <c r="AT164" s="163" t="s">
        <v>75</v>
      </c>
      <c r="AU164" s="163" t="s">
        <v>84</v>
      </c>
      <c r="AY164" s="155" t="s">
        <v>173</v>
      </c>
      <c r="BK164" s="164">
        <f>SUM(BK165:BK179)</f>
        <v>0</v>
      </c>
    </row>
    <row r="165" spans="1:65" s="2" customFormat="1" ht="21.75" customHeight="1">
      <c r="A165" s="33"/>
      <c r="B165" s="167"/>
      <c r="C165" s="168" t="s">
        <v>8</v>
      </c>
      <c r="D165" s="168" t="s">
        <v>175</v>
      </c>
      <c r="E165" s="169" t="s">
        <v>1801</v>
      </c>
      <c r="F165" s="170" t="s">
        <v>1802</v>
      </c>
      <c r="G165" s="171" t="s">
        <v>256</v>
      </c>
      <c r="H165" s="172">
        <v>90</v>
      </c>
      <c r="I165" s="173"/>
      <c r="J165" s="174">
        <f>ROUND(I165*H165,2)</f>
        <v>0</v>
      </c>
      <c r="K165" s="170" t="s">
        <v>179</v>
      </c>
      <c r="L165" s="34"/>
      <c r="M165" s="175" t="s">
        <v>1</v>
      </c>
      <c r="N165" s="176" t="s">
        <v>42</v>
      </c>
      <c r="O165" s="59"/>
      <c r="P165" s="177">
        <f>O165*H165</f>
        <v>0</v>
      </c>
      <c r="Q165" s="177">
        <v>0.00019</v>
      </c>
      <c r="R165" s="177">
        <f>Q165*H165</f>
        <v>0.0171</v>
      </c>
      <c r="S165" s="177">
        <v>0</v>
      </c>
      <c r="T165" s="178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253</v>
      </c>
      <c r="AT165" s="179" t="s">
        <v>175</v>
      </c>
      <c r="AU165" s="179" t="s">
        <v>92</v>
      </c>
      <c r="AY165" s="18" t="s">
        <v>173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8" t="s">
        <v>92</v>
      </c>
      <c r="BK165" s="180">
        <f>ROUND(I165*H165,2)</f>
        <v>0</v>
      </c>
      <c r="BL165" s="18" t="s">
        <v>253</v>
      </c>
      <c r="BM165" s="179" t="s">
        <v>1803</v>
      </c>
    </row>
    <row r="166" spans="2:51" s="14" customFormat="1" ht="12">
      <c r="B166" s="189"/>
      <c r="D166" s="182" t="s">
        <v>182</v>
      </c>
      <c r="E166" s="190" t="s">
        <v>1</v>
      </c>
      <c r="F166" s="191" t="s">
        <v>1804</v>
      </c>
      <c r="H166" s="192">
        <v>90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182</v>
      </c>
      <c r="AU166" s="190" t="s">
        <v>92</v>
      </c>
      <c r="AV166" s="14" t="s">
        <v>92</v>
      </c>
      <c r="AW166" s="14" t="s">
        <v>32</v>
      </c>
      <c r="AX166" s="14" t="s">
        <v>84</v>
      </c>
      <c r="AY166" s="190" t="s">
        <v>173</v>
      </c>
    </row>
    <row r="167" spans="1:65" s="2" customFormat="1" ht="21.75" customHeight="1">
      <c r="A167" s="33"/>
      <c r="B167" s="167"/>
      <c r="C167" s="205" t="s">
        <v>253</v>
      </c>
      <c r="D167" s="205" t="s">
        <v>217</v>
      </c>
      <c r="E167" s="206" t="s">
        <v>1805</v>
      </c>
      <c r="F167" s="207" t="s">
        <v>1806</v>
      </c>
      <c r="G167" s="208" t="s">
        <v>256</v>
      </c>
      <c r="H167" s="209">
        <v>17.6</v>
      </c>
      <c r="I167" s="210"/>
      <c r="J167" s="211">
        <f>ROUND(I167*H167,2)</f>
        <v>0</v>
      </c>
      <c r="K167" s="207" t="s">
        <v>179</v>
      </c>
      <c r="L167" s="212"/>
      <c r="M167" s="213" t="s">
        <v>1</v>
      </c>
      <c r="N167" s="214" t="s">
        <v>42</v>
      </c>
      <c r="O167" s="59"/>
      <c r="P167" s="177">
        <f>O167*H167</f>
        <v>0</v>
      </c>
      <c r="Q167" s="177">
        <v>0.00023</v>
      </c>
      <c r="R167" s="177">
        <f>Q167*H167</f>
        <v>0.004048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398</v>
      </c>
      <c r="AT167" s="179" t="s">
        <v>217</v>
      </c>
      <c r="AU167" s="179" t="s">
        <v>92</v>
      </c>
      <c r="AY167" s="18" t="s">
        <v>173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92</v>
      </c>
      <c r="BK167" s="180">
        <f>ROUND(I167*H167,2)</f>
        <v>0</v>
      </c>
      <c r="BL167" s="18" t="s">
        <v>253</v>
      </c>
      <c r="BM167" s="179" t="s">
        <v>1807</v>
      </c>
    </row>
    <row r="168" spans="2:51" s="14" customFormat="1" ht="12">
      <c r="B168" s="189"/>
      <c r="D168" s="182" t="s">
        <v>182</v>
      </c>
      <c r="F168" s="191" t="s">
        <v>1808</v>
      </c>
      <c r="H168" s="192">
        <v>17.6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182</v>
      </c>
      <c r="AU168" s="190" t="s">
        <v>92</v>
      </c>
      <c r="AV168" s="14" t="s">
        <v>92</v>
      </c>
      <c r="AW168" s="14" t="s">
        <v>3</v>
      </c>
      <c r="AX168" s="14" t="s">
        <v>84</v>
      </c>
      <c r="AY168" s="190" t="s">
        <v>173</v>
      </c>
    </row>
    <row r="169" spans="1:65" s="2" customFormat="1" ht="21.75" customHeight="1">
      <c r="A169" s="33"/>
      <c r="B169" s="167"/>
      <c r="C169" s="205" t="s">
        <v>260</v>
      </c>
      <c r="D169" s="205" t="s">
        <v>217</v>
      </c>
      <c r="E169" s="206" t="s">
        <v>1809</v>
      </c>
      <c r="F169" s="207" t="s">
        <v>1810</v>
      </c>
      <c r="G169" s="208" t="s">
        <v>256</v>
      </c>
      <c r="H169" s="209">
        <v>22</v>
      </c>
      <c r="I169" s="210"/>
      <c r="J169" s="211">
        <f>ROUND(I169*H169,2)</f>
        <v>0</v>
      </c>
      <c r="K169" s="207" t="s">
        <v>179</v>
      </c>
      <c r="L169" s="212"/>
      <c r="M169" s="213" t="s">
        <v>1</v>
      </c>
      <c r="N169" s="214" t="s">
        <v>42</v>
      </c>
      <c r="O169" s="59"/>
      <c r="P169" s="177">
        <f>O169*H169</f>
        <v>0</v>
      </c>
      <c r="Q169" s="177">
        <v>0.00025</v>
      </c>
      <c r="R169" s="177">
        <f>Q169*H169</f>
        <v>0.0055</v>
      </c>
      <c r="S169" s="177">
        <v>0</v>
      </c>
      <c r="T169" s="17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398</v>
      </c>
      <c r="AT169" s="179" t="s">
        <v>217</v>
      </c>
      <c r="AU169" s="179" t="s">
        <v>92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92</v>
      </c>
      <c r="BK169" s="180">
        <f>ROUND(I169*H169,2)</f>
        <v>0</v>
      </c>
      <c r="BL169" s="18" t="s">
        <v>253</v>
      </c>
      <c r="BM169" s="179" t="s">
        <v>1811</v>
      </c>
    </row>
    <row r="170" spans="2:51" s="14" customFormat="1" ht="12">
      <c r="B170" s="189"/>
      <c r="D170" s="182" t="s">
        <v>182</v>
      </c>
      <c r="F170" s="191" t="s">
        <v>1812</v>
      </c>
      <c r="H170" s="192">
        <v>22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182</v>
      </c>
      <c r="AU170" s="190" t="s">
        <v>92</v>
      </c>
      <c r="AV170" s="14" t="s">
        <v>92</v>
      </c>
      <c r="AW170" s="14" t="s">
        <v>3</v>
      </c>
      <c r="AX170" s="14" t="s">
        <v>84</v>
      </c>
      <c r="AY170" s="190" t="s">
        <v>173</v>
      </c>
    </row>
    <row r="171" spans="1:65" s="2" customFormat="1" ht="21.75" customHeight="1">
      <c r="A171" s="33"/>
      <c r="B171" s="167"/>
      <c r="C171" s="205" t="s">
        <v>265</v>
      </c>
      <c r="D171" s="205" t="s">
        <v>217</v>
      </c>
      <c r="E171" s="206" t="s">
        <v>1813</v>
      </c>
      <c r="F171" s="207" t="s">
        <v>1814</v>
      </c>
      <c r="G171" s="208" t="s">
        <v>256</v>
      </c>
      <c r="H171" s="209">
        <v>16.5</v>
      </c>
      <c r="I171" s="210"/>
      <c r="J171" s="211">
        <f>ROUND(I171*H171,2)</f>
        <v>0</v>
      </c>
      <c r="K171" s="207" t="s">
        <v>179</v>
      </c>
      <c r="L171" s="212"/>
      <c r="M171" s="213" t="s">
        <v>1</v>
      </c>
      <c r="N171" s="214" t="s">
        <v>42</v>
      </c>
      <c r="O171" s="59"/>
      <c r="P171" s="177">
        <f>O171*H171</f>
        <v>0</v>
      </c>
      <c r="Q171" s="177">
        <v>0.00027</v>
      </c>
      <c r="R171" s="177">
        <f>Q171*H171</f>
        <v>0.004455</v>
      </c>
      <c r="S171" s="177">
        <v>0</v>
      </c>
      <c r="T171" s="178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398</v>
      </c>
      <c r="AT171" s="179" t="s">
        <v>217</v>
      </c>
      <c r="AU171" s="179" t="s">
        <v>92</v>
      </c>
      <c r="AY171" s="18" t="s">
        <v>173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8" t="s">
        <v>92</v>
      </c>
      <c r="BK171" s="180">
        <f>ROUND(I171*H171,2)</f>
        <v>0</v>
      </c>
      <c r="BL171" s="18" t="s">
        <v>253</v>
      </c>
      <c r="BM171" s="179" t="s">
        <v>1815</v>
      </c>
    </row>
    <row r="172" spans="2:51" s="14" customFormat="1" ht="12">
      <c r="B172" s="189"/>
      <c r="D172" s="182" t="s">
        <v>182</v>
      </c>
      <c r="F172" s="191" t="s">
        <v>1816</v>
      </c>
      <c r="H172" s="192">
        <v>16.5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182</v>
      </c>
      <c r="AU172" s="190" t="s">
        <v>92</v>
      </c>
      <c r="AV172" s="14" t="s">
        <v>92</v>
      </c>
      <c r="AW172" s="14" t="s">
        <v>3</v>
      </c>
      <c r="AX172" s="14" t="s">
        <v>84</v>
      </c>
      <c r="AY172" s="190" t="s">
        <v>173</v>
      </c>
    </row>
    <row r="173" spans="1:65" s="2" customFormat="1" ht="21.75" customHeight="1">
      <c r="A173" s="33"/>
      <c r="B173" s="167"/>
      <c r="C173" s="205" t="s">
        <v>270</v>
      </c>
      <c r="D173" s="205" t="s">
        <v>217</v>
      </c>
      <c r="E173" s="206" t="s">
        <v>1817</v>
      </c>
      <c r="F173" s="207" t="s">
        <v>1818</v>
      </c>
      <c r="G173" s="208" t="s">
        <v>256</v>
      </c>
      <c r="H173" s="209">
        <v>16.5</v>
      </c>
      <c r="I173" s="210"/>
      <c r="J173" s="211">
        <f>ROUND(I173*H173,2)</f>
        <v>0</v>
      </c>
      <c r="K173" s="207" t="s">
        <v>179</v>
      </c>
      <c r="L173" s="212"/>
      <c r="M173" s="213" t="s">
        <v>1</v>
      </c>
      <c r="N173" s="214" t="s">
        <v>42</v>
      </c>
      <c r="O173" s="59"/>
      <c r="P173" s="177">
        <f>O173*H173</f>
        <v>0</v>
      </c>
      <c r="Q173" s="177">
        <v>0.00029</v>
      </c>
      <c r="R173" s="177">
        <f>Q173*H173</f>
        <v>0.004785</v>
      </c>
      <c r="S173" s="177">
        <v>0</v>
      </c>
      <c r="T173" s="178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398</v>
      </c>
      <c r="AT173" s="179" t="s">
        <v>217</v>
      </c>
      <c r="AU173" s="179" t="s">
        <v>92</v>
      </c>
      <c r="AY173" s="18" t="s">
        <v>173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8" t="s">
        <v>92</v>
      </c>
      <c r="BK173" s="180">
        <f>ROUND(I173*H173,2)</f>
        <v>0</v>
      </c>
      <c r="BL173" s="18" t="s">
        <v>253</v>
      </c>
      <c r="BM173" s="179" t="s">
        <v>1819</v>
      </c>
    </row>
    <row r="174" spans="2:51" s="14" customFormat="1" ht="12">
      <c r="B174" s="189"/>
      <c r="D174" s="182" t="s">
        <v>182</v>
      </c>
      <c r="F174" s="191" t="s">
        <v>1816</v>
      </c>
      <c r="H174" s="192">
        <v>16.5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182</v>
      </c>
      <c r="AU174" s="190" t="s">
        <v>92</v>
      </c>
      <c r="AV174" s="14" t="s">
        <v>92</v>
      </c>
      <c r="AW174" s="14" t="s">
        <v>3</v>
      </c>
      <c r="AX174" s="14" t="s">
        <v>84</v>
      </c>
      <c r="AY174" s="190" t="s">
        <v>173</v>
      </c>
    </row>
    <row r="175" spans="1:65" s="2" customFormat="1" ht="21.75" customHeight="1">
      <c r="A175" s="33"/>
      <c r="B175" s="167"/>
      <c r="C175" s="205" t="s">
        <v>289</v>
      </c>
      <c r="D175" s="205" t="s">
        <v>217</v>
      </c>
      <c r="E175" s="206" t="s">
        <v>1820</v>
      </c>
      <c r="F175" s="207" t="s">
        <v>1821</v>
      </c>
      <c r="G175" s="208" t="s">
        <v>256</v>
      </c>
      <c r="H175" s="209">
        <v>11</v>
      </c>
      <c r="I175" s="210"/>
      <c r="J175" s="211">
        <f>ROUND(I175*H175,2)</f>
        <v>0</v>
      </c>
      <c r="K175" s="207" t="s">
        <v>179</v>
      </c>
      <c r="L175" s="212"/>
      <c r="M175" s="213" t="s">
        <v>1</v>
      </c>
      <c r="N175" s="214" t="s">
        <v>42</v>
      </c>
      <c r="O175" s="59"/>
      <c r="P175" s="177">
        <f>O175*H175</f>
        <v>0</v>
      </c>
      <c r="Q175" s="177">
        <v>0.00032</v>
      </c>
      <c r="R175" s="177">
        <f>Q175*H175</f>
        <v>0.00352</v>
      </c>
      <c r="S175" s="177">
        <v>0</v>
      </c>
      <c r="T175" s="178">
        <f>S175*H175</f>
        <v>0</v>
      </c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R175" s="179" t="s">
        <v>398</v>
      </c>
      <c r="AT175" s="179" t="s">
        <v>217</v>
      </c>
      <c r="AU175" s="179" t="s">
        <v>92</v>
      </c>
      <c r="AY175" s="18" t="s">
        <v>173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8" t="s">
        <v>92</v>
      </c>
      <c r="BK175" s="180">
        <f>ROUND(I175*H175,2)</f>
        <v>0</v>
      </c>
      <c r="BL175" s="18" t="s">
        <v>253</v>
      </c>
      <c r="BM175" s="179" t="s">
        <v>1822</v>
      </c>
    </row>
    <row r="176" spans="2:51" s="14" customFormat="1" ht="12">
      <c r="B176" s="189"/>
      <c r="D176" s="182" t="s">
        <v>182</v>
      </c>
      <c r="F176" s="191" t="s">
        <v>1823</v>
      </c>
      <c r="H176" s="192">
        <v>11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182</v>
      </c>
      <c r="AU176" s="190" t="s">
        <v>92</v>
      </c>
      <c r="AV176" s="14" t="s">
        <v>92</v>
      </c>
      <c r="AW176" s="14" t="s">
        <v>3</v>
      </c>
      <c r="AX176" s="14" t="s">
        <v>84</v>
      </c>
      <c r="AY176" s="190" t="s">
        <v>173</v>
      </c>
    </row>
    <row r="177" spans="1:65" s="2" customFormat="1" ht="21.75" customHeight="1">
      <c r="A177" s="33"/>
      <c r="B177" s="167"/>
      <c r="C177" s="205" t="s">
        <v>7</v>
      </c>
      <c r="D177" s="205" t="s">
        <v>217</v>
      </c>
      <c r="E177" s="206" t="s">
        <v>1824</v>
      </c>
      <c r="F177" s="207" t="s">
        <v>1825</v>
      </c>
      <c r="G177" s="208" t="s">
        <v>256</v>
      </c>
      <c r="H177" s="209">
        <v>15.4</v>
      </c>
      <c r="I177" s="210"/>
      <c r="J177" s="211">
        <f>ROUND(I177*H177,2)</f>
        <v>0</v>
      </c>
      <c r="K177" s="207" t="s">
        <v>179</v>
      </c>
      <c r="L177" s="212"/>
      <c r="M177" s="213" t="s">
        <v>1</v>
      </c>
      <c r="N177" s="214" t="s">
        <v>42</v>
      </c>
      <c r="O177" s="59"/>
      <c r="P177" s="177">
        <f>O177*H177</f>
        <v>0</v>
      </c>
      <c r="Q177" s="177">
        <v>0.00037</v>
      </c>
      <c r="R177" s="177">
        <f>Q177*H177</f>
        <v>0.005698</v>
      </c>
      <c r="S177" s="177">
        <v>0</v>
      </c>
      <c r="T177" s="178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179" t="s">
        <v>398</v>
      </c>
      <c r="AT177" s="179" t="s">
        <v>217</v>
      </c>
      <c r="AU177" s="179" t="s">
        <v>92</v>
      </c>
      <c r="AY177" s="18" t="s">
        <v>173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8" t="s">
        <v>92</v>
      </c>
      <c r="BK177" s="180">
        <f>ROUND(I177*H177,2)</f>
        <v>0</v>
      </c>
      <c r="BL177" s="18" t="s">
        <v>253</v>
      </c>
      <c r="BM177" s="179" t="s">
        <v>1826</v>
      </c>
    </row>
    <row r="178" spans="2:51" s="14" customFormat="1" ht="12">
      <c r="B178" s="189"/>
      <c r="D178" s="182" t="s">
        <v>182</v>
      </c>
      <c r="F178" s="191" t="s">
        <v>1827</v>
      </c>
      <c r="H178" s="192">
        <v>15.4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182</v>
      </c>
      <c r="AU178" s="190" t="s">
        <v>92</v>
      </c>
      <c r="AV178" s="14" t="s">
        <v>92</v>
      </c>
      <c r="AW178" s="14" t="s">
        <v>3</v>
      </c>
      <c r="AX178" s="14" t="s">
        <v>84</v>
      </c>
      <c r="AY178" s="190" t="s">
        <v>173</v>
      </c>
    </row>
    <row r="179" spans="1:65" s="2" customFormat="1" ht="21.75" customHeight="1">
      <c r="A179" s="33"/>
      <c r="B179" s="167"/>
      <c r="C179" s="168" t="s">
        <v>307</v>
      </c>
      <c r="D179" s="168" t="s">
        <v>175</v>
      </c>
      <c r="E179" s="169" t="s">
        <v>651</v>
      </c>
      <c r="F179" s="170" t="s">
        <v>652</v>
      </c>
      <c r="G179" s="171" t="s">
        <v>618</v>
      </c>
      <c r="H179" s="223"/>
      <c r="I179" s="173"/>
      <c r="J179" s="174">
        <f>ROUND(I179*H179,2)</f>
        <v>0</v>
      </c>
      <c r="K179" s="170" t="s">
        <v>179</v>
      </c>
      <c r="L179" s="34"/>
      <c r="M179" s="175" t="s">
        <v>1</v>
      </c>
      <c r="N179" s="176" t="s">
        <v>42</v>
      </c>
      <c r="O179" s="59"/>
      <c r="P179" s="177">
        <f>O179*H179</f>
        <v>0</v>
      </c>
      <c r="Q179" s="177">
        <v>0</v>
      </c>
      <c r="R179" s="177">
        <f>Q179*H179</f>
        <v>0</v>
      </c>
      <c r="S179" s="177">
        <v>0</v>
      </c>
      <c r="T179" s="178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79" t="s">
        <v>253</v>
      </c>
      <c r="AT179" s="179" t="s">
        <v>175</v>
      </c>
      <c r="AU179" s="179" t="s">
        <v>92</v>
      </c>
      <c r="AY179" s="18" t="s">
        <v>173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8" t="s">
        <v>92</v>
      </c>
      <c r="BK179" s="180">
        <f>ROUND(I179*H179,2)</f>
        <v>0</v>
      </c>
      <c r="BL179" s="18" t="s">
        <v>253</v>
      </c>
      <c r="BM179" s="179" t="s">
        <v>1828</v>
      </c>
    </row>
    <row r="180" spans="2:63" s="12" customFormat="1" ht="22.95" customHeight="1">
      <c r="B180" s="154"/>
      <c r="D180" s="155" t="s">
        <v>75</v>
      </c>
      <c r="E180" s="165" t="s">
        <v>1568</v>
      </c>
      <c r="F180" s="165" t="s">
        <v>1569</v>
      </c>
      <c r="I180" s="157"/>
      <c r="J180" s="166">
        <f>BK180</f>
        <v>0</v>
      </c>
      <c r="L180" s="154"/>
      <c r="M180" s="159"/>
      <c r="N180" s="160"/>
      <c r="O180" s="160"/>
      <c r="P180" s="161">
        <f>SUM(P181:P182)</f>
        <v>0</v>
      </c>
      <c r="Q180" s="160"/>
      <c r="R180" s="161">
        <f>SUM(R181:R182)</f>
        <v>0.00171</v>
      </c>
      <c r="S180" s="160"/>
      <c r="T180" s="162">
        <f>SUM(T181:T182)</f>
        <v>0</v>
      </c>
      <c r="AR180" s="155" t="s">
        <v>92</v>
      </c>
      <c r="AT180" s="163" t="s">
        <v>75</v>
      </c>
      <c r="AU180" s="163" t="s">
        <v>84</v>
      </c>
      <c r="AY180" s="155" t="s">
        <v>173</v>
      </c>
      <c r="BK180" s="164">
        <f>SUM(BK181:BK182)</f>
        <v>0</v>
      </c>
    </row>
    <row r="181" spans="1:65" s="2" customFormat="1" ht="21.75" customHeight="1">
      <c r="A181" s="33"/>
      <c r="B181" s="167"/>
      <c r="C181" s="168" t="s">
        <v>315</v>
      </c>
      <c r="D181" s="168" t="s">
        <v>175</v>
      </c>
      <c r="E181" s="169" t="s">
        <v>1633</v>
      </c>
      <c r="F181" s="170" t="s">
        <v>1634</v>
      </c>
      <c r="G181" s="171" t="s">
        <v>659</v>
      </c>
      <c r="H181" s="172">
        <v>3</v>
      </c>
      <c r="I181" s="173"/>
      <c r="J181" s="174">
        <f>ROUND(I181*H181,2)</f>
        <v>0</v>
      </c>
      <c r="K181" s="170" t="s">
        <v>179</v>
      </c>
      <c r="L181" s="34"/>
      <c r="M181" s="175" t="s">
        <v>1</v>
      </c>
      <c r="N181" s="176" t="s">
        <v>42</v>
      </c>
      <c r="O181" s="59"/>
      <c r="P181" s="177">
        <f>O181*H181</f>
        <v>0</v>
      </c>
      <c r="Q181" s="177">
        <v>0.00057</v>
      </c>
      <c r="R181" s="177">
        <f>Q181*H181</f>
        <v>0.00171</v>
      </c>
      <c r="S181" s="177">
        <v>0</v>
      </c>
      <c r="T181" s="178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79" t="s">
        <v>253</v>
      </c>
      <c r="AT181" s="179" t="s">
        <v>175</v>
      </c>
      <c r="AU181" s="179" t="s">
        <v>92</v>
      </c>
      <c r="AY181" s="18" t="s">
        <v>173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8" t="s">
        <v>92</v>
      </c>
      <c r="BK181" s="180">
        <f>ROUND(I181*H181,2)</f>
        <v>0</v>
      </c>
      <c r="BL181" s="18" t="s">
        <v>253</v>
      </c>
      <c r="BM181" s="179" t="s">
        <v>1829</v>
      </c>
    </row>
    <row r="182" spans="1:65" s="2" customFormat="1" ht="21.75" customHeight="1">
      <c r="A182" s="33"/>
      <c r="B182" s="167"/>
      <c r="C182" s="168" t="s">
        <v>320</v>
      </c>
      <c r="D182" s="168" t="s">
        <v>175</v>
      </c>
      <c r="E182" s="169" t="s">
        <v>1671</v>
      </c>
      <c r="F182" s="170" t="s">
        <v>1672</v>
      </c>
      <c r="G182" s="171" t="s">
        <v>618</v>
      </c>
      <c r="H182" s="223"/>
      <c r="I182" s="173"/>
      <c r="J182" s="174">
        <f>ROUND(I182*H182,2)</f>
        <v>0</v>
      </c>
      <c r="K182" s="170" t="s">
        <v>179</v>
      </c>
      <c r="L182" s="34"/>
      <c r="M182" s="175" t="s">
        <v>1</v>
      </c>
      <c r="N182" s="176" t="s">
        <v>42</v>
      </c>
      <c r="O182" s="59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79" t="s">
        <v>253</v>
      </c>
      <c r="AT182" s="179" t="s">
        <v>175</v>
      </c>
      <c r="AU182" s="179" t="s">
        <v>92</v>
      </c>
      <c r="AY182" s="18" t="s">
        <v>173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8" t="s">
        <v>92</v>
      </c>
      <c r="BK182" s="180">
        <f>ROUND(I182*H182,2)</f>
        <v>0</v>
      </c>
      <c r="BL182" s="18" t="s">
        <v>253</v>
      </c>
      <c r="BM182" s="179" t="s">
        <v>1830</v>
      </c>
    </row>
    <row r="183" spans="2:63" s="12" customFormat="1" ht="22.95" customHeight="1">
      <c r="B183" s="154"/>
      <c r="D183" s="155" t="s">
        <v>75</v>
      </c>
      <c r="E183" s="165" t="s">
        <v>1122</v>
      </c>
      <c r="F183" s="165" t="s">
        <v>1123</v>
      </c>
      <c r="I183" s="157"/>
      <c r="J183" s="166">
        <f>BK183</f>
        <v>0</v>
      </c>
      <c r="L183" s="154"/>
      <c r="M183" s="159"/>
      <c r="N183" s="160"/>
      <c r="O183" s="160"/>
      <c r="P183" s="161">
        <f>SUM(P184:P185)</f>
        <v>0</v>
      </c>
      <c r="Q183" s="160"/>
      <c r="R183" s="161">
        <f>SUM(R184:R185)</f>
        <v>0</v>
      </c>
      <c r="S183" s="160"/>
      <c r="T183" s="162">
        <f>SUM(T184:T185)</f>
        <v>0.8699999999999999</v>
      </c>
      <c r="AR183" s="155" t="s">
        <v>92</v>
      </c>
      <c r="AT183" s="163" t="s">
        <v>75</v>
      </c>
      <c r="AU183" s="163" t="s">
        <v>84</v>
      </c>
      <c r="AY183" s="155" t="s">
        <v>173</v>
      </c>
      <c r="BK183" s="164">
        <f>SUM(BK184:BK185)</f>
        <v>0</v>
      </c>
    </row>
    <row r="184" spans="1:65" s="2" customFormat="1" ht="21.75" customHeight="1">
      <c r="A184" s="33"/>
      <c r="B184" s="167"/>
      <c r="C184" s="168" t="s">
        <v>345</v>
      </c>
      <c r="D184" s="168" t="s">
        <v>175</v>
      </c>
      <c r="E184" s="169" t="s">
        <v>1721</v>
      </c>
      <c r="F184" s="170" t="s">
        <v>1722</v>
      </c>
      <c r="G184" s="171" t="s">
        <v>206</v>
      </c>
      <c r="H184" s="172">
        <v>0.87</v>
      </c>
      <c r="I184" s="173"/>
      <c r="J184" s="174">
        <f>ROUND(I184*H184,2)</f>
        <v>0</v>
      </c>
      <c r="K184" s="170" t="s">
        <v>179</v>
      </c>
      <c r="L184" s="34"/>
      <c r="M184" s="175" t="s">
        <v>1</v>
      </c>
      <c r="N184" s="176" t="s">
        <v>42</v>
      </c>
      <c r="O184" s="59"/>
      <c r="P184" s="177">
        <f>O184*H184</f>
        <v>0</v>
      </c>
      <c r="Q184" s="177">
        <v>0</v>
      </c>
      <c r="R184" s="177">
        <f>Q184*H184</f>
        <v>0</v>
      </c>
      <c r="S184" s="177">
        <v>0</v>
      </c>
      <c r="T184" s="178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79" t="s">
        <v>253</v>
      </c>
      <c r="AT184" s="179" t="s">
        <v>175</v>
      </c>
      <c r="AU184" s="179" t="s">
        <v>92</v>
      </c>
      <c r="AY184" s="18" t="s">
        <v>173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8" t="s">
        <v>92</v>
      </c>
      <c r="BK184" s="180">
        <f>ROUND(I184*H184,2)</f>
        <v>0</v>
      </c>
      <c r="BL184" s="18" t="s">
        <v>253</v>
      </c>
      <c r="BM184" s="179" t="s">
        <v>1831</v>
      </c>
    </row>
    <row r="185" spans="1:65" s="2" customFormat="1" ht="16.5" customHeight="1">
      <c r="A185" s="33"/>
      <c r="B185" s="167"/>
      <c r="C185" s="168" t="s">
        <v>349</v>
      </c>
      <c r="D185" s="168" t="s">
        <v>175</v>
      </c>
      <c r="E185" s="169" t="s">
        <v>1832</v>
      </c>
      <c r="F185" s="170" t="s">
        <v>1833</v>
      </c>
      <c r="G185" s="171" t="s">
        <v>1650</v>
      </c>
      <c r="H185" s="172">
        <v>20</v>
      </c>
      <c r="I185" s="173"/>
      <c r="J185" s="174">
        <f>ROUND(I185*H185,2)</f>
        <v>0</v>
      </c>
      <c r="K185" s="170" t="s">
        <v>179</v>
      </c>
      <c r="L185" s="34"/>
      <c r="M185" s="175" t="s">
        <v>1</v>
      </c>
      <c r="N185" s="176" t="s">
        <v>42</v>
      </c>
      <c r="O185" s="59"/>
      <c r="P185" s="177">
        <f>O185*H185</f>
        <v>0</v>
      </c>
      <c r="Q185" s="177">
        <v>0</v>
      </c>
      <c r="R185" s="177">
        <f>Q185*H185</f>
        <v>0</v>
      </c>
      <c r="S185" s="177">
        <v>0.0435</v>
      </c>
      <c r="T185" s="178">
        <f>S185*H185</f>
        <v>0.8699999999999999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79" t="s">
        <v>253</v>
      </c>
      <c r="AT185" s="179" t="s">
        <v>175</v>
      </c>
      <c r="AU185" s="179" t="s">
        <v>92</v>
      </c>
      <c r="AY185" s="18" t="s">
        <v>173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8" t="s">
        <v>92</v>
      </c>
      <c r="BK185" s="180">
        <f>ROUND(I185*H185,2)</f>
        <v>0</v>
      </c>
      <c r="BL185" s="18" t="s">
        <v>253</v>
      </c>
      <c r="BM185" s="179" t="s">
        <v>1834</v>
      </c>
    </row>
    <row r="186" spans="2:63" s="12" customFormat="1" ht="22.95" customHeight="1">
      <c r="B186" s="154"/>
      <c r="D186" s="155" t="s">
        <v>75</v>
      </c>
      <c r="E186" s="165" t="s">
        <v>1835</v>
      </c>
      <c r="F186" s="165" t="s">
        <v>1836</v>
      </c>
      <c r="I186" s="157"/>
      <c r="J186" s="166">
        <f>BK186</f>
        <v>0</v>
      </c>
      <c r="L186" s="154"/>
      <c r="M186" s="159"/>
      <c r="N186" s="160"/>
      <c r="O186" s="160"/>
      <c r="P186" s="161">
        <f>SUM(P187:P191)</f>
        <v>0</v>
      </c>
      <c r="Q186" s="160"/>
      <c r="R186" s="161">
        <f>SUM(R187:R191)</f>
        <v>0.19845000000000002</v>
      </c>
      <c r="S186" s="160"/>
      <c r="T186" s="162">
        <f>SUM(T187:T191)</f>
        <v>0</v>
      </c>
      <c r="AR186" s="155" t="s">
        <v>92</v>
      </c>
      <c r="AT186" s="163" t="s">
        <v>75</v>
      </c>
      <c r="AU186" s="163" t="s">
        <v>84</v>
      </c>
      <c r="AY186" s="155" t="s">
        <v>173</v>
      </c>
      <c r="BK186" s="164">
        <f>SUM(BK187:BK191)</f>
        <v>0</v>
      </c>
    </row>
    <row r="187" spans="1:65" s="2" customFormat="1" ht="21.75" customHeight="1">
      <c r="A187" s="33"/>
      <c r="B187" s="167"/>
      <c r="C187" s="168" t="s">
        <v>353</v>
      </c>
      <c r="D187" s="168" t="s">
        <v>175</v>
      </c>
      <c r="E187" s="169" t="s">
        <v>1837</v>
      </c>
      <c r="F187" s="170" t="s">
        <v>1838</v>
      </c>
      <c r="G187" s="171" t="s">
        <v>1650</v>
      </c>
      <c r="H187" s="172">
        <v>2</v>
      </c>
      <c r="I187" s="173"/>
      <c r="J187" s="174">
        <f>ROUND(I187*H187,2)</f>
        <v>0</v>
      </c>
      <c r="K187" s="170" t="s">
        <v>179</v>
      </c>
      <c r="L187" s="34"/>
      <c r="M187" s="175" t="s">
        <v>1</v>
      </c>
      <c r="N187" s="176" t="s">
        <v>42</v>
      </c>
      <c r="O187" s="59"/>
      <c r="P187" s="177">
        <f>O187*H187</f>
        <v>0</v>
      </c>
      <c r="Q187" s="177">
        <v>0.06555</v>
      </c>
      <c r="R187" s="177">
        <f>Q187*H187</f>
        <v>0.1311</v>
      </c>
      <c r="S187" s="177">
        <v>0</v>
      </c>
      <c r="T187" s="178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179" t="s">
        <v>253</v>
      </c>
      <c r="AT187" s="179" t="s">
        <v>175</v>
      </c>
      <c r="AU187" s="179" t="s">
        <v>92</v>
      </c>
      <c r="AY187" s="18" t="s">
        <v>173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8" t="s">
        <v>92</v>
      </c>
      <c r="BK187" s="180">
        <f>ROUND(I187*H187,2)</f>
        <v>0</v>
      </c>
      <c r="BL187" s="18" t="s">
        <v>253</v>
      </c>
      <c r="BM187" s="179" t="s">
        <v>1839</v>
      </c>
    </row>
    <row r="188" spans="1:65" s="2" customFormat="1" ht="21.75" customHeight="1">
      <c r="A188" s="33"/>
      <c r="B188" s="167"/>
      <c r="C188" s="168" t="s">
        <v>361</v>
      </c>
      <c r="D188" s="168" t="s">
        <v>175</v>
      </c>
      <c r="E188" s="169" t="s">
        <v>1840</v>
      </c>
      <c r="F188" s="170" t="s">
        <v>1841</v>
      </c>
      <c r="G188" s="171" t="s">
        <v>1650</v>
      </c>
      <c r="H188" s="172">
        <v>1</v>
      </c>
      <c r="I188" s="173"/>
      <c r="J188" s="174">
        <f>ROUND(I188*H188,2)</f>
        <v>0</v>
      </c>
      <c r="K188" s="170" t="s">
        <v>1</v>
      </c>
      <c r="L188" s="34"/>
      <c r="M188" s="175" t="s">
        <v>1</v>
      </c>
      <c r="N188" s="176" t="s">
        <v>42</v>
      </c>
      <c r="O188" s="59"/>
      <c r="P188" s="177">
        <f>O188*H188</f>
        <v>0</v>
      </c>
      <c r="Q188" s="177">
        <v>0.06555</v>
      </c>
      <c r="R188" s="177">
        <f>Q188*H188</f>
        <v>0.06555</v>
      </c>
      <c r="S188" s="177">
        <v>0</v>
      </c>
      <c r="T188" s="178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179" t="s">
        <v>253</v>
      </c>
      <c r="AT188" s="179" t="s">
        <v>175</v>
      </c>
      <c r="AU188" s="179" t="s">
        <v>92</v>
      </c>
      <c r="AY188" s="18" t="s">
        <v>173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8" t="s">
        <v>92</v>
      </c>
      <c r="BK188" s="180">
        <f>ROUND(I188*H188,2)</f>
        <v>0</v>
      </c>
      <c r="BL188" s="18" t="s">
        <v>253</v>
      </c>
      <c r="BM188" s="179" t="s">
        <v>1842</v>
      </c>
    </row>
    <row r="189" spans="1:65" s="2" customFormat="1" ht="16.5" customHeight="1">
      <c r="A189" s="33"/>
      <c r="B189" s="167"/>
      <c r="C189" s="168" t="s">
        <v>366</v>
      </c>
      <c r="D189" s="168" t="s">
        <v>175</v>
      </c>
      <c r="E189" s="169" t="s">
        <v>1843</v>
      </c>
      <c r="F189" s="170" t="s">
        <v>1844</v>
      </c>
      <c r="G189" s="171" t="s">
        <v>1650</v>
      </c>
      <c r="H189" s="172">
        <v>1</v>
      </c>
      <c r="I189" s="173"/>
      <c r="J189" s="174">
        <f>ROUND(I189*H189,2)</f>
        <v>0</v>
      </c>
      <c r="K189" s="170" t="s">
        <v>179</v>
      </c>
      <c r="L189" s="34"/>
      <c r="M189" s="175" t="s">
        <v>1</v>
      </c>
      <c r="N189" s="176" t="s">
        <v>42</v>
      </c>
      <c r="O189" s="59"/>
      <c r="P189" s="177">
        <f>O189*H189</f>
        <v>0</v>
      </c>
      <c r="Q189" s="177">
        <v>0.0009</v>
      </c>
      <c r="R189" s="177">
        <f>Q189*H189</f>
        <v>0.0009</v>
      </c>
      <c r="S189" s="177">
        <v>0</v>
      </c>
      <c r="T189" s="178">
        <f>S189*H189</f>
        <v>0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R189" s="179" t="s">
        <v>253</v>
      </c>
      <c r="AT189" s="179" t="s">
        <v>175</v>
      </c>
      <c r="AU189" s="179" t="s">
        <v>92</v>
      </c>
      <c r="AY189" s="18" t="s">
        <v>173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8" t="s">
        <v>92</v>
      </c>
      <c r="BK189" s="180">
        <f>ROUND(I189*H189,2)</f>
        <v>0</v>
      </c>
      <c r="BL189" s="18" t="s">
        <v>253</v>
      </c>
      <c r="BM189" s="179" t="s">
        <v>1845</v>
      </c>
    </row>
    <row r="190" spans="1:65" s="2" customFormat="1" ht="21.75" customHeight="1">
      <c r="A190" s="33"/>
      <c r="B190" s="167"/>
      <c r="C190" s="168" t="s">
        <v>372</v>
      </c>
      <c r="D190" s="168" t="s">
        <v>175</v>
      </c>
      <c r="E190" s="169" t="s">
        <v>1846</v>
      </c>
      <c r="F190" s="170" t="s">
        <v>1847</v>
      </c>
      <c r="G190" s="171" t="s">
        <v>1650</v>
      </c>
      <c r="H190" s="172">
        <v>1</v>
      </c>
      <c r="I190" s="173"/>
      <c r="J190" s="174">
        <f>ROUND(I190*H190,2)</f>
        <v>0</v>
      </c>
      <c r="K190" s="170" t="s">
        <v>1</v>
      </c>
      <c r="L190" s="34"/>
      <c r="M190" s="175" t="s">
        <v>1</v>
      </c>
      <c r="N190" s="176" t="s">
        <v>42</v>
      </c>
      <c r="O190" s="59"/>
      <c r="P190" s="177">
        <f>O190*H190</f>
        <v>0</v>
      </c>
      <c r="Q190" s="177">
        <v>0.0009</v>
      </c>
      <c r="R190" s="177">
        <f>Q190*H190</f>
        <v>0.0009</v>
      </c>
      <c r="S190" s="177">
        <v>0</v>
      </c>
      <c r="T190" s="178">
        <f>S190*H190</f>
        <v>0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179" t="s">
        <v>253</v>
      </c>
      <c r="AT190" s="179" t="s">
        <v>175</v>
      </c>
      <c r="AU190" s="179" t="s">
        <v>92</v>
      </c>
      <c r="AY190" s="18" t="s">
        <v>173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8" t="s">
        <v>92</v>
      </c>
      <c r="BK190" s="180">
        <f>ROUND(I190*H190,2)</f>
        <v>0</v>
      </c>
      <c r="BL190" s="18" t="s">
        <v>253</v>
      </c>
      <c r="BM190" s="179" t="s">
        <v>1848</v>
      </c>
    </row>
    <row r="191" spans="1:65" s="2" customFormat="1" ht="16.5" customHeight="1">
      <c r="A191" s="33"/>
      <c r="B191" s="167"/>
      <c r="C191" s="168" t="s">
        <v>377</v>
      </c>
      <c r="D191" s="168" t="s">
        <v>175</v>
      </c>
      <c r="E191" s="169" t="s">
        <v>1849</v>
      </c>
      <c r="F191" s="170" t="s">
        <v>1850</v>
      </c>
      <c r="G191" s="171" t="s">
        <v>618</v>
      </c>
      <c r="H191" s="223"/>
      <c r="I191" s="173"/>
      <c r="J191" s="174">
        <f>ROUND(I191*H191,2)</f>
        <v>0</v>
      </c>
      <c r="K191" s="170" t="s">
        <v>179</v>
      </c>
      <c r="L191" s="34"/>
      <c r="M191" s="175" t="s">
        <v>1</v>
      </c>
      <c r="N191" s="176" t="s">
        <v>42</v>
      </c>
      <c r="O191" s="59"/>
      <c r="P191" s="177">
        <f>O191*H191</f>
        <v>0</v>
      </c>
      <c r="Q191" s="177">
        <v>0</v>
      </c>
      <c r="R191" s="177">
        <f>Q191*H191</f>
        <v>0</v>
      </c>
      <c r="S191" s="177">
        <v>0</v>
      </c>
      <c r="T191" s="178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79" t="s">
        <v>253</v>
      </c>
      <c r="AT191" s="179" t="s">
        <v>175</v>
      </c>
      <c r="AU191" s="179" t="s">
        <v>92</v>
      </c>
      <c r="AY191" s="18" t="s">
        <v>173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8" t="s">
        <v>92</v>
      </c>
      <c r="BK191" s="180">
        <f>ROUND(I191*H191,2)</f>
        <v>0</v>
      </c>
      <c r="BL191" s="18" t="s">
        <v>253</v>
      </c>
      <c r="BM191" s="179" t="s">
        <v>1851</v>
      </c>
    </row>
    <row r="192" spans="2:63" s="12" customFormat="1" ht="22.95" customHeight="1">
      <c r="B192" s="154"/>
      <c r="D192" s="155" t="s">
        <v>75</v>
      </c>
      <c r="E192" s="165" t="s">
        <v>1852</v>
      </c>
      <c r="F192" s="165" t="s">
        <v>1853</v>
      </c>
      <c r="I192" s="157"/>
      <c r="J192" s="166">
        <f>BK192</f>
        <v>0</v>
      </c>
      <c r="L192" s="154"/>
      <c r="M192" s="159"/>
      <c r="N192" s="160"/>
      <c r="O192" s="160"/>
      <c r="P192" s="161">
        <f>SUM(P193:P197)</f>
        <v>0</v>
      </c>
      <c r="Q192" s="160"/>
      <c r="R192" s="161">
        <f>SUM(R193:R197)</f>
        <v>0.26144</v>
      </c>
      <c r="S192" s="160"/>
      <c r="T192" s="162">
        <f>SUM(T193:T197)</f>
        <v>0</v>
      </c>
      <c r="AR192" s="155" t="s">
        <v>92</v>
      </c>
      <c r="AT192" s="163" t="s">
        <v>75</v>
      </c>
      <c r="AU192" s="163" t="s">
        <v>84</v>
      </c>
      <c r="AY192" s="155" t="s">
        <v>173</v>
      </c>
      <c r="BK192" s="164">
        <f>SUM(BK193:BK197)</f>
        <v>0</v>
      </c>
    </row>
    <row r="193" spans="1:65" s="2" customFormat="1" ht="21.75" customHeight="1">
      <c r="A193" s="33"/>
      <c r="B193" s="167"/>
      <c r="C193" s="168" t="s">
        <v>398</v>
      </c>
      <c r="D193" s="168" t="s">
        <v>175</v>
      </c>
      <c r="E193" s="169" t="s">
        <v>1854</v>
      </c>
      <c r="F193" s="170" t="s">
        <v>1855</v>
      </c>
      <c r="G193" s="171" t="s">
        <v>659</v>
      </c>
      <c r="H193" s="172">
        <v>2</v>
      </c>
      <c r="I193" s="173"/>
      <c r="J193" s="174">
        <f>ROUND(I193*H193,2)</f>
        <v>0</v>
      </c>
      <c r="K193" s="170" t="s">
        <v>179</v>
      </c>
      <c r="L193" s="34"/>
      <c r="M193" s="175" t="s">
        <v>1</v>
      </c>
      <c r="N193" s="176" t="s">
        <v>42</v>
      </c>
      <c r="O193" s="59"/>
      <c r="P193" s="177">
        <f>O193*H193</f>
        <v>0</v>
      </c>
      <c r="Q193" s="177">
        <v>0.12314</v>
      </c>
      <c r="R193" s="177">
        <f>Q193*H193</f>
        <v>0.24628</v>
      </c>
      <c r="S193" s="177">
        <v>0</v>
      </c>
      <c r="T193" s="178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179" t="s">
        <v>253</v>
      </c>
      <c r="AT193" s="179" t="s">
        <v>175</v>
      </c>
      <c r="AU193" s="179" t="s">
        <v>92</v>
      </c>
      <c r="AY193" s="18" t="s">
        <v>173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8" t="s">
        <v>92</v>
      </c>
      <c r="BK193" s="180">
        <f>ROUND(I193*H193,2)</f>
        <v>0</v>
      </c>
      <c r="BL193" s="18" t="s">
        <v>253</v>
      </c>
      <c r="BM193" s="179" t="s">
        <v>1856</v>
      </c>
    </row>
    <row r="194" spans="1:65" s="2" customFormat="1" ht="21.75" customHeight="1">
      <c r="A194" s="33"/>
      <c r="B194" s="167"/>
      <c r="C194" s="168" t="s">
        <v>403</v>
      </c>
      <c r="D194" s="168" t="s">
        <v>175</v>
      </c>
      <c r="E194" s="169" t="s">
        <v>1857</v>
      </c>
      <c r="F194" s="170" t="s">
        <v>1858</v>
      </c>
      <c r="G194" s="171" t="s">
        <v>1650</v>
      </c>
      <c r="H194" s="172">
        <v>1</v>
      </c>
      <c r="I194" s="173"/>
      <c r="J194" s="174">
        <f>ROUND(I194*H194,2)</f>
        <v>0</v>
      </c>
      <c r="K194" s="170" t="s">
        <v>179</v>
      </c>
      <c r="L194" s="34"/>
      <c r="M194" s="175" t="s">
        <v>1</v>
      </c>
      <c r="N194" s="176" t="s">
        <v>42</v>
      </c>
      <c r="O194" s="59"/>
      <c r="P194" s="177">
        <f>O194*H194</f>
        <v>0</v>
      </c>
      <c r="Q194" s="177">
        <v>0.00752</v>
      </c>
      <c r="R194" s="177">
        <f>Q194*H194</f>
        <v>0.00752</v>
      </c>
      <c r="S194" s="177">
        <v>0</v>
      </c>
      <c r="T194" s="178">
        <f>S194*H194</f>
        <v>0</v>
      </c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R194" s="179" t="s">
        <v>253</v>
      </c>
      <c r="AT194" s="179" t="s">
        <v>175</v>
      </c>
      <c r="AU194" s="179" t="s">
        <v>92</v>
      </c>
      <c r="AY194" s="18" t="s">
        <v>173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8" t="s">
        <v>92</v>
      </c>
      <c r="BK194" s="180">
        <f>ROUND(I194*H194,2)</f>
        <v>0</v>
      </c>
      <c r="BL194" s="18" t="s">
        <v>253</v>
      </c>
      <c r="BM194" s="179" t="s">
        <v>1859</v>
      </c>
    </row>
    <row r="195" spans="1:65" s="2" customFormat="1" ht="16.5" customHeight="1">
      <c r="A195" s="33"/>
      <c r="B195" s="167"/>
      <c r="C195" s="168" t="s">
        <v>408</v>
      </c>
      <c r="D195" s="168" t="s">
        <v>175</v>
      </c>
      <c r="E195" s="169" t="s">
        <v>1860</v>
      </c>
      <c r="F195" s="170" t="s">
        <v>1861</v>
      </c>
      <c r="G195" s="171" t="s">
        <v>1650</v>
      </c>
      <c r="H195" s="172">
        <v>2</v>
      </c>
      <c r="I195" s="173"/>
      <c r="J195" s="174">
        <f>ROUND(I195*H195,2)</f>
        <v>0</v>
      </c>
      <c r="K195" s="170" t="s">
        <v>179</v>
      </c>
      <c r="L195" s="34"/>
      <c r="M195" s="175" t="s">
        <v>1</v>
      </c>
      <c r="N195" s="176" t="s">
        <v>42</v>
      </c>
      <c r="O195" s="59"/>
      <c r="P195" s="177">
        <f>O195*H195</f>
        <v>0</v>
      </c>
      <c r="Q195" s="177">
        <v>0.00218</v>
      </c>
      <c r="R195" s="177">
        <f>Q195*H195</f>
        <v>0.00436</v>
      </c>
      <c r="S195" s="177">
        <v>0</v>
      </c>
      <c r="T195" s="178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79" t="s">
        <v>253</v>
      </c>
      <c r="AT195" s="179" t="s">
        <v>175</v>
      </c>
      <c r="AU195" s="179" t="s">
        <v>92</v>
      </c>
      <c r="AY195" s="18" t="s">
        <v>173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8" t="s">
        <v>92</v>
      </c>
      <c r="BK195" s="180">
        <f>ROUND(I195*H195,2)</f>
        <v>0</v>
      </c>
      <c r="BL195" s="18" t="s">
        <v>253</v>
      </c>
      <c r="BM195" s="179" t="s">
        <v>1862</v>
      </c>
    </row>
    <row r="196" spans="1:65" s="2" customFormat="1" ht="21.75" customHeight="1">
      <c r="A196" s="33"/>
      <c r="B196" s="167"/>
      <c r="C196" s="168" t="s">
        <v>413</v>
      </c>
      <c r="D196" s="168" t="s">
        <v>175</v>
      </c>
      <c r="E196" s="169" t="s">
        <v>1863</v>
      </c>
      <c r="F196" s="170" t="s">
        <v>1864</v>
      </c>
      <c r="G196" s="171" t="s">
        <v>1650</v>
      </c>
      <c r="H196" s="172">
        <v>1</v>
      </c>
      <c r="I196" s="173"/>
      <c r="J196" s="174">
        <f>ROUND(I196*H196,2)</f>
        <v>0</v>
      </c>
      <c r="K196" s="170" t="s">
        <v>179</v>
      </c>
      <c r="L196" s="34"/>
      <c r="M196" s="175" t="s">
        <v>1</v>
      </c>
      <c r="N196" s="176" t="s">
        <v>42</v>
      </c>
      <c r="O196" s="59"/>
      <c r="P196" s="177">
        <f>O196*H196</f>
        <v>0</v>
      </c>
      <c r="Q196" s="177">
        <v>0.00328</v>
      </c>
      <c r="R196" s="177">
        <f>Q196*H196</f>
        <v>0.00328</v>
      </c>
      <c r="S196" s="177">
        <v>0</v>
      </c>
      <c r="T196" s="178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79" t="s">
        <v>253</v>
      </c>
      <c r="AT196" s="179" t="s">
        <v>175</v>
      </c>
      <c r="AU196" s="179" t="s">
        <v>92</v>
      </c>
      <c r="AY196" s="18" t="s">
        <v>173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8" t="s">
        <v>92</v>
      </c>
      <c r="BK196" s="180">
        <f>ROUND(I196*H196,2)</f>
        <v>0</v>
      </c>
      <c r="BL196" s="18" t="s">
        <v>253</v>
      </c>
      <c r="BM196" s="179" t="s">
        <v>1865</v>
      </c>
    </row>
    <row r="197" spans="1:65" s="2" customFormat="1" ht="21.75" customHeight="1">
      <c r="A197" s="33"/>
      <c r="B197" s="167"/>
      <c r="C197" s="168" t="s">
        <v>418</v>
      </c>
      <c r="D197" s="168" t="s">
        <v>175</v>
      </c>
      <c r="E197" s="169" t="s">
        <v>1866</v>
      </c>
      <c r="F197" s="170" t="s">
        <v>1867</v>
      </c>
      <c r="G197" s="171" t="s">
        <v>618</v>
      </c>
      <c r="H197" s="223"/>
      <c r="I197" s="173"/>
      <c r="J197" s="174">
        <f>ROUND(I197*H197,2)</f>
        <v>0</v>
      </c>
      <c r="K197" s="170" t="s">
        <v>179</v>
      </c>
      <c r="L197" s="34"/>
      <c r="M197" s="175" t="s">
        <v>1</v>
      </c>
      <c r="N197" s="176" t="s">
        <v>42</v>
      </c>
      <c r="O197" s="59"/>
      <c r="P197" s="177">
        <f>O197*H197</f>
        <v>0</v>
      </c>
      <c r="Q197" s="177">
        <v>0</v>
      </c>
      <c r="R197" s="177">
        <f>Q197*H197</f>
        <v>0</v>
      </c>
      <c r="S197" s="177">
        <v>0</v>
      </c>
      <c r="T197" s="178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179" t="s">
        <v>253</v>
      </c>
      <c r="AT197" s="179" t="s">
        <v>175</v>
      </c>
      <c r="AU197" s="179" t="s">
        <v>92</v>
      </c>
      <c r="AY197" s="18" t="s">
        <v>173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8" t="s">
        <v>92</v>
      </c>
      <c r="BK197" s="180">
        <f>ROUND(I197*H197,2)</f>
        <v>0</v>
      </c>
      <c r="BL197" s="18" t="s">
        <v>253</v>
      </c>
      <c r="BM197" s="179" t="s">
        <v>1868</v>
      </c>
    </row>
    <row r="198" spans="2:63" s="12" customFormat="1" ht="22.95" customHeight="1">
      <c r="B198" s="154"/>
      <c r="D198" s="155" t="s">
        <v>75</v>
      </c>
      <c r="E198" s="165" t="s">
        <v>1869</v>
      </c>
      <c r="F198" s="165" t="s">
        <v>1870</v>
      </c>
      <c r="I198" s="157"/>
      <c r="J198" s="166">
        <f>BK198</f>
        <v>0</v>
      </c>
      <c r="L198" s="154"/>
      <c r="M198" s="159"/>
      <c r="N198" s="160"/>
      <c r="O198" s="160"/>
      <c r="P198" s="161">
        <f>SUM(P199:P211)</f>
        <v>0</v>
      </c>
      <c r="Q198" s="160"/>
      <c r="R198" s="161">
        <f>SUM(R199:R211)</f>
        <v>0.4691</v>
      </c>
      <c r="S198" s="160"/>
      <c r="T198" s="162">
        <f>SUM(T199:T211)</f>
        <v>0</v>
      </c>
      <c r="AR198" s="155" t="s">
        <v>92</v>
      </c>
      <c r="AT198" s="163" t="s">
        <v>75</v>
      </c>
      <c r="AU198" s="163" t="s">
        <v>84</v>
      </c>
      <c r="AY198" s="155" t="s">
        <v>173</v>
      </c>
      <c r="BK198" s="164">
        <f>SUM(BK199:BK211)</f>
        <v>0</v>
      </c>
    </row>
    <row r="199" spans="1:65" s="2" customFormat="1" ht="21.75" customHeight="1">
      <c r="A199" s="33"/>
      <c r="B199" s="167"/>
      <c r="C199" s="168" t="s">
        <v>423</v>
      </c>
      <c r="D199" s="168" t="s">
        <v>175</v>
      </c>
      <c r="E199" s="169" t="s">
        <v>1871</v>
      </c>
      <c r="F199" s="170" t="s">
        <v>1872</v>
      </c>
      <c r="G199" s="171" t="s">
        <v>256</v>
      </c>
      <c r="H199" s="172">
        <v>248</v>
      </c>
      <c r="I199" s="173"/>
      <c r="J199" s="174">
        <f aca="true" t="shared" si="0" ref="J199:J205">ROUND(I199*H199,2)</f>
        <v>0</v>
      </c>
      <c r="K199" s="170" t="s">
        <v>179</v>
      </c>
      <c r="L199" s="34"/>
      <c r="M199" s="175" t="s">
        <v>1</v>
      </c>
      <c r="N199" s="176" t="s">
        <v>42</v>
      </c>
      <c r="O199" s="59"/>
      <c r="P199" s="177">
        <f aca="true" t="shared" si="1" ref="P199:P205">O199*H199</f>
        <v>0</v>
      </c>
      <c r="Q199" s="177">
        <v>0.00045</v>
      </c>
      <c r="R199" s="177">
        <f aca="true" t="shared" si="2" ref="R199:R205">Q199*H199</f>
        <v>0.11159999999999999</v>
      </c>
      <c r="S199" s="177">
        <v>0</v>
      </c>
      <c r="T199" s="178">
        <f aca="true" t="shared" si="3" ref="T199:T205">S199*H199</f>
        <v>0</v>
      </c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R199" s="179" t="s">
        <v>253</v>
      </c>
      <c r="AT199" s="179" t="s">
        <v>175</v>
      </c>
      <c r="AU199" s="179" t="s">
        <v>92</v>
      </c>
      <c r="AY199" s="18" t="s">
        <v>173</v>
      </c>
      <c r="BE199" s="180">
        <f aca="true" t="shared" si="4" ref="BE199:BE205">IF(N199="základní",J199,0)</f>
        <v>0</v>
      </c>
      <c r="BF199" s="180">
        <f aca="true" t="shared" si="5" ref="BF199:BF205">IF(N199="snížená",J199,0)</f>
        <v>0</v>
      </c>
      <c r="BG199" s="180">
        <f aca="true" t="shared" si="6" ref="BG199:BG205">IF(N199="zákl. přenesená",J199,0)</f>
        <v>0</v>
      </c>
      <c r="BH199" s="180">
        <f aca="true" t="shared" si="7" ref="BH199:BH205">IF(N199="sníž. přenesená",J199,0)</f>
        <v>0</v>
      </c>
      <c r="BI199" s="180">
        <f aca="true" t="shared" si="8" ref="BI199:BI205">IF(N199="nulová",J199,0)</f>
        <v>0</v>
      </c>
      <c r="BJ199" s="18" t="s">
        <v>92</v>
      </c>
      <c r="BK199" s="180">
        <f aca="true" t="shared" si="9" ref="BK199:BK205">ROUND(I199*H199,2)</f>
        <v>0</v>
      </c>
      <c r="BL199" s="18" t="s">
        <v>253</v>
      </c>
      <c r="BM199" s="179" t="s">
        <v>1873</v>
      </c>
    </row>
    <row r="200" spans="1:65" s="2" customFormat="1" ht="21.75" customHeight="1">
      <c r="A200" s="33"/>
      <c r="B200" s="167"/>
      <c r="C200" s="168" t="s">
        <v>428</v>
      </c>
      <c r="D200" s="168" t="s">
        <v>175</v>
      </c>
      <c r="E200" s="169" t="s">
        <v>1874</v>
      </c>
      <c r="F200" s="170" t="s">
        <v>1875</v>
      </c>
      <c r="G200" s="171" t="s">
        <v>256</v>
      </c>
      <c r="H200" s="172">
        <v>112</v>
      </c>
      <c r="I200" s="173"/>
      <c r="J200" s="174">
        <f t="shared" si="0"/>
        <v>0</v>
      </c>
      <c r="K200" s="170" t="s">
        <v>179</v>
      </c>
      <c r="L200" s="34"/>
      <c r="M200" s="175" t="s">
        <v>1</v>
      </c>
      <c r="N200" s="176" t="s">
        <v>42</v>
      </c>
      <c r="O200" s="59"/>
      <c r="P200" s="177">
        <f t="shared" si="1"/>
        <v>0</v>
      </c>
      <c r="Q200" s="177">
        <v>0.00056</v>
      </c>
      <c r="R200" s="177">
        <f t="shared" si="2"/>
        <v>0.06272</v>
      </c>
      <c r="S200" s="177">
        <v>0</v>
      </c>
      <c r="T200" s="178">
        <f t="shared" si="3"/>
        <v>0</v>
      </c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R200" s="179" t="s">
        <v>253</v>
      </c>
      <c r="AT200" s="179" t="s">
        <v>175</v>
      </c>
      <c r="AU200" s="179" t="s">
        <v>92</v>
      </c>
      <c r="AY200" s="18" t="s">
        <v>173</v>
      </c>
      <c r="BE200" s="180">
        <f t="shared" si="4"/>
        <v>0</v>
      </c>
      <c r="BF200" s="180">
        <f t="shared" si="5"/>
        <v>0</v>
      </c>
      <c r="BG200" s="180">
        <f t="shared" si="6"/>
        <v>0</v>
      </c>
      <c r="BH200" s="180">
        <f t="shared" si="7"/>
        <v>0</v>
      </c>
      <c r="BI200" s="180">
        <f t="shared" si="8"/>
        <v>0</v>
      </c>
      <c r="BJ200" s="18" t="s">
        <v>92</v>
      </c>
      <c r="BK200" s="180">
        <f t="shared" si="9"/>
        <v>0</v>
      </c>
      <c r="BL200" s="18" t="s">
        <v>253</v>
      </c>
      <c r="BM200" s="179" t="s">
        <v>1876</v>
      </c>
    </row>
    <row r="201" spans="1:65" s="2" customFormat="1" ht="21.75" customHeight="1">
      <c r="A201" s="33"/>
      <c r="B201" s="167"/>
      <c r="C201" s="168" t="s">
        <v>434</v>
      </c>
      <c r="D201" s="168" t="s">
        <v>175</v>
      </c>
      <c r="E201" s="169" t="s">
        <v>1877</v>
      </c>
      <c r="F201" s="170" t="s">
        <v>1878</v>
      </c>
      <c r="G201" s="171" t="s">
        <v>256</v>
      </c>
      <c r="H201" s="172">
        <v>108</v>
      </c>
      <c r="I201" s="173"/>
      <c r="J201" s="174">
        <f t="shared" si="0"/>
        <v>0</v>
      </c>
      <c r="K201" s="170" t="s">
        <v>179</v>
      </c>
      <c r="L201" s="34"/>
      <c r="M201" s="175" t="s">
        <v>1</v>
      </c>
      <c r="N201" s="176" t="s">
        <v>42</v>
      </c>
      <c r="O201" s="59"/>
      <c r="P201" s="177">
        <f t="shared" si="1"/>
        <v>0</v>
      </c>
      <c r="Q201" s="177">
        <v>0.00069</v>
      </c>
      <c r="R201" s="177">
        <f t="shared" si="2"/>
        <v>0.07452</v>
      </c>
      <c r="S201" s="177">
        <v>0</v>
      </c>
      <c r="T201" s="178">
        <f t="shared" si="3"/>
        <v>0</v>
      </c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R201" s="179" t="s">
        <v>253</v>
      </c>
      <c r="AT201" s="179" t="s">
        <v>175</v>
      </c>
      <c r="AU201" s="179" t="s">
        <v>92</v>
      </c>
      <c r="AY201" s="18" t="s">
        <v>173</v>
      </c>
      <c r="BE201" s="180">
        <f t="shared" si="4"/>
        <v>0</v>
      </c>
      <c r="BF201" s="180">
        <f t="shared" si="5"/>
        <v>0</v>
      </c>
      <c r="BG201" s="180">
        <f t="shared" si="6"/>
        <v>0</v>
      </c>
      <c r="BH201" s="180">
        <f t="shared" si="7"/>
        <v>0</v>
      </c>
      <c r="BI201" s="180">
        <f t="shared" si="8"/>
        <v>0</v>
      </c>
      <c r="BJ201" s="18" t="s">
        <v>92</v>
      </c>
      <c r="BK201" s="180">
        <f t="shared" si="9"/>
        <v>0</v>
      </c>
      <c r="BL201" s="18" t="s">
        <v>253</v>
      </c>
      <c r="BM201" s="179" t="s">
        <v>1879</v>
      </c>
    </row>
    <row r="202" spans="1:65" s="2" customFormat="1" ht="21.75" customHeight="1">
      <c r="A202" s="33"/>
      <c r="B202" s="167"/>
      <c r="C202" s="168" t="s">
        <v>448</v>
      </c>
      <c r="D202" s="168" t="s">
        <v>175</v>
      </c>
      <c r="E202" s="169" t="s">
        <v>1880</v>
      </c>
      <c r="F202" s="170" t="s">
        <v>1881</v>
      </c>
      <c r="G202" s="171" t="s">
        <v>256</v>
      </c>
      <c r="H202" s="172">
        <v>124</v>
      </c>
      <c r="I202" s="173"/>
      <c r="J202" s="174">
        <f t="shared" si="0"/>
        <v>0</v>
      </c>
      <c r="K202" s="170" t="s">
        <v>179</v>
      </c>
      <c r="L202" s="34"/>
      <c r="M202" s="175" t="s">
        <v>1</v>
      </c>
      <c r="N202" s="176" t="s">
        <v>42</v>
      </c>
      <c r="O202" s="59"/>
      <c r="P202" s="177">
        <f t="shared" si="1"/>
        <v>0</v>
      </c>
      <c r="Q202" s="177">
        <v>0.00126</v>
      </c>
      <c r="R202" s="177">
        <f t="shared" si="2"/>
        <v>0.15624000000000002</v>
      </c>
      <c r="S202" s="177">
        <v>0</v>
      </c>
      <c r="T202" s="178">
        <f t="shared" si="3"/>
        <v>0</v>
      </c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R202" s="179" t="s">
        <v>253</v>
      </c>
      <c r="AT202" s="179" t="s">
        <v>175</v>
      </c>
      <c r="AU202" s="179" t="s">
        <v>92</v>
      </c>
      <c r="AY202" s="18" t="s">
        <v>173</v>
      </c>
      <c r="BE202" s="180">
        <f t="shared" si="4"/>
        <v>0</v>
      </c>
      <c r="BF202" s="180">
        <f t="shared" si="5"/>
        <v>0</v>
      </c>
      <c r="BG202" s="180">
        <f t="shared" si="6"/>
        <v>0</v>
      </c>
      <c r="BH202" s="180">
        <f t="shared" si="7"/>
        <v>0</v>
      </c>
      <c r="BI202" s="180">
        <f t="shared" si="8"/>
        <v>0</v>
      </c>
      <c r="BJ202" s="18" t="s">
        <v>92</v>
      </c>
      <c r="BK202" s="180">
        <f t="shared" si="9"/>
        <v>0</v>
      </c>
      <c r="BL202" s="18" t="s">
        <v>253</v>
      </c>
      <c r="BM202" s="179" t="s">
        <v>1882</v>
      </c>
    </row>
    <row r="203" spans="1:65" s="2" customFormat="1" ht="21.75" customHeight="1">
      <c r="A203" s="33"/>
      <c r="B203" s="167"/>
      <c r="C203" s="168" t="s">
        <v>461</v>
      </c>
      <c r="D203" s="168" t="s">
        <v>175</v>
      </c>
      <c r="E203" s="169" t="s">
        <v>1883</v>
      </c>
      <c r="F203" s="170" t="s">
        <v>1884</v>
      </c>
      <c r="G203" s="171" t="s">
        <v>256</v>
      </c>
      <c r="H203" s="172">
        <v>10</v>
      </c>
      <c r="I203" s="173"/>
      <c r="J203" s="174">
        <f t="shared" si="0"/>
        <v>0</v>
      </c>
      <c r="K203" s="170" t="s">
        <v>179</v>
      </c>
      <c r="L203" s="34"/>
      <c r="M203" s="175" t="s">
        <v>1</v>
      </c>
      <c r="N203" s="176" t="s">
        <v>42</v>
      </c>
      <c r="O203" s="59"/>
      <c r="P203" s="177">
        <f t="shared" si="1"/>
        <v>0</v>
      </c>
      <c r="Q203" s="177">
        <v>0.00159</v>
      </c>
      <c r="R203" s="177">
        <f t="shared" si="2"/>
        <v>0.0159</v>
      </c>
      <c r="S203" s="177">
        <v>0</v>
      </c>
      <c r="T203" s="178">
        <f t="shared" si="3"/>
        <v>0</v>
      </c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R203" s="179" t="s">
        <v>253</v>
      </c>
      <c r="AT203" s="179" t="s">
        <v>175</v>
      </c>
      <c r="AU203" s="179" t="s">
        <v>92</v>
      </c>
      <c r="AY203" s="18" t="s">
        <v>173</v>
      </c>
      <c r="BE203" s="180">
        <f t="shared" si="4"/>
        <v>0</v>
      </c>
      <c r="BF203" s="180">
        <f t="shared" si="5"/>
        <v>0</v>
      </c>
      <c r="BG203" s="180">
        <f t="shared" si="6"/>
        <v>0</v>
      </c>
      <c r="BH203" s="180">
        <f t="shared" si="7"/>
        <v>0</v>
      </c>
      <c r="BI203" s="180">
        <f t="shared" si="8"/>
        <v>0</v>
      </c>
      <c r="BJ203" s="18" t="s">
        <v>92</v>
      </c>
      <c r="BK203" s="180">
        <f t="shared" si="9"/>
        <v>0</v>
      </c>
      <c r="BL203" s="18" t="s">
        <v>253</v>
      </c>
      <c r="BM203" s="179" t="s">
        <v>1885</v>
      </c>
    </row>
    <row r="204" spans="1:65" s="2" customFormat="1" ht="21.75" customHeight="1">
      <c r="A204" s="33"/>
      <c r="B204" s="167"/>
      <c r="C204" s="168" t="s">
        <v>465</v>
      </c>
      <c r="D204" s="168" t="s">
        <v>175</v>
      </c>
      <c r="E204" s="169" t="s">
        <v>1886</v>
      </c>
      <c r="F204" s="170" t="s">
        <v>1887</v>
      </c>
      <c r="G204" s="171" t="s">
        <v>256</v>
      </c>
      <c r="H204" s="172">
        <v>14</v>
      </c>
      <c r="I204" s="173"/>
      <c r="J204" s="174">
        <f t="shared" si="0"/>
        <v>0</v>
      </c>
      <c r="K204" s="170" t="s">
        <v>179</v>
      </c>
      <c r="L204" s="34"/>
      <c r="M204" s="175" t="s">
        <v>1</v>
      </c>
      <c r="N204" s="176" t="s">
        <v>42</v>
      </c>
      <c r="O204" s="59"/>
      <c r="P204" s="177">
        <f t="shared" si="1"/>
        <v>0</v>
      </c>
      <c r="Q204" s="177">
        <v>0.00194</v>
      </c>
      <c r="R204" s="177">
        <f t="shared" si="2"/>
        <v>0.02716</v>
      </c>
      <c r="S204" s="177">
        <v>0</v>
      </c>
      <c r="T204" s="178">
        <f t="shared" si="3"/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79" t="s">
        <v>253</v>
      </c>
      <c r="AT204" s="179" t="s">
        <v>175</v>
      </c>
      <c r="AU204" s="179" t="s">
        <v>92</v>
      </c>
      <c r="AY204" s="18" t="s">
        <v>173</v>
      </c>
      <c r="BE204" s="180">
        <f t="shared" si="4"/>
        <v>0</v>
      </c>
      <c r="BF204" s="180">
        <f t="shared" si="5"/>
        <v>0</v>
      </c>
      <c r="BG204" s="180">
        <f t="shared" si="6"/>
        <v>0</v>
      </c>
      <c r="BH204" s="180">
        <f t="shared" si="7"/>
        <v>0</v>
      </c>
      <c r="BI204" s="180">
        <f t="shared" si="8"/>
        <v>0</v>
      </c>
      <c r="BJ204" s="18" t="s">
        <v>92</v>
      </c>
      <c r="BK204" s="180">
        <f t="shared" si="9"/>
        <v>0</v>
      </c>
      <c r="BL204" s="18" t="s">
        <v>253</v>
      </c>
      <c r="BM204" s="179" t="s">
        <v>1888</v>
      </c>
    </row>
    <row r="205" spans="1:65" s="2" customFormat="1" ht="16.5" customHeight="1">
      <c r="A205" s="33"/>
      <c r="B205" s="167"/>
      <c r="C205" s="168" t="s">
        <v>472</v>
      </c>
      <c r="D205" s="168" t="s">
        <v>175</v>
      </c>
      <c r="E205" s="169" t="s">
        <v>1889</v>
      </c>
      <c r="F205" s="170" t="s">
        <v>1890</v>
      </c>
      <c r="G205" s="171" t="s">
        <v>256</v>
      </c>
      <c r="H205" s="172">
        <v>600</v>
      </c>
      <c r="I205" s="173"/>
      <c r="J205" s="174">
        <f t="shared" si="0"/>
        <v>0</v>
      </c>
      <c r="K205" s="170" t="s">
        <v>179</v>
      </c>
      <c r="L205" s="34"/>
      <c r="M205" s="175" t="s">
        <v>1</v>
      </c>
      <c r="N205" s="176" t="s">
        <v>42</v>
      </c>
      <c r="O205" s="59"/>
      <c r="P205" s="177">
        <f t="shared" si="1"/>
        <v>0</v>
      </c>
      <c r="Q205" s="177">
        <v>0</v>
      </c>
      <c r="R205" s="177">
        <f t="shared" si="2"/>
        <v>0</v>
      </c>
      <c r="S205" s="177">
        <v>0</v>
      </c>
      <c r="T205" s="178">
        <f t="shared" si="3"/>
        <v>0</v>
      </c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R205" s="179" t="s">
        <v>253</v>
      </c>
      <c r="AT205" s="179" t="s">
        <v>175</v>
      </c>
      <c r="AU205" s="179" t="s">
        <v>92</v>
      </c>
      <c r="AY205" s="18" t="s">
        <v>173</v>
      </c>
      <c r="BE205" s="180">
        <f t="shared" si="4"/>
        <v>0</v>
      </c>
      <c r="BF205" s="180">
        <f t="shared" si="5"/>
        <v>0</v>
      </c>
      <c r="BG205" s="180">
        <f t="shared" si="6"/>
        <v>0</v>
      </c>
      <c r="BH205" s="180">
        <f t="shared" si="7"/>
        <v>0</v>
      </c>
      <c r="BI205" s="180">
        <f t="shared" si="8"/>
        <v>0</v>
      </c>
      <c r="BJ205" s="18" t="s">
        <v>92</v>
      </c>
      <c r="BK205" s="180">
        <f t="shared" si="9"/>
        <v>0</v>
      </c>
      <c r="BL205" s="18" t="s">
        <v>253</v>
      </c>
      <c r="BM205" s="179" t="s">
        <v>1891</v>
      </c>
    </row>
    <row r="206" spans="2:51" s="14" customFormat="1" ht="12">
      <c r="B206" s="189"/>
      <c r="D206" s="182" t="s">
        <v>182</v>
      </c>
      <c r="E206" s="190" t="s">
        <v>1</v>
      </c>
      <c r="F206" s="191" t="s">
        <v>1892</v>
      </c>
      <c r="H206" s="192">
        <v>600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182</v>
      </c>
      <c r="AU206" s="190" t="s">
        <v>92</v>
      </c>
      <c r="AV206" s="14" t="s">
        <v>92</v>
      </c>
      <c r="AW206" s="14" t="s">
        <v>32</v>
      </c>
      <c r="AX206" s="14" t="s">
        <v>84</v>
      </c>
      <c r="AY206" s="190" t="s">
        <v>173</v>
      </c>
    </row>
    <row r="207" spans="1:65" s="2" customFormat="1" ht="16.5" customHeight="1">
      <c r="A207" s="33"/>
      <c r="B207" s="167"/>
      <c r="C207" s="168" t="s">
        <v>477</v>
      </c>
      <c r="D207" s="168" t="s">
        <v>175</v>
      </c>
      <c r="E207" s="169" t="s">
        <v>1893</v>
      </c>
      <c r="F207" s="170" t="s">
        <v>1894</v>
      </c>
      <c r="G207" s="171" t="s">
        <v>256</v>
      </c>
      <c r="H207" s="172">
        <v>14</v>
      </c>
      <c r="I207" s="173"/>
      <c r="J207" s="174">
        <f>ROUND(I207*H207,2)</f>
        <v>0</v>
      </c>
      <c r="K207" s="170" t="s">
        <v>179</v>
      </c>
      <c r="L207" s="34"/>
      <c r="M207" s="175" t="s">
        <v>1</v>
      </c>
      <c r="N207" s="176" t="s">
        <v>42</v>
      </c>
      <c r="O207" s="59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R207" s="179" t="s">
        <v>253</v>
      </c>
      <c r="AT207" s="179" t="s">
        <v>175</v>
      </c>
      <c r="AU207" s="179" t="s">
        <v>92</v>
      </c>
      <c r="AY207" s="18" t="s">
        <v>173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8" t="s">
        <v>92</v>
      </c>
      <c r="BK207" s="180">
        <f>ROUND(I207*H207,2)</f>
        <v>0</v>
      </c>
      <c r="BL207" s="18" t="s">
        <v>253</v>
      </c>
      <c r="BM207" s="179" t="s">
        <v>1895</v>
      </c>
    </row>
    <row r="208" spans="1:65" s="2" customFormat="1" ht="21.75" customHeight="1">
      <c r="A208" s="33"/>
      <c r="B208" s="167"/>
      <c r="C208" s="168" t="s">
        <v>482</v>
      </c>
      <c r="D208" s="168" t="s">
        <v>175</v>
      </c>
      <c r="E208" s="169" t="s">
        <v>1896</v>
      </c>
      <c r="F208" s="170" t="s">
        <v>1897</v>
      </c>
      <c r="G208" s="171" t="s">
        <v>256</v>
      </c>
      <c r="H208" s="172">
        <v>415</v>
      </c>
      <c r="I208" s="173"/>
      <c r="J208" s="174">
        <f>ROUND(I208*H208,2)</f>
        <v>0</v>
      </c>
      <c r="K208" s="170" t="s">
        <v>179</v>
      </c>
      <c r="L208" s="34"/>
      <c r="M208" s="175" t="s">
        <v>1</v>
      </c>
      <c r="N208" s="176" t="s">
        <v>42</v>
      </c>
      <c r="O208" s="59"/>
      <c r="P208" s="177">
        <f>O208*H208</f>
        <v>0</v>
      </c>
      <c r="Q208" s="177">
        <v>4E-05</v>
      </c>
      <c r="R208" s="177">
        <f>Q208*H208</f>
        <v>0.0166</v>
      </c>
      <c r="S208" s="177">
        <v>0</v>
      </c>
      <c r="T208" s="178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79" t="s">
        <v>253</v>
      </c>
      <c r="AT208" s="179" t="s">
        <v>175</v>
      </c>
      <c r="AU208" s="179" t="s">
        <v>92</v>
      </c>
      <c r="AY208" s="18" t="s">
        <v>173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8" t="s">
        <v>92</v>
      </c>
      <c r="BK208" s="180">
        <f>ROUND(I208*H208,2)</f>
        <v>0</v>
      </c>
      <c r="BL208" s="18" t="s">
        <v>253</v>
      </c>
      <c r="BM208" s="179" t="s">
        <v>1898</v>
      </c>
    </row>
    <row r="209" spans="2:51" s="14" customFormat="1" ht="12">
      <c r="B209" s="189"/>
      <c r="D209" s="182" t="s">
        <v>182</v>
      </c>
      <c r="E209" s="190" t="s">
        <v>1</v>
      </c>
      <c r="F209" s="191" t="s">
        <v>1899</v>
      </c>
      <c r="H209" s="192">
        <v>415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182</v>
      </c>
      <c r="AU209" s="190" t="s">
        <v>92</v>
      </c>
      <c r="AV209" s="14" t="s">
        <v>92</v>
      </c>
      <c r="AW209" s="14" t="s">
        <v>32</v>
      </c>
      <c r="AX209" s="14" t="s">
        <v>84</v>
      </c>
      <c r="AY209" s="190" t="s">
        <v>173</v>
      </c>
    </row>
    <row r="210" spans="1:65" s="2" customFormat="1" ht="21.75" customHeight="1">
      <c r="A210" s="33"/>
      <c r="B210" s="167"/>
      <c r="C210" s="168" t="s">
        <v>489</v>
      </c>
      <c r="D210" s="168" t="s">
        <v>175</v>
      </c>
      <c r="E210" s="169" t="s">
        <v>1900</v>
      </c>
      <c r="F210" s="170" t="s">
        <v>1901</v>
      </c>
      <c r="G210" s="171" t="s">
        <v>256</v>
      </c>
      <c r="H210" s="172">
        <v>109</v>
      </c>
      <c r="I210" s="173"/>
      <c r="J210" s="174">
        <f>ROUND(I210*H210,2)</f>
        <v>0</v>
      </c>
      <c r="K210" s="170" t="s">
        <v>179</v>
      </c>
      <c r="L210" s="34"/>
      <c r="M210" s="175" t="s">
        <v>1</v>
      </c>
      <c r="N210" s="176" t="s">
        <v>42</v>
      </c>
      <c r="O210" s="59"/>
      <c r="P210" s="177">
        <f>O210*H210</f>
        <v>0</v>
      </c>
      <c r="Q210" s="177">
        <v>4E-05</v>
      </c>
      <c r="R210" s="177">
        <f>Q210*H210</f>
        <v>0.00436</v>
      </c>
      <c r="S210" s="177">
        <v>0</v>
      </c>
      <c r="T210" s="178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179" t="s">
        <v>253</v>
      </c>
      <c r="AT210" s="179" t="s">
        <v>175</v>
      </c>
      <c r="AU210" s="179" t="s">
        <v>92</v>
      </c>
      <c r="AY210" s="18" t="s">
        <v>173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8" t="s">
        <v>92</v>
      </c>
      <c r="BK210" s="180">
        <f>ROUND(I210*H210,2)</f>
        <v>0</v>
      </c>
      <c r="BL210" s="18" t="s">
        <v>253</v>
      </c>
      <c r="BM210" s="179" t="s">
        <v>1902</v>
      </c>
    </row>
    <row r="211" spans="1:65" s="2" customFormat="1" ht="21.75" customHeight="1">
      <c r="A211" s="33"/>
      <c r="B211" s="167"/>
      <c r="C211" s="168" t="s">
        <v>496</v>
      </c>
      <c r="D211" s="168" t="s">
        <v>175</v>
      </c>
      <c r="E211" s="169" t="s">
        <v>1903</v>
      </c>
      <c r="F211" s="170" t="s">
        <v>1904</v>
      </c>
      <c r="G211" s="171" t="s">
        <v>618</v>
      </c>
      <c r="H211" s="223"/>
      <c r="I211" s="173"/>
      <c r="J211" s="174">
        <f>ROUND(I211*H211,2)</f>
        <v>0</v>
      </c>
      <c r="K211" s="170" t="s">
        <v>179</v>
      </c>
      <c r="L211" s="34"/>
      <c r="M211" s="175" t="s">
        <v>1</v>
      </c>
      <c r="N211" s="176" t="s">
        <v>42</v>
      </c>
      <c r="O211" s="59"/>
      <c r="P211" s="177">
        <f>O211*H211</f>
        <v>0</v>
      </c>
      <c r="Q211" s="177">
        <v>0</v>
      </c>
      <c r="R211" s="177">
        <f>Q211*H211</f>
        <v>0</v>
      </c>
      <c r="S211" s="177">
        <v>0</v>
      </c>
      <c r="T211" s="178">
        <f>S211*H211</f>
        <v>0</v>
      </c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R211" s="179" t="s">
        <v>253</v>
      </c>
      <c r="AT211" s="179" t="s">
        <v>175</v>
      </c>
      <c r="AU211" s="179" t="s">
        <v>92</v>
      </c>
      <c r="AY211" s="18" t="s">
        <v>173</v>
      </c>
      <c r="BE211" s="180">
        <f>IF(N211="základní",J211,0)</f>
        <v>0</v>
      </c>
      <c r="BF211" s="180">
        <f>IF(N211="snížená",J211,0)</f>
        <v>0</v>
      </c>
      <c r="BG211" s="180">
        <f>IF(N211="zákl. přenesená",J211,0)</f>
        <v>0</v>
      </c>
      <c r="BH211" s="180">
        <f>IF(N211="sníž. přenesená",J211,0)</f>
        <v>0</v>
      </c>
      <c r="BI211" s="180">
        <f>IF(N211="nulová",J211,0)</f>
        <v>0</v>
      </c>
      <c r="BJ211" s="18" t="s">
        <v>92</v>
      </c>
      <c r="BK211" s="180">
        <f>ROUND(I211*H211,2)</f>
        <v>0</v>
      </c>
      <c r="BL211" s="18" t="s">
        <v>253</v>
      </c>
      <c r="BM211" s="179" t="s">
        <v>1905</v>
      </c>
    </row>
    <row r="212" spans="2:63" s="12" customFormat="1" ht="22.95" customHeight="1">
      <c r="B212" s="154"/>
      <c r="D212" s="155" t="s">
        <v>75</v>
      </c>
      <c r="E212" s="165" t="s">
        <v>1906</v>
      </c>
      <c r="F212" s="165" t="s">
        <v>1907</v>
      </c>
      <c r="I212" s="157"/>
      <c r="J212" s="166">
        <f>BK212</f>
        <v>0</v>
      </c>
      <c r="L212" s="154"/>
      <c r="M212" s="159"/>
      <c r="N212" s="160"/>
      <c r="O212" s="160"/>
      <c r="P212" s="161">
        <f>SUM(P213:P233)</f>
        <v>0</v>
      </c>
      <c r="Q212" s="160"/>
      <c r="R212" s="161">
        <f>SUM(R213:R233)</f>
        <v>0.053320000000000006</v>
      </c>
      <c r="S212" s="160"/>
      <c r="T212" s="162">
        <f>SUM(T213:T233)</f>
        <v>0</v>
      </c>
      <c r="AR212" s="155" t="s">
        <v>92</v>
      </c>
      <c r="AT212" s="163" t="s">
        <v>75</v>
      </c>
      <c r="AU212" s="163" t="s">
        <v>84</v>
      </c>
      <c r="AY212" s="155" t="s">
        <v>173</v>
      </c>
      <c r="BK212" s="164">
        <f>SUM(BK213:BK233)</f>
        <v>0</v>
      </c>
    </row>
    <row r="213" spans="1:65" s="2" customFormat="1" ht="21.75" customHeight="1">
      <c r="A213" s="33"/>
      <c r="B213" s="167"/>
      <c r="C213" s="168" t="s">
        <v>501</v>
      </c>
      <c r="D213" s="168" t="s">
        <v>175</v>
      </c>
      <c r="E213" s="169" t="s">
        <v>1908</v>
      </c>
      <c r="F213" s="170" t="s">
        <v>1909</v>
      </c>
      <c r="G213" s="171" t="s">
        <v>659</v>
      </c>
      <c r="H213" s="172">
        <v>12</v>
      </c>
      <c r="I213" s="173"/>
      <c r="J213" s="174">
        <f aca="true" t="shared" si="10" ref="J213:J233">ROUND(I213*H213,2)</f>
        <v>0</v>
      </c>
      <c r="K213" s="170" t="s">
        <v>179</v>
      </c>
      <c r="L213" s="34"/>
      <c r="M213" s="175" t="s">
        <v>1</v>
      </c>
      <c r="N213" s="176" t="s">
        <v>42</v>
      </c>
      <c r="O213" s="59"/>
      <c r="P213" s="177">
        <f aca="true" t="shared" si="11" ref="P213:P233">O213*H213</f>
        <v>0</v>
      </c>
      <c r="Q213" s="177">
        <v>0.00027</v>
      </c>
      <c r="R213" s="177">
        <f aca="true" t="shared" si="12" ref="R213:R233">Q213*H213</f>
        <v>0.00324</v>
      </c>
      <c r="S213" s="177">
        <v>0</v>
      </c>
      <c r="T213" s="178">
        <f aca="true" t="shared" si="13" ref="T213:T233"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79" t="s">
        <v>253</v>
      </c>
      <c r="AT213" s="179" t="s">
        <v>175</v>
      </c>
      <c r="AU213" s="179" t="s">
        <v>92</v>
      </c>
      <c r="AY213" s="18" t="s">
        <v>173</v>
      </c>
      <c r="BE213" s="180">
        <f aca="true" t="shared" si="14" ref="BE213:BE233">IF(N213="základní",J213,0)</f>
        <v>0</v>
      </c>
      <c r="BF213" s="180">
        <f aca="true" t="shared" si="15" ref="BF213:BF233">IF(N213="snížená",J213,0)</f>
        <v>0</v>
      </c>
      <c r="BG213" s="180">
        <f aca="true" t="shared" si="16" ref="BG213:BG233">IF(N213="zákl. přenesená",J213,0)</f>
        <v>0</v>
      </c>
      <c r="BH213" s="180">
        <f aca="true" t="shared" si="17" ref="BH213:BH233">IF(N213="sníž. přenesená",J213,0)</f>
        <v>0</v>
      </c>
      <c r="BI213" s="180">
        <f aca="true" t="shared" si="18" ref="BI213:BI233">IF(N213="nulová",J213,0)</f>
        <v>0</v>
      </c>
      <c r="BJ213" s="18" t="s">
        <v>92</v>
      </c>
      <c r="BK213" s="180">
        <f aca="true" t="shared" si="19" ref="BK213:BK233">ROUND(I213*H213,2)</f>
        <v>0</v>
      </c>
      <c r="BL213" s="18" t="s">
        <v>253</v>
      </c>
      <c r="BM213" s="179" t="s">
        <v>1910</v>
      </c>
    </row>
    <row r="214" spans="1:65" s="2" customFormat="1" ht="21.75" customHeight="1">
      <c r="A214" s="33"/>
      <c r="B214" s="167"/>
      <c r="C214" s="168" t="s">
        <v>505</v>
      </c>
      <c r="D214" s="168" t="s">
        <v>175</v>
      </c>
      <c r="E214" s="169" t="s">
        <v>1911</v>
      </c>
      <c r="F214" s="170" t="s">
        <v>1912</v>
      </c>
      <c r="G214" s="171" t="s">
        <v>659</v>
      </c>
      <c r="H214" s="172">
        <v>3</v>
      </c>
      <c r="I214" s="173"/>
      <c r="J214" s="174">
        <f t="shared" si="10"/>
        <v>0</v>
      </c>
      <c r="K214" s="170" t="s">
        <v>179</v>
      </c>
      <c r="L214" s="34"/>
      <c r="M214" s="175" t="s">
        <v>1</v>
      </c>
      <c r="N214" s="176" t="s">
        <v>42</v>
      </c>
      <c r="O214" s="59"/>
      <c r="P214" s="177">
        <f t="shared" si="11"/>
        <v>0</v>
      </c>
      <c r="Q214" s="177">
        <v>0.00018</v>
      </c>
      <c r="R214" s="177">
        <f t="shared" si="12"/>
        <v>0.00054</v>
      </c>
      <c r="S214" s="177">
        <v>0</v>
      </c>
      <c r="T214" s="178">
        <f t="shared" si="13"/>
        <v>0</v>
      </c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R214" s="179" t="s">
        <v>253</v>
      </c>
      <c r="AT214" s="179" t="s">
        <v>175</v>
      </c>
      <c r="AU214" s="179" t="s">
        <v>92</v>
      </c>
      <c r="AY214" s="18" t="s">
        <v>173</v>
      </c>
      <c r="BE214" s="180">
        <f t="shared" si="14"/>
        <v>0</v>
      </c>
      <c r="BF214" s="180">
        <f t="shared" si="15"/>
        <v>0</v>
      </c>
      <c r="BG214" s="180">
        <f t="shared" si="16"/>
        <v>0</v>
      </c>
      <c r="BH214" s="180">
        <f t="shared" si="17"/>
        <v>0</v>
      </c>
      <c r="BI214" s="180">
        <f t="shared" si="18"/>
        <v>0</v>
      </c>
      <c r="BJ214" s="18" t="s">
        <v>92</v>
      </c>
      <c r="BK214" s="180">
        <f t="shared" si="19"/>
        <v>0</v>
      </c>
      <c r="BL214" s="18" t="s">
        <v>253</v>
      </c>
      <c r="BM214" s="179" t="s">
        <v>1913</v>
      </c>
    </row>
    <row r="215" spans="1:65" s="2" customFormat="1" ht="21.75" customHeight="1">
      <c r="A215" s="33"/>
      <c r="B215" s="167"/>
      <c r="C215" s="168" t="s">
        <v>509</v>
      </c>
      <c r="D215" s="168" t="s">
        <v>175</v>
      </c>
      <c r="E215" s="169" t="s">
        <v>1914</v>
      </c>
      <c r="F215" s="170" t="s">
        <v>1915</v>
      </c>
      <c r="G215" s="171" t="s">
        <v>659</v>
      </c>
      <c r="H215" s="172">
        <v>1</v>
      </c>
      <c r="I215" s="173"/>
      <c r="J215" s="174">
        <f t="shared" si="10"/>
        <v>0</v>
      </c>
      <c r="K215" s="170" t="s">
        <v>179</v>
      </c>
      <c r="L215" s="34"/>
      <c r="M215" s="175" t="s">
        <v>1</v>
      </c>
      <c r="N215" s="176" t="s">
        <v>42</v>
      </c>
      <c r="O215" s="59"/>
      <c r="P215" s="177">
        <f t="shared" si="11"/>
        <v>0</v>
      </c>
      <c r="Q215" s="177">
        <v>0.0003</v>
      </c>
      <c r="R215" s="177">
        <f t="shared" si="12"/>
        <v>0.0003</v>
      </c>
      <c r="S215" s="177">
        <v>0</v>
      </c>
      <c r="T215" s="178">
        <f t="shared" si="13"/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79" t="s">
        <v>253</v>
      </c>
      <c r="AT215" s="179" t="s">
        <v>175</v>
      </c>
      <c r="AU215" s="179" t="s">
        <v>92</v>
      </c>
      <c r="AY215" s="18" t="s">
        <v>173</v>
      </c>
      <c r="BE215" s="180">
        <f t="shared" si="14"/>
        <v>0</v>
      </c>
      <c r="BF215" s="180">
        <f t="shared" si="15"/>
        <v>0</v>
      </c>
      <c r="BG215" s="180">
        <f t="shared" si="16"/>
        <v>0</v>
      </c>
      <c r="BH215" s="180">
        <f t="shared" si="17"/>
        <v>0</v>
      </c>
      <c r="BI215" s="180">
        <f t="shared" si="18"/>
        <v>0</v>
      </c>
      <c r="BJ215" s="18" t="s">
        <v>92</v>
      </c>
      <c r="BK215" s="180">
        <f t="shared" si="19"/>
        <v>0</v>
      </c>
      <c r="BL215" s="18" t="s">
        <v>253</v>
      </c>
      <c r="BM215" s="179" t="s">
        <v>1916</v>
      </c>
    </row>
    <row r="216" spans="1:65" s="2" customFormat="1" ht="21.75" customHeight="1">
      <c r="A216" s="33"/>
      <c r="B216" s="167"/>
      <c r="C216" s="168" t="s">
        <v>513</v>
      </c>
      <c r="D216" s="168" t="s">
        <v>175</v>
      </c>
      <c r="E216" s="169" t="s">
        <v>1917</v>
      </c>
      <c r="F216" s="170" t="s">
        <v>1918</v>
      </c>
      <c r="G216" s="171" t="s">
        <v>659</v>
      </c>
      <c r="H216" s="172">
        <v>12</v>
      </c>
      <c r="I216" s="173"/>
      <c r="J216" s="174">
        <f t="shared" si="10"/>
        <v>0</v>
      </c>
      <c r="K216" s="170" t="s">
        <v>179</v>
      </c>
      <c r="L216" s="34"/>
      <c r="M216" s="175" t="s">
        <v>1</v>
      </c>
      <c r="N216" s="176" t="s">
        <v>42</v>
      </c>
      <c r="O216" s="59"/>
      <c r="P216" s="177">
        <f t="shared" si="11"/>
        <v>0</v>
      </c>
      <c r="Q216" s="177">
        <v>0.00028</v>
      </c>
      <c r="R216" s="177">
        <f t="shared" si="12"/>
        <v>0.0033599999999999997</v>
      </c>
      <c r="S216" s="177">
        <v>0</v>
      </c>
      <c r="T216" s="178">
        <f t="shared" si="13"/>
        <v>0</v>
      </c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R216" s="179" t="s">
        <v>253</v>
      </c>
      <c r="AT216" s="179" t="s">
        <v>175</v>
      </c>
      <c r="AU216" s="179" t="s">
        <v>92</v>
      </c>
      <c r="AY216" s="18" t="s">
        <v>173</v>
      </c>
      <c r="BE216" s="180">
        <f t="shared" si="14"/>
        <v>0</v>
      </c>
      <c r="BF216" s="180">
        <f t="shared" si="15"/>
        <v>0</v>
      </c>
      <c r="BG216" s="180">
        <f t="shared" si="16"/>
        <v>0</v>
      </c>
      <c r="BH216" s="180">
        <f t="shared" si="17"/>
        <v>0</v>
      </c>
      <c r="BI216" s="180">
        <f t="shared" si="18"/>
        <v>0</v>
      </c>
      <c r="BJ216" s="18" t="s">
        <v>92</v>
      </c>
      <c r="BK216" s="180">
        <f t="shared" si="19"/>
        <v>0</v>
      </c>
      <c r="BL216" s="18" t="s">
        <v>253</v>
      </c>
      <c r="BM216" s="179" t="s">
        <v>1919</v>
      </c>
    </row>
    <row r="217" spans="1:65" s="2" customFormat="1" ht="21.75" customHeight="1">
      <c r="A217" s="33"/>
      <c r="B217" s="167"/>
      <c r="C217" s="168" t="s">
        <v>517</v>
      </c>
      <c r="D217" s="168" t="s">
        <v>175</v>
      </c>
      <c r="E217" s="169" t="s">
        <v>1920</v>
      </c>
      <c r="F217" s="170" t="s">
        <v>1921</v>
      </c>
      <c r="G217" s="171" t="s">
        <v>659</v>
      </c>
      <c r="H217" s="172">
        <v>26</v>
      </c>
      <c r="I217" s="173"/>
      <c r="J217" s="174">
        <f t="shared" si="10"/>
        <v>0</v>
      </c>
      <c r="K217" s="170" t="s">
        <v>179</v>
      </c>
      <c r="L217" s="34"/>
      <c r="M217" s="175" t="s">
        <v>1</v>
      </c>
      <c r="N217" s="176" t="s">
        <v>42</v>
      </c>
      <c r="O217" s="59"/>
      <c r="P217" s="177">
        <f t="shared" si="11"/>
        <v>0</v>
      </c>
      <c r="Q217" s="177">
        <v>0.00014</v>
      </c>
      <c r="R217" s="177">
        <f t="shared" si="12"/>
        <v>0.0036399999999999996</v>
      </c>
      <c r="S217" s="177">
        <v>0</v>
      </c>
      <c r="T217" s="178">
        <f t="shared" si="13"/>
        <v>0</v>
      </c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R217" s="179" t="s">
        <v>253</v>
      </c>
      <c r="AT217" s="179" t="s">
        <v>175</v>
      </c>
      <c r="AU217" s="179" t="s">
        <v>92</v>
      </c>
      <c r="AY217" s="18" t="s">
        <v>173</v>
      </c>
      <c r="BE217" s="180">
        <f t="shared" si="14"/>
        <v>0</v>
      </c>
      <c r="BF217" s="180">
        <f t="shared" si="15"/>
        <v>0</v>
      </c>
      <c r="BG217" s="180">
        <f t="shared" si="16"/>
        <v>0</v>
      </c>
      <c r="BH217" s="180">
        <f t="shared" si="17"/>
        <v>0</v>
      </c>
      <c r="BI217" s="180">
        <f t="shared" si="18"/>
        <v>0</v>
      </c>
      <c r="BJ217" s="18" t="s">
        <v>92</v>
      </c>
      <c r="BK217" s="180">
        <f t="shared" si="19"/>
        <v>0</v>
      </c>
      <c r="BL217" s="18" t="s">
        <v>253</v>
      </c>
      <c r="BM217" s="179" t="s">
        <v>1922</v>
      </c>
    </row>
    <row r="218" spans="1:65" s="2" customFormat="1" ht="16.5" customHeight="1">
      <c r="A218" s="33"/>
      <c r="B218" s="167"/>
      <c r="C218" s="168" t="s">
        <v>522</v>
      </c>
      <c r="D218" s="168" t="s">
        <v>175</v>
      </c>
      <c r="E218" s="169" t="s">
        <v>1923</v>
      </c>
      <c r="F218" s="170" t="s">
        <v>1924</v>
      </c>
      <c r="G218" s="171" t="s">
        <v>659</v>
      </c>
      <c r="H218" s="172">
        <v>12</v>
      </c>
      <c r="I218" s="173"/>
      <c r="J218" s="174">
        <f t="shared" si="10"/>
        <v>0</v>
      </c>
      <c r="K218" s="170" t="s">
        <v>1</v>
      </c>
      <c r="L218" s="34"/>
      <c r="M218" s="175" t="s">
        <v>1</v>
      </c>
      <c r="N218" s="176" t="s">
        <v>42</v>
      </c>
      <c r="O218" s="59"/>
      <c r="P218" s="177">
        <f t="shared" si="11"/>
        <v>0</v>
      </c>
      <c r="Q218" s="177">
        <v>0.00014</v>
      </c>
      <c r="R218" s="177">
        <f t="shared" si="12"/>
        <v>0.0016799999999999999</v>
      </c>
      <c r="S218" s="177">
        <v>0</v>
      </c>
      <c r="T218" s="178">
        <f t="shared" si="13"/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79" t="s">
        <v>253</v>
      </c>
      <c r="AT218" s="179" t="s">
        <v>175</v>
      </c>
      <c r="AU218" s="179" t="s">
        <v>92</v>
      </c>
      <c r="AY218" s="18" t="s">
        <v>173</v>
      </c>
      <c r="BE218" s="180">
        <f t="shared" si="14"/>
        <v>0</v>
      </c>
      <c r="BF218" s="180">
        <f t="shared" si="15"/>
        <v>0</v>
      </c>
      <c r="BG218" s="180">
        <f t="shared" si="16"/>
        <v>0</v>
      </c>
      <c r="BH218" s="180">
        <f t="shared" si="17"/>
        <v>0</v>
      </c>
      <c r="BI218" s="180">
        <f t="shared" si="18"/>
        <v>0</v>
      </c>
      <c r="BJ218" s="18" t="s">
        <v>92</v>
      </c>
      <c r="BK218" s="180">
        <f t="shared" si="19"/>
        <v>0</v>
      </c>
      <c r="BL218" s="18" t="s">
        <v>253</v>
      </c>
      <c r="BM218" s="179" t="s">
        <v>1925</v>
      </c>
    </row>
    <row r="219" spans="1:65" s="2" customFormat="1" ht="16.5" customHeight="1">
      <c r="A219" s="33"/>
      <c r="B219" s="167"/>
      <c r="C219" s="168" t="s">
        <v>527</v>
      </c>
      <c r="D219" s="168" t="s">
        <v>175</v>
      </c>
      <c r="E219" s="169" t="s">
        <v>1926</v>
      </c>
      <c r="F219" s="170" t="s">
        <v>1927</v>
      </c>
      <c r="G219" s="171" t="s">
        <v>659</v>
      </c>
      <c r="H219" s="172">
        <v>2</v>
      </c>
      <c r="I219" s="173"/>
      <c r="J219" s="174">
        <f t="shared" si="10"/>
        <v>0</v>
      </c>
      <c r="K219" s="170" t="s">
        <v>179</v>
      </c>
      <c r="L219" s="34"/>
      <c r="M219" s="175" t="s">
        <v>1</v>
      </c>
      <c r="N219" s="176" t="s">
        <v>42</v>
      </c>
      <c r="O219" s="59"/>
      <c r="P219" s="177">
        <f t="shared" si="11"/>
        <v>0</v>
      </c>
      <c r="Q219" s="177">
        <v>0.00025</v>
      </c>
      <c r="R219" s="177">
        <f t="shared" si="12"/>
        <v>0.0005</v>
      </c>
      <c r="S219" s="177">
        <v>0</v>
      </c>
      <c r="T219" s="178">
        <f t="shared" si="13"/>
        <v>0</v>
      </c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R219" s="179" t="s">
        <v>253</v>
      </c>
      <c r="AT219" s="179" t="s">
        <v>175</v>
      </c>
      <c r="AU219" s="179" t="s">
        <v>92</v>
      </c>
      <c r="AY219" s="18" t="s">
        <v>173</v>
      </c>
      <c r="BE219" s="180">
        <f t="shared" si="14"/>
        <v>0</v>
      </c>
      <c r="BF219" s="180">
        <f t="shared" si="15"/>
        <v>0</v>
      </c>
      <c r="BG219" s="180">
        <f t="shared" si="16"/>
        <v>0</v>
      </c>
      <c r="BH219" s="180">
        <f t="shared" si="17"/>
        <v>0</v>
      </c>
      <c r="BI219" s="180">
        <f t="shared" si="18"/>
        <v>0</v>
      </c>
      <c r="BJ219" s="18" t="s">
        <v>92</v>
      </c>
      <c r="BK219" s="180">
        <f t="shared" si="19"/>
        <v>0</v>
      </c>
      <c r="BL219" s="18" t="s">
        <v>253</v>
      </c>
      <c r="BM219" s="179" t="s">
        <v>1928</v>
      </c>
    </row>
    <row r="220" spans="1:65" s="2" customFormat="1" ht="16.5" customHeight="1">
      <c r="A220" s="33"/>
      <c r="B220" s="167"/>
      <c r="C220" s="168" t="s">
        <v>532</v>
      </c>
      <c r="D220" s="168" t="s">
        <v>175</v>
      </c>
      <c r="E220" s="169" t="s">
        <v>1929</v>
      </c>
      <c r="F220" s="170" t="s">
        <v>1930</v>
      </c>
      <c r="G220" s="171" t="s">
        <v>659</v>
      </c>
      <c r="H220" s="172">
        <v>1</v>
      </c>
      <c r="I220" s="173"/>
      <c r="J220" s="174">
        <f t="shared" si="10"/>
        <v>0</v>
      </c>
      <c r="K220" s="170" t="s">
        <v>179</v>
      </c>
      <c r="L220" s="34"/>
      <c r="M220" s="175" t="s">
        <v>1</v>
      </c>
      <c r="N220" s="176" t="s">
        <v>42</v>
      </c>
      <c r="O220" s="59"/>
      <c r="P220" s="177">
        <f t="shared" si="11"/>
        <v>0</v>
      </c>
      <c r="Q220" s="177">
        <v>0.00038</v>
      </c>
      <c r="R220" s="177">
        <f t="shared" si="12"/>
        <v>0.00038</v>
      </c>
      <c r="S220" s="177">
        <v>0</v>
      </c>
      <c r="T220" s="178">
        <f t="shared" si="13"/>
        <v>0</v>
      </c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R220" s="179" t="s">
        <v>253</v>
      </c>
      <c r="AT220" s="179" t="s">
        <v>175</v>
      </c>
      <c r="AU220" s="179" t="s">
        <v>92</v>
      </c>
      <c r="AY220" s="18" t="s">
        <v>173</v>
      </c>
      <c r="BE220" s="180">
        <f t="shared" si="14"/>
        <v>0</v>
      </c>
      <c r="BF220" s="180">
        <f t="shared" si="15"/>
        <v>0</v>
      </c>
      <c r="BG220" s="180">
        <f t="shared" si="16"/>
        <v>0</v>
      </c>
      <c r="BH220" s="180">
        <f t="shared" si="17"/>
        <v>0</v>
      </c>
      <c r="BI220" s="180">
        <f t="shared" si="18"/>
        <v>0</v>
      </c>
      <c r="BJ220" s="18" t="s">
        <v>92</v>
      </c>
      <c r="BK220" s="180">
        <f t="shared" si="19"/>
        <v>0</v>
      </c>
      <c r="BL220" s="18" t="s">
        <v>253</v>
      </c>
      <c r="BM220" s="179" t="s">
        <v>1931</v>
      </c>
    </row>
    <row r="221" spans="1:65" s="2" customFormat="1" ht="21.75" customHeight="1">
      <c r="A221" s="33"/>
      <c r="B221" s="167"/>
      <c r="C221" s="168" t="s">
        <v>536</v>
      </c>
      <c r="D221" s="168" t="s">
        <v>175</v>
      </c>
      <c r="E221" s="169" t="s">
        <v>1932</v>
      </c>
      <c r="F221" s="170" t="s">
        <v>1933</v>
      </c>
      <c r="G221" s="171" t="s">
        <v>659</v>
      </c>
      <c r="H221" s="172">
        <v>2</v>
      </c>
      <c r="I221" s="173"/>
      <c r="J221" s="174">
        <f t="shared" si="10"/>
        <v>0</v>
      </c>
      <c r="K221" s="170" t="s">
        <v>179</v>
      </c>
      <c r="L221" s="34"/>
      <c r="M221" s="175" t="s">
        <v>1</v>
      </c>
      <c r="N221" s="176" t="s">
        <v>42</v>
      </c>
      <c r="O221" s="59"/>
      <c r="P221" s="177">
        <f t="shared" si="11"/>
        <v>0</v>
      </c>
      <c r="Q221" s="177">
        <v>0.00025</v>
      </c>
      <c r="R221" s="177">
        <f t="shared" si="12"/>
        <v>0.0005</v>
      </c>
      <c r="S221" s="177">
        <v>0</v>
      </c>
      <c r="T221" s="178">
        <f t="shared" si="13"/>
        <v>0</v>
      </c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R221" s="179" t="s">
        <v>253</v>
      </c>
      <c r="AT221" s="179" t="s">
        <v>175</v>
      </c>
      <c r="AU221" s="179" t="s">
        <v>92</v>
      </c>
      <c r="AY221" s="18" t="s">
        <v>173</v>
      </c>
      <c r="BE221" s="180">
        <f t="shared" si="14"/>
        <v>0</v>
      </c>
      <c r="BF221" s="180">
        <f t="shared" si="15"/>
        <v>0</v>
      </c>
      <c r="BG221" s="180">
        <f t="shared" si="16"/>
        <v>0</v>
      </c>
      <c r="BH221" s="180">
        <f t="shared" si="17"/>
        <v>0</v>
      </c>
      <c r="BI221" s="180">
        <f t="shared" si="18"/>
        <v>0</v>
      </c>
      <c r="BJ221" s="18" t="s">
        <v>92</v>
      </c>
      <c r="BK221" s="180">
        <f t="shared" si="19"/>
        <v>0</v>
      </c>
      <c r="BL221" s="18" t="s">
        <v>253</v>
      </c>
      <c r="BM221" s="179" t="s">
        <v>1934</v>
      </c>
    </row>
    <row r="222" spans="1:65" s="2" customFormat="1" ht="21.75" customHeight="1">
      <c r="A222" s="33"/>
      <c r="B222" s="167"/>
      <c r="C222" s="168" t="s">
        <v>540</v>
      </c>
      <c r="D222" s="168" t="s">
        <v>175</v>
      </c>
      <c r="E222" s="169" t="s">
        <v>1935</v>
      </c>
      <c r="F222" s="170" t="s">
        <v>1936</v>
      </c>
      <c r="G222" s="171" t="s">
        <v>659</v>
      </c>
      <c r="H222" s="172">
        <v>26</v>
      </c>
      <c r="I222" s="173"/>
      <c r="J222" s="174">
        <f t="shared" si="10"/>
        <v>0</v>
      </c>
      <c r="K222" s="170" t="s">
        <v>179</v>
      </c>
      <c r="L222" s="34"/>
      <c r="M222" s="175" t="s">
        <v>1</v>
      </c>
      <c r="N222" s="176" t="s">
        <v>42</v>
      </c>
      <c r="O222" s="59"/>
      <c r="P222" s="177">
        <f t="shared" si="11"/>
        <v>0</v>
      </c>
      <c r="Q222" s="177">
        <v>0.0007</v>
      </c>
      <c r="R222" s="177">
        <f t="shared" si="12"/>
        <v>0.0182</v>
      </c>
      <c r="S222" s="177">
        <v>0</v>
      </c>
      <c r="T222" s="178">
        <f t="shared" si="13"/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79" t="s">
        <v>253</v>
      </c>
      <c r="AT222" s="179" t="s">
        <v>175</v>
      </c>
      <c r="AU222" s="179" t="s">
        <v>92</v>
      </c>
      <c r="AY222" s="18" t="s">
        <v>173</v>
      </c>
      <c r="BE222" s="180">
        <f t="shared" si="14"/>
        <v>0</v>
      </c>
      <c r="BF222" s="180">
        <f t="shared" si="15"/>
        <v>0</v>
      </c>
      <c r="BG222" s="180">
        <f t="shared" si="16"/>
        <v>0</v>
      </c>
      <c r="BH222" s="180">
        <f t="shared" si="17"/>
        <v>0</v>
      </c>
      <c r="BI222" s="180">
        <f t="shared" si="18"/>
        <v>0</v>
      </c>
      <c r="BJ222" s="18" t="s">
        <v>92</v>
      </c>
      <c r="BK222" s="180">
        <f t="shared" si="19"/>
        <v>0</v>
      </c>
      <c r="BL222" s="18" t="s">
        <v>253</v>
      </c>
      <c r="BM222" s="179" t="s">
        <v>1937</v>
      </c>
    </row>
    <row r="223" spans="1:65" s="2" customFormat="1" ht="21.75" customHeight="1">
      <c r="A223" s="33"/>
      <c r="B223" s="167"/>
      <c r="C223" s="168" t="s">
        <v>544</v>
      </c>
      <c r="D223" s="168" t="s">
        <v>175</v>
      </c>
      <c r="E223" s="169" t="s">
        <v>1938</v>
      </c>
      <c r="F223" s="170" t="s">
        <v>1939</v>
      </c>
      <c r="G223" s="171" t="s">
        <v>659</v>
      </c>
      <c r="H223" s="172">
        <v>12</v>
      </c>
      <c r="I223" s="173"/>
      <c r="J223" s="174">
        <f t="shared" si="10"/>
        <v>0</v>
      </c>
      <c r="K223" s="170" t="s">
        <v>179</v>
      </c>
      <c r="L223" s="34"/>
      <c r="M223" s="175" t="s">
        <v>1</v>
      </c>
      <c r="N223" s="176" t="s">
        <v>42</v>
      </c>
      <c r="O223" s="59"/>
      <c r="P223" s="177">
        <f t="shared" si="11"/>
        <v>0</v>
      </c>
      <c r="Q223" s="177">
        <v>0.00027</v>
      </c>
      <c r="R223" s="177">
        <f t="shared" si="12"/>
        <v>0.00324</v>
      </c>
      <c r="S223" s="177">
        <v>0</v>
      </c>
      <c r="T223" s="178">
        <f t="shared" si="13"/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79" t="s">
        <v>253</v>
      </c>
      <c r="AT223" s="179" t="s">
        <v>175</v>
      </c>
      <c r="AU223" s="179" t="s">
        <v>92</v>
      </c>
      <c r="AY223" s="18" t="s">
        <v>173</v>
      </c>
      <c r="BE223" s="180">
        <f t="shared" si="14"/>
        <v>0</v>
      </c>
      <c r="BF223" s="180">
        <f t="shared" si="15"/>
        <v>0</v>
      </c>
      <c r="BG223" s="180">
        <f t="shared" si="16"/>
        <v>0</v>
      </c>
      <c r="BH223" s="180">
        <f t="shared" si="17"/>
        <v>0</v>
      </c>
      <c r="BI223" s="180">
        <f t="shared" si="18"/>
        <v>0</v>
      </c>
      <c r="BJ223" s="18" t="s">
        <v>92</v>
      </c>
      <c r="BK223" s="180">
        <f t="shared" si="19"/>
        <v>0</v>
      </c>
      <c r="BL223" s="18" t="s">
        <v>253</v>
      </c>
      <c r="BM223" s="179" t="s">
        <v>1940</v>
      </c>
    </row>
    <row r="224" spans="1:65" s="2" customFormat="1" ht="21.75" customHeight="1">
      <c r="A224" s="33"/>
      <c r="B224" s="167"/>
      <c r="C224" s="168" t="s">
        <v>548</v>
      </c>
      <c r="D224" s="168" t="s">
        <v>175</v>
      </c>
      <c r="E224" s="169" t="s">
        <v>1941</v>
      </c>
      <c r="F224" s="170" t="s">
        <v>1942</v>
      </c>
      <c r="G224" s="171" t="s">
        <v>659</v>
      </c>
      <c r="H224" s="172">
        <v>17</v>
      </c>
      <c r="I224" s="173"/>
      <c r="J224" s="174">
        <f t="shared" si="10"/>
        <v>0</v>
      </c>
      <c r="K224" s="170" t="s">
        <v>179</v>
      </c>
      <c r="L224" s="34"/>
      <c r="M224" s="175" t="s">
        <v>1</v>
      </c>
      <c r="N224" s="176" t="s">
        <v>42</v>
      </c>
      <c r="O224" s="59"/>
      <c r="P224" s="177">
        <f t="shared" si="11"/>
        <v>0</v>
      </c>
      <c r="Q224" s="177">
        <v>0.00022</v>
      </c>
      <c r="R224" s="177">
        <f t="shared" si="12"/>
        <v>0.0037400000000000003</v>
      </c>
      <c r="S224" s="177">
        <v>0</v>
      </c>
      <c r="T224" s="178">
        <f t="shared" si="13"/>
        <v>0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79" t="s">
        <v>253</v>
      </c>
      <c r="AT224" s="179" t="s">
        <v>175</v>
      </c>
      <c r="AU224" s="179" t="s">
        <v>92</v>
      </c>
      <c r="AY224" s="18" t="s">
        <v>173</v>
      </c>
      <c r="BE224" s="180">
        <f t="shared" si="14"/>
        <v>0</v>
      </c>
      <c r="BF224" s="180">
        <f t="shared" si="15"/>
        <v>0</v>
      </c>
      <c r="BG224" s="180">
        <f t="shared" si="16"/>
        <v>0</v>
      </c>
      <c r="BH224" s="180">
        <f t="shared" si="17"/>
        <v>0</v>
      </c>
      <c r="BI224" s="180">
        <f t="shared" si="18"/>
        <v>0</v>
      </c>
      <c r="BJ224" s="18" t="s">
        <v>92</v>
      </c>
      <c r="BK224" s="180">
        <f t="shared" si="19"/>
        <v>0</v>
      </c>
      <c r="BL224" s="18" t="s">
        <v>253</v>
      </c>
      <c r="BM224" s="179" t="s">
        <v>1943</v>
      </c>
    </row>
    <row r="225" spans="1:65" s="2" customFormat="1" ht="16.5" customHeight="1">
      <c r="A225" s="33"/>
      <c r="B225" s="167"/>
      <c r="C225" s="168" t="s">
        <v>552</v>
      </c>
      <c r="D225" s="168" t="s">
        <v>175</v>
      </c>
      <c r="E225" s="169" t="s">
        <v>1944</v>
      </c>
      <c r="F225" s="170" t="s">
        <v>1945</v>
      </c>
      <c r="G225" s="171" t="s">
        <v>659</v>
      </c>
      <c r="H225" s="172">
        <v>2</v>
      </c>
      <c r="I225" s="173"/>
      <c r="J225" s="174">
        <f t="shared" si="10"/>
        <v>0</v>
      </c>
      <c r="K225" s="170" t="s">
        <v>179</v>
      </c>
      <c r="L225" s="34"/>
      <c r="M225" s="175" t="s">
        <v>1</v>
      </c>
      <c r="N225" s="176" t="s">
        <v>42</v>
      </c>
      <c r="O225" s="59"/>
      <c r="P225" s="177">
        <f t="shared" si="11"/>
        <v>0</v>
      </c>
      <c r="Q225" s="177">
        <v>0.00057</v>
      </c>
      <c r="R225" s="177">
        <f t="shared" si="12"/>
        <v>0.00114</v>
      </c>
      <c r="S225" s="177">
        <v>0</v>
      </c>
      <c r="T225" s="178">
        <f t="shared" si="13"/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79" t="s">
        <v>253</v>
      </c>
      <c r="AT225" s="179" t="s">
        <v>175</v>
      </c>
      <c r="AU225" s="179" t="s">
        <v>92</v>
      </c>
      <c r="AY225" s="18" t="s">
        <v>173</v>
      </c>
      <c r="BE225" s="180">
        <f t="shared" si="14"/>
        <v>0</v>
      </c>
      <c r="BF225" s="180">
        <f t="shared" si="15"/>
        <v>0</v>
      </c>
      <c r="BG225" s="180">
        <f t="shared" si="16"/>
        <v>0</v>
      </c>
      <c r="BH225" s="180">
        <f t="shared" si="17"/>
        <v>0</v>
      </c>
      <c r="BI225" s="180">
        <f t="shared" si="18"/>
        <v>0</v>
      </c>
      <c r="BJ225" s="18" t="s">
        <v>92</v>
      </c>
      <c r="BK225" s="180">
        <f t="shared" si="19"/>
        <v>0</v>
      </c>
      <c r="BL225" s="18" t="s">
        <v>253</v>
      </c>
      <c r="BM225" s="179" t="s">
        <v>1946</v>
      </c>
    </row>
    <row r="226" spans="1:65" s="2" customFormat="1" ht="21.75" customHeight="1">
      <c r="A226" s="33"/>
      <c r="B226" s="167"/>
      <c r="C226" s="168" t="s">
        <v>556</v>
      </c>
      <c r="D226" s="168" t="s">
        <v>175</v>
      </c>
      <c r="E226" s="169" t="s">
        <v>1947</v>
      </c>
      <c r="F226" s="170" t="s">
        <v>1948</v>
      </c>
      <c r="G226" s="171" t="s">
        <v>659</v>
      </c>
      <c r="H226" s="172">
        <v>1</v>
      </c>
      <c r="I226" s="173"/>
      <c r="J226" s="174">
        <f t="shared" si="10"/>
        <v>0</v>
      </c>
      <c r="K226" s="170" t="s">
        <v>179</v>
      </c>
      <c r="L226" s="34"/>
      <c r="M226" s="175" t="s">
        <v>1</v>
      </c>
      <c r="N226" s="176" t="s">
        <v>42</v>
      </c>
      <c r="O226" s="59"/>
      <c r="P226" s="177">
        <f t="shared" si="11"/>
        <v>0</v>
      </c>
      <c r="Q226" s="177">
        <v>0.00124</v>
      </c>
      <c r="R226" s="177">
        <f t="shared" si="12"/>
        <v>0.00124</v>
      </c>
      <c r="S226" s="177">
        <v>0</v>
      </c>
      <c r="T226" s="178">
        <f t="shared" si="13"/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79" t="s">
        <v>253</v>
      </c>
      <c r="AT226" s="179" t="s">
        <v>175</v>
      </c>
      <c r="AU226" s="179" t="s">
        <v>92</v>
      </c>
      <c r="AY226" s="18" t="s">
        <v>173</v>
      </c>
      <c r="BE226" s="180">
        <f t="shared" si="14"/>
        <v>0</v>
      </c>
      <c r="BF226" s="180">
        <f t="shared" si="15"/>
        <v>0</v>
      </c>
      <c r="BG226" s="180">
        <f t="shared" si="16"/>
        <v>0</v>
      </c>
      <c r="BH226" s="180">
        <f t="shared" si="17"/>
        <v>0</v>
      </c>
      <c r="BI226" s="180">
        <f t="shared" si="18"/>
        <v>0</v>
      </c>
      <c r="BJ226" s="18" t="s">
        <v>92</v>
      </c>
      <c r="BK226" s="180">
        <f t="shared" si="19"/>
        <v>0</v>
      </c>
      <c r="BL226" s="18" t="s">
        <v>253</v>
      </c>
      <c r="BM226" s="179" t="s">
        <v>1949</v>
      </c>
    </row>
    <row r="227" spans="1:65" s="2" customFormat="1" ht="16.5" customHeight="1">
      <c r="A227" s="33"/>
      <c r="B227" s="167"/>
      <c r="C227" s="168" t="s">
        <v>562</v>
      </c>
      <c r="D227" s="168" t="s">
        <v>175</v>
      </c>
      <c r="E227" s="169" t="s">
        <v>1950</v>
      </c>
      <c r="F227" s="170" t="s">
        <v>1622</v>
      </c>
      <c r="G227" s="171" t="s">
        <v>659</v>
      </c>
      <c r="H227" s="172">
        <v>1</v>
      </c>
      <c r="I227" s="173"/>
      <c r="J227" s="174">
        <f t="shared" si="10"/>
        <v>0</v>
      </c>
      <c r="K227" s="170" t="s">
        <v>179</v>
      </c>
      <c r="L227" s="34"/>
      <c r="M227" s="175" t="s">
        <v>1</v>
      </c>
      <c r="N227" s="176" t="s">
        <v>42</v>
      </c>
      <c r="O227" s="59"/>
      <c r="P227" s="177">
        <f t="shared" si="11"/>
        <v>0</v>
      </c>
      <c r="Q227" s="177">
        <v>0.00034</v>
      </c>
      <c r="R227" s="177">
        <f t="shared" si="12"/>
        <v>0.00034</v>
      </c>
      <c r="S227" s="177">
        <v>0</v>
      </c>
      <c r="T227" s="178">
        <f t="shared" si="13"/>
        <v>0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79" t="s">
        <v>253</v>
      </c>
      <c r="AT227" s="179" t="s">
        <v>175</v>
      </c>
      <c r="AU227" s="179" t="s">
        <v>92</v>
      </c>
      <c r="AY227" s="18" t="s">
        <v>173</v>
      </c>
      <c r="BE227" s="180">
        <f t="shared" si="14"/>
        <v>0</v>
      </c>
      <c r="BF227" s="180">
        <f t="shared" si="15"/>
        <v>0</v>
      </c>
      <c r="BG227" s="180">
        <f t="shared" si="16"/>
        <v>0</v>
      </c>
      <c r="BH227" s="180">
        <f t="shared" si="17"/>
        <v>0</v>
      </c>
      <c r="BI227" s="180">
        <f t="shared" si="18"/>
        <v>0</v>
      </c>
      <c r="BJ227" s="18" t="s">
        <v>92</v>
      </c>
      <c r="BK227" s="180">
        <f t="shared" si="19"/>
        <v>0</v>
      </c>
      <c r="BL227" s="18" t="s">
        <v>253</v>
      </c>
      <c r="BM227" s="179" t="s">
        <v>1951</v>
      </c>
    </row>
    <row r="228" spans="1:65" s="2" customFormat="1" ht="16.5" customHeight="1">
      <c r="A228" s="33"/>
      <c r="B228" s="167"/>
      <c r="C228" s="168" t="s">
        <v>566</v>
      </c>
      <c r="D228" s="168" t="s">
        <v>175</v>
      </c>
      <c r="E228" s="169" t="s">
        <v>1952</v>
      </c>
      <c r="F228" s="170" t="s">
        <v>1625</v>
      </c>
      <c r="G228" s="171" t="s">
        <v>659</v>
      </c>
      <c r="H228" s="172">
        <v>6</v>
      </c>
      <c r="I228" s="173"/>
      <c r="J228" s="174">
        <f t="shared" si="10"/>
        <v>0</v>
      </c>
      <c r="K228" s="170" t="s">
        <v>179</v>
      </c>
      <c r="L228" s="34"/>
      <c r="M228" s="175" t="s">
        <v>1</v>
      </c>
      <c r="N228" s="176" t="s">
        <v>42</v>
      </c>
      <c r="O228" s="59"/>
      <c r="P228" s="177">
        <f t="shared" si="11"/>
        <v>0</v>
      </c>
      <c r="Q228" s="177">
        <v>0.0005</v>
      </c>
      <c r="R228" s="177">
        <f t="shared" si="12"/>
        <v>0.003</v>
      </c>
      <c r="S228" s="177">
        <v>0</v>
      </c>
      <c r="T228" s="178">
        <f t="shared" si="13"/>
        <v>0</v>
      </c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R228" s="179" t="s">
        <v>253</v>
      </c>
      <c r="AT228" s="179" t="s">
        <v>175</v>
      </c>
      <c r="AU228" s="179" t="s">
        <v>92</v>
      </c>
      <c r="AY228" s="18" t="s">
        <v>173</v>
      </c>
      <c r="BE228" s="180">
        <f t="shared" si="14"/>
        <v>0</v>
      </c>
      <c r="BF228" s="180">
        <f t="shared" si="15"/>
        <v>0</v>
      </c>
      <c r="BG228" s="180">
        <f t="shared" si="16"/>
        <v>0</v>
      </c>
      <c r="BH228" s="180">
        <f t="shared" si="17"/>
        <v>0</v>
      </c>
      <c r="BI228" s="180">
        <f t="shared" si="18"/>
        <v>0</v>
      </c>
      <c r="BJ228" s="18" t="s">
        <v>92</v>
      </c>
      <c r="BK228" s="180">
        <f t="shared" si="19"/>
        <v>0</v>
      </c>
      <c r="BL228" s="18" t="s">
        <v>253</v>
      </c>
      <c r="BM228" s="179" t="s">
        <v>1953</v>
      </c>
    </row>
    <row r="229" spans="1:65" s="2" customFormat="1" ht="21.75" customHeight="1">
      <c r="A229" s="33"/>
      <c r="B229" s="167"/>
      <c r="C229" s="168" t="s">
        <v>571</v>
      </c>
      <c r="D229" s="168" t="s">
        <v>175</v>
      </c>
      <c r="E229" s="169" t="s">
        <v>1954</v>
      </c>
      <c r="F229" s="170" t="s">
        <v>1955</v>
      </c>
      <c r="G229" s="171" t="s">
        <v>659</v>
      </c>
      <c r="H229" s="172">
        <v>6</v>
      </c>
      <c r="I229" s="173"/>
      <c r="J229" s="174">
        <f t="shared" si="10"/>
        <v>0</v>
      </c>
      <c r="K229" s="170" t="s">
        <v>179</v>
      </c>
      <c r="L229" s="34"/>
      <c r="M229" s="175" t="s">
        <v>1</v>
      </c>
      <c r="N229" s="176" t="s">
        <v>42</v>
      </c>
      <c r="O229" s="59"/>
      <c r="P229" s="177">
        <f t="shared" si="11"/>
        <v>0</v>
      </c>
      <c r="Q229" s="177">
        <v>0.0007</v>
      </c>
      <c r="R229" s="177">
        <f t="shared" si="12"/>
        <v>0.0042</v>
      </c>
      <c r="S229" s="177">
        <v>0</v>
      </c>
      <c r="T229" s="178">
        <f t="shared" si="13"/>
        <v>0</v>
      </c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R229" s="179" t="s">
        <v>253</v>
      </c>
      <c r="AT229" s="179" t="s">
        <v>175</v>
      </c>
      <c r="AU229" s="179" t="s">
        <v>92</v>
      </c>
      <c r="AY229" s="18" t="s">
        <v>173</v>
      </c>
      <c r="BE229" s="180">
        <f t="shared" si="14"/>
        <v>0</v>
      </c>
      <c r="BF229" s="180">
        <f t="shared" si="15"/>
        <v>0</v>
      </c>
      <c r="BG229" s="180">
        <f t="shared" si="16"/>
        <v>0</v>
      </c>
      <c r="BH229" s="180">
        <f t="shared" si="17"/>
        <v>0</v>
      </c>
      <c r="BI229" s="180">
        <f t="shared" si="18"/>
        <v>0</v>
      </c>
      <c r="BJ229" s="18" t="s">
        <v>92</v>
      </c>
      <c r="BK229" s="180">
        <f t="shared" si="19"/>
        <v>0</v>
      </c>
      <c r="BL229" s="18" t="s">
        <v>253</v>
      </c>
      <c r="BM229" s="179" t="s">
        <v>1956</v>
      </c>
    </row>
    <row r="230" spans="1:65" s="2" customFormat="1" ht="21.75" customHeight="1">
      <c r="A230" s="33"/>
      <c r="B230" s="167"/>
      <c r="C230" s="168" t="s">
        <v>577</v>
      </c>
      <c r="D230" s="168" t="s">
        <v>175</v>
      </c>
      <c r="E230" s="169" t="s">
        <v>1957</v>
      </c>
      <c r="F230" s="170" t="s">
        <v>1958</v>
      </c>
      <c r="G230" s="171" t="s">
        <v>659</v>
      </c>
      <c r="H230" s="172">
        <v>1</v>
      </c>
      <c r="I230" s="173"/>
      <c r="J230" s="174">
        <f t="shared" si="10"/>
        <v>0</v>
      </c>
      <c r="K230" s="170" t="s">
        <v>179</v>
      </c>
      <c r="L230" s="34"/>
      <c r="M230" s="175" t="s">
        <v>1</v>
      </c>
      <c r="N230" s="176" t="s">
        <v>42</v>
      </c>
      <c r="O230" s="59"/>
      <c r="P230" s="177">
        <f t="shared" si="11"/>
        <v>0</v>
      </c>
      <c r="Q230" s="177">
        <v>0.00155</v>
      </c>
      <c r="R230" s="177">
        <f t="shared" si="12"/>
        <v>0.00155</v>
      </c>
      <c r="S230" s="177">
        <v>0</v>
      </c>
      <c r="T230" s="178">
        <f t="shared" si="13"/>
        <v>0</v>
      </c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R230" s="179" t="s">
        <v>253</v>
      </c>
      <c r="AT230" s="179" t="s">
        <v>175</v>
      </c>
      <c r="AU230" s="179" t="s">
        <v>92</v>
      </c>
      <c r="AY230" s="18" t="s">
        <v>173</v>
      </c>
      <c r="BE230" s="180">
        <f t="shared" si="14"/>
        <v>0</v>
      </c>
      <c r="BF230" s="180">
        <f t="shared" si="15"/>
        <v>0</v>
      </c>
      <c r="BG230" s="180">
        <f t="shared" si="16"/>
        <v>0</v>
      </c>
      <c r="BH230" s="180">
        <f t="shared" si="17"/>
        <v>0</v>
      </c>
      <c r="BI230" s="180">
        <f t="shared" si="18"/>
        <v>0</v>
      </c>
      <c r="BJ230" s="18" t="s">
        <v>92</v>
      </c>
      <c r="BK230" s="180">
        <f t="shared" si="19"/>
        <v>0</v>
      </c>
      <c r="BL230" s="18" t="s">
        <v>253</v>
      </c>
      <c r="BM230" s="179" t="s">
        <v>1959</v>
      </c>
    </row>
    <row r="231" spans="1:65" s="2" customFormat="1" ht="21.75" customHeight="1">
      <c r="A231" s="33"/>
      <c r="B231" s="167"/>
      <c r="C231" s="168" t="s">
        <v>585</v>
      </c>
      <c r="D231" s="168" t="s">
        <v>175</v>
      </c>
      <c r="E231" s="169" t="s">
        <v>1960</v>
      </c>
      <c r="F231" s="170" t="s">
        <v>1961</v>
      </c>
      <c r="G231" s="171" t="s">
        <v>659</v>
      </c>
      <c r="H231" s="172">
        <v>2</v>
      </c>
      <c r="I231" s="173"/>
      <c r="J231" s="174">
        <f t="shared" si="10"/>
        <v>0</v>
      </c>
      <c r="K231" s="170" t="s">
        <v>179</v>
      </c>
      <c r="L231" s="34"/>
      <c r="M231" s="175" t="s">
        <v>1</v>
      </c>
      <c r="N231" s="176" t="s">
        <v>42</v>
      </c>
      <c r="O231" s="59"/>
      <c r="P231" s="177">
        <f t="shared" si="11"/>
        <v>0</v>
      </c>
      <c r="Q231" s="177">
        <v>0.00053</v>
      </c>
      <c r="R231" s="177">
        <f t="shared" si="12"/>
        <v>0.00106</v>
      </c>
      <c r="S231" s="177">
        <v>0</v>
      </c>
      <c r="T231" s="178">
        <f t="shared" si="13"/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79" t="s">
        <v>253</v>
      </c>
      <c r="AT231" s="179" t="s">
        <v>175</v>
      </c>
      <c r="AU231" s="179" t="s">
        <v>92</v>
      </c>
      <c r="AY231" s="18" t="s">
        <v>173</v>
      </c>
      <c r="BE231" s="180">
        <f t="shared" si="14"/>
        <v>0</v>
      </c>
      <c r="BF231" s="180">
        <f t="shared" si="15"/>
        <v>0</v>
      </c>
      <c r="BG231" s="180">
        <f t="shared" si="16"/>
        <v>0</v>
      </c>
      <c r="BH231" s="180">
        <f t="shared" si="17"/>
        <v>0</v>
      </c>
      <c r="BI231" s="180">
        <f t="shared" si="18"/>
        <v>0</v>
      </c>
      <c r="BJ231" s="18" t="s">
        <v>92</v>
      </c>
      <c r="BK231" s="180">
        <f t="shared" si="19"/>
        <v>0</v>
      </c>
      <c r="BL231" s="18" t="s">
        <v>253</v>
      </c>
      <c r="BM231" s="179" t="s">
        <v>1962</v>
      </c>
    </row>
    <row r="232" spans="1:65" s="2" customFormat="1" ht="21.75" customHeight="1">
      <c r="A232" s="33"/>
      <c r="B232" s="167"/>
      <c r="C232" s="168" t="s">
        <v>591</v>
      </c>
      <c r="D232" s="168" t="s">
        <v>175</v>
      </c>
      <c r="E232" s="169" t="s">
        <v>1963</v>
      </c>
      <c r="F232" s="170" t="s">
        <v>1964</v>
      </c>
      <c r="G232" s="171" t="s">
        <v>659</v>
      </c>
      <c r="H232" s="172">
        <v>1</v>
      </c>
      <c r="I232" s="173"/>
      <c r="J232" s="174">
        <f t="shared" si="10"/>
        <v>0</v>
      </c>
      <c r="K232" s="170" t="s">
        <v>1</v>
      </c>
      <c r="L232" s="34"/>
      <c r="M232" s="175" t="s">
        <v>1</v>
      </c>
      <c r="N232" s="176" t="s">
        <v>42</v>
      </c>
      <c r="O232" s="59"/>
      <c r="P232" s="177">
        <f t="shared" si="11"/>
        <v>0</v>
      </c>
      <c r="Q232" s="177">
        <v>0.00147</v>
      </c>
      <c r="R232" s="177">
        <f t="shared" si="12"/>
        <v>0.00147</v>
      </c>
      <c r="S232" s="177">
        <v>0</v>
      </c>
      <c r="T232" s="178">
        <f t="shared" si="13"/>
        <v>0</v>
      </c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R232" s="179" t="s">
        <v>253</v>
      </c>
      <c r="AT232" s="179" t="s">
        <v>175</v>
      </c>
      <c r="AU232" s="179" t="s">
        <v>92</v>
      </c>
      <c r="AY232" s="18" t="s">
        <v>173</v>
      </c>
      <c r="BE232" s="180">
        <f t="shared" si="14"/>
        <v>0</v>
      </c>
      <c r="BF232" s="180">
        <f t="shared" si="15"/>
        <v>0</v>
      </c>
      <c r="BG232" s="180">
        <f t="shared" si="16"/>
        <v>0</v>
      </c>
      <c r="BH232" s="180">
        <f t="shared" si="17"/>
        <v>0</v>
      </c>
      <c r="BI232" s="180">
        <f t="shared" si="18"/>
        <v>0</v>
      </c>
      <c r="BJ232" s="18" t="s">
        <v>92</v>
      </c>
      <c r="BK232" s="180">
        <f t="shared" si="19"/>
        <v>0</v>
      </c>
      <c r="BL232" s="18" t="s">
        <v>253</v>
      </c>
      <c r="BM232" s="179" t="s">
        <v>1965</v>
      </c>
    </row>
    <row r="233" spans="1:65" s="2" customFormat="1" ht="21.75" customHeight="1">
      <c r="A233" s="33"/>
      <c r="B233" s="167"/>
      <c r="C233" s="168" t="s">
        <v>597</v>
      </c>
      <c r="D233" s="168" t="s">
        <v>175</v>
      </c>
      <c r="E233" s="169" t="s">
        <v>1966</v>
      </c>
      <c r="F233" s="170" t="s">
        <v>1967</v>
      </c>
      <c r="G233" s="171" t="s">
        <v>618</v>
      </c>
      <c r="H233" s="223"/>
      <c r="I233" s="173"/>
      <c r="J233" s="174">
        <f t="shared" si="10"/>
        <v>0</v>
      </c>
      <c r="K233" s="170" t="s">
        <v>179</v>
      </c>
      <c r="L233" s="34"/>
      <c r="M233" s="175" t="s">
        <v>1</v>
      </c>
      <c r="N233" s="176" t="s">
        <v>42</v>
      </c>
      <c r="O233" s="59"/>
      <c r="P233" s="177">
        <f t="shared" si="11"/>
        <v>0</v>
      </c>
      <c r="Q233" s="177">
        <v>0</v>
      </c>
      <c r="R233" s="177">
        <f t="shared" si="12"/>
        <v>0</v>
      </c>
      <c r="S233" s="177">
        <v>0</v>
      </c>
      <c r="T233" s="178">
        <f t="shared" si="13"/>
        <v>0</v>
      </c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R233" s="179" t="s">
        <v>253</v>
      </c>
      <c r="AT233" s="179" t="s">
        <v>175</v>
      </c>
      <c r="AU233" s="179" t="s">
        <v>92</v>
      </c>
      <c r="AY233" s="18" t="s">
        <v>173</v>
      </c>
      <c r="BE233" s="180">
        <f t="shared" si="14"/>
        <v>0</v>
      </c>
      <c r="BF233" s="180">
        <f t="shared" si="15"/>
        <v>0</v>
      </c>
      <c r="BG233" s="180">
        <f t="shared" si="16"/>
        <v>0</v>
      </c>
      <c r="BH233" s="180">
        <f t="shared" si="17"/>
        <v>0</v>
      </c>
      <c r="BI233" s="180">
        <f t="shared" si="18"/>
        <v>0</v>
      </c>
      <c r="BJ233" s="18" t="s">
        <v>92</v>
      </c>
      <c r="BK233" s="180">
        <f t="shared" si="19"/>
        <v>0</v>
      </c>
      <c r="BL233" s="18" t="s">
        <v>253</v>
      </c>
      <c r="BM233" s="179" t="s">
        <v>1968</v>
      </c>
    </row>
    <row r="234" spans="2:63" s="12" customFormat="1" ht="22.95" customHeight="1">
      <c r="B234" s="154"/>
      <c r="D234" s="155" t="s">
        <v>75</v>
      </c>
      <c r="E234" s="165" t="s">
        <v>1969</v>
      </c>
      <c r="F234" s="165" t="s">
        <v>1970</v>
      </c>
      <c r="I234" s="157"/>
      <c r="J234" s="166">
        <f>BK234</f>
        <v>0</v>
      </c>
      <c r="L234" s="154"/>
      <c r="M234" s="159"/>
      <c r="N234" s="160"/>
      <c r="O234" s="160"/>
      <c r="P234" s="161">
        <f>SUM(P235:P240)</f>
        <v>0</v>
      </c>
      <c r="Q234" s="160"/>
      <c r="R234" s="161">
        <f>SUM(R235:R240)</f>
        <v>1.49136</v>
      </c>
      <c r="S234" s="160"/>
      <c r="T234" s="162">
        <f>SUM(T235:T240)</f>
        <v>0</v>
      </c>
      <c r="AR234" s="155" t="s">
        <v>92</v>
      </c>
      <c r="AT234" s="163" t="s">
        <v>75</v>
      </c>
      <c r="AU234" s="163" t="s">
        <v>84</v>
      </c>
      <c r="AY234" s="155" t="s">
        <v>173</v>
      </c>
      <c r="BK234" s="164">
        <f>SUM(BK235:BK240)</f>
        <v>0</v>
      </c>
    </row>
    <row r="235" spans="1:65" s="2" customFormat="1" ht="21.75" customHeight="1">
      <c r="A235" s="33"/>
      <c r="B235" s="167"/>
      <c r="C235" s="168" t="s">
        <v>601</v>
      </c>
      <c r="D235" s="168" t="s">
        <v>175</v>
      </c>
      <c r="E235" s="169" t="s">
        <v>1971</v>
      </c>
      <c r="F235" s="170" t="s">
        <v>1972</v>
      </c>
      <c r="G235" s="171" t="s">
        <v>659</v>
      </c>
      <c r="H235" s="172">
        <v>38</v>
      </c>
      <c r="I235" s="173"/>
      <c r="J235" s="174">
        <f aca="true" t="shared" si="20" ref="J235:J240">ROUND(I235*H235,2)</f>
        <v>0</v>
      </c>
      <c r="K235" s="170" t="s">
        <v>179</v>
      </c>
      <c r="L235" s="34"/>
      <c r="M235" s="175" t="s">
        <v>1</v>
      </c>
      <c r="N235" s="176" t="s">
        <v>42</v>
      </c>
      <c r="O235" s="59"/>
      <c r="P235" s="177">
        <f aca="true" t="shared" si="21" ref="P235:P240">O235*H235</f>
        <v>0</v>
      </c>
      <c r="Q235" s="177">
        <v>0</v>
      </c>
      <c r="R235" s="177">
        <f aca="true" t="shared" si="22" ref="R235:R240">Q235*H235</f>
        <v>0</v>
      </c>
      <c r="S235" s="177">
        <v>0</v>
      </c>
      <c r="T235" s="178">
        <f aca="true" t="shared" si="23" ref="T235:T240"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79" t="s">
        <v>253</v>
      </c>
      <c r="AT235" s="179" t="s">
        <v>175</v>
      </c>
      <c r="AU235" s="179" t="s">
        <v>92</v>
      </c>
      <c r="AY235" s="18" t="s">
        <v>173</v>
      </c>
      <c r="BE235" s="180">
        <f aca="true" t="shared" si="24" ref="BE235:BE240">IF(N235="základní",J235,0)</f>
        <v>0</v>
      </c>
      <c r="BF235" s="180">
        <f aca="true" t="shared" si="25" ref="BF235:BF240">IF(N235="snížená",J235,0)</f>
        <v>0</v>
      </c>
      <c r="BG235" s="180">
        <f aca="true" t="shared" si="26" ref="BG235:BG240">IF(N235="zákl. přenesená",J235,0)</f>
        <v>0</v>
      </c>
      <c r="BH235" s="180">
        <f aca="true" t="shared" si="27" ref="BH235:BH240">IF(N235="sníž. přenesená",J235,0)</f>
        <v>0</v>
      </c>
      <c r="BI235" s="180">
        <f aca="true" t="shared" si="28" ref="BI235:BI240">IF(N235="nulová",J235,0)</f>
        <v>0</v>
      </c>
      <c r="BJ235" s="18" t="s">
        <v>92</v>
      </c>
      <c r="BK235" s="180">
        <f aca="true" t="shared" si="29" ref="BK235:BK240">ROUND(I235*H235,2)</f>
        <v>0</v>
      </c>
      <c r="BL235" s="18" t="s">
        <v>253</v>
      </c>
      <c r="BM235" s="179" t="s">
        <v>1973</v>
      </c>
    </row>
    <row r="236" spans="1:65" s="2" customFormat="1" ht="33" customHeight="1">
      <c r="A236" s="33"/>
      <c r="B236" s="167"/>
      <c r="C236" s="168" t="s">
        <v>606</v>
      </c>
      <c r="D236" s="168" t="s">
        <v>175</v>
      </c>
      <c r="E236" s="169" t="s">
        <v>1974</v>
      </c>
      <c r="F236" s="170" t="s">
        <v>1975</v>
      </c>
      <c r="G236" s="171" t="s">
        <v>659</v>
      </c>
      <c r="H236" s="172">
        <v>10</v>
      </c>
      <c r="I236" s="173"/>
      <c r="J236" s="174">
        <f t="shared" si="20"/>
        <v>0</v>
      </c>
      <c r="K236" s="170" t="s">
        <v>179</v>
      </c>
      <c r="L236" s="34"/>
      <c r="M236" s="175" t="s">
        <v>1</v>
      </c>
      <c r="N236" s="176" t="s">
        <v>42</v>
      </c>
      <c r="O236" s="59"/>
      <c r="P236" s="177">
        <f t="shared" si="21"/>
        <v>0</v>
      </c>
      <c r="Q236" s="177">
        <v>0.0348</v>
      </c>
      <c r="R236" s="177">
        <f t="shared" si="22"/>
        <v>0.348</v>
      </c>
      <c r="S236" s="177">
        <v>0</v>
      </c>
      <c r="T236" s="178">
        <f t="shared" si="23"/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179" t="s">
        <v>253</v>
      </c>
      <c r="AT236" s="179" t="s">
        <v>175</v>
      </c>
      <c r="AU236" s="179" t="s">
        <v>92</v>
      </c>
      <c r="AY236" s="18" t="s">
        <v>173</v>
      </c>
      <c r="BE236" s="180">
        <f t="shared" si="24"/>
        <v>0</v>
      </c>
      <c r="BF236" s="180">
        <f t="shared" si="25"/>
        <v>0</v>
      </c>
      <c r="BG236" s="180">
        <f t="shared" si="26"/>
        <v>0</v>
      </c>
      <c r="BH236" s="180">
        <f t="shared" si="27"/>
        <v>0</v>
      </c>
      <c r="BI236" s="180">
        <f t="shared" si="28"/>
        <v>0</v>
      </c>
      <c r="BJ236" s="18" t="s">
        <v>92</v>
      </c>
      <c r="BK236" s="180">
        <f t="shared" si="29"/>
        <v>0</v>
      </c>
      <c r="BL236" s="18" t="s">
        <v>253</v>
      </c>
      <c r="BM236" s="179" t="s">
        <v>1976</v>
      </c>
    </row>
    <row r="237" spans="1:65" s="2" customFormat="1" ht="33" customHeight="1">
      <c r="A237" s="33"/>
      <c r="B237" s="167"/>
      <c r="C237" s="168" t="s">
        <v>610</v>
      </c>
      <c r="D237" s="168" t="s">
        <v>175</v>
      </c>
      <c r="E237" s="169" t="s">
        <v>1977</v>
      </c>
      <c r="F237" s="170" t="s">
        <v>1978</v>
      </c>
      <c r="G237" s="171" t="s">
        <v>659</v>
      </c>
      <c r="H237" s="172">
        <v>14</v>
      </c>
      <c r="I237" s="173"/>
      <c r="J237" s="174">
        <f t="shared" si="20"/>
        <v>0</v>
      </c>
      <c r="K237" s="170" t="s">
        <v>179</v>
      </c>
      <c r="L237" s="34"/>
      <c r="M237" s="175" t="s">
        <v>1</v>
      </c>
      <c r="N237" s="176" t="s">
        <v>42</v>
      </c>
      <c r="O237" s="59"/>
      <c r="P237" s="177">
        <f t="shared" si="21"/>
        <v>0</v>
      </c>
      <c r="Q237" s="177">
        <v>0.04132</v>
      </c>
      <c r="R237" s="177">
        <f t="shared" si="22"/>
        <v>0.57848</v>
      </c>
      <c r="S237" s="177">
        <v>0</v>
      </c>
      <c r="T237" s="178">
        <f t="shared" si="23"/>
        <v>0</v>
      </c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R237" s="179" t="s">
        <v>253</v>
      </c>
      <c r="AT237" s="179" t="s">
        <v>175</v>
      </c>
      <c r="AU237" s="179" t="s">
        <v>92</v>
      </c>
      <c r="AY237" s="18" t="s">
        <v>173</v>
      </c>
      <c r="BE237" s="180">
        <f t="shared" si="24"/>
        <v>0</v>
      </c>
      <c r="BF237" s="180">
        <f t="shared" si="25"/>
        <v>0</v>
      </c>
      <c r="BG237" s="180">
        <f t="shared" si="26"/>
        <v>0</v>
      </c>
      <c r="BH237" s="180">
        <f t="shared" si="27"/>
        <v>0</v>
      </c>
      <c r="BI237" s="180">
        <f t="shared" si="28"/>
        <v>0</v>
      </c>
      <c r="BJ237" s="18" t="s">
        <v>92</v>
      </c>
      <c r="BK237" s="180">
        <f t="shared" si="29"/>
        <v>0</v>
      </c>
      <c r="BL237" s="18" t="s">
        <v>253</v>
      </c>
      <c r="BM237" s="179" t="s">
        <v>1979</v>
      </c>
    </row>
    <row r="238" spans="1:65" s="2" customFormat="1" ht="33" customHeight="1">
      <c r="A238" s="33"/>
      <c r="B238" s="167"/>
      <c r="C238" s="168" t="s">
        <v>615</v>
      </c>
      <c r="D238" s="168" t="s">
        <v>175</v>
      </c>
      <c r="E238" s="169" t="s">
        <v>1980</v>
      </c>
      <c r="F238" s="170" t="s">
        <v>1981</v>
      </c>
      <c r="G238" s="171" t="s">
        <v>659</v>
      </c>
      <c r="H238" s="172">
        <v>2</v>
      </c>
      <c r="I238" s="173"/>
      <c r="J238" s="174">
        <f t="shared" si="20"/>
        <v>0</v>
      </c>
      <c r="K238" s="170" t="s">
        <v>179</v>
      </c>
      <c r="L238" s="34"/>
      <c r="M238" s="175" t="s">
        <v>1</v>
      </c>
      <c r="N238" s="176" t="s">
        <v>42</v>
      </c>
      <c r="O238" s="59"/>
      <c r="P238" s="177">
        <f t="shared" si="21"/>
        <v>0</v>
      </c>
      <c r="Q238" s="177">
        <v>0.04784</v>
      </c>
      <c r="R238" s="177">
        <f t="shared" si="22"/>
        <v>0.09568</v>
      </c>
      <c r="S238" s="177">
        <v>0</v>
      </c>
      <c r="T238" s="178">
        <f t="shared" si="23"/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79" t="s">
        <v>253</v>
      </c>
      <c r="AT238" s="179" t="s">
        <v>175</v>
      </c>
      <c r="AU238" s="179" t="s">
        <v>92</v>
      </c>
      <c r="AY238" s="18" t="s">
        <v>173</v>
      </c>
      <c r="BE238" s="180">
        <f t="shared" si="24"/>
        <v>0</v>
      </c>
      <c r="BF238" s="180">
        <f t="shared" si="25"/>
        <v>0</v>
      </c>
      <c r="BG238" s="180">
        <f t="shared" si="26"/>
        <v>0</v>
      </c>
      <c r="BH238" s="180">
        <f t="shared" si="27"/>
        <v>0</v>
      </c>
      <c r="BI238" s="180">
        <f t="shared" si="28"/>
        <v>0</v>
      </c>
      <c r="BJ238" s="18" t="s">
        <v>92</v>
      </c>
      <c r="BK238" s="180">
        <f t="shared" si="29"/>
        <v>0</v>
      </c>
      <c r="BL238" s="18" t="s">
        <v>253</v>
      </c>
      <c r="BM238" s="179" t="s">
        <v>1982</v>
      </c>
    </row>
    <row r="239" spans="1:65" s="2" customFormat="1" ht="16.5" customHeight="1">
      <c r="A239" s="33"/>
      <c r="B239" s="167"/>
      <c r="C239" s="168" t="s">
        <v>622</v>
      </c>
      <c r="D239" s="168" t="s">
        <v>175</v>
      </c>
      <c r="E239" s="169" t="s">
        <v>1983</v>
      </c>
      <c r="F239" s="170" t="s">
        <v>1984</v>
      </c>
      <c r="G239" s="171" t="s">
        <v>659</v>
      </c>
      <c r="H239" s="172">
        <v>12</v>
      </c>
      <c r="I239" s="173"/>
      <c r="J239" s="174">
        <f t="shared" si="20"/>
        <v>0</v>
      </c>
      <c r="K239" s="170" t="s">
        <v>1</v>
      </c>
      <c r="L239" s="34"/>
      <c r="M239" s="175" t="s">
        <v>1</v>
      </c>
      <c r="N239" s="176" t="s">
        <v>42</v>
      </c>
      <c r="O239" s="59"/>
      <c r="P239" s="177">
        <f t="shared" si="21"/>
        <v>0</v>
      </c>
      <c r="Q239" s="177">
        <v>0.0391</v>
      </c>
      <c r="R239" s="177">
        <f t="shared" si="22"/>
        <v>0.46920000000000006</v>
      </c>
      <c r="S239" s="177">
        <v>0</v>
      </c>
      <c r="T239" s="178">
        <f t="shared" si="23"/>
        <v>0</v>
      </c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R239" s="179" t="s">
        <v>253</v>
      </c>
      <c r="AT239" s="179" t="s">
        <v>175</v>
      </c>
      <c r="AU239" s="179" t="s">
        <v>92</v>
      </c>
      <c r="AY239" s="18" t="s">
        <v>173</v>
      </c>
      <c r="BE239" s="180">
        <f t="shared" si="24"/>
        <v>0</v>
      </c>
      <c r="BF239" s="180">
        <f t="shared" si="25"/>
        <v>0</v>
      </c>
      <c r="BG239" s="180">
        <f t="shared" si="26"/>
        <v>0</v>
      </c>
      <c r="BH239" s="180">
        <f t="shared" si="27"/>
        <v>0</v>
      </c>
      <c r="BI239" s="180">
        <f t="shared" si="28"/>
        <v>0</v>
      </c>
      <c r="BJ239" s="18" t="s">
        <v>92</v>
      </c>
      <c r="BK239" s="180">
        <f t="shared" si="29"/>
        <v>0</v>
      </c>
      <c r="BL239" s="18" t="s">
        <v>253</v>
      </c>
      <c r="BM239" s="179" t="s">
        <v>1985</v>
      </c>
    </row>
    <row r="240" spans="1:65" s="2" customFormat="1" ht="21.75" customHeight="1">
      <c r="A240" s="33"/>
      <c r="B240" s="167"/>
      <c r="C240" s="168" t="s">
        <v>433</v>
      </c>
      <c r="D240" s="168" t="s">
        <v>175</v>
      </c>
      <c r="E240" s="169" t="s">
        <v>1986</v>
      </c>
      <c r="F240" s="170" t="s">
        <v>1987</v>
      </c>
      <c r="G240" s="171" t="s">
        <v>618</v>
      </c>
      <c r="H240" s="223"/>
      <c r="I240" s="173"/>
      <c r="J240" s="174">
        <f t="shared" si="20"/>
        <v>0</v>
      </c>
      <c r="K240" s="170" t="s">
        <v>179</v>
      </c>
      <c r="L240" s="34"/>
      <c r="M240" s="175" t="s">
        <v>1</v>
      </c>
      <c r="N240" s="176" t="s">
        <v>42</v>
      </c>
      <c r="O240" s="59"/>
      <c r="P240" s="177">
        <f t="shared" si="21"/>
        <v>0</v>
      </c>
      <c r="Q240" s="177">
        <v>0</v>
      </c>
      <c r="R240" s="177">
        <f t="shared" si="22"/>
        <v>0</v>
      </c>
      <c r="S240" s="177">
        <v>0</v>
      </c>
      <c r="T240" s="178">
        <f t="shared" si="23"/>
        <v>0</v>
      </c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R240" s="179" t="s">
        <v>253</v>
      </c>
      <c r="AT240" s="179" t="s">
        <v>175</v>
      </c>
      <c r="AU240" s="179" t="s">
        <v>92</v>
      </c>
      <c r="AY240" s="18" t="s">
        <v>173</v>
      </c>
      <c r="BE240" s="180">
        <f t="shared" si="24"/>
        <v>0</v>
      </c>
      <c r="BF240" s="180">
        <f t="shared" si="25"/>
        <v>0</v>
      </c>
      <c r="BG240" s="180">
        <f t="shared" si="26"/>
        <v>0</v>
      </c>
      <c r="BH240" s="180">
        <f t="shared" si="27"/>
        <v>0</v>
      </c>
      <c r="BI240" s="180">
        <f t="shared" si="28"/>
        <v>0</v>
      </c>
      <c r="BJ240" s="18" t="s">
        <v>92</v>
      </c>
      <c r="BK240" s="180">
        <f t="shared" si="29"/>
        <v>0</v>
      </c>
      <c r="BL240" s="18" t="s">
        <v>253</v>
      </c>
      <c r="BM240" s="179" t="s">
        <v>1988</v>
      </c>
    </row>
    <row r="241" spans="2:63" s="12" customFormat="1" ht="22.95" customHeight="1">
      <c r="B241" s="154"/>
      <c r="D241" s="155" t="s">
        <v>75</v>
      </c>
      <c r="E241" s="165" t="s">
        <v>1989</v>
      </c>
      <c r="F241" s="165" t="s">
        <v>1990</v>
      </c>
      <c r="I241" s="157"/>
      <c r="J241" s="166">
        <f>BK241</f>
        <v>0</v>
      </c>
      <c r="L241" s="154"/>
      <c r="M241" s="159"/>
      <c r="N241" s="160"/>
      <c r="O241" s="160"/>
      <c r="P241" s="161">
        <f>P242</f>
        <v>0</v>
      </c>
      <c r="Q241" s="160"/>
      <c r="R241" s="161">
        <f>R242</f>
        <v>0</v>
      </c>
      <c r="S241" s="160"/>
      <c r="T241" s="162">
        <f>T242</f>
        <v>0</v>
      </c>
      <c r="AR241" s="155" t="s">
        <v>92</v>
      </c>
      <c r="AT241" s="163" t="s">
        <v>75</v>
      </c>
      <c r="AU241" s="163" t="s">
        <v>84</v>
      </c>
      <c r="AY241" s="155" t="s">
        <v>173</v>
      </c>
      <c r="BK241" s="164">
        <f>BK242</f>
        <v>0</v>
      </c>
    </row>
    <row r="242" spans="1:65" s="2" customFormat="1" ht="21.75" customHeight="1">
      <c r="A242" s="33"/>
      <c r="B242" s="167"/>
      <c r="C242" s="168" t="s">
        <v>633</v>
      </c>
      <c r="D242" s="168" t="s">
        <v>175</v>
      </c>
      <c r="E242" s="169" t="s">
        <v>1991</v>
      </c>
      <c r="F242" s="170" t="s">
        <v>1992</v>
      </c>
      <c r="G242" s="171" t="s">
        <v>256</v>
      </c>
      <c r="H242" s="172">
        <v>210</v>
      </c>
      <c r="I242" s="173"/>
      <c r="J242" s="174">
        <f>ROUND(I242*H242,2)</f>
        <v>0</v>
      </c>
      <c r="K242" s="170" t="s">
        <v>179</v>
      </c>
      <c r="L242" s="34"/>
      <c r="M242" s="224" t="s">
        <v>1</v>
      </c>
      <c r="N242" s="225" t="s">
        <v>42</v>
      </c>
      <c r="O242" s="226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R242" s="179" t="s">
        <v>253</v>
      </c>
      <c r="AT242" s="179" t="s">
        <v>175</v>
      </c>
      <c r="AU242" s="179" t="s">
        <v>92</v>
      </c>
      <c r="AY242" s="18" t="s">
        <v>173</v>
      </c>
      <c r="BE242" s="180">
        <f>IF(N242="základní",J242,0)</f>
        <v>0</v>
      </c>
      <c r="BF242" s="180">
        <f>IF(N242="snížená",J242,0)</f>
        <v>0</v>
      </c>
      <c r="BG242" s="180">
        <f>IF(N242="zákl. přenesená",J242,0)</f>
        <v>0</v>
      </c>
      <c r="BH242" s="180">
        <f>IF(N242="sníž. přenesená",J242,0)</f>
        <v>0</v>
      </c>
      <c r="BI242" s="180">
        <f>IF(N242="nulová",J242,0)</f>
        <v>0</v>
      </c>
      <c r="BJ242" s="18" t="s">
        <v>92</v>
      </c>
      <c r="BK242" s="180">
        <f>ROUND(I242*H242,2)</f>
        <v>0</v>
      </c>
      <c r="BL242" s="18" t="s">
        <v>253</v>
      </c>
      <c r="BM242" s="179" t="s">
        <v>1993</v>
      </c>
    </row>
    <row r="243" spans="1:31" s="2" customFormat="1" ht="6.9" customHeight="1">
      <c r="A243" s="33"/>
      <c r="B243" s="48"/>
      <c r="C243" s="49"/>
      <c r="D243" s="49"/>
      <c r="E243" s="49"/>
      <c r="F243" s="49"/>
      <c r="G243" s="49"/>
      <c r="H243" s="49"/>
      <c r="I243" s="127"/>
      <c r="J243" s="49"/>
      <c r="K243" s="49"/>
      <c r="L243" s="34"/>
      <c r="M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</row>
  </sheetData>
  <autoFilter ref="C136:K242"/>
  <mergeCells count="12">
    <mergeCell ref="E129:H129"/>
    <mergeCell ref="L2:V2"/>
    <mergeCell ref="E85:H85"/>
    <mergeCell ref="E87:H87"/>
    <mergeCell ref="E89:H89"/>
    <mergeCell ref="E125:H125"/>
    <mergeCell ref="E127:H12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102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97" t="s">
        <v>911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9" t="s">
        <v>1994</v>
      </c>
      <c r="F11" s="496"/>
      <c r="G11" s="496"/>
      <c r="H11" s="496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9" t="str">
        <f>'Rekapitulace stavby'!E14</f>
        <v>Vyplň údaj</v>
      </c>
      <c r="F20" s="485"/>
      <c r="G20" s="485"/>
      <c r="H20" s="485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9" t="s">
        <v>1</v>
      </c>
      <c r="F29" s="489"/>
      <c r="G29" s="489"/>
      <c r="H29" s="489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ROUND(J130,2)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2" t="s">
        <v>40</v>
      </c>
      <c r="E35" s="28" t="s">
        <v>41</v>
      </c>
      <c r="F35" s="113">
        <f>ROUND((SUM(BE130:BE176)),2)</f>
        <v>0</v>
      </c>
      <c r="G35" s="33"/>
      <c r="H35" s="33"/>
      <c r="I35" s="114">
        <v>0.21</v>
      </c>
      <c r="J35" s="113">
        <f>ROUND(((SUM(BE130:BE176))*I35),2)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42</v>
      </c>
      <c r="F36" s="113">
        <f>ROUND((SUM(BF130:BF176)),2)</f>
        <v>0</v>
      </c>
      <c r="G36" s="33"/>
      <c r="H36" s="33"/>
      <c r="I36" s="114">
        <v>0.15</v>
      </c>
      <c r="J36" s="113">
        <f>ROUND(((SUM(BF130:BF176))*I36),2)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43</v>
      </c>
      <c r="F37" s="113">
        <f>ROUND((SUM(BG130:BG176)),2)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28" t="s">
        <v>44</v>
      </c>
      <c r="F38" s="113">
        <f>ROUND((SUM(BH130:BH176)),2)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28" t="s">
        <v>45</v>
      </c>
      <c r="F39" s="113">
        <f>ROUND((SUM(BI130:BI176)),2)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97" t="s">
        <v>911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9" t="str">
        <f>E11</f>
        <v>SO 01.4 - Vzduchotechnika</v>
      </c>
      <c r="F89" s="496"/>
      <c r="G89" s="496"/>
      <c r="H89" s="496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5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J130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J131</f>
        <v>0</v>
      </c>
      <c r="L99" s="133"/>
    </row>
    <row r="100" spans="2:12" s="10" customFormat="1" ht="19.95" customHeight="1">
      <c r="B100" s="138"/>
      <c r="D100" s="139" t="s">
        <v>1471</v>
      </c>
      <c r="E100" s="140"/>
      <c r="F100" s="140"/>
      <c r="G100" s="140"/>
      <c r="H100" s="140"/>
      <c r="I100" s="141"/>
      <c r="J100" s="142">
        <f>J132</f>
        <v>0</v>
      </c>
      <c r="L100" s="138"/>
    </row>
    <row r="101" spans="2:12" s="10" customFormat="1" ht="19.95" customHeight="1">
      <c r="B101" s="138"/>
      <c r="D101" s="139" t="s">
        <v>142</v>
      </c>
      <c r="E101" s="140"/>
      <c r="F101" s="140"/>
      <c r="G101" s="140"/>
      <c r="H101" s="140"/>
      <c r="I101" s="141"/>
      <c r="J101" s="142">
        <f>J135</f>
        <v>0</v>
      </c>
      <c r="L101" s="138"/>
    </row>
    <row r="102" spans="2:12" s="10" customFormat="1" ht="19.95" customHeight="1">
      <c r="B102" s="138"/>
      <c r="D102" s="139" t="s">
        <v>143</v>
      </c>
      <c r="E102" s="140"/>
      <c r="F102" s="140"/>
      <c r="G102" s="140"/>
      <c r="H102" s="140"/>
      <c r="I102" s="141"/>
      <c r="J102" s="142">
        <f>J138</f>
        <v>0</v>
      </c>
      <c r="L102" s="138"/>
    </row>
    <row r="103" spans="2:12" s="10" customFormat="1" ht="19.95" customHeight="1">
      <c r="B103" s="138"/>
      <c r="D103" s="139" t="s">
        <v>144</v>
      </c>
      <c r="E103" s="140"/>
      <c r="F103" s="140"/>
      <c r="G103" s="140"/>
      <c r="H103" s="140"/>
      <c r="I103" s="141"/>
      <c r="J103" s="142">
        <f>J144</f>
        <v>0</v>
      </c>
      <c r="L103" s="138"/>
    </row>
    <row r="104" spans="2:12" s="9" customFormat="1" ht="24.9" customHeight="1">
      <c r="B104" s="133"/>
      <c r="D104" s="134" t="s">
        <v>145</v>
      </c>
      <c r="E104" s="135"/>
      <c r="F104" s="135"/>
      <c r="G104" s="135"/>
      <c r="H104" s="135"/>
      <c r="I104" s="136"/>
      <c r="J104" s="137">
        <f>J146</f>
        <v>0</v>
      </c>
      <c r="L104" s="133"/>
    </row>
    <row r="105" spans="2:12" s="10" customFormat="1" ht="19.95" customHeight="1">
      <c r="B105" s="138"/>
      <c r="D105" s="139" t="s">
        <v>147</v>
      </c>
      <c r="E105" s="140"/>
      <c r="F105" s="140"/>
      <c r="G105" s="140"/>
      <c r="H105" s="140"/>
      <c r="I105" s="141"/>
      <c r="J105" s="142">
        <f>J147</f>
        <v>0</v>
      </c>
      <c r="L105" s="138"/>
    </row>
    <row r="106" spans="2:12" s="10" customFormat="1" ht="19.95" customHeight="1">
      <c r="B106" s="138"/>
      <c r="D106" s="139" t="s">
        <v>1472</v>
      </c>
      <c r="E106" s="140"/>
      <c r="F106" s="140"/>
      <c r="G106" s="140"/>
      <c r="H106" s="140"/>
      <c r="I106" s="141"/>
      <c r="J106" s="142">
        <f>J152</f>
        <v>0</v>
      </c>
      <c r="L106" s="138"/>
    </row>
    <row r="107" spans="2:12" s="10" customFormat="1" ht="19.95" customHeight="1">
      <c r="B107" s="138"/>
      <c r="D107" s="139" t="s">
        <v>915</v>
      </c>
      <c r="E107" s="140"/>
      <c r="F107" s="140"/>
      <c r="G107" s="140"/>
      <c r="H107" s="140"/>
      <c r="I107" s="141"/>
      <c r="J107" s="142">
        <f>J154</f>
        <v>0</v>
      </c>
      <c r="L107" s="138"/>
    </row>
    <row r="108" spans="2:12" s="9" customFormat="1" ht="24.9" customHeight="1">
      <c r="B108" s="133"/>
      <c r="D108" s="134" t="s">
        <v>1474</v>
      </c>
      <c r="E108" s="135"/>
      <c r="F108" s="135"/>
      <c r="G108" s="135"/>
      <c r="H108" s="135"/>
      <c r="I108" s="136"/>
      <c r="J108" s="137">
        <f>J175</f>
        <v>0</v>
      </c>
      <c r="L108" s="133"/>
    </row>
    <row r="109" spans="1:31" s="2" customFormat="1" ht="21.75" customHeight="1">
      <c r="A109" s="33"/>
      <c r="B109" s="34"/>
      <c r="C109" s="33"/>
      <c r="D109" s="33"/>
      <c r="E109" s="33"/>
      <c r="F109" s="33"/>
      <c r="G109" s="33"/>
      <c r="H109" s="33"/>
      <c r="I109" s="103"/>
      <c r="J109" s="33"/>
      <c r="K109" s="33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" customHeight="1">
      <c r="A110" s="33"/>
      <c r="B110" s="48"/>
      <c r="C110" s="49"/>
      <c r="D110" s="49"/>
      <c r="E110" s="49"/>
      <c r="F110" s="49"/>
      <c r="G110" s="49"/>
      <c r="H110" s="49"/>
      <c r="I110" s="127"/>
      <c r="J110" s="49"/>
      <c r="K110" s="49"/>
      <c r="L110" s="4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4" spans="1:31" s="2" customFormat="1" ht="6.9" customHeight="1">
      <c r="A114" s="33"/>
      <c r="B114" s="50"/>
      <c r="C114" s="51"/>
      <c r="D114" s="51"/>
      <c r="E114" s="51"/>
      <c r="F114" s="51"/>
      <c r="G114" s="51"/>
      <c r="H114" s="51"/>
      <c r="I114" s="128"/>
      <c r="J114" s="51"/>
      <c r="K114" s="51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24.9" customHeight="1">
      <c r="A115" s="33"/>
      <c r="B115" s="34"/>
      <c r="C115" s="22" t="s">
        <v>158</v>
      </c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6.9" customHeight="1">
      <c r="A116" s="33"/>
      <c r="B116" s="34"/>
      <c r="C116" s="33"/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2" customHeight="1">
      <c r="A117" s="33"/>
      <c r="B117" s="34"/>
      <c r="C117" s="28" t="s">
        <v>16</v>
      </c>
      <c r="D117" s="33"/>
      <c r="E117" s="33"/>
      <c r="F117" s="33"/>
      <c r="G117" s="33"/>
      <c r="H117" s="33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23.25" customHeight="1">
      <c r="A118" s="33"/>
      <c r="B118" s="34"/>
      <c r="C118" s="33"/>
      <c r="D118" s="33"/>
      <c r="E118" s="497" t="str">
        <f>E7</f>
        <v>Stavební úpravy a zateplení objektu pro sociální bydlená ul.Jičínská č.p.156,Valašské Meziříčí</v>
      </c>
      <c r="F118" s="498"/>
      <c r="G118" s="498"/>
      <c r="H118" s="498"/>
      <c r="I118" s="103"/>
      <c r="J118" s="33"/>
      <c r="K118" s="33"/>
      <c r="L118" s="4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2:12" s="1" customFormat="1" ht="12" customHeight="1">
      <c r="B119" s="21"/>
      <c r="C119" s="28" t="s">
        <v>128</v>
      </c>
      <c r="I119" s="99"/>
      <c r="L119" s="21"/>
    </row>
    <row r="120" spans="1:31" s="2" customFormat="1" ht="16.5" customHeight="1">
      <c r="A120" s="33"/>
      <c r="B120" s="34"/>
      <c r="C120" s="33"/>
      <c r="D120" s="33"/>
      <c r="E120" s="497" t="s">
        <v>911</v>
      </c>
      <c r="F120" s="496"/>
      <c r="G120" s="496"/>
      <c r="H120" s="496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8" t="s">
        <v>912</v>
      </c>
      <c r="D121" s="33"/>
      <c r="E121" s="33"/>
      <c r="F121" s="33"/>
      <c r="G121" s="33"/>
      <c r="H121" s="33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3"/>
      <c r="D122" s="33"/>
      <c r="E122" s="479" t="str">
        <f>E11</f>
        <v>SO 01.4 - Vzduchotechnika</v>
      </c>
      <c r="F122" s="496"/>
      <c r="G122" s="496"/>
      <c r="H122" s="496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6.9" customHeight="1">
      <c r="A123" s="33"/>
      <c r="B123" s="34"/>
      <c r="C123" s="33"/>
      <c r="D123" s="33"/>
      <c r="E123" s="33"/>
      <c r="F123" s="33"/>
      <c r="G123" s="33"/>
      <c r="H123" s="33"/>
      <c r="I123" s="103"/>
      <c r="J123" s="33"/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2" customHeight="1">
      <c r="A124" s="33"/>
      <c r="B124" s="34"/>
      <c r="C124" s="28" t="s">
        <v>20</v>
      </c>
      <c r="D124" s="33"/>
      <c r="E124" s="33"/>
      <c r="F124" s="26" t="str">
        <f>F14</f>
        <v>Valašské Meziříčí</v>
      </c>
      <c r="G124" s="33"/>
      <c r="H124" s="33"/>
      <c r="I124" s="104" t="s">
        <v>22</v>
      </c>
      <c r="J124" s="56" t="str">
        <f>IF(J14="","",J14)</f>
        <v>4. 6. 2019</v>
      </c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" customHeight="1">
      <c r="A125" s="33"/>
      <c r="B125" s="34"/>
      <c r="C125" s="33"/>
      <c r="D125" s="33"/>
      <c r="E125" s="33"/>
      <c r="F125" s="33"/>
      <c r="G125" s="33"/>
      <c r="H125" s="33"/>
      <c r="I125" s="103"/>
      <c r="J125" s="33"/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54.45" customHeight="1">
      <c r="A126" s="33"/>
      <c r="B126" s="34"/>
      <c r="C126" s="28" t="s">
        <v>24</v>
      </c>
      <c r="D126" s="33"/>
      <c r="E126" s="33"/>
      <c r="F126" s="26" t="str">
        <f>E17</f>
        <v>Město Valašské Meziříčí</v>
      </c>
      <c r="G126" s="33"/>
      <c r="H126" s="33"/>
      <c r="I126" s="104" t="s">
        <v>30</v>
      </c>
      <c r="J126" s="31" t="str">
        <f>E23</f>
        <v xml:space="preserve">S WHG s.r.o.Ořešská 873,Řeporyje,155 00 Praha 5 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15" customHeight="1">
      <c r="A127" s="33"/>
      <c r="B127" s="34"/>
      <c r="C127" s="28" t="s">
        <v>28</v>
      </c>
      <c r="D127" s="33"/>
      <c r="E127" s="33"/>
      <c r="F127" s="26" t="str">
        <f>IF(E20="","",E20)</f>
        <v>Vyplň údaj</v>
      </c>
      <c r="G127" s="33"/>
      <c r="H127" s="33"/>
      <c r="I127" s="104" t="s">
        <v>33</v>
      </c>
      <c r="J127" s="31" t="str">
        <f>E26</f>
        <v>Fajfrová Irena</v>
      </c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0.35" customHeight="1">
      <c r="A128" s="33"/>
      <c r="B128" s="34"/>
      <c r="C128" s="33"/>
      <c r="D128" s="33"/>
      <c r="E128" s="33"/>
      <c r="F128" s="33"/>
      <c r="G128" s="33"/>
      <c r="H128" s="33"/>
      <c r="I128" s="103"/>
      <c r="J128" s="33"/>
      <c r="K128" s="33"/>
      <c r="L128" s="4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31" s="11" customFormat="1" ht="29.25" customHeight="1">
      <c r="A129" s="143"/>
      <c r="B129" s="144"/>
      <c r="C129" s="145" t="s">
        <v>159</v>
      </c>
      <c r="D129" s="146" t="s">
        <v>61</v>
      </c>
      <c r="E129" s="146" t="s">
        <v>57</v>
      </c>
      <c r="F129" s="146" t="s">
        <v>58</v>
      </c>
      <c r="G129" s="146" t="s">
        <v>160</v>
      </c>
      <c r="H129" s="146" t="s">
        <v>161</v>
      </c>
      <c r="I129" s="147" t="s">
        <v>162</v>
      </c>
      <c r="J129" s="146" t="s">
        <v>134</v>
      </c>
      <c r="K129" s="148" t="s">
        <v>163</v>
      </c>
      <c r="L129" s="149"/>
      <c r="M129" s="63" t="s">
        <v>1</v>
      </c>
      <c r="N129" s="64" t="s">
        <v>40</v>
      </c>
      <c r="O129" s="64" t="s">
        <v>164</v>
      </c>
      <c r="P129" s="64" t="s">
        <v>165</v>
      </c>
      <c r="Q129" s="64" t="s">
        <v>166</v>
      </c>
      <c r="R129" s="64" t="s">
        <v>167</v>
      </c>
      <c r="S129" s="64" t="s">
        <v>168</v>
      </c>
      <c r="T129" s="65" t="s">
        <v>169</v>
      </c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</row>
    <row r="130" spans="1:63" s="2" customFormat="1" ht="22.95" customHeight="1">
      <c r="A130" s="33"/>
      <c r="B130" s="34"/>
      <c r="C130" s="70" t="s">
        <v>170</v>
      </c>
      <c r="D130" s="33"/>
      <c r="E130" s="33"/>
      <c r="F130" s="33"/>
      <c r="G130" s="33"/>
      <c r="H130" s="33"/>
      <c r="I130" s="103"/>
      <c r="J130" s="150">
        <f>BK130</f>
        <v>0</v>
      </c>
      <c r="K130" s="33"/>
      <c r="L130" s="34"/>
      <c r="M130" s="66"/>
      <c r="N130" s="57"/>
      <c r="O130" s="67"/>
      <c r="P130" s="151">
        <f>P131+P146+P175</f>
        <v>0</v>
      </c>
      <c r="Q130" s="67"/>
      <c r="R130" s="151">
        <f>R131+R146+R175</f>
        <v>3.1914286</v>
      </c>
      <c r="S130" s="67"/>
      <c r="T130" s="152">
        <f>T131+T146+T175</f>
        <v>1.225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8" t="s">
        <v>75</v>
      </c>
      <c r="AU130" s="18" t="s">
        <v>136</v>
      </c>
      <c r="BK130" s="153">
        <f>BK131+BK146+BK175</f>
        <v>0</v>
      </c>
    </row>
    <row r="131" spans="2:63" s="12" customFormat="1" ht="25.95" customHeight="1">
      <c r="B131" s="154"/>
      <c r="D131" s="155" t="s">
        <v>75</v>
      </c>
      <c r="E131" s="156" t="s">
        <v>171</v>
      </c>
      <c r="F131" s="156" t="s">
        <v>172</v>
      </c>
      <c r="I131" s="157"/>
      <c r="J131" s="158">
        <f>BK131</f>
        <v>0</v>
      </c>
      <c r="L131" s="154"/>
      <c r="M131" s="159"/>
      <c r="N131" s="160"/>
      <c r="O131" s="160"/>
      <c r="P131" s="161">
        <f>P132+P135+P138+P144</f>
        <v>0</v>
      </c>
      <c r="Q131" s="160"/>
      <c r="R131" s="161">
        <f>R132+R135+R138+R144</f>
        <v>0.4547606</v>
      </c>
      <c r="S131" s="160"/>
      <c r="T131" s="162">
        <f>T132+T135+T138+T144</f>
        <v>1.225</v>
      </c>
      <c r="AR131" s="155" t="s">
        <v>84</v>
      </c>
      <c r="AT131" s="163" t="s">
        <v>75</v>
      </c>
      <c r="AU131" s="163" t="s">
        <v>76</v>
      </c>
      <c r="AY131" s="155" t="s">
        <v>173</v>
      </c>
      <c r="BK131" s="164">
        <f>BK132+BK135+BK138+BK144</f>
        <v>0</v>
      </c>
    </row>
    <row r="132" spans="2:63" s="12" customFormat="1" ht="22.95" customHeight="1">
      <c r="B132" s="154"/>
      <c r="D132" s="155" t="s">
        <v>75</v>
      </c>
      <c r="E132" s="165" t="s">
        <v>180</v>
      </c>
      <c r="F132" s="165" t="s">
        <v>1475</v>
      </c>
      <c r="I132" s="157"/>
      <c r="J132" s="166">
        <f>BK132</f>
        <v>0</v>
      </c>
      <c r="L132" s="154"/>
      <c r="M132" s="159"/>
      <c r="N132" s="160"/>
      <c r="O132" s="160"/>
      <c r="P132" s="161">
        <f>SUM(P133:P134)</f>
        <v>0</v>
      </c>
      <c r="Q132" s="160"/>
      <c r="R132" s="161">
        <f>SUM(R133:R134)</f>
        <v>0.43341060000000003</v>
      </c>
      <c r="S132" s="160"/>
      <c r="T132" s="162">
        <f>SUM(T133:T134)</f>
        <v>0</v>
      </c>
      <c r="AR132" s="155" t="s">
        <v>84</v>
      </c>
      <c r="AT132" s="163" t="s">
        <v>75</v>
      </c>
      <c r="AU132" s="163" t="s">
        <v>84</v>
      </c>
      <c r="AY132" s="155" t="s">
        <v>173</v>
      </c>
      <c r="BK132" s="164">
        <f>SUM(BK133:BK134)</f>
        <v>0</v>
      </c>
    </row>
    <row r="133" spans="1:65" s="2" customFormat="1" ht="16.5" customHeight="1">
      <c r="A133" s="33"/>
      <c r="B133" s="167"/>
      <c r="C133" s="168" t="s">
        <v>84</v>
      </c>
      <c r="D133" s="168" t="s">
        <v>175</v>
      </c>
      <c r="E133" s="169" t="s">
        <v>1476</v>
      </c>
      <c r="F133" s="170" t="s">
        <v>1477</v>
      </c>
      <c r="G133" s="171" t="s">
        <v>187</v>
      </c>
      <c r="H133" s="172">
        <v>0.185</v>
      </c>
      <c r="I133" s="173"/>
      <c r="J133" s="174">
        <f>ROUND(I133*H133,2)</f>
        <v>0</v>
      </c>
      <c r="K133" s="170" t="s">
        <v>179</v>
      </c>
      <c r="L133" s="34"/>
      <c r="M133" s="175" t="s">
        <v>1</v>
      </c>
      <c r="N133" s="176" t="s">
        <v>42</v>
      </c>
      <c r="O133" s="59"/>
      <c r="P133" s="177">
        <f>O133*H133</f>
        <v>0</v>
      </c>
      <c r="Q133" s="177">
        <v>2.34276</v>
      </c>
      <c r="R133" s="177">
        <f>Q133*H133</f>
        <v>0.43341060000000003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180</v>
      </c>
      <c r="AT133" s="179" t="s">
        <v>175</v>
      </c>
      <c r="AU133" s="179" t="s">
        <v>92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180</v>
      </c>
      <c r="BM133" s="179" t="s">
        <v>1995</v>
      </c>
    </row>
    <row r="134" spans="2:51" s="14" customFormat="1" ht="12">
      <c r="B134" s="189"/>
      <c r="D134" s="182" t="s">
        <v>182</v>
      </c>
      <c r="E134" s="190" t="s">
        <v>1</v>
      </c>
      <c r="F134" s="191" t="s">
        <v>1996</v>
      </c>
      <c r="H134" s="192">
        <v>0.185</v>
      </c>
      <c r="I134" s="193"/>
      <c r="L134" s="189"/>
      <c r="M134" s="194"/>
      <c r="N134" s="195"/>
      <c r="O134" s="195"/>
      <c r="P134" s="195"/>
      <c r="Q134" s="195"/>
      <c r="R134" s="195"/>
      <c r="S134" s="195"/>
      <c r="T134" s="196"/>
      <c r="AT134" s="190" t="s">
        <v>182</v>
      </c>
      <c r="AU134" s="190" t="s">
        <v>92</v>
      </c>
      <c r="AV134" s="14" t="s">
        <v>92</v>
      </c>
      <c r="AW134" s="14" t="s">
        <v>32</v>
      </c>
      <c r="AX134" s="14" t="s">
        <v>84</v>
      </c>
      <c r="AY134" s="190" t="s">
        <v>173</v>
      </c>
    </row>
    <row r="135" spans="2:63" s="12" customFormat="1" ht="22.95" customHeight="1">
      <c r="B135" s="154"/>
      <c r="D135" s="155" t="s">
        <v>75</v>
      </c>
      <c r="E135" s="165" t="s">
        <v>221</v>
      </c>
      <c r="F135" s="165" t="s">
        <v>488</v>
      </c>
      <c r="I135" s="157"/>
      <c r="J135" s="166">
        <f>BK135</f>
        <v>0</v>
      </c>
      <c r="L135" s="154"/>
      <c r="M135" s="159"/>
      <c r="N135" s="160"/>
      <c r="O135" s="160"/>
      <c r="P135" s="161">
        <f>SUM(P136:P137)</f>
        <v>0</v>
      </c>
      <c r="Q135" s="160"/>
      <c r="R135" s="161">
        <f>SUM(R136:R137)</f>
        <v>0.021349999999999997</v>
      </c>
      <c r="S135" s="160"/>
      <c r="T135" s="162">
        <f>SUM(T136:T137)</f>
        <v>1.225</v>
      </c>
      <c r="AR135" s="155" t="s">
        <v>84</v>
      </c>
      <c r="AT135" s="163" t="s">
        <v>75</v>
      </c>
      <c r="AU135" s="163" t="s">
        <v>84</v>
      </c>
      <c r="AY135" s="155" t="s">
        <v>173</v>
      </c>
      <c r="BK135" s="164">
        <f>SUM(BK136:BK137)</f>
        <v>0</v>
      </c>
    </row>
    <row r="136" spans="1:65" s="2" customFormat="1" ht="21.75" customHeight="1">
      <c r="A136" s="33"/>
      <c r="B136" s="167"/>
      <c r="C136" s="168" t="s">
        <v>92</v>
      </c>
      <c r="D136" s="168" t="s">
        <v>175</v>
      </c>
      <c r="E136" s="169" t="s">
        <v>1511</v>
      </c>
      <c r="F136" s="170" t="s">
        <v>1512</v>
      </c>
      <c r="G136" s="171" t="s">
        <v>256</v>
      </c>
      <c r="H136" s="172">
        <v>17.5</v>
      </c>
      <c r="I136" s="173"/>
      <c r="J136" s="174">
        <f>ROUND(I136*H136,2)</f>
        <v>0</v>
      </c>
      <c r="K136" s="170" t="s">
        <v>179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0.00122</v>
      </c>
      <c r="R136" s="177">
        <f>Q136*H136</f>
        <v>0.021349999999999997</v>
      </c>
      <c r="S136" s="177">
        <v>0.07</v>
      </c>
      <c r="T136" s="178">
        <f>S136*H136</f>
        <v>1.225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180</v>
      </c>
      <c r="AT136" s="179" t="s">
        <v>175</v>
      </c>
      <c r="AU136" s="179" t="s">
        <v>92</v>
      </c>
      <c r="AY136" s="18" t="s">
        <v>173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180</v>
      </c>
      <c r="BM136" s="179" t="s">
        <v>1997</v>
      </c>
    </row>
    <row r="137" spans="2:51" s="14" customFormat="1" ht="12">
      <c r="B137" s="189"/>
      <c r="D137" s="182" t="s">
        <v>182</v>
      </c>
      <c r="E137" s="190" t="s">
        <v>1</v>
      </c>
      <c r="F137" s="191" t="s">
        <v>1998</v>
      </c>
      <c r="H137" s="192">
        <v>17.5</v>
      </c>
      <c r="I137" s="193"/>
      <c r="L137" s="189"/>
      <c r="M137" s="194"/>
      <c r="N137" s="195"/>
      <c r="O137" s="195"/>
      <c r="P137" s="195"/>
      <c r="Q137" s="195"/>
      <c r="R137" s="195"/>
      <c r="S137" s="195"/>
      <c r="T137" s="196"/>
      <c r="AT137" s="190" t="s">
        <v>182</v>
      </c>
      <c r="AU137" s="190" t="s">
        <v>92</v>
      </c>
      <c r="AV137" s="14" t="s">
        <v>92</v>
      </c>
      <c r="AW137" s="14" t="s">
        <v>32</v>
      </c>
      <c r="AX137" s="14" t="s">
        <v>84</v>
      </c>
      <c r="AY137" s="190" t="s">
        <v>173</v>
      </c>
    </row>
    <row r="138" spans="2:63" s="12" customFormat="1" ht="22.95" customHeight="1">
      <c r="B138" s="154"/>
      <c r="D138" s="155" t="s">
        <v>75</v>
      </c>
      <c r="E138" s="165" t="s">
        <v>560</v>
      </c>
      <c r="F138" s="165" t="s">
        <v>561</v>
      </c>
      <c r="I138" s="157"/>
      <c r="J138" s="166">
        <f>BK138</f>
        <v>0</v>
      </c>
      <c r="L138" s="154"/>
      <c r="M138" s="159"/>
      <c r="N138" s="160"/>
      <c r="O138" s="160"/>
      <c r="P138" s="161">
        <f>SUM(P139:P143)</f>
        <v>0</v>
      </c>
      <c r="Q138" s="160"/>
      <c r="R138" s="161">
        <f>SUM(R139:R143)</f>
        <v>0</v>
      </c>
      <c r="S138" s="160"/>
      <c r="T138" s="162">
        <f>SUM(T139:T143)</f>
        <v>0</v>
      </c>
      <c r="AR138" s="155" t="s">
        <v>84</v>
      </c>
      <c r="AT138" s="163" t="s">
        <v>75</v>
      </c>
      <c r="AU138" s="163" t="s">
        <v>84</v>
      </c>
      <c r="AY138" s="155" t="s">
        <v>173</v>
      </c>
      <c r="BK138" s="164">
        <f>SUM(BK139:BK143)</f>
        <v>0</v>
      </c>
    </row>
    <row r="139" spans="1:65" s="2" customFormat="1" ht="21.75" customHeight="1">
      <c r="A139" s="33"/>
      <c r="B139" s="167"/>
      <c r="C139" s="168" t="s">
        <v>191</v>
      </c>
      <c r="D139" s="168" t="s">
        <v>175</v>
      </c>
      <c r="E139" s="169" t="s">
        <v>1068</v>
      </c>
      <c r="F139" s="170" t="s">
        <v>1069</v>
      </c>
      <c r="G139" s="171" t="s">
        <v>206</v>
      </c>
      <c r="H139" s="172">
        <v>1.225</v>
      </c>
      <c r="I139" s="173"/>
      <c r="J139" s="174">
        <f>ROUND(I139*H139,2)</f>
        <v>0</v>
      </c>
      <c r="K139" s="170" t="s">
        <v>179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180</v>
      </c>
      <c r="AT139" s="179" t="s">
        <v>175</v>
      </c>
      <c r="AU139" s="179" t="s">
        <v>92</v>
      </c>
      <c r="AY139" s="18" t="s">
        <v>173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92</v>
      </c>
      <c r="BK139" s="180">
        <f>ROUND(I139*H139,2)</f>
        <v>0</v>
      </c>
      <c r="BL139" s="18" t="s">
        <v>180</v>
      </c>
      <c r="BM139" s="179" t="s">
        <v>1999</v>
      </c>
    </row>
    <row r="140" spans="1:65" s="2" customFormat="1" ht="21.75" customHeight="1">
      <c r="A140" s="33"/>
      <c r="B140" s="167"/>
      <c r="C140" s="168" t="s">
        <v>180</v>
      </c>
      <c r="D140" s="168" t="s">
        <v>175</v>
      </c>
      <c r="E140" s="169" t="s">
        <v>563</v>
      </c>
      <c r="F140" s="170" t="s">
        <v>564</v>
      </c>
      <c r="G140" s="171" t="s">
        <v>206</v>
      </c>
      <c r="H140" s="172">
        <v>1.225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92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2000</v>
      </c>
    </row>
    <row r="141" spans="1:65" s="2" customFormat="1" ht="21.75" customHeight="1">
      <c r="A141" s="33"/>
      <c r="B141" s="167"/>
      <c r="C141" s="168" t="s">
        <v>199</v>
      </c>
      <c r="D141" s="168" t="s">
        <v>175</v>
      </c>
      <c r="E141" s="169" t="s">
        <v>567</v>
      </c>
      <c r="F141" s="170" t="s">
        <v>568</v>
      </c>
      <c r="G141" s="171" t="s">
        <v>206</v>
      </c>
      <c r="H141" s="172">
        <v>17.15</v>
      </c>
      <c r="I141" s="173"/>
      <c r="J141" s="174">
        <f>ROUND(I141*H141,2)</f>
        <v>0</v>
      </c>
      <c r="K141" s="170" t="s">
        <v>179</v>
      </c>
      <c r="L141" s="34"/>
      <c r="M141" s="175" t="s">
        <v>1</v>
      </c>
      <c r="N141" s="176" t="s">
        <v>42</v>
      </c>
      <c r="O141" s="59"/>
      <c r="P141" s="177">
        <f>O141*H141</f>
        <v>0</v>
      </c>
      <c r="Q141" s="177">
        <v>0</v>
      </c>
      <c r="R141" s="177">
        <f>Q141*H141</f>
        <v>0</v>
      </c>
      <c r="S141" s="177">
        <v>0</v>
      </c>
      <c r="T141" s="178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179" t="s">
        <v>180</v>
      </c>
      <c r="AT141" s="179" t="s">
        <v>175</v>
      </c>
      <c r="AU141" s="179" t="s">
        <v>92</v>
      </c>
      <c r="AY141" s="18" t="s">
        <v>173</v>
      </c>
      <c r="BE141" s="180">
        <f>IF(N141="základní",J141,0)</f>
        <v>0</v>
      </c>
      <c r="BF141" s="180">
        <f>IF(N141="snížená",J141,0)</f>
        <v>0</v>
      </c>
      <c r="BG141" s="180">
        <f>IF(N141="zákl. přenesená",J141,0)</f>
        <v>0</v>
      </c>
      <c r="BH141" s="180">
        <f>IF(N141="sníž. přenesená",J141,0)</f>
        <v>0</v>
      </c>
      <c r="BI141" s="180">
        <f>IF(N141="nulová",J141,0)</f>
        <v>0</v>
      </c>
      <c r="BJ141" s="18" t="s">
        <v>92</v>
      </c>
      <c r="BK141" s="180">
        <f>ROUND(I141*H141,2)</f>
        <v>0</v>
      </c>
      <c r="BL141" s="18" t="s">
        <v>180</v>
      </c>
      <c r="BM141" s="179" t="s">
        <v>2001</v>
      </c>
    </row>
    <row r="142" spans="2:51" s="14" customFormat="1" ht="12">
      <c r="B142" s="189"/>
      <c r="D142" s="182" t="s">
        <v>182</v>
      </c>
      <c r="F142" s="191" t="s">
        <v>2002</v>
      </c>
      <c r="H142" s="192">
        <v>17.15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182</v>
      </c>
      <c r="AU142" s="190" t="s">
        <v>92</v>
      </c>
      <c r="AV142" s="14" t="s">
        <v>92</v>
      </c>
      <c r="AW142" s="14" t="s">
        <v>3</v>
      </c>
      <c r="AX142" s="14" t="s">
        <v>84</v>
      </c>
      <c r="AY142" s="190" t="s">
        <v>173</v>
      </c>
    </row>
    <row r="143" spans="1:65" s="2" customFormat="1" ht="21.75" customHeight="1">
      <c r="A143" s="33"/>
      <c r="B143" s="167"/>
      <c r="C143" s="168" t="s">
        <v>203</v>
      </c>
      <c r="D143" s="168" t="s">
        <v>175</v>
      </c>
      <c r="E143" s="169" t="s">
        <v>572</v>
      </c>
      <c r="F143" s="170" t="s">
        <v>573</v>
      </c>
      <c r="G143" s="171" t="s">
        <v>206</v>
      </c>
      <c r="H143" s="172">
        <v>14.33</v>
      </c>
      <c r="I143" s="173"/>
      <c r="J143" s="174">
        <f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>O143*H143</f>
        <v>0</v>
      </c>
      <c r="Q143" s="177">
        <v>0</v>
      </c>
      <c r="R143" s="177">
        <f>Q143*H143</f>
        <v>0</v>
      </c>
      <c r="S143" s="177">
        <v>0</v>
      </c>
      <c r="T143" s="178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180</v>
      </c>
      <c r="AT143" s="179" t="s">
        <v>175</v>
      </c>
      <c r="AU143" s="179" t="s">
        <v>92</v>
      </c>
      <c r="AY143" s="18" t="s">
        <v>173</v>
      </c>
      <c r="BE143" s="180">
        <f>IF(N143="základní",J143,0)</f>
        <v>0</v>
      </c>
      <c r="BF143" s="180">
        <f>IF(N143="snížená",J143,0)</f>
        <v>0</v>
      </c>
      <c r="BG143" s="180">
        <f>IF(N143="zákl. přenesená",J143,0)</f>
        <v>0</v>
      </c>
      <c r="BH143" s="180">
        <f>IF(N143="sníž. přenesená",J143,0)</f>
        <v>0</v>
      </c>
      <c r="BI143" s="180">
        <f>IF(N143="nulová",J143,0)</f>
        <v>0</v>
      </c>
      <c r="BJ143" s="18" t="s">
        <v>92</v>
      </c>
      <c r="BK143" s="180">
        <f>ROUND(I143*H143,2)</f>
        <v>0</v>
      </c>
      <c r="BL143" s="18" t="s">
        <v>180</v>
      </c>
      <c r="BM143" s="179" t="s">
        <v>2003</v>
      </c>
    </row>
    <row r="144" spans="2:63" s="12" customFormat="1" ht="22.95" customHeight="1">
      <c r="B144" s="154"/>
      <c r="D144" s="155" t="s">
        <v>75</v>
      </c>
      <c r="E144" s="165" t="s">
        <v>575</v>
      </c>
      <c r="F144" s="165" t="s">
        <v>576</v>
      </c>
      <c r="I144" s="157"/>
      <c r="J144" s="166">
        <f>BK144</f>
        <v>0</v>
      </c>
      <c r="L144" s="154"/>
      <c r="M144" s="159"/>
      <c r="N144" s="160"/>
      <c r="O144" s="160"/>
      <c r="P144" s="161">
        <f>P145</f>
        <v>0</v>
      </c>
      <c r="Q144" s="160"/>
      <c r="R144" s="161">
        <f>R145</f>
        <v>0</v>
      </c>
      <c r="S144" s="160"/>
      <c r="T144" s="162">
        <f>T145</f>
        <v>0</v>
      </c>
      <c r="AR144" s="155" t="s">
        <v>84</v>
      </c>
      <c r="AT144" s="163" t="s">
        <v>75</v>
      </c>
      <c r="AU144" s="163" t="s">
        <v>84</v>
      </c>
      <c r="AY144" s="155" t="s">
        <v>173</v>
      </c>
      <c r="BK144" s="164">
        <f>BK145</f>
        <v>0</v>
      </c>
    </row>
    <row r="145" spans="1:65" s="2" customFormat="1" ht="16.5" customHeight="1">
      <c r="A145" s="33"/>
      <c r="B145" s="167"/>
      <c r="C145" s="168" t="s">
        <v>209</v>
      </c>
      <c r="D145" s="168" t="s">
        <v>175</v>
      </c>
      <c r="E145" s="169" t="s">
        <v>578</v>
      </c>
      <c r="F145" s="170" t="s">
        <v>579</v>
      </c>
      <c r="G145" s="171" t="s">
        <v>206</v>
      </c>
      <c r="H145" s="172">
        <v>0.433</v>
      </c>
      <c r="I145" s="173"/>
      <c r="J145" s="174">
        <f>ROUND(I145*H145,2)</f>
        <v>0</v>
      </c>
      <c r="K145" s="170" t="s">
        <v>179</v>
      </c>
      <c r="L145" s="34"/>
      <c r="M145" s="175" t="s">
        <v>1</v>
      </c>
      <c r="N145" s="176" t="s">
        <v>42</v>
      </c>
      <c r="O145" s="59"/>
      <c r="P145" s="177">
        <f>O145*H145</f>
        <v>0</v>
      </c>
      <c r="Q145" s="177">
        <v>0</v>
      </c>
      <c r="R145" s="177">
        <f>Q145*H145</f>
        <v>0</v>
      </c>
      <c r="S145" s="177">
        <v>0</v>
      </c>
      <c r="T145" s="178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180</v>
      </c>
      <c r="AT145" s="179" t="s">
        <v>175</v>
      </c>
      <c r="AU145" s="179" t="s">
        <v>92</v>
      </c>
      <c r="AY145" s="18" t="s">
        <v>173</v>
      </c>
      <c r="BE145" s="180">
        <f>IF(N145="základní",J145,0)</f>
        <v>0</v>
      </c>
      <c r="BF145" s="180">
        <f>IF(N145="snížená",J145,0)</f>
        <v>0</v>
      </c>
      <c r="BG145" s="180">
        <f>IF(N145="zákl. přenesená",J145,0)</f>
        <v>0</v>
      </c>
      <c r="BH145" s="180">
        <f>IF(N145="sníž. přenesená",J145,0)</f>
        <v>0</v>
      </c>
      <c r="BI145" s="180">
        <f>IF(N145="nulová",J145,0)</f>
        <v>0</v>
      </c>
      <c r="BJ145" s="18" t="s">
        <v>92</v>
      </c>
      <c r="BK145" s="180">
        <f>ROUND(I145*H145,2)</f>
        <v>0</v>
      </c>
      <c r="BL145" s="18" t="s">
        <v>180</v>
      </c>
      <c r="BM145" s="179" t="s">
        <v>2004</v>
      </c>
    </row>
    <row r="146" spans="2:63" s="12" customFormat="1" ht="25.95" customHeight="1">
      <c r="B146" s="154"/>
      <c r="D146" s="155" t="s">
        <v>75</v>
      </c>
      <c r="E146" s="156" t="s">
        <v>581</v>
      </c>
      <c r="F146" s="156" t="s">
        <v>582</v>
      </c>
      <c r="I146" s="157"/>
      <c r="J146" s="158">
        <f>BK146</f>
        <v>0</v>
      </c>
      <c r="L146" s="154"/>
      <c r="M146" s="159"/>
      <c r="N146" s="160"/>
      <c r="O146" s="160"/>
      <c r="P146" s="161">
        <f>P147+P152+P154</f>
        <v>0</v>
      </c>
      <c r="Q146" s="160"/>
      <c r="R146" s="161">
        <f>R147+R152+R154</f>
        <v>2.736668</v>
      </c>
      <c r="S146" s="160"/>
      <c r="T146" s="162">
        <f>T147+T152+T154</f>
        <v>0</v>
      </c>
      <c r="AR146" s="155" t="s">
        <v>92</v>
      </c>
      <c r="AT146" s="163" t="s">
        <v>75</v>
      </c>
      <c r="AU146" s="163" t="s">
        <v>76</v>
      </c>
      <c r="AY146" s="155" t="s">
        <v>173</v>
      </c>
      <c r="BK146" s="164">
        <f>BK147+BK152+BK154</f>
        <v>0</v>
      </c>
    </row>
    <row r="147" spans="2:63" s="12" customFormat="1" ht="22.95" customHeight="1">
      <c r="B147" s="154"/>
      <c r="D147" s="155" t="s">
        <v>75</v>
      </c>
      <c r="E147" s="165" t="s">
        <v>620</v>
      </c>
      <c r="F147" s="165" t="s">
        <v>621</v>
      </c>
      <c r="I147" s="157"/>
      <c r="J147" s="166">
        <f>BK147</f>
        <v>0</v>
      </c>
      <c r="L147" s="154"/>
      <c r="M147" s="159"/>
      <c r="N147" s="160"/>
      <c r="O147" s="160"/>
      <c r="P147" s="161">
        <f>SUM(P148:P151)</f>
        <v>0</v>
      </c>
      <c r="Q147" s="160"/>
      <c r="R147" s="161">
        <f>SUM(R148:R151)</f>
        <v>0.112428</v>
      </c>
      <c r="S147" s="160"/>
      <c r="T147" s="162">
        <f>SUM(T148:T151)</f>
        <v>0</v>
      </c>
      <c r="AR147" s="155" t="s">
        <v>92</v>
      </c>
      <c r="AT147" s="163" t="s">
        <v>75</v>
      </c>
      <c r="AU147" s="163" t="s">
        <v>84</v>
      </c>
      <c r="AY147" s="155" t="s">
        <v>173</v>
      </c>
      <c r="BK147" s="164">
        <f>SUM(BK148:BK151)</f>
        <v>0</v>
      </c>
    </row>
    <row r="148" spans="1:65" s="2" customFormat="1" ht="21.75" customHeight="1">
      <c r="A148" s="33"/>
      <c r="B148" s="167"/>
      <c r="C148" s="168" t="s">
        <v>216</v>
      </c>
      <c r="D148" s="168" t="s">
        <v>175</v>
      </c>
      <c r="E148" s="169" t="s">
        <v>2005</v>
      </c>
      <c r="F148" s="170" t="s">
        <v>2006</v>
      </c>
      <c r="G148" s="171" t="s">
        <v>256</v>
      </c>
      <c r="H148" s="172">
        <v>54</v>
      </c>
      <c r="I148" s="173"/>
      <c r="J148" s="174">
        <f>ROUND(I148*H148,2)</f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>O148*H148</f>
        <v>0</v>
      </c>
      <c r="Q148" s="177">
        <v>0.00041</v>
      </c>
      <c r="R148" s="177">
        <f>Q148*H148</f>
        <v>0.02214</v>
      </c>
      <c r="S148" s="177">
        <v>0</v>
      </c>
      <c r="T148" s="178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253</v>
      </c>
      <c r="AT148" s="179" t="s">
        <v>175</v>
      </c>
      <c r="AU148" s="179" t="s">
        <v>92</v>
      </c>
      <c r="AY148" s="18" t="s">
        <v>173</v>
      </c>
      <c r="BE148" s="180">
        <f>IF(N148="základní",J148,0)</f>
        <v>0</v>
      </c>
      <c r="BF148" s="180">
        <f>IF(N148="snížená",J148,0)</f>
        <v>0</v>
      </c>
      <c r="BG148" s="180">
        <f>IF(N148="zákl. přenesená",J148,0)</f>
        <v>0</v>
      </c>
      <c r="BH148" s="180">
        <f>IF(N148="sníž. přenesená",J148,0)</f>
        <v>0</v>
      </c>
      <c r="BI148" s="180">
        <f>IF(N148="nulová",J148,0)</f>
        <v>0</v>
      </c>
      <c r="BJ148" s="18" t="s">
        <v>92</v>
      </c>
      <c r="BK148" s="180">
        <f>ROUND(I148*H148,2)</f>
        <v>0</v>
      </c>
      <c r="BL148" s="18" t="s">
        <v>253</v>
      </c>
      <c r="BM148" s="179" t="s">
        <v>2007</v>
      </c>
    </row>
    <row r="149" spans="1:65" s="2" customFormat="1" ht="21.75" customHeight="1">
      <c r="A149" s="33"/>
      <c r="B149" s="167"/>
      <c r="C149" s="205" t="s">
        <v>221</v>
      </c>
      <c r="D149" s="205" t="s">
        <v>217</v>
      </c>
      <c r="E149" s="206" t="s">
        <v>2008</v>
      </c>
      <c r="F149" s="207" t="s">
        <v>2009</v>
      </c>
      <c r="G149" s="208" t="s">
        <v>256</v>
      </c>
      <c r="H149" s="209">
        <v>59.4</v>
      </c>
      <c r="I149" s="210"/>
      <c r="J149" s="211">
        <f>ROUND(I149*H149,2)</f>
        <v>0</v>
      </c>
      <c r="K149" s="207" t="s">
        <v>179</v>
      </c>
      <c r="L149" s="212"/>
      <c r="M149" s="213" t="s">
        <v>1</v>
      </c>
      <c r="N149" s="214" t="s">
        <v>42</v>
      </c>
      <c r="O149" s="59"/>
      <c r="P149" s="177">
        <f>O149*H149</f>
        <v>0</v>
      </c>
      <c r="Q149" s="177">
        <v>0.00152</v>
      </c>
      <c r="R149" s="177">
        <f>Q149*H149</f>
        <v>0.09028800000000001</v>
      </c>
      <c r="S149" s="177">
        <v>0</v>
      </c>
      <c r="T149" s="178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398</v>
      </c>
      <c r="AT149" s="179" t="s">
        <v>217</v>
      </c>
      <c r="AU149" s="179" t="s">
        <v>92</v>
      </c>
      <c r="AY149" s="18" t="s">
        <v>173</v>
      </c>
      <c r="BE149" s="180">
        <f>IF(N149="základní",J149,0)</f>
        <v>0</v>
      </c>
      <c r="BF149" s="180">
        <f>IF(N149="snížená",J149,0)</f>
        <v>0</v>
      </c>
      <c r="BG149" s="180">
        <f>IF(N149="zákl. přenesená",J149,0)</f>
        <v>0</v>
      </c>
      <c r="BH149" s="180">
        <f>IF(N149="sníž. přenesená",J149,0)</f>
        <v>0</v>
      </c>
      <c r="BI149" s="180">
        <f>IF(N149="nulová",J149,0)</f>
        <v>0</v>
      </c>
      <c r="BJ149" s="18" t="s">
        <v>92</v>
      </c>
      <c r="BK149" s="180">
        <f>ROUND(I149*H149,2)</f>
        <v>0</v>
      </c>
      <c r="BL149" s="18" t="s">
        <v>253</v>
      </c>
      <c r="BM149" s="179" t="s">
        <v>2010</v>
      </c>
    </row>
    <row r="150" spans="2:51" s="14" customFormat="1" ht="12">
      <c r="B150" s="189"/>
      <c r="D150" s="182" t="s">
        <v>182</v>
      </c>
      <c r="F150" s="191" t="s">
        <v>2011</v>
      </c>
      <c r="H150" s="192">
        <v>59.4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182</v>
      </c>
      <c r="AU150" s="190" t="s">
        <v>92</v>
      </c>
      <c r="AV150" s="14" t="s">
        <v>92</v>
      </c>
      <c r="AW150" s="14" t="s">
        <v>3</v>
      </c>
      <c r="AX150" s="14" t="s">
        <v>84</v>
      </c>
      <c r="AY150" s="190" t="s">
        <v>173</v>
      </c>
    </row>
    <row r="151" spans="1:65" s="2" customFormat="1" ht="21.75" customHeight="1">
      <c r="A151" s="33"/>
      <c r="B151" s="167"/>
      <c r="C151" s="168" t="s">
        <v>225</v>
      </c>
      <c r="D151" s="168" t="s">
        <v>175</v>
      </c>
      <c r="E151" s="169" t="s">
        <v>2012</v>
      </c>
      <c r="F151" s="170" t="s">
        <v>2013</v>
      </c>
      <c r="G151" s="171" t="s">
        <v>618</v>
      </c>
      <c r="H151" s="223"/>
      <c r="I151" s="173"/>
      <c r="J151" s="174">
        <f>ROUND(I151*H151,2)</f>
        <v>0</v>
      </c>
      <c r="K151" s="170" t="s">
        <v>179</v>
      </c>
      <c r="L151" s="34"/>
      <c r="M151" s="175" t="s">
        <v>1</v>
      </c>
      <c r="N151" s="176" t="s">
        <v>42</v>
      </c>
      <c r="O151" s="59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253</v>
      </c>
      <c r="AT151" s="179" t="s">
        <v>175</v>
      </c>
      <c r="AU151" s="179" t="s">
        <v>92</v>
      </c>
      <c r="AY151" s="18" t="s">
        <v>173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8" t="s">
        <v>92</v>
      </c>
      <c r="BK151" s="180">
        <f>ROUND(I151*H151,2)</f>
        <v>0</v>
      </c>
      <c r="BL151" s="18" t="s">
        <v>253</v>
      </c>
      <c r="BM151" s="179" t="s">
        <v>2014</v>
      </c>
    </row>
    <row r="152" spans="2:63" s="12" customFormat="1" ht="22.95" customHeight="1">
      <c r="B152" s="154"/>
      <c r="D152" s="155" t="s">
        <v>75</v>
      </c>
      <c r="E152" s="165" t="s">
        <v>1568</v>
      </c>
      <c r="F152" s="165" t="s">
        <v>1569</v>
      </c>
      <c r="I152" s="157"/>
      <c r="J152" s="166">
        <f>BK152</f>
        <v>0</v>
      </c>
      <c r="L152" s="154"/>
      <c r="M152" s="159"/>
      <c r="N152" s="160"/>
      <c r="O152" s="160"/>
      <c r="P152" s="161">
        <f>P153</f>
        <v>0</v>
      </c>
      <c r="Q152" s="160"/>
      <c r="R152" s="161">
        <f>R153</f>
        <v>0.01904</v>
      </c>
      <c r="S152" s="160"/>
      <c r="T152" s="162">
        <f>T153</f>
        <v>0</v>
      </c>
      <c r="AR152" s="155" t="s">
        <v>92</v>
      </c>
      <c r="AT152" s="163" t="s">
        <v>75</v>
      </c>
      <c r="AU152" s="163" t="s">
        <v>84</v>
      </c>
      <c r="AY152" s="155" t="s">
        <v>173</v>
      </c>
      <c r="BK152" s="164">
        <f>BK153</f>
        <v>0</v>
      </c>
    </row>
    <row r="153" spans="1:65" s="2" customFormat="1" ht="21.75" customHeight="1">
      <c r="A153" s="33"/>
      <c r="B153" s="167"/>
      <c r="C153" s="168" t="s">
        <v>231</v>
      </c>
      <c r="D153" s="168" t="s">
        <v>175</v>
      </c>
      <c r="E153" s="169" t="s">
        <v>2015</v>
      </c>
      <c r="F153" s="170" t="s">
        <v>2016</v>
      </c>
      <c r="G153" s="171" t="s">
        <v>659</v>
      </c>
      <c r="H153" s="172">
        <v>16</v>
      </c>
      <c r="I153" s="173"/>
      <c r="J153" s="174">
        <f>ROUND(I153*H153,2)</f>
        <v>0</v>
      </c>
      <c r="K153" s="170" t="s">
        <v>179</v>
      </c>
      <c r="L153" s="34"/>
      <c r="M153" s="175" t="s">
        <v>1</v>
      </c>
      <c r="N153" s="176" t="s">
        <v>42</v>
      </c>
      <c r="O153" s="59"/>
      <c r="P153" s="177">
        <f>O153*H153</f>
        <v>0</v>
      </c>
      <c r="Q153" s="177">
        <v>0.00119</v>
      </c>
      <c r="R153" s="177">
        <f>Q153*H153</f>
        <v>0.01904</v>
      </c>
      <c r="S153" s="177">
        <v>0</v>
      </c>
      <c r="T153" s="178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253</v>
      </c>
      <c r="AT153" s="179" t="s">
        <v>175</v>
      </c>
      <c r="AU153" s="179" t="s">
        <v>92</v>
      </c>
      <c r="AY153" s="18" t="s">
        <v>173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8" t="s">
        <v>92</v>
      </c>
      <c r="BK153" s="180">
        <f>ROUND(I153*H153,2)</f>
        <v>0</v>
      </c>
      <c r="BL153" s="18" t="s">
        <v>253</v>
      </c>
      <c r="BM153" s="179" t="s">
        <v>2017</v>
      </c>
    </row>
    <row r="154" spans="2:63" s="12" customFormat="1" ht="22.95" customHeight="1">
      <c r="B154" s="154"/>
      <c r="D154" s="155" t="s">
        <v>75</v>
      </c>
      <c r="E154" s="165" t="s">
        <v>1130</v>
      </c>
      <c r="F154" s="165" t="s">
        <v>101</v>
      </c>
      <c r="I154" s="157"/>
      <c r="J154" s="166">
        <f>BK154</f>
        <v>0</v>
      </c>
      <c r="L154" s="154"/>
      <c r="M154" s="159"/>
      <c r="N154" s="160"/>
      <c r="O154" s="160"/>
      <c r="P154" s="161">
        <f>SUM(P155:P174)</f>
        <v>0</v>
      </c>
      <c r="Q154" s="160"/>
      <c r="R154" s="161">
        <f>SUM(R155:R174)</f>
        <v>2.6052</v>
      </c>
      <c r="S154" s="160"/>
      <c r="T154" s="162">
        <f>SUM(T155:T174)</f>
        <v>0</v>
      </c>
      <c r="AR154" s="155" t="s">
        <v>92</v>
      </c>
      <c r="AT154" s="163" t="s">
        <v>75</v>
      </c>
      <c r="AU154" s="163" t="s">
        <v>84</v>
      </c>
      <c r="AY154" s="155" t="s">
        <v>173</v>
      </c>
      <c r="BK154" s="164">
        <f>SUM(BK155:BK174)</f>
        <v>0</v>
      </c>
    </row>
    <row r="155" spans="1:65" s="2" customFormat="1" ht="16.5" customHeight="1">
      <c r="A155" s="33"/>
      <c r="B155" s="167"/>
      <c r="C155" s="168" t="s">
        <v>235</v>
      </c>
      <c r="D155" s="168" t="s">
        <v>175</v>
      </c>
      <c r="E155" s="169" t="s">
        <v>2018</v>
      </c>
      <c r="F155" s="170" t="s">
        <v>2019</v>
      </c>
      <c r="G155" s="171" t="s">
        <v>659</v>
      </c>
      <c r="H155" s="172">
        <v>12</v>
      </c>
      <c r="I155" s="173"/>
      <c r="J155" s="174">
        <f>ROUND(I155*H155,2)</f>
        <v>0</v>
      </c>
      <c r="K155" s="170" t="s">
        <v>179</v>
      </c>
      <c r="L155" s="34"/>
      <c r="M155" s="175" t="s">
        <v>1</v>
      </c>
      <c r="N155" s="176" t="s">
        <v>42</v>
      </c>
      <c r="O155" s="59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253</v>
      </c>
      <c r="AT155" s="179" t="s">
        <v>175</v>
      </c>
      <c r="AU155" s="179" t="s">
        <v>92</v>
      </c>
      <c r="AY155" s="18" t="s">
        <v>173</v>
      </c>
      <c r="BE155" s="180">
        <f>IF(N155="základní",J155,0)</f>
        <v>0</v>
      </c>
      <c r="BF155" s="180">
        <f>IF(N155="snížená",J155,0)</f>
        <v>0</v>
      </c>
      <c r="BG155" s="180">
        <f>IF(N155="zákl. přenesená",J155,0)</f>
        <v>0</v>
      </c>
      <c r="BH155" s="180">
        <f>IF(N155="sníž. přenesená",J155,0)</f>
        <v>0</v>
      </c>
      <c r="BI155" s="180">
        <f>IF(N155="nulová",J155,0)</f>
        <v>0</v>
      </c>
      <c r="BJ155" s="18" t="s">
        <v>92</v>
      </c>
      <c r="BK155" s="180">
        <f>ROUND(I155*H155,2)</f>
        <v>0</v>
      </c>
      <c r="BL155" s="18" t="s">
        <v>253</v>
      </c>
      <c r="BM155" s="179" t="s">
        <v>2020</v>
      </c>
    </row>
    <row r="156" spans="1:65" s="2" customFormat="1" ht="16.5" customHeight="1">
      <c r="A156" s="33"/>
      <c r="B156" s="167"/>
      <c r="C156" s="168" t="s">
        <v>240</v>
      </c>
      <c r="D156" s="168" t="s">
        <v>175</v>
      </c>
      <c r="E156" s="169" t="s">
        <v>2021</v>
      </c>
      <c r="F156" s="170" t="s">
        <v>2022</v>
      </c>
      <c r="G156" s="171" t="s">
        <v>659</v>
      </c>
      <c r="H156" s="172">
        <v>12</v>
      </c>
      <c r="I156" s="173"/>
      <c r="J156" s="174">
        <f>ROUND(I156*H156,2)</f>
        <v>0</v>
      </c>
      <c r="K156" s="170" t="s">
        <v>179</v>
      </c>
      <c r="L156" s="34"/>
      <c r="M156" s="175" t="s">
        <v>1</v>
      </c>
      <c r="N156" s="176" t="s">
        <v>42</v>
      </c>
      <c r="O156" s="59"/>
      <c r="P156" s="177">
        <f>O156*H156</f>
        <v>0</v>
      </c>
      <c r="Q156" s="177">
        <v>0</v>
      </c>
      <c r="R156" s="177">
        <f>Q156*H156</f>
        <v>0</v>
      </c>
      <c r="S156" s="177">
        <v>0</v>
      </c>
      <c r="T156" s="178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253</v>
      </c>
      <c r="AT156" s="179" t="s">
        <v>175</v>
      </c>
      <c r="AU156" s="179" t="s">
        <v>92</v>
      </c>
      <c r="AY156" s="18" t="s">
        <v>173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8" t="s">
        <v>92</v>
      </c>
      <c r="BK156" s="180">
        <f>ROUND(I156*H156,2)</f>
        <v>0</v>
      </c>
      <c r="BL156" s="18" t="s">
        <v>253</v>
      </c>
      <c r="BM156" s="179" t="s">
        <v>2023</v>
      </c>
    </row>
    <row r="157" spans="1:65" s="2" customFormat="1" ht="21.75" customHeight="1">
      <c r="A157" s="33"/>
      <c r="B157" s="167"/>
      <c r="C157" s="168" t="s">
        <v>245</v>
      </c>
      <c r="D157" s="168" t="s">
        <v>175</v>
      </c>
      <c r="E157" s="169" t="s">
        <v>2024</v>
      </c>
      <c r="F157" s="170" t="s">
        <v>2025</v>
      </c>
      <c r="G157" s="171" t="s">
        <v>256</v>
      </c>
      <c r="H157" s="172">
        <v>120</v>
      </c>
      <c r="I157" s="173"/>
      <c r="J157" s="174">
        <f>ROUND(I157*H157,2)</f>
        <v>0</v>
      </c>
      <c r="K157" s="170" t="s">
        <v>179</v>
      </c>
      <c r="L157" s="34"/>
      <c r="M157" s="175" t="s">
        <v>1</v>
      </c>
      <c r="N157" s="176" t="s">
        <v>42</v>
      </c>
      <c r="O157" s="59"/>
      <c r="P157" s="177">
        <f>O157*H157</f>
        <v>0</v>
      </c>
      <c r="Q157" s="177">
        <v>0.00312</v>
      </c>
      <c r="R157" s="177">
        <f>Q157*H157</f>
        <v>0.3744</v>
      </c>
      <c r="S157" s="177">
        <v>0</v>
      </c>
      <c r="T157" s="178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253</v>
      </c>
      <c r="AT157" s="179" t="s">
        <v>175</v>
      </c>
      <c r="AU157" s="179" t="s">
        <v>92</v>
      </c>
      <c r="AY157" s="18" t="s">
        <v>173</v>
      </c>
      <c r="BE157" s="180">
        <f>IF(N157="základní",J157,0)</f>
        <v>0</v>
      </c>
      <c r="BF157" s="180">
        <f>IF(N157="snížená",J157,0)</f>
        <v>0</v>
      </c>
      <c r="BG157" s="180">
        <f>IF(N157="zákl. přenesená",J157,0)</f>
        <v>0</v>
      </c>
      <c r="BH157" s="180">
        <f>IF(N157="sníž. přenesená",J157,0)</f>
        <v>0</v>
      </c>
      <c r="BI157" s="180">
        <f>IF(N157="nulová",J157,0)</f>
        <v>0</v>
      </c>
      <c r="BJ157" s="18" t="s">
        <v>92</v>
      </c>
      <c r="BK157" s="180">
        <f>ROUND(I157*H157,2)</f>
        <v>0</v>
      </c>
      <c r="BL157" s="18" t="s">
        <v>253</v>
      </c>
      <c r="BM157" s="179" t="s">
        <v>2026</v>
      </c>
    </row>
    <row r="158" spans="1:65" s="2" customFormat="1" ht="21.75" customHeight="1">
      <c r="A158" s="33"/>
      <c r="B158" s="167"/>
      <c r="C158" s="168" t="s">
        <v>8</v>
      </c>
      <c r="D158" s="168" t="s">
        <v>175</v>
      </c>
      <c r="E158" s="169" t="s">
        <v>2027</v>
      </c>
      <c r="F158" s="170" t="s">
        <v>2028</v>
      </c>
      <c r="G158" s="171" t="s">
        <v>659</v>
      </c>
      <c r="H158" s="172">
        <v>53</v>
      </c>
      <c r="I158" s="173"/>
      <c r="J158" s="174">
        <f>ROUND(I158*H158,2)</f>
        <v>0</v>
      </c>
      <c r="K158" s="170" t="s">
        <v>179</v>
      </c>
      <c r="L158" s="34"/>
      <c r="M158" s="175" t="s">
        <v>1</v>
      </c>
      <c r="N158" s="176" t="s">
        <v>42</v>
      </c>
      <c r="O158" s="59"/>
      <c r="P158" s="177">
        <f>O158*H158</f>
        <v>0</v>
      </c>
      <c r="Q158" s="177">
        <v>0</v>
      </c>
      <c r="R158" s="177">
        <f>Q158*H158</f>
        <v>0</v>
      </c>
      <c r="S158" s="177">
        <v>0</v>
      </c>
      <c r="T158" s="178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253</v>
      </c>
      <c r="AT158" s="179" t="s">
        <v>175</v>
      </c>
      <c r="AU158" s="179" t="s">
        <v>92</v>
      </c>
      <c r="AY158" s="18" t="s">
        <v>173</v>
      </c>
      <c r="BE158" s="180">
        <f>IF(N158="základní",J158,0)</f>
        <v>0</v>
      </c>
      <c r="BF158" s="180">
        <f>IF(N158="snížená",J158,0)</f>
        <v>0</v>
      </c>
      <c r="BG158" s="180">
        <f>IF(N158="zákl. přenesená",J158,0)</f>
        <v>0</v>
      </c>
      <c r="BH158" s="180">
        <f>IF(N158="sníž. přenesená",J158,0)</f>
        <v>0</v>
      </c>
      <c r="BI158" s="180">
        <f>IF(N158="nulová",J158,0)</f>
        <v>0</v>
      </c>
      <c r="BJ158" s="18" t="s">
        <v>92</v>
      </c>
      <c r="BK158" s="180">
        <f>ROUND(I158*H158,2)</f>
        <v>0</v>
      </c>
      <c r="BL158" s="18" t="s">
        <v>253</v>
      </c>
      <c r="BM158" s="179" t="s">
        <v>2029</v>
      </c>
    </row>
    <row r="159" spans="2:51" s="14" customFormat="1" ht="12">
      <c r="B159" s="189"/>
      <c r="D159" s="182" t="s">
        <v>182</v>
      </c>
      <c r="E159" s="190" t="s">
        <v>1</v>
      </c>
      <c r="F159" s="191" t="s">
        <v>2030</v>
      </c>
      <c r="H159" s="192">
        <v>53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182</v>
      </c>
      <c r="AU159" s="190" t="s">
        <v>92</v>
      </c>
      <c r="AV159" s="14" t="s">
        <v>92</v>
      </c>
      <c r="AW159" s="14" t="s">
        <v>32</v>
      </c>
      <c r="AX159" s="14" t="s">
        <v>84</v>
      </c>
      <c r="AY159" s="190" t="s">
        <v>173</v>
      </c>
    </row>
    <row r="160" spans="1:65" s="2" customFormat="1" ht="21.75" customHeight="1">
      <c r="A160" s="33"/>
      <c r="B160" s="167"/>
      <c r="C160" s="168" t="s">
        <v>253</v>
      </c>
      <c r="D160" s="168" t="s">
        <v>175</v>
      </c>
      <c r="E160" s="169" t="s">
        <v>2031</v>
      </c>
      <c r="F160" s="170" t="s">
        <v>2032</v>
      </c>
      <c r="G160" s="171" t="s">
        <v>659</v>
      </c>
      <c r="H160" s="172">
        <v>24</v>
      </c>
      <c r="I160" s="173"/>
      <c r="J160" s="174">
        <f aca="true" t="shared" si="0" ref="J160:J174">ROUND(I160*H160,2)</f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 aca="true" t="shared" si="1" ref="P160:P174">O160*H160</f>
        <v>0</v>
      </c>
      <c r="Q160" s="177">
        <v>0</v>
      </c>
      <c r="R160" s="177">
        <f aca="true" t="shared" si="2" ref="R160:R174">Q160*H160</f>
        <v>0</v>
      </c>
      <c r="S160" s="177">
        <v>0</v>
      </c>
      <c r="T160" s="178">
        <f aca="true" t="shared" si="3" ref="T160:T174"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253</v>
      </c>
      <c r="AT160" s="179" t="s">
        <v>175</v>
      </c>
      <c r="AU160" s="179" t="s">
        <v>92</v>
      </c>
      <c r="AY160" s="18" t="s">
        <v>173</v>
      </c>
      <c r="BE160" s="180">
        <f aca="true" t="shared" si="4" ref="BE160:BE174">IF(N160="základní",J160,0)</f>
        <v>0</v>
      </c>
      <c r="BF160" s="180">
        <f aca="true" t="shared" si="5" ref="BF160:BF174">IF(N160="snížená",J160,0)</f>
        <v>0</v>
      </c>
      <c r="BG160" s="180">
        <f aca="true" t="shared" si="6" ref="BG160:BG174">IF(N160="zákl. přenesená",J160,0)</f>
        <v>0</v>
      </c>
      <c r="BH160" s="180">
        <f aca="true" t="shared" si="7" ref="BH160:BH174">IF(N160="sníž. přenesená",J160,0)</f>
        <v>0</v>
      </c>
      <c r="BI160" s="180">
        <f aca="true" t="shared" si="8" ref="BI160:BI174">IF(N160="nulová",J160,0)</f>
        <v>0</v>
      </c>
      <c r="BJ160" s="18" t="s">
        <v>92</v>
      </c>
      <c r="BK160" s="180">
        <f aca="true" t="shared" si="9" ref="BK160:BK174">ROUND(I160*H160,2)</f>
        <v>0</v>
      </c>
      <c r="BL160" s="18" t="s">
        <v>253</v>
      </c>
      <c r="BM160" s="179" t="s">
        <v>2033</v>
      </c>
    </row>
    <row r="161" spans="1:65" s="2" customFormat="1" ht="21.75" customHeight="1">
      <c r="A161" s="33"/>
      <c r="B161" s="167"/>
      <c r="C161" s="168" t="s">
        <v>260</v>
      </c>
      <c r="D161" s="168" t="s">
        <v>175</v>
      </c>
      <c r="E161" s="169" t="s">
        <v>2034</v>
      </c>
      <c r="F161" s="170" t="s">
        <v>2035</v>
      </c>
      <c r="G161" s="171" t="s">
        <v>659</v>
      </c>
      <c r="H161" s="172">
        <v>12</v>
      </c>
      <c r="I161" s="173"/>
      <c r="J161" s="174">
        <f t="shared" si="0"/>
        <v>0</v>
      </c>
      <c r="K161" s="170" t="s">
        <v>179</v>
      </c>
      <c r="L161" s="34"/>
      <c r="M161" s="175" t="s">
        <v>1</v>
      </c>
      <c r="N161" s="176" t="s">
        <v>42</v>
      </c>
      <c r="O161" s="59"/>
      <c r="P161" s="177">
        <f t="shared" si="1"/>
        <v>0</v>
      </c>
      <c r="Q161" s="177">
        <v>0</v>
      </c>
      <c r="R161" s="177">
        <f t="shared" si="2"/>
        <v>0</v>
      </c>
      <c r="S161" s="177">
        <v>0</v>
      </c>
      <c r="T161" s="178">
        <f t="shared" si="3"/>
        <v>0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179" t="s">
        <v>253</v>
      </c>
      <c r="AT161" s="179" t="s">
        <v>175</v>
      </c>
      <c r="AU161" s="179" t="s">
        <v>92</v>
      </c>
      <c r="AY161" s="18" t="s">
        <v>173</v>
      </c>
      <c r="BE161" s="180">
        <f t="shared" si="4"/>
        <v>0</v>
      </c>
      <c r="BF161" s="180">
        <f t="shared" si="5"/>
        <v>0</v>
      </c>
      <c r="BG161" s="180">
        <f t="shared" si="6"/>
        <v>0</v>
      </c>
      <c r="BH161" s="180">
        <f t="shared" si="7"/>
        <v>0</v>
      </c>
      <c r="BI161" s="180">
        <f t="shared" si="8"/>
        <v>0</v>
      </c>
      <c r="BJ161" s="18" t="s">
        <v>92</v>
      </c>
      <c r="BK161" s="180">
        <f t="shared" si="9"/>
        <v>0</v>
      </c>
      <c r="BL161" s="18" t="s">
        <v>253</v>
      </c>
      <c r="BM161" s="179" t="s">
        <v>2036</v>
      </c>
    </row>
    <row r="162" spans="1:65" s="2" customFormat="1" ht="21.75" customHeight="1">
      <c r="A162" s="33"/>
      <c r="B162" s="167"/>
      <c r="C162" s="168" t="s">
        <v>265</v>
      </c>
      <c r="D162" s="168" t="s">
        <v>175</v>
      </c>
      <c r="E162" s="169" t="s">
        <v>2037</v>
      </c>
      <c r="F162" s="170" t="s">
        <v>2038</v>
      </c>
      <c r="G162" s="171" t="s">
        <v>659</v>
      </c>
      <c r="H162" s="172">
        <v>16</v>
      </c>
      <c r="I162" s="173"/>
      <c r="J162" s="174">
        <f t="shared" si="0"/>
        <v>0</v>
      </c>
      <c r="K162" s="170" t="s">
        <v>179</v>
      </c>
      <c r="L162" s="34"/>
      <c r="M162" s="175" t="s">
        <v>1</v>
      </c>
      <c r="N162" s="176" t="s">
        <v>42</v>
      </c>
      <c r="O162" s="59"/>
      <c r="P162" s="177">
        <f t="shared" si="1"/>
        <v>0</v>
      </c>
      <c r="Q162" s="177">
        <v>0</v>
      </c>
      <c r="R162" s="177">
        <f t="shared" si="2"/>
        <v>0</v>
      </c>
      <c r="S162" s="177">
        <v>0</v>
      </c>
      <c r="T162" s="178">
        <f t="shared" si="3"/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253</v>
      </c>
      <c r="AT162" s="179" t="s">
        <v>175</v>
      </c>
      <c r="AU162" s="179" t="s">
        <v>92</v>
      </c>
      <c r="AY162" s="18" t="s">
        <v>173</v>
      </c>
      <c r="BE162" s="180">
        <f t="shared" si="4"/>
        <v>0</v>
      </c>
      <c r="BF162" s="180">
        <f t="shared" si="5"/>
        <v>0</v>
      </c>
      <c r="BG162" s="180">
        <f t="shared" si="6"/>
        <v>0</v>
      </c>
      <c r="BH162" s="180">
        <f t="shared" si="7"/>
        <v>0</v>
      </c>
      <c r="BI162" s="180">
        <f t="shared" si="8"/>
        <v>0</v>
      </c>
      <c r="BJ162" s="18" t="s">
        <v>92</v>
      </c>
      <c r="BK162" s="180">
        <f t="shared" si="9"/>
        <v>0</v>
      </c>
      <c r="BL162" s="18" t="s">
        <v>253</v>
      </c>
      <c r="BM162" s="179" t="s">
        <v>2039</v>
      </c>
    </row>
    <row r="163" spans="1:65" s="2" customFormat="1" ht="21.75" customHeight="1">
      <c r="A163" s="33"/>
      <c r="B163" s="167"/>
      <c r="C163" s="168" t="s">
        <v>270</v>
      </c>
      <c r="D163" s="168" t="s">
        <v>175</v>
      </c>
      <c r="E163" s="169" t="s">
        <v>2040</v>
      </c>
      <c r="F163" s="170" t="s">
        <v>2041</v>
      </c>
      <c r="G163" s="171" t="s">
        <v>256</v>
      </c>
      <c r="H163" s="172">
        <v>30</v>
      </c>
      <c r="I163" s="173"/>
      <c r="J163" s="174">
        <f t="shared" si="0"/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 t="shared" si="1"/>
        <v>0</v>
      </c>
      <c r="Q163" s="177">
        <v>0</v>
      </c>
      <c r="R163" s="177">
        <f t="shared" si="2"/>
        <v>0</v>
      </c>
      <c r="S163" s="177">
        <v>0</v>
      </c>
      <c r="T163" s="178">
        <f t="shared" si="3"/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253</v>
      </c>
      <c r="AT163" s="179" t="s">
        <v>175</v>
      </c>
      <c r="AU163" s="179" t="s">
        <v>92</v>
      </c>
      <c r="AY163" s="18" t="s">
        <v>173</v>
      </c>
      <c r="BE163" s="180">
        <f t="shared" si="4"/>
        <v>0</v>
      </c>
      <c r="BF163" s="180">
        <f t="shared" si="5"/>
        <v>0</v>
      </c>
      <c r="BG163" s="180">
        <f t="shared" si="6"/>
        <v>0</v>
      </c>
      <c r="BH163" s="180">
        <f t="shared" si="7"/>
        <v>0</v>
      </c>
      <c r="BI163" s="180">
        <f t="shared" si="8"/>
        <v>0</v>
      </c>
      <c r="BJ163" s="18" t="s">
        <v>92</v>
      </c>
      <c r="BK163" s="180">
        <f t="shared" si="9"/>
        <v>0</v>
      </c>
      <c r="BL163" s="18" t="s">
        <v>253</v>
      </c>
      <c r="BM163" s="179" t="s">
        <v>2042</v>
      </c>
    </row>
    <row r="164" spans="1:65" s="2" customFormat="1" ht="21.75" customHeight="1">
      <c r="A164" s="33"/>
      <c r="B164" s="167"/>
      <c r="C164" s="205" t="s">
        <v>289</v>
      </c>
      <c r="D164" s="205" t="s">
        <v>217</v>
      </c>
      <c r="E164" s="206" t="s">
        <v>2043</v>
      </c>
      <c r="F164" s="207" t="s">
        <v>2044</v>
      </c>
      <c r="G164" s="208" t="s">
        <v>659</v>
      </c>
      <c r="H164" s="209">
        <v>12</v>
      </c>
      <c r="I164" s="210"/>
      <c r="J164" s="211">
        <f t="shared" si="0"/>
        <v>0</v>
      </c>
      <c r="K164" s="207" t="s">
        <v>179</v>
      </c>
      <c r="L164" s="212"/>
      <c r="M164" s="213" t="s">
        <v>1</v>
      </c>
      <c r="N164" s="214" t="s">
        <v>42</v>
      </c>
      <c r="O164" s="59"/>
      <c r="P164" s="177">
        <f t="shared" si="1"/>
        <v>0</v>
      </c>
      <c r="Q164" s="177">
        <v>0.0015</v>
      </c>
      <c r="R164" s="177">
        <f t="shared" si="2"/>
        <v>0.018000000000000002</v>
      </c>
      <c r="S164" s="177">
        <v>0</v>
      </c>
      <c r="T164" s="178">
        <f t="shared" si="3"/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179" t="s">
        <v>398</v>
      </c>
      <c r="AT164" s="179" t="s">
        <v>217</v>
      </c>
      <c r="AU164" s="179" t="s">
        <v>92</v>
      </c>
      <c r="AY164" s="18" t="s">
        <v>173</v>
      </c>
      <c r="BE164" s="180">
        <f t="shared" si="4"/>
        <v>0</v>
      </c>
      <c r="BF164" s="180">
        <f t="shared" si="5"/>
        <v>0</v>
      </c>
      <c r="BG164" s="180">
        <f t="shared" si="6"/>
        <v>0</v>
      </c>
      <c r="BH164" s="180">
        <f t="shared" si="7"/>
        <v>0</v>
      </c>
      <c r="BI164" s="180">
        <f t="shared" si="8"/>
        <v>0</v>
      </c>
      <c r="BJ164" s="18" t="s">
        <v>92</v>
      </c>
      <c r="BK164" s="180">
        <f t="shared" si="9"/>
        <v>0</v>
      </c>
      <c r="BL164" s="18" t="s">
        <v>253</v>
      </c>
      <c r="BM164" s="179" t="s">
        <v>2045</v>
      </c>
    </row>
    <row r="165" spans="1:65" s="2" customFormat="1" ht="21.75" customHeight="1">
      <c r="A165" s="33"/>
      <c r="B165" s="167"/>
      <c r="C165" s="205" t="s">
        <v>7</v>
      </c>
      <c r="D165" s="205" t="s">
        <v>217</v>
      </c>
      <c r="E165" s="206" t="s">
        <v>2046</v>
      </c>
      <c r="F165" s="207" t="s">
        <v>2047</v>
      </c>
      <c r="G165" s="208" t="s">
        <v>256</v>
      </c>
      <c r="H165" s="209">
        <v>120</v>
      </c>
      <c r="I165" s="210"/>
      <c r="J165" s="211">
        <f t="shared" si="0"/>
        <v>0</v>
      </c>
      <c r="K165" s="207" t="s">
        <v>1</v>
      </c>
      <c r="L165" s="212"/>
      <c r="M165" s="213" t="s">
        <v>1</v>
      </c>
      <c r="N165" s="214" t="s">
        <v>42</v>
      </c>
      <c r="O165" s="59"/>
      <c r="P165" s="177">
        <f t="shared" si="1"/>
        <v>0</v>
      </c>
      <c r="Q165" s="177">
        <v>0.0013</v>
      </c>
      <c r="R165" s="177">
        <f t="shared" si="2"/>
        <v>0.156</v>
      </c>
      <c r="S165" s="177">
        <v>0</v>
      </c>
      <c r="T165" s="178">
        <f t="shared" si="3"/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79" t="s">
        <v>398</v>
      </c>
      <c r="AT165" s="179" t="s">
        <v>217</v>
      </c>
      <c r="AU165" s="179" t="s">
        <v>92</v>
      </c>
      <c r="AY165" s="18" t="s">
        <v>173</v>
      </c>
      <c r="BE165" s="180">
        <f t="shared" si="4"/>
        <v>0</v>
      </c>
      <c r="BF165" s="180">
        <f t="shared" si="5"/>
        <v>0</v>
      </c>
      <c r="BG165" s="180">
        <f t="shared" si="6"/>
        <v>0</v>
      </c>
      <c r="BH165" s="180">
        <f t="shared" si="7"/>
        <v>0</v>
      </c>
      <c r="BI165" s="180">
        <f t="shared" si="8"/>
        <v>0</v>
      </c>
      <c r="BJ165" s="18" t="s">
        <v>92</v>
      </c>
      <c r="BK165" s="180">
        <f t="shared" si="9"/>
        <v>0</v>
      </c>
      <c r="BL165" s="18" t="s">
        <v>253</v>
      </c>
      <c r="BM165" s="179" t="s">
        <v>2048</v>
      </c>
    </row>
    <row r="166" spans="1:65" s="2" customFormat="1" ht="16.5" customHeight="1">
      <c r="A166" s="33"/>
      <c r="B166" s="167"/>
      <c r="C166" s="205" t="s">
        <v>307</v>
      </c>
      <c r="D166" s="205" t="s">
        <v>217</v>
      </c>
      <c r="E166" s="206" t="s">
        <v>2049</v>
      </c>
      <c r="F166" s="207" t="s">
        <v>2050</v>
      </c>
      <c r="G166" s="208" t="s">
        <v>659</v>
      </c>
      <c r="H166" s="209">
        <v>42</v>
      </c>
      <c r="I166" s="210"/>
      <c r="J166" s="211">
        <f t="shared" si="0"/>
        <v>0</v>
      </c>
      <c r="K166" s="207" t="s">
        <v>1</v>
      </c>
      <c r="L166" s="212"/>
      <c r="M166" s="213" t="s">
        <v>1</v>
      </c>
      <c r="N166" s="214" t="s">
        <v>42</v>
      </c>
      <c r="O166" s="59"/>
      <c r="P166" s="177">
        <f t="shared" si="1"/>
        <v>0</v>
      </c>
      <c r="Q166" s="177">
        <v>0.0016</v>
      </c>
      <c r="R166" s="177">
        <f t="shared" si="2"/>
        <v>0.06720000000000001</v>
      </c>
      <c r="S166" s="177">
        <v>0</v>
      </c>
      <c r="T166" s="178">
        <f t="shared" si="3"/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398</v>
      </c>
      <c r="AT166" s="179" t="s">
        <v>217</v>
      </c>
      <c r="AU166" s="179" t="s">
        <v>92</v>
      </c>
      <c r="AY166" s="18" t="s">
        <v>173</v>
      </c>
      <c r="BE166" s="180">
        <f t="shared" si="4"/>
        <v>0</v>
      </c>
      <c r="BF166" s="180">
        <f t="shared" si="5"/>
        <v>0</v>
      </c>
      <c r="BG166" s="180">
        <f t="shared" si="6"/>
        <v>0</v>
      </c>
      <c r="BH166" s="180">
        <f t="shared" si="7"/>
        <v>0</v>
      </c>
      <c r="BI166" s="180">
        <f t="shared" si="8"/>
        <v>0</v>
      </c>
      <c r="BJ166" s="18" t="s">
        <v>92</v>
      </c>
      <c r="BK166" s="180">
        <f t="shared" si="9"/>
        <v>0</v>
      </c>
      <c r="BL166" s="18" t="s">
        <v>253</v>
      </c>
      <c r="BM166" s="179" t="s">
        <v>2051</v>
      </c>
    </row>
    <row r="167" spans="1:65" s="2" customFormat="1" ht="16.5" customHeight="1">
      <c r="A167" s="33"/>
      <c r="B167" s="167"/>
      <c r="C167" s="205" t="s">
        <v>315</v>
      </c>
      <c r="D167" s="205" t="s">
        <v>217</v>
      </c>
      <c r="E167" s="206" t="s">
        <v>2052</v>
      </c>
      <c r="F167" s="207" t="s">
        <v>2053</v>
      </c>
      <c r="G167" s="208" t="s">
        <v>659</v>
      </c>
      <c r="H167" s="209">
        <v>11</v>
      </c>
      <c r="I167" s="210"/>
      <c r="J167" s="211">
        <f t="shared" si="0"/>
        <v>0</v>
      </c>
      <c r="K167" s="207" t="s">
        <v>1</v>
      </c>
      <c r="L167" s="212"/>
      <c r="M167" s="213" t="s">
        <v>1</v>
      </c>
      <c r="N167" s="214" t="s">
        <v>42</v>
      </c>
      <c r="O167" s="59"/>
      <c r="P167" s="177">
        <f t="shared" si="1"/>
        <v>0</v>
      </c>
      <c r="Q167" s="177">
        <v>0.0016</v>
      </c>
      <c r="R167" s="177">
        <f t="shared" si="2"/>
        <v>0.0176</v>
      </c>
      <c r="S167" s="177">
        <v>0</v>
      </c>
      <c r="T167" s="178">
        <f t="shared" si="3"/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398</v>
      </c>
      <c r="AT167" s="179" t="s">
        <v>217</v>
      </c>
      <c r="AU167" s="179" t="s">
        <v>92</v>
      </c>
      <c r="AY167" s="18" t="s">
        <v>173</v>
      </c>
      <c r="BE167" s="180">
        <f t="shared" si="4"/>
        <v>0</v>
      </c>
      <c r="BF167" s="180">
        <f t="shared" si="5"/>
        <v>0</v>
      </c>
      <c r="BG167" s="180">
        <f t="shared" si="6"/>
        <v>0</v>
      </c>
      <c r="BH167" s="180">
        <f t="shared" si="7"/>
        <v>0</v>
      </c>
      <c r="BI167" s="180">
        <f t="shared" si="8"/>
        <v>0</v>
      </c>
      <c r="BJ167" s="18" t="s">
        <v>92</v>
      </c>
      <c r="BK167" s="180">
        <f t="shared" si="9"/>
        <v>0</v>
      </c>
      <c r="BL167" s="18" t="s">
        <v>253</v>
      </c>
      <c r="BM167" s="179" t="s">
        <v>2054</v>
      </c>
    </row>
    <row r="168" spans="1:65" s="2" customFormat="1" ht="16.5" customHeight="1">
      <c r="A168" s="33"/>
      <c r="B168" s="167"/>
      <c r="C168" s="205" t="s">
        <v>320</v>
      </c>
      <c r="D168" s="205" t="s">
        <v>217</v>
      </c>
      <c r="E168" s="206" t="s">
        <v>2055</v>
      </c>
      <c r="F168" s="207" t="s">
        <v>2056</v>
      </c>
      <c r="G168" s="208" t="s">
        <v>659</v>
      </c>
      <c r="H168" s="209">
        <v>24</v>
      </c>
      <c r="I168" s="210"/>
      <c r="J168" s="211">
        <f t="shared" si="0"/>
        <v>0</v>
      </c>
      <c r="K168" s="207" t="s">
        <v>1</v>
      </c>
      <c r="L168" s="212"/>
      <c r="M168" s="213" t="s">
        <v>1</v>
      </c>
      <c r="N168" s="214" t="s">
        <v>42</v>
      </c>
      <c r="O168" s="59"/>
      <c r="P168" s="177">
        <f t="shared" si="1"/>
        <v>0</v>
      </c>
      <c r="Q168" s="177">
        <v>0.0006</v>
      </c>
      <c r="R168" s="177">
        <f t="shared" si="2"/>
        <v>0.0144</v>
      </c>
      <c r="S168" s="177">
        <v>0</v>
      </c>
      <c r="T168" s="178">
        <f t="shared" si="3"/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179" t="s">
        <v>398</v>
      </c>
      <c r="AT168" s="179" t="s">
        <v>217</v>
      </c>
      <c r="AU168" s="179" t="s">
        <v>92</v>
      </c>
      <c r="AY168" s="18" t="s">
        <v>173</v>
      </c>
      <c r="BE168" s="180">
        <f t="shared" si="4"/>
        <v>0</v>
      </c>
      <c r="BF168" s="180">
        <f t="shared" si="5"/>
        <v>0</v>
      </c>
      <c r="BG168" s="180">
        <f t="shared" si="6"/>
        <v>0</v>
      </c>
      <c r="BH168" s="180">
        <f t="shared" si="7"/>
        <v>0</v>
      </c>
      <c r="BI168" s="180">
        <f t="shared" si="8"/>
        <v>0</v>
      </c>
      <c r="BJ168" s="18" t="s">
        <v>92</v>
      </c>
      <c r="BK168" s="180">
        <f t="shared" si="9"/>
        <v>0</v>
      </c>
      <c r="BL168" s="18" t="s">
        <v>253</v>
      </c>
      <c r="BM168" s="179" t="s">
        <v>2057</v>
      </c>
    </row>
    <row r="169" spans="1:65" s="2" customFormat="1" ht="16.5" customHeight="1">
      <c r="A169" s="33"/>
      <c r="B169" s="167"/>
      <c r="C169" s="205" t="s">
        <v>345</v>
      </c>
      <c r="D169" s="205" t="s">
        <v>217</v>
      </c>
      <c r="E169" s="206" t="s">
        <v>2058</v>
      </c>
      <c r="F169" s="207" t="s">
        <v>2059</v>
      </c>
      <c r="G169" s="208" t="s">
        <v>659</v>
      </c>
      <c r="H169" s="209">
        <v>3</v>
      </c>
      <c r="I169" s="210"/>
      <c r="J169" s="211">
        <f t="shared" si="0"/>
        <v>0</v>
      </c>
      <c r="K169" s="207" t="s">
        <v>1</v>
      </c>
      <c r="L169" s="212"/>
      <c r="M169" s="213" t="s">
        <v>1</v>
      </c>
      <c r="N169" s="214" t="s">
        <v>42</v>
      </c>
      <c r="O169" s="59"/>
      <c r="P169" s="177">
        <f t="shared" si="1"/>
        <v>0</v>
      </c>
      <c r="Q169" s="177">
        <v>0</v>
      </c>
      <c r="R169" s="177">
        <f t="shared" si="2"/>
        <v>0</v>
      </c>
      <c r="S169" s="177">
        <v>0</v>
      </c>
      <c r="T169" s="178">
        <f t="shared" si="3"/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398</v>
      </c>
      <c r="AT169" s="179" t="s">
        <v>217</v>
      </c>
      <c r="AU169" s="179" t="s">
        <v>92</v>
      </c>
      <c r="AY169" s="18" t="s">
        <v>173</v>
      </c>
      <c r="BE169" s="180">
        <f t="shared" si="4"/>
        <v>0</v>
      </c>
      <c r="BF169" s="180">
        <f t="shared" si="5"/>
        <v>0</v>
      </c>
      <c r="BG169" s="180">
        <f t="shared" si="6"/>
        <v>0</v>
      </c>
      <c r="BH169" s="180">
        <f t="shared" si="7"/>
        <v>0</v>
      </c>
      <c r="BI169" s="180">
        <f t="shared" si="8"/>
        <v>0</v>
      </c>
      <c r="BJ169" s="18" t="s">
        <v>92</v>
      </c>
      <c r="BK169" s="180">
        <f t="shared" si="9"/>
        <v>0</v>
      </c>
      <c r="BL169" s="18" t="s">
        <v>253</v>
      </c>
      <c r="BM169" s="179" t="s">
        <v>2060</v>
      </c>
    </row>
    <row r="170" spans="1:65" s="2" customFormat="1" ht="16.5" customHeight="1">
      <c r="A170" s="33"/>
      <c r="B170" s="167"/>
      <c r="C170" s="205" t="s">
        <v>349</v>
      </c>
      <c r="D170" s="205" t="s">
        <v>217</v>
      </c>
      <c r="E170" s="206" t="s">
        <v>2061</v>
      </c>
      <c r="F170" s="207" t="s">
        <v>2062</v>
      </c>
      <c r="G170" s="208" t="s">
        <v>659</v>
      </c>
      <c r="H170" s="209">
        <v>16</v>
      </c>
      <c r="I170" s="210"/>
      <c r="J170" s="211">
        <f t="shared" si="0"/>
        <v>0</v>
      </c>
      <c r="K170" s="207" t="s">
        <v>179</v>
      </c>
      <c r="L170" s="212"/>
      <c r="M170" s="213" t="s">
        <v>1</v>
      </c>
      <c r="N170" s="214" t="s">
        <v>42</v>
      </c>
      <c r="O170" s="59"/>
      <c r="P170" s="177">
        <f t="shared" si="1"/>
        <v>0</v>
      </c>
      <c r="Q170" s="177">
        <v>0.001</v>
      </c>
      <c r="R170" s="177">
        <f t="shared" si="2"/>
        <v>0.016</v>
      </c>
      <c r="S170" s="177">
        <v>0</v>
      </c>
      <c r="T170" s="178">
        <f t="shared" si="3"/>
        <v>0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179" t="s">
        <v>398</v>
      </c>
      <c r="AT170" s="179" t="s">
        <v>217</v>
      </c>
      <c r="AU170" s="179" t="s">
        <v>92</v>
      </c>
      <c r="AY170" s="18" t="s">
        <v>173</v>
      </c>
      <c r="BE170" s="180">
        <f t="shared" si="4"/>
        <v>0</v>
      </c>
      <c r="BF170" s="180">
        <f t="shared" si="5"/>
        <v>0</v>
      </c>
      <c r="BG170" s="180">
        <f t="shared" si="6"/>
        <v>0</v>
      </c>
      <c r="BH170" s="180">
        <f t="shared" si="7"/>
        <v>0</v>
      </c>
      <c r="BI170" s="180">
        <f t="shared" si="8"/>
        <v>0</v>
      </c>
      <c r="BJ170" s="18" t="s">
        <v>92</v>
      </c>
      <c r="BK170" s="180">
        <f t="shared" si="9"/>
        <v>0</v>
      </c>
      <c r="BL170" s="18" t="s">
        <v>253</v>
      </c>
      <c r="BM170" s="179" t="s">
        <v>2063</v>
      </c>
    </row>
    <row r="171" spans="1:65" s="2" customFormat="1" ht="16.5" customHeight="1">
      <c r="A171" s="33"/>
      <c r="B171" s="167"/>
      <c r="C171" s="205" t="s">
        <v>353</v>
      </c>
      <c r="D171" s="205" t="s">
        <v>217</v>
      </c>
      <c r="E171" s="206" t="s">
        <v>2064</v>
      </c>
      <c r="F171" s="207" t="s">
        <v>2065</v>
      </c>
      <c r="G171" s="208" t="s">
        <v>659</v>
      </c>
      <c r="H171" s="209">
        <v>12</v>
      </c>
      <c r="I171" s="210"/>
      <c r="J171" s="211">
        <f t="shared" si="0"/>
        <v>0</v>
      </c>
      <c r="K171" s="207" t="s">
        <v>179</v>
      </c>
      <c r="L171" s="212"/>
      <c r="M171" s="213" t="s">
        <v>1</v>
      </c>
      <c r="N171" s="214" t="s">
        <v>42</v>
      </c>
      <c r="O171" s="59"/>
      <c r="P171" s="177">
        <f t="shared" si="1"/>
        <v>0</v>
      </c>
      <c r="Q171" s="177">
        <v>0.0018</v>
      </c>
      <c r="R171" s="177">
        <f t="shared" si="2"/>
        <v>0.0216</v>
      </c>
      <c r="S171" s="177">
        <v>0</v>
      </c>
      <c r="T171" s="178">
        <f t="shared" si="3"/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179" t="s">
        <v>398</v>
      </c>
      <c r="AT171" s="179" t="s">
        <v>217</v>
      </c>
      <c r="AU171" s="179" t="s">
        <v>92</v>
      </c>
      <c r="AY171" s="18" t="s">
        <v>173</v>
      </c>
      <c r="BE171" s="180">
        <f t="shared" si="4"/>
        <v>0</v>
      </c>
      <c r="BF171" s="180">
        <f t="shared" si="5"/>
        <v>0</v>
      </c>
      <c r="BG171" s="180">
        <f t="shared" si="6"/>
        <v>0</v>
      </c>
      <c r="BH171" s="180">
        <f t="shared" si="7"/>
        <v>0</v>
      </c>
      <c r="BI171" s="180">
        <f t="shared" si="8"/>
        <v>0</v>
      </c>
      <c r="BJ171" s="18" t="s">
        <v>92</v>
      </c>
      <c r="BK171" s="180">
        <f t="shared" si="9"/>
        <v>0</v>
      </c>
      <c r="BL171" s="18" t="s">
        <v>253</v>
      </c>
      <c r="BM171" s="179" t="s">
        <v>2066</v>
      </c>
    </row>
    <row r="172" spans="1:65" s="2" customFormat="1" ht="16.5" customHeight="1">
      <c r="A172" s="33"/>
      <c r="B172" s="167"/>
      <c r="C172" s="205" t="s">
        <v>361</v>
      </c>
      <c r="D172" s="205" t="s">
        <v>217</v>
      </c>
      <c r="E172" s="206" t="s">
        <v>2067</v>
      </c>
      <c r="F172" s="207" t="s">
        <v>2068</v>
      </c>
      <c r="G172" s="208" t="s">
        <v>659</v>
      </c>
      <c r="H172" s="209">
        <v>16</v>
      </c>
      <c r="I172" s="210"/>
      <c r="J172" s="211">
        <f t="shared" si="0"/>
        <v>0</v>
      </c>
      <c r="K172" s="207" t="s">
        <v>179</v>
      </c>
      <c r="L172" s="212"/>
      <c r="M172" s="213" t="s">
        <v>1</v>
      </c>
      <c r="N172" s="214" t="s">
        <v>42</v>
      </c>
      <c r="O172" s="59"/>
      <c r="P172" s="177">
        <f t="shared" si="1"/>
        <v>0</v>
      </c>
      <c r="Q172" s="177">
        <v>0.12</v>
      </c>
      <c r="R172" s="177">
        <f t="shared" si="2"/>
        <v>1.92</v>
      </c>
      <c r="S172" s="177">
        <v>0</v>
      </c>
      <c r="T172" s="178">
        <f t="shared" si="3"/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179" t="s">
        <v>398</v>
      </c>
      <c r="AT172" s="179" t="s">
        <v>217</v>
      </c>
      <c r="AU172" s="179" t="s">
        <v>92</v>
      </c>
      <c r="AY172" s="18" t="s">
        <v>173</v>
      </c>
      <c r="BE172" s="180">
        <f t="shared" si="4"/>
        <v>0</v>
      </c>
      <c r="BF172" s="180">
        <f t="shared" si="5"/>
        <v>0</v>
      </c>
      <c r="BG172" s="180">
        <f t="shared" si="6"/>
        <v>0</v>
      </c>
      <c r="BH172" s="180">
        <f t="shared" si="7"/>
        <v>0</v>
      </c>
      <c r="BI172" s="180">
        <f t="shared" si="8"/>
        <v>0</v>
      </c>
      <c r="BJ172" s="18" t="s">
        <v>92</v>
      </c>
      <c r="BK172" s="180">
        <f t="shared" si="9"/>
        <v>0</v>
      </c>
      <c r="BL172" s="18" t="s">
        <v>253</v>
      </c>
      <c r="BM172" s="179" t="s">
        <v>2069</v>
      </c>
    </row>
    <row r="173" spans="1:65" s="2" customFormat="1" ht="16.5" customHeight="1">
      <c r="A173" s="33"/>
      <c r="B173" s="167"/>
      <c r="C173" s="205" t="s">
        <v>366</v>
      </c>
      <c r="D173" s="205" t="s">
        <v>217</v>
      </c>
      <c r="E173" s="206" t="s">
        <v>2070</v>
      </c>
      <c r="F173" s="207" t="s">
        <v>2071</v>
      </c>
      <c r="G173" s="208" t="s">
        <v>2072</v>
      </c>
      <c r="H173" s="209">
        <v>12</v>
      </c>
      <c r="I173" s="210"/>
      <c r="J173" s="211">
        <f t="shared" si="0"/>
        <v>0</v>
      </c>
      <c r="K173" s="207" t="s">
        <v>1</v>
      </c>
      <c r="L173" s="212"/>
      <c r="M173" s="213" t="s">
        <v>1</v>
      </c>
      <c r="N173" s="214" t="s">
        <v>42</v>
      </c>
      <c r="O173" s="59"/>
      <c r="P173" s="177">
        <f t="shared" si="1"/>
        <v>0</v>
      </c>
      <c r="Q173" s="177">
        <v>0</v>
      </c>
      <c r="R173" s="177">
        <f t="shared" si="2"/>
        <v>0</v>
      </c>
      <c r="S173" s="177">
        <v>0</v>
      </c>
      <c r="T173" s="178">
        <f t="shared" si="3"/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79" t="s">
        <v>398</v>
      </c>
      <c r="AT173" s="179" t="s">
        <v>217</v>
      </c>
      <c r="AU173" s="179" t="s">
        <v>92</v>
      </c>
      <c r="AY173" s="18" t="s">
        <v>173</v>
      </c>
      <c r="BE173" s="180">
        <f t="shared" si="4"/>
        <v>0</v>
      </c>
      <c r="BF173" s="180">
        <f t="shared" si="5"/>
        <v>0</v>
      </c>
      <c r="BG173" s="180">
        <f t="shared" si="6"/>
        <v>0</v>
      </c>
      <c r="BH173" s="180">
        <f t="shared" si="7"/>
        <v>0</v>
      </c>
      <c r="BI173" s="180">
        <f t="shared" si="8"/>
        <v>0</v>
      </c>
      <c r="BJ173" s="18" t="s">
        <v>92</v>
      </c>
      <c r="BK173" s="180">
        <f t="shared" si="9"/>
        <v>0</v>
      </c>
      <c r="BL173" s="18" t="s">
        <v>253</v>
      </c>
      <c r="BM173" s="179" t="s">
        <v>2073</v>
      </c>
    </row>
    <row r="174" spans="1:65" s="2" customFormat="1" ht="21.75" customHeight="1">
      <c r="A174" s="33"/>
      <c r="B174" s="167"/>
      <c r="C174" s="168" t="s">
        <v>372</v>
      </c>
      <c r="D174" s="168" t="s">
        <v>175</v>
      </c>
      <c r="E174" s="169" t="s">
        <v>2074</v>
      </c>
      <c r="F174" s="170" t="s">
        <v>2075</v>
      </c>
      <c r="G174" s="171" t="s">
        <v>618</v>
      </c>
      <c r="H174" s="223"/>
      <c r="I174" s="173"/>
      <c r="J174" s="174">
        <f t="shared" si="0"/>
        <v>0</v>
      </c>
      <c r="K174" s="170" t="s">
        <v>179</v>
      </c>
      <c r="L174" s="34"/>
      <c r="M174" s="175" t="s">
        <v>1</v>
      </c>
      <c r="N174" s="176" t="s">
        <v>42</v>
      </c>
      <c r="O174" s="59"/>
      <c r="P174" s="177">
        <f t="shared" si="1"/>
        <v>0</v>
      </c>
      <c r="Q174" s="177">
        <v>0</v>
      </c>
      <c r="R174" s="177">
        <f t="shared" si="2"/>
        <v>0</v>
      </c>
      <c r="S174" s="177">
        <v>0</v>
      </c>
      <c r="T174" s="178">
        <f t="shared" si="3"/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179" t="s">
        <v>253</v>
      </c>
      <c r="AT174" s="179" t="s">
        <v>175</v>
      </c>
      <c r="AU174" s="179" t="s">
        <v>92</v>
      </c>
      <c r="AY174" s="18" t="s">
        <v>173</v>
      </c>
      <c r="BE174" s="180">
        <f t="shared" si="4"/>
        <v>0</v>
      </c>
      <c r="BF174" s="180">
        <f t="shared" si="5"/>
        <v>0</v>
      </c>
      <c r="BG174" s="180">
        <f t="shared" si="6"/>
        <v>0</v>
      </c>
      <c r="BH174" s="180">
        <f t="shared" si="7"/>
        <v>0</v>
      </c>
      <c r="BI174" s="180">
        <f t="shared" si="8"/>
        <v>0</v>
      </c>
      <c r="BJ174" s="18" t="s">
        <v>92</v>
      </c>
      <c r="BK174" s="180">
        <f t="shared" si="9"/>
        <v>0</v>
      </c>
      <c r="BL174" s="18" t="s">
        <v>253</v>
      </c>
      <c r="BM174" s="179" t="s">
        <v>2076</v>
      </c>
    </row>
    <row r="175" spans="2:63" s="12" customFormat="1" ht="25.95" customHeight="1">
      <c r="B175" s="154"/>
      <c r="D175" s="155" t="s">
        <v>75</v>
      </c>
      <c r="E175" s="156" t="s">
        <v>1756</v>
      </c>
      <c r="F175" s="156" t="s">
        <v>1757</v>
      </c>
      <c r="I175" s="157"/>
      <c r="J175" s="158">
        <f>BK175</f>
        <v>0</v>
      </c>
      <c r="L175" s="154"/>
      <c r="M175" s="159"/>
      <c r="N175" s="160"/>
      <c r="O175" s="160"/>
      <c r="P175" s="161">
        <f>P176</f>
        <v>0</v>
      </c>
      <c r="Q175" s="160"/>
      <c r="R175" s="161">
        <f>R176</f>
        <v>0</v>
      </c>
      <c r="S175" s="160"/>
      <c r="T175" s="162">
        <f>T176</f>
        <v>0</v>
      </c>
      <c r="AR175" s="155" t="s">
        <v>180</v>
      </c>
      <c r="AT175" s="163" t="s">
        <v>75</v>
      </c>
      <c r="AU175" s="163" t="s">
        <v>76</v>
      </c>
      <c r="AY175" s="155" t="s">
        <v>173</v>
      </c>
      <c r="BK175" s="164">
        <f>BK176</f>
        <v>0</v>
      </c>
    </row>
    <row r="176" spans="1:65" s="2" customFormat="1" ht="16.5" customHeight="1">
      <c r="A176" s="33"/>
      <c r="B176" s="167"/>
      <c r="C176" s="168" t="s">
        <v>377</v>
      </c>
      <c r="D176" s="168" t="s">
        <v>175</v>
      </c>
      <c r="E176" s="169" t="s">
        <v>1758</v>
      </c>
      <c r="F176" s="170" t="s">
        <v>1759</v>
      </c>
      <c r="G176" s="171" t="s">
        <v>1760</v>
      </c>
      <c r="H176" s="172">
        <v>32</v>
      </c>
      <c r="I176" s="173"/>
      <c r="J176" s="174">
        <f>ROUND(I176*H176,2)</f>
        <v>0</v>
      </c>
      <c r="K176" s="170" t="s">
        <v>179</v>
      </c>
      <c r="L176" s="34"/>
      <c r="M176" s="224" t="s">
        <v>1</v>
      </c>
      <c r="N176" s="225" t="s">
        <v>42</v>
      </c>
      <c r="O176" s="226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R176" s="179" t="s">
        <v>1761</v>
      </c>
      <c r="AT176" s="179" t="s">
        <v>175</v>
      </c>
      <c r="AU176" s="179" t="s">
        <v>84</v>
      </c>
      <c r="AY176" s="18" t="s">
        <v>173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8" t="s">
        <v>92</v>
      </c>
      <c r="BK176" s="180">
        <f>ROUND(I176*H176,2)</f>
        <v>0</v>
      </c>
      <c r="BL176" s="18" t="s">
        <v>1761</v>
      </c>
      <c r="BM176" s="179" t="s">
        <v>2077</v>
      </c>
    </row>
    <row r="177" spans="1:31" s="2" customFormat="1" ht="6.9" customHeight="1">
      <c r="A177" s="33"/>
      <c r="B177" s="48"/>
      <c r="C177" s="49"/>
      <c r="D177" s="49"/>
      <c r="E177" s="49"/>
      <c r="F177" s="49"/>
      <c r="G177" s="49"/>
      <c r="H177" s="49"/>
      <c r="I177" s="127"/>
      <c r="J177" s="49"/>
      <c r="K177" s="49"/>
      <c r="L177" s="34"/>
      <c r="M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</row>
  </sheetData>
  <autoFilter ref="C129:K176"/>
  <mergeCells count="12">
    <mergeCell ref="E122:H122"/>
    <mergeCell ref="L2:V2"/>
    <mergeCell ref="E85:H85"/>
    <mergeCell ref="E87:H87"/>
    <mergeCell ref="E89:H89"/>
    <mergeCell ref="E118:H118"/>
    <mergeCell ref="E120:H12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99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99"/>
      <c r="L2" s="465" t="s">
        <v>5</v>
      </c>
      <c r="M2" s="466"/>
      <c r="N2" s="466"/>
      <c r="O2" s="466"/>
      <c r="P2" s="466"/>
      <c r="Q2" s="466"/>
      <c r="R2" s="466"/>
      <c r="S2" s="466"/>
      <c r="T2" s="466"/>
      <c r="U2" s="466"/>
      <c r="V2" s="466"/>
      <c r="AT2" s="18" t="s">
        <v>105</v>
      </c>
    </row>
    <row r="3" spans="2:46" s="1" customFormat="1" ht="6.9" customHeight="1">
      <c r="B3" s="19"/>
      <c r="C3" s="20"/>
      <c r="D3" s="20"/>
      <c r="E3" s="20"/>
      <c r="F3" s="20"/>
      <c r="G3" s="20"/>
      <c r="H3" s="20"/>
      <c r="I3" s="101"/>
      <c r="J3" s="20"/>
      <c r="K3" s="20"/>
      <c r="L3" s="21"/>
      <c r="AT3" s="18" t="s">
        <v>84</v>
      </c>
    </row>
    <row r="4" spans="2:46" s="1" customFormat="1" ht="24.9" customHeight="1">
      <c r="B4" s="21"/>
      <c r="D4" s="22" t="s">
        <v>119</v>
      </c>
      <c r="I4" s="99"/>
      <c r="L4" s="21"/>
      <c r="M4" s="102" t="s">
        <v>10</v>
      </c>
      <c r="AT4" s="18" t="s">
        <v>3</v>
      </c>
    </row>
    <row r="5" spans="2:12" s="1" customFormat="1" ht="6.9" customHeight="1">
      <c r="B5" s="21"/>
      <c r="I5" s="99"/>
      <c r="L5" s="21"/>
    </row>
    <row r="6" spans="2:12" s="1" customFormat="1" ht="12" customHeight="1">
      <c r="B6" s="21"/>
      <c r="D6" s="28" t="s">
        <v>16</v>
      </c>
      <c r="I6" s="99"/>
      <c r="L6" s="21"/>
    </row>
    <row r="7" spans="2:12" s="1" customFormat="1" ht="23.25" customHeight="1">
      <c r="B7" s="21"/>
      <c r="E7" s="497" t="str">
        <f>'Rekapitulace stavby'!K6</f>
        <v>Stavební úpravy a zateplení objektu pro sociální bydlená ul.Jičínská č.p.156,Valašské Meziříčí</v>
      </c>
      <c r="F7" s="498"/>
      <c r="G7" s="498"/>
      <c r="H7" s="498"/>
      <c r="I7" s="99"/>
      <c r="L7" s="21"/>
    </row>
    <row r="8" spans="2:12" s="1" customFormat="1" ht="12" customHeight="1">
      <c r="B8" s="21"/>
      <c r="D8" s="28" t="s">
        <v>128</v>
      </c>
      <c r="I8" s="99"/>
      <c r="L8" s="21"/>
    </row>
    <row r="9" spans="1:31" s="2" customFormat="1" ht="16.5" customHeight="1">
      <c r="A9" s="33"/>
      <c r="B9" s="34"/>
      <c r="C9" s="33"/>
      <c r="D9" s="33"/>
      <c r="E9" s="497" t="s">
        <v>911</v>
      </c>
      <c r="F9" s="496"/>
      <c r="G9" s="496"/>
      <c r="H9" s="496"/>
      <c r="I9" s="103"/>
      <c r="J9" s="33"/>
      <c r="K9" s="33"/>
      <c r="L9" s="4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4"/>
      <c r="C10" s="33"/>
      <c r="D10" s="28" t="s">
        <v>912</v>
      </c>
      <c r="E10" s="33"/>
      <c r="F10" s="33"/>
      <c r="G10" s="33"/>
      <c r="H10" s="33"/>
      <c r="I10" s="103"/>
      <c r="J10" s="33"/>
      <c r="K10" s="33"/>
      <c r="L10" s="4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6.5" customHeight="1">
      <c r="A11" s="33"/>
      <c r="B11" s="34"/>
      <c r="C11" s="33"/>
      <c r="D11" s="33"/>
      <c r="E11" s="479" t="s">
        <v>2078</v>
      </c>
      <c r="F11" s="496"/>
      <c r="G11" s="496"/>
      <c r="H11" s="496"/>
      <c r="I11" s="103"/>
      <c r="J11" s="33"/>
      <c r="K11" s="33"/>
      <c r="L11" s="4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>
      <c r="A12" s="33"/>
      <c r="B12" s="34"/>
      <c r="C12" s="33"/>
      <c r="D12" s="33"/>
      <c r="E12" s="33"/>
      <c r="F12" s="33"/>
      <c r="G12" s="33"/>
      <c r="H12" s="33"/>
      <c r="I12" s="103"/>
      <c r="J12" s="33"/>
      <c r="K12" s="33"/>
      <c r="L12" s="4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2" customHeight="1">
      <c r="A13" s="33"/>
      <c r="B13" s="34"/>
      <c r="C13" s="33"/>
      <c r="D13" s="28" t="s">
        <v>18</v>
      </c>
      <c r="E13" s="33"/>
      <c r="F13" s="26" t="s">
        <v>1</v>
      </c>
      <c r="G13" s="33"/>
      <c r="H13" s="33"/>
      <c r="I13" s="104" t="s">
        <v>19</v>
      </c>
      <c r="J13" s="26" t="s">
        <v>1</v>
      </c>
      <c r="K13" s="33"/>
      <c r="L13" s="4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4"/>
      <c r="C14" s="33"/>
      <c r="D14" s="28" t="s">
        <v>20</v>
      </c>
      <c r="E14" s="33"/>
      <c r="F14" s="26" t="s">
        <v>21</v>
      </c>
      <c r="G14" s="33"/>
      <c r="H14" s="33"/>
      <c r="I14" s="104" t="s">
        <v>22</v>
      </c>
      <c r="J14" s="56" t="str">
        <f>'Rekapitulace stavby'!AN8</f>
        <v>4. 6. 2019</v>
      </c>
      <c r="K14" s="33"/>
      <c r="L14" s="4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0.95" customHeight="1">
      <c r="A15" s="33"/>
      <c r="B15" s="34"/>
      <c r="C15" s="33"/>
      <c r="D15" s="33"/>
      <c r="E15" s="33"/>
      <c r="F15" s="33"/>
      <c r="G15" s="33"/>
      <c r="H15" s="33"/>
      <c r="I15" s="103"/>
      <c r="J15" s="33"/>
      <c r="K15" s="33"/>
      <c r="L15" s="4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2" customHeight="1">
      <c r="A16" s="33"/>
      <c r="B16" s="34"/>
      <c r="C16" s="33"/>
      <c r="D16" s="28" t="s">
        <v>24</v>
      </c>
      <c r="E16" s="33"/>
      <c r="F16" s="33"/>
      <c r="G16" s="33"/>
      <c r="H16" s="33"/>
      <c r="I16" s="104" t="s">
        <v>25</v>
      </c>
      <c r="J16" s="26" t="s">
        <v>1</v>
      </c>
      <c r="K16" s="33"/>
      <c r="L16" s="4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4"/>
      <c r="C17" s="33"/>
      <c r="D17" s="33"/>
      <c r="E17" s="26" t="s">
        <v>26</v>
      </c>
      <c r="F17" s="33"/>
      <c r="G17" s="33"/>
      <c r="H17" s="33"/>
      <c r="I17" s="104" t="s">
        <v>27</v>
      </c>
      <c r="J17" s="26" t="s">
        <v>1</v>
      </c>
      <c r="K17" s="33"/>
      <c r="L17" s="4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" customHeight="1">
      <c r="A18" s="33"/>
      <c r="B18" s="34"/>
      <c r="C18" s="33"/>
      <c r="D18" s="33"/>
      <c r="E18" s="33"/>
      <c r="F18" s="33"/>
      <c r="G18" s="33"/>
      <c r="H18" s="33"/>
      <c r="I18" s="103"/>
      <c r="J18" s="33"/>
      <c r="K18" s="33"/>
      <c r="L18" s="4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4"/>
      <c r="C19" s="33"/>
      <c r="D19" s="28" t="s">
        <v>28</v>
      </c>
      <c r="E19" s="33"/>
      <c r="F19" s="33"/>
      <c r="G19" s="33"/>
      <c r="H19" s="33"/>
      <c r="I19" s="104" t="s">
        <v>25</v>
      </c>
      <c r="J19" s="29" t="str">
        <f>'Rekapitulace stavby'!AN13</f>
        <v>Vyplň údaj</v>
      </c>
      <c r="K19" s="33"/>
      <c r="L19" s="4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4"/>
      <c r="C20" s="33"/>
      <c r="D20" s="33"/>
      <c r="E20" s="499" t="str">
        <f>'Rekapitulace stavby'!E14</f>
        <v>Vyplň údaj</v>
      </c>
      <c r="F20" s="485"/>
      <c r="G20" s="485"/>
      <c r="H20" s="485"/>
      <c r="I20" s="104" t="s">
        <v>27</v>
      </c>
      <c r="J20" s="29" t="str">
        <f>'Rekapitulace stavby'!AN14</f>
        <v>Vyplň údaj</v>
      </c>
      <c r="K20" s="33"/>
      <c r="L20" s="4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" customHeight="1">
      <c r="A21" s="33"/>
      <c r="B21" s="34"/>
      <c r="C21" s="33"/>
      <c r="D21" s="33"/>
      <c r="E21" s="33"/>
      <c r="F21" s="33"/>
      <c r="G21" s="33"/>
      <c r="H21" s="33"/>
      <c r="I21" s="103"/>
      <c r="J21" s="33"/>
      <c r="K21" s="33"/>
      <c r="L21" s="4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4"/>
      <c r="C22" s="33"/>
      <c r="D22" s="28" t="s">
        <v>30</v>
      </c>
      <c r="E22" s="33"/>
      <c r="F22" s="33"/>
      <c r="G22" s="33"/>
      <c r="H22" s="33"/>
      <c r="I22" s="104" t="s">
        <v>25</v>
      </c>
      <c r="J22" s="26" t="s">
        <v>1</v>
      </c>
      <c r="K22" s="33"/>
      <c r="L22" s="4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4"/>
      <c r="C23" s="33"/>
      <c r="D23" s="33"/>
      <c r="E23" s="26" t="s">
        <v>31</v>
      </c>
      <c r="F23" s="33"/>
      <c r="G23" s="33"/>
      <c r="H23" s="33"/>
      <c r="I23" s="104" t="s">
        <v>27</v>
      </c>
      <c r="J23" s="26" t="s">
        <v>1</v>
      </c>
      <c r="K23" s="33"/>
      <c r="L23" s="4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" customHeight="1">
      <c r="A24" s="33"/>
      <c r="B24" s="34"/>
      <c r="C24" s="33"/>
      <c r="D24" s="33"/>
      <c r="E24" s="33"/>
      <c r="F24" s="33"/>
      <c r="G24" s="33"/>
      <c r="H24" s="33"/>
      <c r="I24" s="103"/>
      <c r="J24" s="33"/>
      <c r="K24" s="33"/>
      <c r="L24" s="4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4"/>
      <c r="C25" s="33"/>
      <c r="D25" s="28" t="s">
        <v>33</v>
      </c>
      <c r="E25" s="33"/>
      <c r="F25" s="33"/>
      <c r="G25" s="33"/>
      <c r="H25" s="33"/>
      <c r="I25" s="104" t="s">
        <v>25</v>
      </c>
      <c r="J25" s="26" t="s">
        <v>1</v>
      </c>
      <c r="K25" s="33"/>
      <c r="L25" s="4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4"/>
      <c r="C26" s="33"/>
      <c r="D26" s="33"/>
      <c r="E26" s="26" t="s">
        <v>34</v>
      </c>
      <c r="F26" s="33"/>
      <c r="G26" s="33"/>
      <c r="H26" s="33"/>
      <c r="I26" s="104" t="s">
        <v>27</v>
      </c>
      <c r="J26" s="26" t="s">
        <v>1</v>
      </c>
      <c r="K26" s="33"/>
      <c r="L26" s="4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" customHeight="1">
      <c r="A27" s="33"/>
      <c r="B27" s="34"/>
      <c r="C27" s="33"/>
      <c r="D27" s="33"/>
      <c r="E27" s="33"/>
      <c r="F27" s="33"/>
      <c r="G27" s="33"/>
      <c r="H27" s="33"/>
      <c r="I27" s="103"/>
      <c r="J27" s="33"/>
      <c r="K27" s="33"/>
      <c r="L27" s="4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4"/>
      <c r="C28" s="33"/>
      <c r="D28" s="28" t="s">
        <v>35</v>
      </c>
      <c r="E28" s="33"/>
      <c r="F28" s="33"/>
      <c r="G28" s="33"/>
      <c r="H28" s="33"/>
      <c r="I28" s="103"/>
      <c r="J28" s="33"/>
      <c r="K28" s="33"/>
      <c r="L28" s="4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05"/>
      <c r="B29" s="106"/>
      <c r="C29" s="105"/>
      <c r="D29" s="105"/>
      <c r="E29" s="489" t="s">
        <v>1</v>
      </c>
      <c r="F29" s="489"/>
      <c r="G29" s="489"/>
      <c r="H29" s="489"/>
      <c r="I29" s="107"/>
      <c r="J29" s="105"/>
      <c r="K29" s="105"/>
      <c r="L29" s="108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</row>
    <row r="30" spans="1:31" s="2" customFormat="1" ht="6.9" customHeight="1">
      <c r="A30" s="33"/>
      <c r="B30" s="34"/>
      <c r="C30" s="33"/>
      <c r="D30" s="33"/>
      <c r="E30" s="33"/>
      <c r="F30" s="33"/>
      <c r="G30" s="33"/>
      <c r="H30" s="33"/>
      <c r="I30" s="103"/>
      <c r="J30" s="33"/>
      <c r="K30" s="33"/>
      <c r="L30" s="4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4"/>
      <c r="C31" s="33"/>
      <c r="D31" s="67"/>
      <c r="E31" s="67"/>
      <c r="F31" s="67"/>
      <c r="G31" s="67"/>
      <c r="H31" s="67"/>
      <c r="I31" s="109"/>
      <c r="J31" s="67"/>
      <c r="K31" s="67"/>
      <c r="L31" s="4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4"/>
      <c r="C32" s="33"/>
      <c r="D32" s="110" t="s">
        <v>36</v>
      </c>
      <c r="E32" s="33"/>
      <c r="F32" s="33"/>
      <c r="G32" s="33"/>
      <c r="H32" s="33"/>
      <c r="I32" s="103"/>
      <c r="J32" s="72">
        <f>ROUND(J129,2)</f>
        <v>0</v>
      </c>
      <c r="K32" s="33"/>
      <c r="L32" s="4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" customHeight="1">
      <c r="A33" s="33"/>
      <c r="B33" s="34"/>
      <c r="C33" s="33"/>
      <c r="D33" s="67"/>
      <c r="E33" s="67"/>
      <c r="F33" s="67"/>
      <c r="G33" s="67"/>
      <c r="H33" s="67"/>
      <c r="I33" s="109"/>
      <c r="J33" s="67"/>
      <c r="K33" s="67"/>
      <c r="L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4"/>
      <c r="C34" s="33"/>
      <c r="D34" s="33"/>
      <c r="E34" s="33"/>
      <c r="F34" s="37" t="s">
        <v>38</v>
      </c>
      <c r="G34" s="33"/>
      <c r="H34" s="33"/>
      <c r="I34" s="111" t="s">
        <v>37</v>
      </c>
      <c r="J34" s="37" t="s">
        <v>39</v>
      </c>
      <c r="K34" s="33"/>
      <c r="L34" s="4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>
      <c r="A35" s="33"/>
      <c r="B35" s="34"/>
      <c r="C35" s="33"/>
      <c r="D35" s="112" t="s">
        <v>40</v>
      </c>
      <c r="E35" s="28" t="s">
        <v>41</v>
      </c>
      <c r="F35" s="113">
        <f>ROUND((SUM(BE129:BE169)),2)</f>
        <v>0</v>
      </c>
      <c r="G35" s="33"/>
      <c r="H35" s="33"/>
      <c r="I35" s="114">
        <v>0.21</v>
      </c>
      <c r="J35" s="113">
        <f>ROUND(((SUM(BE129:BE169))*I35),2)</f>
        <v>0</v>
      </c>
      <c r="K35" s="33"/>
      <c r="L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>
      <c r="A36" s="33"/>
      <c r="B36" s="34"/>
      <c r="C36" s="33"/>
      <c r="D36" s="33"/>
      <c r="E36" s="28" t="s">
        <v>42</v>
      </c>
      <c r="F36" s="113">
        <f>ROUND((SUM(BF129:BF169)),2)</f>
        <v>0</v>
      </c>
      <c r="G36" s="33"/>
      <c r="H36" s="33"/>
      <c r="I36" s="114">
        <v>0.15</v>
      </c>
      <c r="J36" s="113">
        <f>ROUND(((SUM(BF129:BF169))*I36),2)</f>
        <v>0</v>
      </c>
      <c r="K36" s="33"/>
      <c r="L36" s="4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4"/>
      <c r="C37" s="33"/>
      <c r="D37" s="33"/>
      <c r="E37" s="28" t="s">
        <v>43</v>
      </c>
      <c r="F37" s="113">
        <f>ROUND((SUM(BG129:BG169)),2)</f>
        <v>0</v>
      </c>
      <c r="G37" s="33"/>
      <c r="H37" s="33"/>
      <c r="I37" s="114">
        <v>0.21</v>
      </c>
      <c r="J37" s="113">
        <f>0</f>
        <v>0</v>
      </c>
      <c r="K37" s="33"/>
      <c r="L37" s="4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" customHeight="1" hidden="1">
      <c r="A38" s="33"/>
      <c r="B38" s="34"/>
      <c r="C38" s="33"/>
      <c r="D38" s="33"/>
      <c r="E38" s="28" t="s">
        <v>44</v>
      </c>
      <c r="F38" s="113">
        <f>ROUND((SUM(BH129:BH169)),2)</f>
        <v>0</v>
      </c>
      <c r="G38" s="33"/>
      <c r="H38" s="33"/>
      <c r="I38" s="114">
        <v>0.15</v>
      </c>
      <c r="J38" s="113">
        <f>0</f>
        <v>0</v>
      </c>
      <c r="K38" s="33"/>
      <c r="L38" s="4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" customHeight="1" hidden="1">
      <c r="A39" s="33"/>
      <c r="B39" s="34"/>
      <c r="C39" s="33"/>
      <c r="D39" s="33"/>
      <c r="E39" s="28" t="s">
        <v>45</v>
      </c>
      <c r="F39" s="113">
        <f>ROUND((SUM(BI129:BI169)),2)</f>
        <v>0</v>
      </c>
      <c r="G39" s="33"/>
      <c r="H39" s="33"/>
      <c r="I39" s="114">
        <v>0</v>
      </c>
      <c r="J39" s="113">
        <f>0</f>
        <v>0</v>
      </c>
      <c r="K39" s="33"/>
      <c r="L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" customHeight="1">
      <c r="A40" s="33"/>
      <c r="B40" s="34"/>
      <c r="C40" s="33"/>
      <c r="D40" s="33"/>
      <c r="E40" s="33"/>
      <c r="F40" s="33"/>
      <c r="G40" s="33"/>
      <c r="H40" s="33"/>
      <c r="I40" s="103"/>
      <c r="J40" s="33"/>
      <c r="K40" s="33"/>
      <c r="L40" s="4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4"/>
      <c r="C41" s="115"/>
      <c r="D41" s="116" t="s">
        <v>46</v>
      </c>
      <c r="E41" s="61"/>
      <c r="F41" s="61"/>
      <c r="G41" s="117" t="s">
        <v>47</v>
      </c>
      <c r="H41" s="118" t="s">
        <v>48</v>
      </c>
      <c r="I41" s="119"/>
      <c r="J41" s="120">
        <f>SUM(J32:J39)</f>
        <v>0</v>
      </c>
      <c r="K41" s="121"/>
      <c r="L41" s="4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" customHeight="1">
      <c r="A42" s="33"/>
      <c r="B42" s="34"/>
      <c r="C42" s="33"/>
      <c r="D42" s="33"/>
      <c r="E42" s="33"/>
      <c r="F42" s="33"/>
      <c r="G42" s="33"/>
      <c r="H42" s="33"/>
      <c r="I42" s="103"/>
      <c r="J42" s="33"/>
      <c r="K42" s="33"/>
      <c r="L42" s="4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2:12" s="1" customFormat="1" ht="14.4" customHeight="1">
      <c r="B43" s="21"/>
      <c r="I43" s="99"/>
      <c r="L43" s="21"/>
    </row>
    <row r="44" spans="2:12" s="1" customFormat="1" ht="14.4" customHeight="1">
      <c r="B44" s="21"/>
      <c r="I44" s="99"/>
      <c r="L44" s="21"/>
    </row>
    <row r="45" spans="2:12" s="1" customFormat="1" ht="14.4" customHeight="1">
      <c r="B45" s="21"/>
      <c r="I45" s="99"/>
      <c r="L45" s="21"/>
    </row>
    <row r="46" spans="2:12" s="1" customFormat="1" ht="14.4" customHeight="1">
      <c r="B46" s="21"/>
      <c r="I46" s="99"/>
      <c r="L46" s="21"/>
    </row>
    <row r="47" spans="2:12" s="1" customFormat="1" ht="14.4" customHeight="1">
      <c r="B47" s="21"/>
      <c r="I47" s="99"/>
      <c r="L47" s="21"/>
    </row>
    <row r="48" spans="2:12" s="1" customFormat="1" ht="14.4" customHeight="1">
      <c r="B48" s="21"/>
      <c r="I48" s="99"/>
      <c r="L48" s="21"/>
    </row>
    <row r="49" spans="2:12" s="1" customFormat="1" ht="14.4" customHeight="1">
      <c r="B49" s="21"/>
      <c r="I49" s="99"/>
      <c r="L49" s="21"/>
    </row>
    <row r="50" spans="2:12" s="2" customFormat="1" ht="14.4" customHeight="1">
      <c r="B50" s="43"/>
      <c r="D50" s="44" t="s">
        <v>49</v>
      </c>
      <c r="E50" s="45"/>
      <c r="F50" s="45"/>
      <c r="G50" s="44" t="s">
        <v>50</v>
      </c>
      <c r="H50" s="45"/>
      <c r="I50" s="122"/>
      <c r="J50" s="45"/>
      <c r="K50" s="45"/>
      <c r="L50" s="43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3.2">
      <c r="A61" s="33"/>
      <c r="B61" s="34"/>
      <c r="C61" s="33"/>
      <c r="D61" s="46" t="s">
        <v>51</v>
      </c>
      <c r="E61" s="36"/>
      <c r="F61" s="123" t="s">
        <v>52</v>
      </c>
      <c r="G61" s="46" t="s">
        <v>51</v>
      </c>
      <c r="H61" s="36"/>
      <c r="I61" s="124"/>
      <c r="J61" s="125" t="s">
        <v>52</v>
      </c>
      <c r="K61" s="36"/>
      <c r="L61" s="4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3.2">
      <c r="A65" s="33"/>
      <c r="B65" s="34"/>
      <c r="C65" s="33"/>
      <c r="D65" s="44" t="s">
        <v>53</v>
      </c>
      <c r="E65" s="47"/>
      <c r="F65" s="47"/>
      <c r="G65" s="44" t="s">
        <v>54</v>
      </c>
      <c r="H65" s="47"/>
      <c r="I65" s="126"/>
      <c r="J65" s="47"/>
      <c r="K65" s="47"/>
      <c r="L65" s="4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3.2">
      <c r="A76" s="33"/>
      <c r="B76" s="34"/>
      <c r="C76" s="33"/>
      <c r="D76" s="46" t="s">
        <v>51</v>
      </c>
      <c r="E76" s="36"/>
      <c r="F76" s="123" t="s">
        <v>52</v>
      </c>
      <c r="G76" s="46" t="s">
        <v>51</v>
      </c>
      <c r="H76" s="36"/>
      <c r="I76" s="124"/>
      <c r="J76" s="125" t="s">
        <v>52</v>
      </c>
      <c r="K76" s="36"/>
      <c r="L76" s="4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" customHeight="1">
      <c r="A77" s="33"/>
      <c r="B77" s="48"/>
      <c r="C77" s="49"/>
      <c r="D77" s="49"/>
      <c r="E77" s="49"/>
      <c r="F77" s="49"/>
      <c r="G77" s="49"/>
      <c r="H77" s="49"/>
      <c r="I77" s="127"/>
      <c r="J77" s="49"/>
      <c r="K77" s="49"/>
      <c r="L77" s="4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" customHeight="1">
      <c r="A81" s="33"/>
      <c r="B81" s="50"/>
      <c r="C81" s="51"/>
      <c r="D81" s="51"/>
      <c r="E81" s="51"/>
      <c r="F81" s="51"/>
      <c r="G81" s="51"/>
      <c r="H81" s="51"/>
      <c r="I81" s="128"/>
      <c r="J81" s="51"/>
      <c r="K81" s="51"/>
      <c r="L81" s="4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" customHeight="1">
      <c r="A82" s="33"/>
      <c r="B82" s="34"/>
      <c r="C82" s="22" t="s">
        <v>132</v>
      </c>
      <c r="D82" s="33"/>
      <c r="E82" s="33"/>
      <c r="F82" s="33"/>
      <c r="G82" s="33"/>
      <c r="H82" s="33"/>
      <c r="I82" s="103"/>
      <c r="J82" s="33"/>
      <c r="K82" s="33"/>
      <c r="L82" s="4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3"/>
      <c r="D83" s="33"/>
      <c r="E83" s="33"/>
      <c r="F83" s="33"/>
      <c r="G83" s="33"/>
      <c r="H83" s="33"/>
      <c r="I83" s="103"/>
      <c r="J83" s="33"/>
      <c r="K83" s="33"/>
      <c r="L83" s="4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3"/>
      <c r="E84" s="33"/>
      <c r="F84" s="33"/>
      <c r="G84" s="33"/>
      <c r="H84" s="33"/>
      <c r="I84" s="103"/>
      <c r="J84" s="33"/>
      <c r="K84" s="33"/>
      <c r="L84" s="4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23.25" customHeight="1">
      <c r="A85" s="33"/>
      <c r="B85" s="34"/>
      <c r="C85" s="33"/>
      <c r="D85" s="33"/>
      <c r="E85" s="497" t="str">
        <f>E7</f>
        <v>Stavební úpravy a zateplení objektu pro sociální bydlená ul.Jičínská č.p.156,Valašské Meziříčí</v>
      </c>
      <c r="F85" s="498"/>
      <c r="G85" s="498"/>
      <c r="H85" s="498"/>
      <c r="I85" s="103"/>
      <c r="J85" s="33"/>
      <c r="K85" s="33"/>
      <c r="L85" s="4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2:12" s="1" customFormat="1" ht="12" customHeight="1">
      <c r="B86" s="21"/>
      <c r="C86" s="28" t="s">
        <v>128</v>
      </c>
      <c r="I86" s="99"/>
      <c r="L86" s="21"/>
    </row>
    <row r="87" spans="1:31" s="2" customFormat="1" ht="16.5" customHeight="1">
      <c r="A87" s="33"/>
      <c r="B87" s="34"/>
      <c r="C87" s="33"/>
      <c r="D87" s="33"/>
      <c r="E87" s="497" t="s">
        <v>911</v>
      </c>
      <c r="F87" s="496"/>
      <c r="G87" s="496"/>
      <c r="H87" s="496"/>
      <c r="I87" s="103"/>
      <c r="J87" s="33"/>
      <c r="K87" s="33"/>
      <c r="L87" s="4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8" t="s">
        <v>912</v>
      </c>
      <c r="D88" s="33"/>
      <c r="E88" s="33"/>
      <c r="F88" s="33"/>
      <c r="G88" s="33"/>
      <c r="H88" s="33"/>
      <c r="I88" s="103"/>
      <c r="J88" s="33"/>
      <c r="K88" s="33"/>
      <c r="L88" s="4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3"/>
      <c r="D89" s="33"/>
      <c r="E89" s="479" t="str">
        <f>E11</f>
        <v>SO 01.5 - Plynoinstalace</v>
      </c>
      <c r="F89" s="496"/>
      <c r="G89" s="496"/>
      <c r="H89" s="496"/>
      <c r="I89" s="103"/>
      <c r="J89" s="33"/>
      <c r="K89" s="33"/>
      <c r="L89" s="4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" customHeight="1">
      <c r="A90" s="33"/>
      <c r="B90" s="34"/>
      <c r="C90" s="33"/>
      <c r="D90" s="33"/>
      <c r="E90" s="33"/>
      <c r="F90" s="33"/>
      <c r="G90" s="33"/>
      <c r="H90" s="33"/>
      <c r="I90" s="103"/>
      <c r="J90" s="33"/>
      <c r="K90" s="33"/>
      <c r="L90" s="4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8" t="s">
        <v>20</v>
      </c>
      <c r="D91" s="33"/>
      <c r="E91" s="33"/>
      <c r="F91" s="26" t="str">
        <f>F14</f>
        <v>Valašské Meziříčí</v>
      </c>
      <c r="G91" s="33"/>
      <c r="H91" s="33"/>
      <c r="I91" s="104" t="s">
        <v>22</v>
      </c>
      <c r="J91" s="56" t="str">
        <f>IF(J14="","",J14)</f>
        <v>4. 6. 2019</v>
      </c>
      <c r="K91" s="33"/>
      <c r="L91" s="4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" customHeight="1">
      <c r="A92" s="33"/>
      <c r="B92" s="34"/>
      <c r="C92" s="33"/>
      <c r="D92" s="33"/>
      <c r="E92" s="33"/>
      <c r="F92" s="33"/>
      <c r="G92" s="33"/>
      <c r="H92" s="33"/>
      <c r="I92" s="103"/>
      <c r="J92" s="33"/>
      <c r="K92" s="33"/>
      <c r="L92" s="4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54.45" customHeight="1">
      <c r="A93" s="33"/>
      <c r="B93" s="34"/>
      <c r="C93" s="28" t="s">
        <v>24</v>
      </c>
      <c r="D93" s="33"/>
      <c r="E93" s="33"/>
      <c r="F93" s="26" t="str">
        <f>E17</f>
        <v>Město Valašské Meziříčí</v>
      </c>
      <c r="G93" s="33"/>
      <c r="H93" s="33"/>
      <c r="I93" s="104" t="s">
        <v>30</v>
      </c>
      <c r="J93" s="31" t="str">
        <f>E23</f>
        <v xml:space="preserve">S WHG s.r.o.Ořešská 873,Řeporyje,155 00 Praha 5 </v>
      </c>
      <c r="K93" s="33"/>
      <c r="L93" s="4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15" customHeight="1">
      <c r="A94" s="33"/>
      <c r="B94" s="34"/>
      <c r="C94" s="28" t="s">
        <v>28</v>
      </c>
      <c r="D94" s="33"/>
      <c r="E94" s="33"/>
      <c r="F94" s="26" t="str">
        <f>IF(E20="","",E20)</f>
        <v>Vyplň údaj</v>
      </c>
      <c r="G94" s="33"/>
      <c r="H94" s="33"/>
      <c r="I94" s="104" t="s">
        <v>33</v>
      </c>
      <c r="J94" s="31" t="str">
        <f>E26</f>
        <v>Fajfrová Irena</v>
      </c>
      <c r="K94" s="33"/>
      <c r="L94" s="4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3"/>
      <c r="D95" s="33"/>
      <c r="E95" s="33"/>
      <c r="F95" s="33"/>
      <c r="G95" s="33"/>
      <c r="H95" s="33"/>
      <c r="I95" s="103"/>
      <c r="J95" s="33"/>
      <c r="K95" s="33"/>
      <c r="L95" s="4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29" t="s">
        <v>133</v>
      </c>
      <c r="D96" s="115"/>
      <c r="E96" s="115"/>
      <c r="F96" s="115"/>
      <c r="G96" s="115"/>
      <c r="H96" s="115"/>
      <c r="I96" s="130"/>
      <c r="J96" s="131" t="s">
        <v>134</v>
      </c>
      <c r="K96" s="115"/>
      <c r="L96" s="4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31" s="2" customFormat="1" ht="10.35" customHeight="1">
      <c r="A97" s="33"/>
      <c r="B97" s="34"/>
      <c r="C97" s="33"/>
      <c r="D97" s="33"/>
      <c r="E97" s="33"/>
      <c r="F97" s="33"/>
      <c r="G97" s="33"/>
      <c r="H97" s="33"/>
      <c r="I97" s="103"/>
      <c r="J97" s="33"/>
      <c r="K97" s="33"/>
      <c r="L97" s="4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5" customHeight="1">
      <c r="A98" s="33"/>
      <c r="B98" s="34"/>
      <c r="C98" s="132" t="s">
        <v>135</v>
      </c>
      <c r="D98" s="33"/>
      <c r="E98" s="33"/>
      <c r="F98" s="33"/>
      <c r="G98" s="33"/>
      <c r="H98" s="33"/>
      <c r="I98" s="103"/>
      <c r="J98" s="72">
        <f>J129</f>
        <v>0</v>
      </c>
      <c r="K98" s="33"/>
      <c r="L98" s="4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136</v>
      </c>
    </row>
    <row r="99" spans="2:12" s="9" customFormat="1" ht="24.9" customHeight="1">
      <c r="B99" s="133"/>
      <c r="D99" s="134" t="s">
        <v>137</v>
      </c>
      <c r="E99" s="135"/>
      <c r="F99" s="135"/>
      <c r="G99" s="135"/>
      <c r="H99" s="135"/>
      <c r="I99" s="136"/>
      <c r="J99" s="137">
        <f>J130</f>
        <v>0</v>
      </c>
      <c r="L99" s="133"/>
    </row>
    <row r="100" spans="2:12" s="10" customFormat="1" ht="19.95" customHeight="1">
      <c r="B100" s="138"/>
      <c r="D100" s="139" t="s">
        <v>1764</v>
      </c>
      <c r="E100" s="140"/>
      <c r="F100" s="140"/>
      <c r="G100" s="140"/>
      <c r="H100" s="140"/>
      <c r="I100" s="141"/>
      <c r="J100" s="142">
        <f>J131</f>
        <v>0</v>
      </c>
      <c r="L100" s="138"/>
    </row>
    <row r="101" spans="2:12" s="10" customFormat="1" ht="19.95" customHeight="1">
      <c r="B101" s="138"/>
      <c r="D101" s="139" t="s">
        <v>142</v>
      </c>
      <c r="E101" s="140"/>
      <c r="F101" s="140"/>
      <c r="G101" s="140"/>
      <c r="H101" s="140"/>
      <c r="I101" s="141"/>
      <c r="J101" s="142">
        <f>J135</f>
        <v>0</v>
      </c>
      <c r="L101" s="138"/>
    </row>
    <row r="102" spans="2:12" s="9" customFormat="1" ht="24.9" customHeight="1">
      <c r="B102" s="133"/>
      <c r="D102" s="134" t="s">
        <v>1474</v>
      </c>
      <c r="E102" s="135"/>
      <c r="F102" s="135"/>
      <c r="G102" s="135"/>
      <c r="H102" s="135"/>
      <c r="I102" s="136"/>
      <c r="J102" s="137">
        <f>J137</f>
        <v>0</v>
      </c>
      <c r="L102" s="133"/>
    </row>
    <row r="103" spans="2:12" s="9" customFormat="1" ht="24.9" customHeight="1">
      <c r="B103" s="133"/>
      <c r="D103" s="134" t="s">
        <v>145</v>
      </c>
      <c r="E103" s="135"/>
      <c r="F103" s="135"/>
      <c r="G103" s="135"/>
      <c r="H103" s="135"/>
      <c r="I103" s="136"/>
      <c r="J103" s="137">
        <f>J141</f>
        <v>0</v>
      </c>
      <c r="L103" s="133"/>
    </row>
    <row r="104" spans="2:12" s="10" customFormat="1" ht="19.95" customHeight="1">
      <c r="B104" s="138"/>
      <c r="D104" s="139" t="s">
        <v>2079</v>
      </c>
      <c r="E104" s="140"/>
      <c r="F104" s="140"/>
      <c r="G104" s="140"/>
      <c r="H104" s="140"/>
      <c r="I104" s="141"/>
      <c r="J104" s="142">
        <f>J142</f>
        <v>0</v>
      </c>
      <c r="L104" s="138"/>
    </row>
    <row r="105" spans="2:12" s="10" customFormat="1" ht="19.95" customHeight="1">
      <c r="B105" s="138"/>
      <c r="D105" s="139" t="s">
        <v>154</v>
      </c>
      <c r="E105" s="140"/>
      <c r="F105" s="140"/>
      <c r="G105" s="140"/>
      <c r="H105" s="140"/>
      <c r="I105" s="141"/>
      <c r="J105" s="142">
        <f>J161</f>
        <v>0</v>
      </c>
      <c r="L105" s="138"/>
    </row>
    <row r="106" spans="2:12" s="9" customFormat="1" ht="24.9" customHeight="1">
      <c r="B106" s="133"/>
      <c r="D106" s="134" t="s">
        <v>2080</v>
      </c>
      <c r="E106" s="135"/>
      <c r="F106" s="135"/>
      <c r="G106" s="135"/>
      <c r="H106" s="135"/>
      <c r="I106" s="136"/>
      <c r="J106" s="137">
        <f>J164</f>
        <v>0</v>
      </c>
      <c r="L106" s="133"/>
    </row>
    <row r="107" spans="2:12" s="10" customFormat="1" ht="19.95" customHeight="1">
      <c r="B107" s="138"/>
      <c r="D107" s="139" t="s">
        <v>2081</v>
      </c>
      <c r="E107" s="140"/>
      <c r="F107" s="140"/>
      <c r="G107" s="140"/>
      <c r="H107" s="140"/>
      <c r="I107" s="141"/>
      <c r="J107" s="142">
        <f>J165</f>
        <v>0</v>
      </c>
      <c r="L107" s="138"/>
    </row>
    <row r="108" spans="1:31" s="2" customFormat="1" ht="21.75" customHeight="1">
      <c r="A108" s="33"/>
      <c r="B108" s="34"/>
      <c r="C108" s="33"/>
      <c r="D108" s="33"/>
      <c r="E108" s="33"/>
      <c r="F108" s="33"/>
      <c r="G108" s="33"/>
      <c r="H108" s="33"/>
      <c r="I108" s="103"/>
      <c r="J108" s="33"/>
      <c r="K108" s="33"/>
      <c r="L108" s="4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6.9" customHeight="1">
      <c r="A109" s="33"/>
      <c r="B109" s="48"/>
      <c r="C109" s="49"/>
      <c r="D109" s="49"/>
      <c r="E109" s="49"/>
      <c r="F109" s="49"/>
      <c r="G109" s="49"/>
      <c r="H109" s="49"/>
      <c r="I109" s="127"/>
      <c r="J109" s="49"/>
      <c r="K109" s="49"/>
      <c r="L109" s="4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3" spans="1:31" s="2" customFormat="1" ht="6.9" customHeight="1">
      <c r="A113" s="33"/>
      <c r="B113" s="50"/>
      <c r="C113" s="51"/>
      <c r="D113" s="51"/>
      <c r="E113" s="51"/>
      <c r="F113" s="51"/>
      <c r="G113" s="51"/>
      <c r="H113" s="51"/>
      <c r="I113" s="128"/>
      <c r="J113" s="51"/>
      <c r="K113" s="51"/>
      <c r="L113" s="4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24.9" customHeight="1">
      <c r="A114" s="33"/>
      <c r="B114" s="34"/>
      <c r="C114" s="22" t="s">
        <v>158</v>
      </c>
      <c r="D114" s="33"/>
      <c r="E114" s="33"/>
      <c r="F114" s="33"/>
      <c r="G114" s="33"/>
      <c r="H114" s="33"/>
      <c r="I114" s="103"/>
      <c r="J114" s="33"/>
      <c r="K114" s="33"/>
      <c r="L114" s="4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" customHeight="1">
      <c r="A115" s="33"/>
      <c r="B115" s="34"/>
      <c r="C115" s="33"/>
      <c r="D115" s="33"/>
      <c r="E115" s="33"/>
      <c r="F115" s="33"/>
      <c r="G115" s="33"/>
      <c r="H115" s="33"/>
      <c r="I115" s="103"/>
      <c r="J115" s="33"/>
      <c r="K115" s="33"/>
      <c r="L115" s="4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2" customHeight="1">
      <c r="A116" s="33"/>
      <c r="B116" s="34"/>
      <c r="C116" s="28" t="s">
        <v>16</v>
      </c>
      <c r="D116" s="33"/>
      <c r="E116" s="33"/>
      <c r="F116" s="33"/>
      <c r="G116" s="33"/>
      <c r="H116" s="33"/>
      <c r="I116" s="103"/>
      <c r="J116" s="33"/>
      <c r="K116" s="33"/>
      <c r="L116" s="4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3.25" customHeight="1">
      <c r="A117" s="33"/>
      <c r="B117" s="34"/>
      <c r="C117" s="33"/>
      <c r="D117" s="33"/>
      <c r="E117" s="497" t="str">
        <f>E7</f>
        <v>Stavební úpravy a zateplení objektu pro sociální bydlená ul.Jičínská č.p.156,Valašské Meziříčí</v>
      </c>
      <c r="F117" s="498"/>
      <c r="G117" s="498"/>
      <c r="H117" s="498"/>
      <c r="I117" s="103"/>
      <c r="J117" s="33"/>
      <c r="K117" s="33"/>
      <c r="L117" s="4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2:12" s="1" customFormat="1" ht="12" customHeight="1">
      <c r="B118" s="21"/>
      <c r="C118" s="28" t="s">
        <v>128</v>
      </c>
      <c r="I118" s="99"/>
      <c r="L118" s="21"/>
    </row>
    <row r="119" spans="1:31" s="2" customFormat="1" ht="16.5" customHeight="1">
      <c r="A119" s="33"/>
      <c r="B119" s="34"/>
      <c r="C119" s="33"/>
      <c r="D119" s="33"/>
      <c r="E119" s="497" t="s">
        <v>911</v>
      </c>
      <c r="F119" s="496"/>
      <c r="G119" s="496"/>
      <c r="H119" s="496"/>
      <c r="I119" s="103"/>
      <c r="J119" s="33"/>
      <c r="K119" s="33"/>
      <c r="L119" s="4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2" customHeight="1">
      <c r="A120" s="33"/>
      <c r="B120" s="34"/>
      <c r="C120" s="28" t="s">
        <v>912</v>
      </c>
      <c r="D120" s="33"/>
      <c r="E120" s="33"/>
      <c r="F120" s="33"/>
      <c r="G120" s="33"/>
      <c r="H120" s="33"/>
      <c r="I120" s="103"/>
      <c r="J120" s="33"/>
      <c r="K120" s="33"/>
      <c r="L120" s="4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6.5" customHeight="1">
      <c r="A121" s="33"/>
      <c r="B121" s="34"/>
      <c r="C121" s="33"/>
      <c r="D121" s="33"/>
      <c r="E121" s="479" t="str">
        <f>E11</f>
        <v>SO 01.5 - Plynoinstalace</v>
      </c>
      <c r="F121" s="496"/>
      <c r="G121" s="496"/>
      <c r="H121" s="496"/>
      <c r="I121" s="103"/>
      <c r="J121" s="33"/>
      <c r="K121" s="33"/>
      <c r="L121" s="4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6.9" customHeight="1">
      <c r="A122" s="33"/>
      <c r="B122" s="34"/>
      <c r="C122" s="33"/>
      <c r="D122" s="33"/>
      <c r="E122" s="33"/>
      <c r="F122" s="33"/>
      <c r="G122" s="33"/>
      <c r="H122" s="33"/>
      <c r="I122" s="103"/>
      <c r="J122" s="33"/>
      <c r="K122" s="33"/>
      <c r="L122" s="4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8" t="s">
        <v>20</v>
      </c>
      <c r="D123" s="33"/>
      <c r="E123" s="33"/>
      <c r="F123" s="26" t="str">
        <f>F14</f>
        <v>Valašské Meziříčí</v>
      </c>
      <c r="G123" s="33"/>
      <c r="H123" s="33"/>
      <c r="I123" s="104" t="s">
        <v>22</v>
      </c>
      <c r="J123" s="56" t="str">
        <f>IF(J14="","",J14)</f>
        <v>4. 6. 2019</v>
      </c>
      <c r="K123" s="33"/>
      <c r="L123" s="4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" customHeight="1">
      <c r="A124" s="33"/>
      <c r="B124" s="34"/>
      <c r="C124" s="33"/>
      <c r="D124" s="33"/>
      <c r="E124" s="33"/>
      <c r="F124" s="33"/>
      <c r="G124" s="33"/>
      <c r="H124" s="33"/>
      <c r="I124" s="103"/>
      <c r="J124" s="33"/>
      <c r="K124" s="33"/>
      <c r="L124" s="4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54.45" customHeight="1">
      <c r="A125" s="33"/>
      <c r="B125" s="34"/>
      <c r="C125" s="28" t="s">
        <v>24</v>
      </c>
      <c r="D125" s="33"/>
      <c r="E125" s="33"/>
      <c r="F125" s="26" t="str">
        <f>E17</f>
        <v>Město Valašské Meziříčí</v>
      </c>
      <c r="G125" s="33"/>
      <c r="H125" s="33"/>
      <c r="I125" s="104" t="s">
        <v>30</v>
      </c>
      <c r="J125" s="31" t="str">
        <f>E23</f>
        <v xml:space="preserve">S WHG s.r.o.Ořešská 873,Řeporyje,155 00 Praha 5 </v>
      </c>
      <c r="K125" s="33"/>
      <c r="L125" s="4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5.15" customHeight="1">
      <c r="A126" s="33"/>
      <c r="B126" s="34"/>
      <c r="C126" s="28" t="s">
        <v>28</v>
      </c>
      <c r="D126" s="33"/>
      <c r="E126" s="33"/>
      <c r="F126" s="26" t="str">
        <f>IF(E20="","",E20)</f>
        <v>Vyplň údaj</v>
      </c>
      <c r="G126" s="33"/>
      <c r="H126" s="33"/>
      <c r="I126" s="104" t="s">
        <v>33</v>
      </c>
      <c r="J126" s="31" t="str">
        <f>E26</f>
        <v>Fajfrová Irena</v>
      </c>
      <c r="K126" s="33"/>
      <c r="L126" s="4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0.35" customHeight="1">
      <c r="A127" s="33"/>
      <c r="B127" s="34"/>
      <c r="C127" s="33"/>
      <c r="D127" s="33"/>
      <c r="E127" s="33"/>
      <c r="F127" s="33"/>
      <c r="G127" s="33"/>
      <c r="H127" s="33"/>
      <c r="I127" s="103"/>
      <c r="J127" s="33"/>
      <c r="K127" s="33"/>
      <c r="L127" s="4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11" customFormat="1" ht="29.25" customHeight="1">
      <c r="A128" s="143"/>
      <c r="B128" s="144"/>
      <c r="C128" s="145" t="s">
        <v>159</v>
      </c>
      <c r="D128" s="146" t="s">
        <v>61</v>
      </c>
      <c r="E128" s="146" t="s">
        <v>57</v>
      </c>
      <c r="F128" s="146" t="s">
        <v>58</v>
      </c>
      <c r="G128" s="146" t="s">
        <v>160</v>
      </c>
      <c r="H128" s="146" t="s">
        <v>161</v>
      </c>
      <c r="I128" s="147" t="s">
        <v>162</v>
      </c>
      <c r="J128" s="146" t="s">
        <v>134</v>
      </c>
      <c r="K128" s="148" t="s">
        <v>163</v>
      </c>
      <c r="L128" s="149"/>
      <c r="M128" s="63" t="s">
        <v>1</v>
      </c>
      <c r="N128" s="64" t="s">
        <v>40</v>
      </c>
      <c r="O128" s="64" t="s">
        <v>164</v>
      </c>
      <c r="P128" s="64" t="s">
        <v>165</v>
      </c>
      <c r="Q128" s="64" t="s">
        <v>166</v>
      </c>
      <c r="R128" s="64" t="s">
        <v>167</v>
      </c>
      <c r="S128" s="64" t="s">
        <v>168</v>
      </c>
      <c r="T128" s="65" t="s">
        <v>169</v>
      </c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</row>
    <row r="129" spans="1:63" s="2" customFormat="1" ht="22.95" customHeight="1">
      <c r="A129" s="33"/>
      <c r="B129" s="34"/>
      <c r="C129" s="70" t="s">
        <v>170</v>
      </c>
      <c r="D129" s="33"/>
      <c r="E129" s="33"/>
      <c r="F129" s="33"/>
      <c r="G129" s="33"/>
      <c r="H129" s="33"/>
      <c r="I129" s="103"/>
      <c r="J129" s="150">
        <f>BK129</f>
        <v>0</v>
      </c>
      <c r="K129" s="33"/>
      <c r="L129" s="34"/>
      <c r="M129" s="66"/>
      <c r="N129" s="57"/>
      <c r="O129" s="67"/>
      <c r="P129" s="151">
        <f>P130+P137+P141+P164</f>
        <v>0</v>
      </c>
      <c r="Q129" s="67"/>
      <c r="R129" s="151">
        <f>R130+R137+R141+R164</f>
        <v>0.21259</v>
      </c>
      <c r="S129" s="67"/>
      <c r="T129" s="152">
        <f>T130+T137+T141+T164</f>
        <v>0.41625000000000006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75</v>
      </c>
      <c r="AU129" s="18" t="s">
        <v>136</v>
      </c>
      <c r="BK129" s="153">
        <f>BK130+BK137+BK141+BK164</f>
        <v>0</v>
      </c>
    </row>
    <row r="130" spans="2:63" s="12" customFormat="1" ht="25.95" customHeight="1">
      <c r="B130" s="154"/>
      <c r="D130" s="155" t="s">
        <v>75</v>
      </c>
      <c r="E130" s="156" t="s">
        <v>171</v>
      </c>
      <c r="F130" s="156" t="s">
        <v>172</v>
      </c>
      <c r="I130" s="157"/>
      <c r="J130" s="158">
        <f>BK130</f>
        <v>0</v>
      </c>
      <c r="L130" s="154"/>
      <c r="M130" s="159"/>
      <c r="N130" s="160"/>
      <c r="O130" s="160"/>
      <c r="P130" s="161">
        <f>P131+P135</f>
        <v>0</v>
      </c>
      <c r="Q130" s="160"/>
      <c r="R130" s="161">
        <f>R131+R135</f>
        <v>0.14774</v>
      </c>
      <c r="S130" s="160"/>
      <c r="T130" s="162">
        <f>T131+T135</f>
        <v>0.004</v>
      </c>
      <c r="AR130" s="155" t="s">
        <v>84</v>
      </c>
      <c r="AT130" s="163" t="s">
        <v>75</v>
      </c>
      <c r="AU130" s="163" t="s">
        <v>76</v>
      </c>
      <c r="AY130" s="155" t="s">
        <v>173</v>
      </c>
      <c r="BK130" s="164">
        <f>BK131+BK135</f>
        <v>0</v>
      </c>
    </row>
    <row r="131" spans="2:63" s="12" customFormat="1" ht="22.95" customHeight="1">
      <c r="B131" s="154"/>
      <c r="D131" s="155" t="s">
        <v>75</v>
      </c>
      <c r="E131" s="165" t="s">
        <v>191</v>
      </c>
      <c r="F131" s="165" t="s">
        <v>1771</v>
      </c>
      <c r="I131" s="157"/>
      <c r="J131" s="166">
        <f>BK131</f>
        <v>0</v>
      </c>
      <c r="L131" s="154"/>
      <c r="M131" s="159"/>
      <c r="N131" s="160"/>
      <c r="O131" s="160"/>
      <c r="P131" s="161">
        <f>SUM(P132:P134)</f>
        <v>0</v>
      </c>
      <c r="Q131" s="160"/>
      <c r="R131" s="161">
        <f>SUM(R132:R134)</f>
        <v>0.14737</v>
      </c>
      <c r="S131" s="160"/>
      <c r="T131" s="162">
        <f>SUM(T132:T134)</f>
        <v>0</v>
      </c>
      <c r="AR131" s="155" t="s">
        <v>84</v>
      </c>
      <c r="AT131" s="163" t="s">
        <v>75</v>
      </c>
      <c r="AU131" s="163" t="s">
        <v>84</v>
      </c>
      <c r="AY131" s="155" t="s">
        <v>173</v>
      </c>
      <c r="BK131" s="164">
        <f>SUM(BK132:BK134)</f>
        <v>0</v>
      </c>
    </row>
    <row r="132" spans="1:65" s="2" customFormat="1" ht="21.75" customHeight="1">
      <c r="A132" s="33"/>
      <c r="B132" s="167"/>
      <c r="C132" s="168" t="s">
        <v>84</v>
      </c>
      <c r="D132" s="168" t="s">
        <v>175</v>
      </c>
      <c r="E132" s="169" t="s">
        <v>2082</v>
      </c>
      <c r="F132" s="170" t="s">
        <v>2083</v>
      </c>
      <c r="G132" s="171" t="s">
        <v>659</v>
      </c>
      <c r="H132" s="172">
        <v>1</v>
      </c>
      <c r="I132" s="173"/>
      <c r="J132" s="174">
        <f>ROUND(I132*H132,2)</f>
        <v>0</v>
      </c>
      <c r="K132" s="170" t="s">
        <v>179</v>
      </c>
      <c r="L132" s="34"/>
      <c r="M132" s="175" t="s">
        <v>1</v>
      </c>
      <c r="N132" s="176" t="s">
        <v>42</v>
      </c>
      <c r="O132" s="59"/>
      <c r="P132" s="177">
        <f>O132*H132</f>
        <v>0</v>
      </c>
      <c r="Q132" s="177">
        <v>0.14737</v>
      </c>
      <c r="R132" s="177">
        <f>Q132*H132</f>
        <v>0.14737</v>
      </c>
      <c r="S132" s="177">
        <v>0</v>
      </c>
      <c r="T132" s="178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79" t="s">
        <v>180</v>
      </c>
      <c r="AT132" s="179" t="s">
        <v>175</v>
      </c>
      <c r="AU132" s="179" t="s">
        <v>92</v>
      </c>
      <c r="AY132" s="18" t="s">
        <v>173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8" t="s">
        <v>92</v>
      </c>
      <c r="BK132" s="180">
        <f>ROUND(I132*H132,2)</f>
        <v>0</v>
      </c>
      <c r="BL132" s="18" t="s">
        <v>180</v>
      </c>
      <c r="BM132" s="179" t="s">
        <v>2084</v>
      </c>
    </row>
    <row r="133" spans="1:65" s="2" customFormat="1" ht="16.5" customHeight="1">
      <c r="A133" s="33"/>
      <c r="B133" s="167"/>
      <c r="C133" s="205" t="s">
        <v>92</v>
      </c>
      <c r="D133" s="205" t="s">
        <v>217</v>
      </c>
      <c r="E133" s="206" t="s">
        <v>2085</v>
      </c>
      <c r="F133" s="207" t="s">
        <v>2086</v>
      </c>
      <c r="G133" s="208" t="s">
        <v>659</v>
      </c>
      <c r="H133" s="209">
        <v>1</v>
      </c>
      <c r="I133" s="210"/>
      <c r="J133" s="211">
        <f>ROUND(I133*H133,2)</f>
        <v>0</v>
      </c>
      <c r="K133" s="207" t="s">
        <v>1</v>
      </c>
      <c r="L133" s="212"/>
      <c r="M133" s="213" t="s">
        <v>1</v>
      </c>
      <c r="N133" s="214" t="s">
        <v>42</v>
      </c>
      <c r="O133" s="59"/>
      <c r="P133" s="177">
        <f>O133*H133</f>
        <v>0</v>
      </c>
      <c r="Q133" s="177">
        <v>0</v>
      </c>
      <c r="R133" s="177">
        <f>Q133*H133</f>
        <v>0</v>
      </c>
      <c r="S133" s="177">
        <v>0</v>
      </c>
      <c r="T133" s="178">
        <f>S133*H133</f>
        <v>0</v>
      </c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R133" s="179" t="s">
        <v>216</v>
      </c>
      <c r="AT133" s="179" t="s">
        <v>217</v>
      </c>
      <c r="AU133" s="179" t="s">
        <v>92</v>
      </c>
      <c r="AY133" s="18" t="s">
        <v>173</v>
      </c>
      <c r="BE133" s="180">
        <f>IF(N133="základní",J133,0)</f>
        <v>0</v>
      </c>
      <c r="BF133" s="180">
        <f>IF(N133="snížená",J133,0)</f>
        <v>0</v>
      </c>
      <c r="BG133" s="180">
        <f>IF(N133="zákl. přenesená",J133,0)</f>
        <v>0</v>
      </c>
      <c r="BH133" s="180">
        <f>IF(N133="sníž. přenesená",J133,0)</f>
        <v>0</v>
      </c>
      <c r="BI133" s="180">
        <f>IF(N133="nulová",J133,0)</f>
        <v>0</v>
      </c>
      <c r="BJ133" s="18" t="s">
        <v>92</v>
      </c>
      <c r="BK133" s="180">
        <f>ROUND(I133*H133,2)</f>
        <v>0</v>
      </c>
      <c r="BL133" s="18" t="s">
        <v>180</v>
      </c>
      <c r="BM133" s="179" t="s">
        <v>2087</v>
      </c>
    </row>
    <row r="134" spans="1:65" s="2" customFormat="1" ht="21.75" customHeight="1">
      <c r="A134" s="33"/>
      <c r="B134" s="167"/>
      <c r="C134" s="205" t="s">
        <v>191</v>
      </c>
      <c r="D134" s="205" t="s">
        <v>217</v>
      </c>
      <c r="E134" s="206" t="s">
        <v>2088</v>
      </c>
      <c r="F134" s="207" t="s">
        <v>2089</v>
      </c>
      <c r="G134" s="208" t="s">
        <v>659</v>
      </c>
      <c r="H134" s="209">
        <v>1</v>
      </c>
      <c r="I134" s="210"/>
      <c r="J134" s="211">
        <f>ROUND(I134*H134,2)</f>
        <v>0</v>
      </c>
      <c r="K134" s="207" t="s">
        <v>1</v>
      </c>
      <c r="L134" s="212"/>
      <c r="M134" s="213" t="s">
        <v>1</v>
      </c>
      <c r="N134" s="214" t="s">
        <v>42</v>
      </c>
      <c r="O134" s="59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79" t="s">
        <v>216</v>
      </c>
      <c r="AT134" s="179" t="s">
        <v>217</v>
      </c>
      <c r="AU134" s="179" t="s">
        <v>92</v>
      </c>
      <c r="AY134" s="18" t="s">
        <v>173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8" t="s">
        <v>92</v>
      </c>
      <c r="BK134" s="180">
        <f>ROUND(I134*H134,2)</f>
        <v>0</v>
      </c>
      <c r="BL134" s="18" t="s">
        <v>180</v>
      </c>
      <c r="BM134" s="179" t="s">
        <v>2090</v>
      </c>
    </row>
    <row r="135" spans="2:63" s="12" customFormat="1" ht="22.95" customHeight="1">
      <c r="B135" s="154"/>
      <c r="D135" s="155" t="s">
        <v>75</v>
      </c>
      <c r="E135" s="165" t="s">
        <v>221</v>
      </c>
      <c r="F135" s="165" t="s">
        <v>488</v>
      </c>
      <c r="I135" s="157"/>
      <c r="J135" s="166">
        <f>BK135</f>
        <v>0</v>
      </c>
      <c r="L135" s="154"/>
      <c r="M135" s="159"/>
      <c r="N135" s="160"/>
      <c r="O135" s="160"/>
      <c r="P135" s="161">
        <f>P136</f>
        <v>0</v>
      </c>
      <c r="Q135" s="160"/>
      <c r="R135" s="161">
        <f>R136</f>
        <v>0.00037</v>
      </c>
      <c r="S135" s="160"/>
      <c r="T135" s="162">
        <f>T136</f>
        <v>0.004</v>
      </c>
      <c r="AR135" s="155" t="s">
        <v>84</v>
      </c>
      <c r="AT135" s="163" t="s">
        <v>75</v>
      </c>
      <c r="AU135" s="163" t="s">
        <v>84</v>
      </c>
      <c r="AY135" s="155" t="s">
        <v>173</v>
      </c>
      <c r="BK135" s="164">
        <f>BK136</f>
        <v>0</v>
      </c>
    </row>
    <row r="136" spans="1:65" s="2" customFormat="1" ht="21.75" customHeight="1">
      <c r="A136" s="33"/>
      <c r="B136" s="167"/>
      <c r="C136" s="168" t="s">
        <v>180</v>
      </c>
      <c r="D136" s="168" t="s">
        <v>175</v>
      </c>
      <c r="E136" s="169" t="s">
        <v>2091</v>
      </c>
      <c r="F136" s="170" t="s">
        <v>2092</v>
      </c>
      <c r="G136" s="171" t="s">
        <v>256</v>
      </c>
      <c r="H136" s="172">
        <v>0.5</v>
      </c>
      <c r="I136" s="173"/>
      <c r="J136" s="174">
        <f>ROUND(I136*H136,2)</f>
        <v>0</v>
      </c>
      <c r="K136" s="170" t="s">
        <v>179</v>
      </c>
      <c r="L136" s="34"/>
      <c r="M136" s="175" t="s">
        <v>1</v>
      </c>
      <c r="N136" s="176" t="s">
        <v>42</v>
      </c>
      <c r="O136" s="59"/>
      <c r="P136" s="177">
        <f>O136*H136</f>
        <v>0</v>
      </c>
      <c r="Q136" s="177">
        <v>0.00074</v>
      </c>
      <c r="R136" s="177">
        <f>Q136*H136</f>
        <v>0.00037</v>
      </c>
      <c r="S136" s="177">
        <v>0.008</v>
      </c>
      <c r="T136" s="178">
        <f>S136*H136</f>
        <v>0.004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179" t="s">
        <v>180</v>
      </c>
      <c r="AT136" s="179" t="s">
        <v>175</v>
      </c>
      <c r="AU136" s="179" t="s">
        <v>92</v>
      </c>
      <c r="AY136" s="18" t="s">
        <v>173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8" t="s">
        <v>92</v>
      </c>
      <c r="BK136" s="180">
        <f>ROUND(I136*H136,2)</f>
        <v>0</v>
      </c>
      <c r="BL136" s="18" t="s">
        <v>180</v>
      </c>
      <c r="BM136" s="179" t="s">
        <v>2093</v>
      </c>
    </row>
    <row r="137" spans="2:63" s="12" customFormat="1" ht="25.95" customHeight="1">
      <c r="B137" s="154"/>
      <c r="D137" s="155" t="s">
        <v>75</v>
      </c>
      <c r="E137" s="156" t="s">
        <v>1756</v>
      </c>
      <c r="F137" s="156" t="s">
        <v>1757</v>
      </c>
      <c r="I137" s="157"/>
      <c r="J137" s="158">
        <f>BK137</f>
        <v>0</v>
      </c>
      <c r="L137" s="154"/>
      <c r="M137" s="159"/>
      <c r="N137" s="160"/>
      <c r="O137" s="160"/>
      <c r="P137" s="161">
        <f>SUM(P138:P140)</f>
        <v>0</v>
      </c>
      <c r="Q137" s="160"/>
      <c r="R137" s="161">
        <f>SUM(R138:R140)</f>
        <v>0</v>
      </c>
      <c r="S137" s="160"/>
      <c r="T137" s="162">
        <f>SUM(T138:T140)</f>
        <v>0</v>
      </c>
      <c r="AR137" s="155" t="s">
        <v>92</v>
      </c>
      <c r="AT137" s="163" t="s">
        <v>75</v>
      </c>
      <c r="AU137" s="163" t="s">
        <v>76</v>
      </c>
      <c r="AY137" s="155" t="s">
        <v>173</v>
      </c>
      <c r="BK137" s="164">
        <f>SUM(BK138:BK140)</f>
        <v>0</v>
      </c>
    </row>
    <row r="138" spans="1:65" s="2" customFormat="1" ht="16.5" customHeight="1">
      <c r="A138" s="33"/>
      <c r="B138" s="167"/>
      <c r="C138" s="168" t="s">
        <v>199</v>
      </c>
      <c r="D138" s="168" t="s">
        <v>175</v>
      </c>
      <c r="E138" s="169" t="s">
        <v>2094</v>
      </c>
      <c r="F138" s="170" t="s">
        <v>2095</v>
      </c>
      <c r="G138" s="171" t="s">
        <v>1760</v>
      </c>
      <c r="H138" s="172">
        <v>4</v>
      </c>
      <c r="I138" s="173"/>
      <c r="J138" s="174">
        <f>ROUND(I138*H138,2)</f>
        <v>0</v>
      </c>
      <c r="K138" s="170" t="s">
        <v>1</v>
      </c>
      <c r="L138" s="34"/>
      <c r="M138" s="175" t="s">
        <v>1</v>
      </c>
      <c r="N138" s="176" t="s">
        <v>42</v>
      </c>
      <c r="O138" s="59"/>
      <c r="P138" s="177">
        <f>O138*H138</f>
        <v>0</v>
      </c>
      <c r="Q138" s="177">
        <v>0</v>
      </c>
      <c r="R138" s="177">
        <f>Q138*H138</f>
        <v>0</v>
      </c>
      <c r="S138" s="177">
        <v>0</v>
      </c>
      <c r="T138" s="178">
        <f>S138*H138</f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179" t="s">
        <v>253</v>
      </c>
      <c r="AT138" s="179" t="s">
        <v>175</v>
      </c>
      <c r="AU138" s="179" t="s">
        <v>84</v>
      </c>
      <c r="AY138" s="18" t="s">
        <v>173</v>
      </c>
      <c r="BE138" s="180">
        <f>IF(N138="základní",J138,0)</f>
        <v>0</v>
      </c>
      <c r="BF138" s="180">
        <f>IF(N138="snížená",J138,0)</f>
        <v>0</v>
      </c>
      <c r="BG138" s="180">
        <f>IF(N138="zákl. přenesená",J138,0)</f>
        <v>0</v>
      </c>
      <c r="BH138" s="180">
        <f>IF(N138="sníž. přenesená",J138,0)</f>
        <v>0</v>
      </c>
      <c r="BI138" s="180">
        <f>IF(N138="nulová",J138,0)</f>
        <v>0</v>
      </c>
      <c r="BJ138" s="18" t="s">
        <v>92</v>
      </c>
      <c r="BK138" s="180">
        <f>ROUND(I138*H138,2)</f>
        <v>0</v>
      </c>
      <c r="BL138" s="18" t="s">
        <v>253</v>
      </c>
      <c r="BM138" s="179" t="s">
        <v>2096</v>
      </c>
    </row>
    <row r="139" spans="1:65" s="2" customFormat="1" ht="16.5" customHeight="1">
      <c r="A139" s="33"/>
      <c r="B139" s="167"/>
      <c r="C139" s="168" t="s">
        <v>203</v>
      </c>
      <c r="D139" s="168" t="s">
        <v>175</v>
      </c>
      <c r="E139" s="169" t="s">
        <v>2097</v>
      </c>
      <c r="F139" s="170" t="s">
        <v>2098</v>
      </c>
      <c r="G139" s="171" t="s">
        <v>659</v>
      </c>
      <c r="H139" s="172">
        <v>2</v>
      </c>
      <c r="I139" s="173"/>
      <c r="J139" s="174">
        <f>ROUND(I139*H139,2)</f>
        <v>0</v>
      </c>
      <c r="K139" s="170" t="s">
        <v>1</v>
      </c>
      <c r="L139" s="34"/>
      <c r="M139" s="175" t="s">
        <v>1</v>
      </c>
      <c r="N139" s="176" t="s">
        <v>42</v>
      </c>
      <c r="O139" s="59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179" t="s">
        <v>253</v>
      </c>
      <c r="AT139" s="179" t="s">
        <v>175</v>
      </c>
      <c r="AU139" s="179" t="s">
        <v>84</v>
      </c>
      <c r="AY139" s="18" t="s">
        <v>173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8" t="s">
        <v>92</v>
      </c>
      <c r="BK139" s="180">
        <f>ROUND(I139*H139,2)</f>
        <v>0</v>
      </c>
      <c r="BL139" s="18" t="s">
        <v>253</v>
      </c>
      <c r="BM139" s="179" t="s">
        <v>2099</v>
      </c>
    </row>
    <row r="140" spans="1:65" s="2" customFormat="1" ht="16.5" customHeight="1">
      <c r="A140" s="33"/>
      <c r="B140" s="167"/>
      <c r="C140" s="168" t="s">
        <v>209</v>
      </c>
      <c r="D140" s="168" t="s">
        <v>175</v>
      </c>
      <c r="E140" s="169" t="s">
        <v>1758</v>
      </c>
      <c r="F140" s="170" t="s">
        <v>1759</v>
      </c>
      <c r="G140" s="171" t="s">
        <v>1760</v>
      </c>
      <c r="H140" s="172">
        <v>16</v>
      </c>
      <c r="I140" s="173"/>
      <c r="J140" s="174">
        <f>ROUND(I140*H140,2)</f>
        <v>0</v>
      </c>
      <c r="K140" s="170" t="s">
        <v>179</v>
      </c>
      <c r="L140" s="34"/>
      <c r="M140" s="175" t="s">
        <v>1</v>
      </c>
      <c r="N140" s="176" t="s">
        <v>42</v>
      </c>
      <c r="O140" s="59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79" t="s">
        <v>180</v>
      </c>
      <c r="AT140" s="179" t="s">
        <v>175</v>
      </c>
      <c r="AU140" s="179" t="s">
        <v>84</v>
      </c>
      <c r="AY140" s="18" t="s">
        <v>173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8" t="s">
        <v>92</v>
      </c>
      <c r="BK140" s="180">
        <f>ROUND(I140*H140,2)</f>
        <v>0</v>
      </c>
      <c r="BL140" s="18" t="s">
        <v>180</v>
      </c>
      <c r="BM140" s="179" t="s">
        <v>2100</v>
      </c>
    </row>
    <row r="141" spans="2:63" s="12" customFormat="1" ht="25.95" customHeight="1">
      <c r="B141" s="154"/>
      <c r="D141" s="155" t="s">
        <v>75</v>
      </c>
      <c r="E141" s="156" t="s">
        <v>581</v>
      </c>
      <c r="F141" s="156" t="s">
        <v>582</v>
      </c>
      <c r="I141" s="157"/>
      <c r="J141" s="158">
        <f>BK141</f>
        <v>0</v>
      </c>
      <c r="L141" s="154"/>
      <c r="M141" s="159"/>
      <c r="N141" s="160"/>
      <c r="O141" s="160"/>
      <c r="P141" s="161">
        <f>P142+P161</f>
        <v>0</v>
      </c>
      <c r="Q141" s="160"/>
      <c r="R141" s="161">
        <f>R142+R161</f>
        <v>0.06107</v>
      </c>
      <c r="S141" s="160"/>
      <c r="T141" s="162">
        <f>T142+T161</f>
        <v>0.41225000000000006</v>
      </c>
      <c r="AR141" s="155" t="s">
        <v>92</v>
      </c>
      <c r="AT141" s="163" t="s">
        <v>75</v>
      </c>
      <c r="AU141" s="163" t="s">
        <v>76</v>
      </c>
      <c r="AY141" s="155" t="s">
        <v>173</v>
      </c>
      <c r="BK141" s="164">
        <f>BK142+BK161</f>
        <v>0</v>
      </c>
    </row>
    <row r="142" spans="2:63" s="12" customFormat="1" ht="22.95" customHeight="1">
      <c r="B142" s="154"/>
      <c r="D142" s="155" t="s">
        <v>75</v>
      </c>
      <c r="E142" s="165" t="s">
        <v>2101</v>
      </c>
      <c r="F142" s="165" t="s">
        <v>2102</v>
      </c>
      <c r="I142" s="157"/>
      <c r="J142" s="166">
        <f>BK142</f>
        <v>0</v>
      </c>
      <c r="L142" s="154"/>
      <c r="M142" s="159"/>
      <c r="N142" s="160"/>
      <c r="O142" s="160"/>
      <c r="P142" s="161">
        <f>SUM(P143:P160)</f>
        <v>0</v>
      </c>
      <c r="Q142" s="160"/>
      <c r="R142" s="161">
        <f>SUM(R143:R160)</f>
        <v>0.05997</v>
      </c>
      <c r="S142" s="160"/>
      <c r="T142" s="162">
        <f>SUM(T143:T160)</f>
        <v>0.41225000000000006</v>
      </c>
      <c r="AR142" s="155" t="s">
        <v>92</v>
      </c>
      <c r="AT142" s="163" t="s">
        <v>75</v>
      </c>
      <c r="AU142" s="163" t="s">
        <v>84</v>
      </c>
      <c r="AY142" s="155" t="s">
        <v>173</v>
      </c>
      <c r="BK142" s="164">
        <f>SUM(BK143:BK160)</f>
        <v>0</v>
      </c>
    </row>
    <row r="143" spans="1:65" s="2" customFormat="1" ht="21.75" customHeight="1">
      <c r="A143" s="33"/>
      <c r="B143" s="167"/>
      <c r="C143" s="168" t="s">
        <v>216</v>
      </c>
      <c r="D143" s="168" t="s">
        <v>175</v>
      </c>
      <c r="E143" s="169" t="s">
        <v>2103</v>
      </c>
      <c r="F143" s="170" t="s">
        <v>2104</v>
      </c>
      <c r="G143" s="171" t="s">
        <v>256</v>
      </c>
      <c r="H143" s="172">
        <v>145</v>
      </c>
      <c r="I143" s="173"/>
      <c r="J143" s="174">
        <f aca="true" t="shared" si="0" ref="J143:J160">ROUND(I143*H143,2)</f>
        <v>0</v>
      </c>
      <c r="K143" s="170" t="s">
        <v>179</v>
      </c>
      <c r="L143" s="34"/>
      <c r="M143" s="175" t="s">
        <v>1</v>
      </c>
      <c r="N143" s="176" t="s">
        <v>42</v>
      </c>
      <c r="O143" s="59"/>
      <c r="P143" s="177">
        <f aca="true" t="shared" si="1" ref="P143:P160">O143*H143</f>
        <v>0</v>
      </c>
      <c r="Q143" s="177">
        <v>0.00011</v>
      </c>
      <c r="R143" s="177">
        <f aca="true" t="shared" si="2" ref="R143:R160">Q143*H143</f>
        <v>0.01595</v>
      </c>
      <c r="S143" s="177">
        <v>0.00215</v>
      </c>
      <c r="T143" s="178">
        <f aca="true" t="shared" si="3" ref="T143:T160">S143*H143</f>
        <v>0.31175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79" t="s">
        <v>253</v>
      </c>
      <c r="AT143" s="179" t="s">
        <v>175</v>
      </c>
      <c r="AU143" s="179" t="s">
        <v>92</v>
      </c>
      <c r="AY143" s="18" t="s">
        <v>173</v>
      </c>
      <c r="BE143" s="180">
        <f aca="true" t="shared" si="4" ref="BE143:BE160">IF(N143="základní",J143,0)</f>
        <v>0</v>
      </c>
      <c r="BF143" s="180">
        <f aca="true" t="shared" si="5" ref="BF143:BF160">IF(N143="snížená",J143,0)</f>
        <v>0</v>
      </c>
      <c r="BG143" s="180">
        <f aca="true" t="shared" si="6" ref="BG143:BG160">IF(N143="zákl. přenesená",J143,0)</f>
        <v>0</v>
      </c>
      <c r="BH143" s="180">
        <f aca="true" t="shared" si="7" ref="BH143:BH160">IF(N143="sníž. přenesená",J143,0)</f>
        <v>0</v>
      </c>
      <c r="BI143" s="180">
        <f aca="true" t="shared" si="8" ref="BI143:BI160">IF(N143="nulová",J143,0)</f>
        <v>0</v>
      </c>
      <c r="BJ143" s="18" t="s">
        <v>92</v>
      </c>
      <c r="BK143" s="180">
        <f aca="true" t="shared" si="9" ref="BK143:BK160">ROUND(I143*H143,2)</f>
        <v>0</v>
      </c>
      <c r="BL143" s="18" t="s">
        <v>253</v>
      </c>
      <c r="BM143" s="179" t="s">
        <v>2105</v>
      </c>
    </row>
    <row r="144" spans="1:65" s="2" customFormat="1" ht="21.75" customHeight="1">
      <c r="A144" s="33"/>
      <c r="B144" s="167"/>
      <c r="C144" s="168" t="s">
        <v>221</v>
      </c>
      <c r="D144" s="168" t="s">
        <v>175</v>
      </c>
      <c r="E144" s="169" t="s">
        <v>2106</v>
      </c>
      <c r="F144" s="170" t="s">
        <v>2107</v>
      </c>
      <c r="G144" s="171" t="s">
        <v>256</v>
      </c>
      <c r="H144" s="172">
        <v>15</v>
      </c>
      <c r="I144" s="173"/>
      <c r="J144" s="174">
        <f t="shared" si="0"/>
        <v>0</v>
      </c>
      <c r="K144" s="170" t="s">
        <v>179</v>
      </c>
      <c r="L144" s="34"/>
      <c r="M144" s="175" t="s">
        <v>1</v>
      </c>
      <c r="N144" s="176" t="s">
        <v>42</v>
      </c>
      <c r="O144" s="59"/>
      <c r="P144" s="177">
        <f t="shared" si="1"/>
        <v>0</v>
      </c>
      <c r="Q144" s="177">
        <v>0.00039</v>
      </c>
      <c r="R144" s="177">
        <f t="shared" si="2"/>
        <v>0.00585</v>
      </c>
      <c r="S144" s="177">
        <v>0.00342</v>
      </c>
      <c r="T144" s="178">
        <f t="shared" si="3"/>
        <v>0.0513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79" t="s">
        <v>253</v>
      </c>
      <c r="AT144" s="179" t="s">
        <v>175</v>
      </c>
      <c r="AU144" s="179" t="s">
        <v>92</v>
      </c>
      <c r="AY144" s="18" t="s">
        <v>173</v>
      </c>
      <c r="BE144" s="180">
        <f t="shared" si="4"/>
        <v>0</v>
      </c>
      <c r="BF144" s="180">
        <f t="shared" si="5"/>
        <v>0</v>
      </c>
      <c r="BG144" s="180">
        <f t="shared" si="6"/>
        <v>0</v>
      </c>
      <c r="BH144" s="180">
        <f t="shared" si="7"/>
        <v>0</v>
      </c>
      <c r="BI144" s="180">
        <f t="shared" si="8"/>
        <v>0</v>
      </c>
      <c r="BJ144" s="18" t="s">
        <v>92</v>
      </c>
      <c r="BK144" s="180">
        <f t="shared" si="9"/>
        <v>0</v>
      </c>
      <c r="BL144" s="18" t="s">
        <v>253</v>
      </c>
      <c r="BM144" s="179" t="s">
        <v>2108</v>
      </c>
    </row>
    <row r="145" spans="1:65" s="2" customFormat="1" ht="21.75" customHeight="1">
      <c r="A145" s="33"/>
      <c r="B145" s="167"/>
      <c r="C145" s="168" t="s">
        <v>225</v>
      </c>
      <c r="D145" s="168" t="s">
        <v>175</v>
      </c>
      <c r="E145" s="169" t="s">
        <v>2109</v>
      </c>
      <c r="F145" s="170" t="s">
        <v>2110</v>
      </c>
      <c r="G145" s="171" t="s">
        <v>1215</v>
      </c>
      <c r="H145" s="172">
        <v>4</v>
      </c>
      <c r="I145" s="173"/>
      <c r="J145" s="174">
        <f t="shared" si="0"/>
        <v>0</v>
      </c>
      <c r="K145" s="170" t="s">
        <v>1</v>
      </c>
      <c r="L145" s="34"/>
      <c r="M145" s="175" t="s">
        <v>1</v>
      </c>
      <c r="N145" s="176" t="s">
        <v>42</v>
      </c>
      <c r="O145" s="59"/>
      <c r="P145" s="177">
        <f t="shared" si="1"/>
        <v>0</v>
      </c>
      <c r="Q145" s="177">
        <v>0</v>
      </c>
      <c r="R145" s="177">
        <f t="shared" si="2"/>
        <v>0</v>
      </c>
      <c r="S145" s="177">
        <v>0</v>
      </c>
      <c r="T145" s="178">
        <f t="shared" si="3"/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79" t="s">
        <v>253</v>
      </c>
      <c r="AT145" s="179" t="s">
        <v>175</v>
      </c>
      <c r="AU145" s="179" t="s">
        <v>92</v>
      </c>
      <c r="AY145" s="18" t="s">
        <v>173</v>
      </c>
      <c r="BE145" s="180">
        <f t="shared" si="4"/>
        <v>0</v>
      </c>
      <c r="BF145" s="180">
        <f t="shared" si="5"/>
        <v>0</v>
      </c>
      <c r="BG145" s="180">
        <f t="shared" si="6"/>
        <v>0</v>
      </c>
      <c r="BH145" s="180">
        <f t="shared" si="7"/>
        <v>0</v>
      </c>
      <c r="BI145" s="180">
        <f t="shared" si="8"/>
        <v>0</v>
      </c>
      <c r="BJ145" s="18" t="s">
        <v>92</v>
      </c>
      <c r="BK145" s="180">
        <f t="shared" si="9"/>
        <v>0</v>
      </c>
      <c r="BL145" s="18" t="s">
        <v>253</v>
      </c>
      <c r="BM145" s="179" t="s">
        <v>2111</v>
      </c>
    </row>
    <row r="146" spans="1:65" s="2" customFormat="1" ht="21.75" customHeight="1">
      <c r="A146" s="33"/>
      <c r="B146" s="167"/>
      <c r="C146" s="168" t="s">
        <v>231</v>
      </c>
      <c r="D146" s="168" t="s">
        <v>175</v>
      </c>
      <c r="E146" s="169" t="s">
        <v>2112</v>
      </c>
      <c r="F146" s="170" t="s">
        <v>2113</v>
      </c>
      <c r="G146" s="171" t="s">
        <v>1215</v>
      </c>
      <c r="H146" s="172">
        <v>24</v>
      </c>
      <c r="I146" s="173"/>
      <c r="J146" s="174">
        <f t="shared" si="0"/>
        <v>0</v>
      </c>
      <c r="K146" s="170" t="s">
        <v>1</v>
      </c>
      <c r="L146" s="34"/>
      <c r="M146" s="175" t="s">
        <v>1</v>
      </c>
      <c r="N146" s="176" t="s">
        <v>42</v>
      </c>
      <c r="O146" s="59"/>
      <c r="P146" s="177">
        <f t="shared" si="1"/>
        <v>0</v>
      </c>
      <c r="Q146" s="177">
        <v>0</v>
      </c>
      <c r="R146" s="177">
        <f t="shared" si="2"/>
        <v>0</v>
      </c>
      <c r="S146" s="177">
        <v>0</v>
      </c>
      <c r="T146" s="178">
        <f t="shared" si="3"/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79" t="s">
        <v>253</v>
      </c>
      <c r="AT146" s="179" t="s">
        <v>175</v>
      </c>
      <c r="AU146" s="179" t="s">
        <v>92</v>
      </c>
      <c r="AY146" s="18" t="s">
        <v>173</v>
      </c>
      <c r="BE146" s="180">
        <f t="shared" si="4"/>
        <v>0</v>
      </c>
      <c r="BF146" s="180">
        <f t="shared" si="5"/>
        <v>0</v>
      </c>
      <c r="BG146" s="180">
        <f t="shared" si="6"/>
        <v>0</v>
      </c>
      <c r="BH146" s="180">
        <f t="shared" si="7"/>
        <v>0</v>
      </c>
      <c r="BI146" s="180">
        <f t="shared" si="8"/>
        <v>0</v>
      </c>
      <c r="BJ146" s="18" t="s">
        <v>92</v>
      </c>
      <c r="BK146" s="180">
        <f t="shared" si="9"/>
        <v>0</v>
      </c>
      <c r="BL146" s="18" t="s">
        <v>253</v>
      </c>
      <c r="BM146" s="179" t="s">
        <v>2114</v>
      </c>
    </row>
    <row r="147" spans="1:65" s="2" customFormat="1" ht="21.75" customHeight="1">
      <c r="A147" s="33"/>
      <c r="B147" s="167"/>
      <c r="C147" s="168" t="s">
        <v>235</v>
      </c>
      <c r="D147" s="168" t="s">
        <v>175</v>
      </c>
      <c r="E147" s="169" t="s">
        <v>2115</v>
      </c>
      <c r="F147" s="170" t="s">
        <v>2116</v>
      </c>
      <c r="G147" s="171" t="s">
        <v>1650</v>
      </c>
      <c r="H147" s="172">
        <v>1</v>
      </c>
      <c r="I147" s="173"/>
      <c r="J147" s="174">
        <f t="shared" si="0"/>
        <v>0</v>
      </c>
      <c r="K147" s="170" t="s">
        <v>179</v>
      </c>
      <c r="L147" s="34"/>
      <c r="M147" s="175" t="s">
        <v>1</v>
      </c>
      <c r="N147" s="176" t="s">
        <v>42</v>
      </c>
      <c r="O147" s="59"/>
      <c r="P147" s="177">
        <f t="shared" si="1"/>
        <v>0</v>
      </c>
      <c r="Q147" s="177">
        <v>0.00338</v>
      </c>
      <c r="R147" s="177">
        <f t="shared" si="2"/>
        <v>0.00338</v>
      </c>
      <c r="S147" s="177">
        <v>0</v>
      </c>
      <c r="T147" s="178">
        <f t="shared" si="3"/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179" t="s">
        <v>253</v>
      </c>
      <c r="AT147" s="179" t="s">
        <v>175</v>
      </c>
      <c r="AU147" s="179" t="s">
        <v>92</v>
      </c>
      <c r="AY147" s="18" t="s">
        <v>173</v>
      </c>
      <c r="BE147" s="180">
        <f t="shared" si="4"/>
        <v>0</v>
      </c>
      <c r="BF147" s="180">
        <f t="shared" si="5"/>
        <v>0</v>
      </c>
      <c r="BG147" s="180">
        <f t="shared" si="6"/>
        <v>0</v>
      </c>
      <c r="BH147" s="180">
        <f t="shared" si="7"/>
        <v>0</v>
      </c>
      <c r="BI147" s="180">
        <f t="shared" si="8"/>
        <v>0</v>
      </c>
      <c r="BJ147" s="18" t="s">
        <v>92</v>
      </c>
      <c r="BK147" s="180">
        <f t="shared" si="9"/>
        <v>0</v>
      </c>
      <c r="BL147" s="18" t="s">
        <v>253</v>
      </c>
      <c r="BM147" s="179" t="s">
        <v>2117</v>
      </c>
    </row>
    <row r="148" spans="1:65" s="2" customFormat="1" ht="16.5" customHeight="1">
      <c r="A148" s="33"/>
      <c r="B148" s="167"/>
      <c r="C148" s="168" t="s">
        <v>240</v>
      </c>
      <c r="D148" s="168" t="s">
        <v>175</v>
      </c>
      <c r="E148" s="169" t="s">
        <v>2118</v>
      </c>
      <c r="F148" s="170" t="s">
        <v>2119</v>
      </c>
      <c r="G148" s="171" t="s">
        <v>1650</v>
      </c>
      <c r="H148" s="172">
        <v>1</v>
      </c>
      <c r="I148" s="173"/>
      <c r="J148" s="174">
        <f t="shared" si="0"/>
        <v>0</v>
      </c>
      <c r="K148" s="170" t="s">
        <v>179</v>
      </c>
      <c r="L148" s="34"/>
      <c r="M148" s="175" t="s">
        <v>1</v>
      </c>
      <c r="N148" s="176" t="s">
        <v>42</v>
      </c>
      <c r="O148" s="59"/>
      <c r="P148" s="177">
        <f t="shared" si="1"/>
        <v>0</v>
      </c>
      <c r="Q148" s="177">
        <v>0.00022</v>
      </c>
      <c r="R148" s="177">
        <f t="shared" si="2"/>
        <v>0.00022</v>
      </c>
      <c r="S148" s="177">
        <v>0</v>
      </c>
      <c r="T148" s="178">
        <f t="shared" si="3"/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79" t="s">
        <v>253</v>
      </c>
      <c r="AT148" s="179" t="s">
        <v>175</v>
      </c>
      <c r="AU148" s="179" t="s">
        <v>92</v>
      </c>
      <c r="AY148" s="18" t="s">
        <v>173</v>
      </c>
      <c r="BE148" s="180">
        <f t="shared" si="4"/>
        <v>0</v>
      </c>
      <c r="BF148" s="180">
        <f t="shared" si="5"/>
        <v>0</v>
      </c>
      <c r="BG148" s="180">
        <f t="shared" si="6"/>
        <v>0</v>
      </c>
      <c r="BH148" s="180">
        <f t="shared" si="7"/>
        <v>0</v>
      </c>
      <c r="BI148" s="180">
        <f t="shared" si="8"/>
        <v>0</v>
      </c>
      <c r="BJ148" s="18" t="s">
        <v>92</v>
      </c>
      <c r="BK148" s="180">
        <f t="shared" si="9"/>
        <v>0</v>
      </c>
      <c r="BL148" s="18" t="s">
        <v>253</v>
      </c>
      <c r="BM148" s="179" t="s">
        <v>2120</v>
      </c>
    </row>
    <row r="149" spans="1:65" s="2" customFormat="1" ht="21.75" customHeight="1">
      <c r="A149" s="33"/>
      <c r="B149" s="167"/>
      <c r="C149" s="168" t="s">
        <v>245</v>
      </c>
      <c r="D149" s="168" t="s">
        <v>175</v>
      </c>
      <c r="E149" s="169" t="s">
        <v>2121</v>
      </c>
      <c r="F149" s="170" t="s">
        <v>2122</v>
      </c>
      <c r="G149" s="171" t="s">
        <v>256</v>
      </c>
      <c r="H149" s="172">
        <v>22</v>
      </c>
      <c r="I149" s="173"/>
      <c r="J149" s="174">
        <f t="shared" si="0"/>
        <v>0</v>
      </c>
      <c r="K149" s="170" t="s">
        <v>179</v>
      </c>
      <c r="L149" s="34"/>
      <c r="M149" s="175" t="s">
        <v>1</v>
      </c>
      <c r="N149" s="176" t="s">
        <v>42</v>
      </c>
      <c r="O149" s="59"/>
      <c r="P149" s="177">
        <f t="shared" si="1"/>
        <v>0</v>
      </c>
      <c r="Q149" s="177">
        <v>0.00098</v>
      </c>
      <c r="R149" s="177">
        <f t="shared" si="2"/>
        <v>0.02156</v>
      </c>
      <c r="S149" s="177">
        <v>0</v>
      </c>
      <c r="T149" s="178">
        <f t="shared" si="3"/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79" t="s">
        <v>253</v>
      </c>
      <c r="AT149" s="179" t="s">
        <v>175</v>
      </c>
      <c r="AU149" s="179" t="s">
        <v>92</v>
      </c>
      <c r="AY149" s="18" t="s">
        <v>173</v>
      </c>
      <c r="BE149" s="180">
        <f t="shared" si="4"/>
        <v>0</v>
      </c>
      <c r="BF149" s="180">
        <f t="shared" si="5"/>
        <v>0</v>
      </c>
      <c r="BG149" s="180">
        <f t="shared" si="6"/>
        <v>0</v>
      </c>
      <c r="BH149" s="180">
        <f t="shared" si="7"/>
        <v>0</v>
      </c>
      <c r="BI149" s="180">
        <f t="shared" si="8"/>
        <v>0</v>
      </c>
      <c r="BJ149" s="18" t="s">
        <v>92</v>
      </c>
      <c r="BK149" s="180">
        <f t="shared" si="9"/>
        <v>0</v>
      </c>
      <c r="BL149" s="18" t="s">
        <v>253</v>
      </c>
      <c r="BM149" s="179" t="s">
        <v>2123</v>
      </c>
    </row>
    <row r="150" spans="1:65" s="2" customFormat="1" ht="16.5" customHeight="1">
      <c r="A150" s="33"/>
      <c r="B150" s="167"/>
      <c r="C150" s="168" t="s">
        <v>8</v>
      </c>
      <c r="D150" s="168" t="s">
        <v>175</v>
      </c>
      <c r="E150" s="169" t="s">
        <v>2124</v>
      </c>
      <c r="F150" s="170" t="s">
        <v>2125</v>
      </c>
      <c r="G150" s="171" t="s">
        <v>1650</v>
      </c>
      <c r="H150" s="172">
        <v>2</v>
      </c>
      <c r="I150" s="173"/>
      <c r="J150" s="174">
        <f t="shared" si="0"/>
        <v>0</v>
      </c>
      <c r="K150" s="170" t="s">
        <v>179</v>
      </c>
      <c r="L150" s="34"/>
      <c r="M150" s="175" t="s">
        <v>1</v>
      </c>
      <c r="N150" s="176" t="s">
        <v>42</v>
      </c>
      <c r="O150" s="59"/>
      <c r="P150" s="177">
        <f t="shared" si="1"/>
        <v>0</v>
      </c>
      <c r="Q150" s="177">
        <v>0.00325</v>
      </c>
      <c r="R150" s="177">
        <f t="shared" si="2"/>
        <v>0.0065</v>
      </c>
      <c r="S150" s="177">
        <v>0</v>
      </c>
      <c r="T150" s="178">
        <f t="shared" si="3"/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79" t="s">
        <v>253</v>
      </c>
      <c r="AT150" s="179" t="s">
        <v>175</v>
      </c>
      <c r="AU150" s="179" t="s">
        <v>92</v>
      </c>
      <c r="AY150" s="18" t="s">
        <v>173</v>
      </c>
      <c r="BE150" s="180">
        <f t="shared" si="4"/>
        <v>0</v>
      </c>
      <c r="BF150" s="180">
        <f t="shared" si="5"/>
        <v>0</v>
      </c>
      <c r="BG150" s="180">
        <f t="shared" si="6"/>
        <v>0</v>
      </c>
      <c r="BH150" s="180">
        <f t="shared" si="7"/>
        <v>0</v>
      </c>
      <c r="BI150" s="180">
        <f t="shared" si="8"/>
        <v>0</v>
      </c>
      <c r="BJ150" s="18" t="s">
        <v>92</v>
      </c>
      <c r="BK150" s="180">
        <f t="shared" si="9"/>
        <v>0</v>
      </c>
      <c r="BL150" s="18" t="s">
        <v>253</v>
      </c>
      <c r="BM150" s="179" t="s">
        <v>2126</v>
      </c>
    </row>
    <row r="151" spans="1:65" s="2" customFormat="1" ht="16.5" customHeight="1">
      <c r="A151" s="33"/>
      <c r="B151" s="167"/>
      <c r="C151" s="168" t="s">
        <v>253</v>
      </c>
      <c r="D151" s="168" t="s">
        <v>175</v>
      </c>
      <c r="E151" s="169" t="s">
        <v>2127</v>
      </c>
      <c r="F151" s="170" t="s">
        <v>2128</v>
      </c>
      <c r="G151" s="171" t="s">
        <v>659</v>
      </c>
      <c r="H151" s="172">
        <v>2</v>
      </c>
      <c r="I151" s="173"/>
      <c r="J151" s="174">
        <f t="shared" si="0"/>
        <v>0</v>
      </c>
      <c r="K151" s="170" t="s">
        <v>179</v>
      </c>
      <c r="L151" s="34"/>
      <c r="M151" s="175" t="s">
        <v>1</v>
      </c>
      <c r="N151" s="176" t="s">
        <v>42</v>
      </c>
      <c r="O151" s="59"/>
      <c r="P151" s="177">
        <f t="shared" si="1"/>
        <v>0</v>
      </c>
      <c r="Q151" s="177">
        <v>0</v>
      </c>
      <c r="R151" s="177">
        <f t="shared" si="2"/>
        <v>0</v>
      </c>
      <c r="S151" s="177">
        <v>0</v>
      </c>
      <c r="T151" s="178">
        <f t="shared" si="3"/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179" t="s">
        <v>253</v>
      </c>
      <c r="AT151" s="179" t="s">
        <v>175</v>
      </c>
      <c r="AU151" s="179" t="s">
        <v>92</v>
      </c>
      <c r="AY151" s="18" t="s">
        <v>173</v>
      </c>
      <c r="BE151" s="180">
        <f t="shared" si="4"/>
        <v>0</v>
      </c>
      <c r="BF151" s="180">
        <f t="shared" si="5"/>
        <v>0</v>
      </c>
      <c r="BG151" s="180">
        <f t="shared" si="6"/>
        <v>0</v>
      </c>
      <c r="BH151" s="180">
        <f t="shared" si="7"/>
        <v>0</v>
      </c>
      <c r="BI151" s="180">
        <f t="shared" si="8"/>
        <v>0</v>
      </c>
      <c r="BJ151" s="18" t="s">
        <v>92</v>
      </c>
      <c r="BK151" s="180">
        <f t="shared" si="9"/>
        <v>0</v>
      </c>
      <c r="BL151" s="18" t="s">
        <v>253</v>
      </c>
      <c r="BM151" s="179" t="s">
        <v>2129</v>
      </c>
    </row>
    <row r="152" spans="1:65" s="2" customFormat="1" ht="16.5" customHeight="1">
      <c r="A152" s="33"/>
      <c r="B152" s="167"/>
      <c r="C152" s="168" t="s">
        <v>260</v>
      </c>
      <c r="D152" s="168" t="s">
        <v>175</v>
      </c>
      <c r="E152" s="169" t="s">
        <v>2130</v>
      </c>
      <c r="F152" s="170" t="s">
        <v>2131</v>
      </c>
      <c r="G152" s="171" t="s">
        <v>256</v>
      </c>
      <c r="H152" s="172">
        <v>22</v>
      </c>
      <c r="I152" s="173"/>
      <c r="J152" s="174">
        <f t="shared" si="0"/>
        <v>0</v>
      </c>
      <c r="K152" s="170" t="s">
        <v>179</v>
      </c>
      <c r="L152" s="34"/>
      <c r="M152" s="175" t="s">
        <v>1</v>
      </c>
      <c r="N152" s="176" t="s">
        <v>42</v>
      </c>
      <c r="O152" s="59"/>
      <c r="P152" s="177">
        <f t="shared" si="1"/>
        <v>0</v>
      </c>
      <c r="Q152" s="177">
        <v>0</v>
      </c>
      <c r="R152" s="177">
        <f t="shared" si="2"/>
        <v>0</v>
      </c>
      <c r="S152" s="177">
        <v>0</v>
      </c>
      <c r="T152" s="178">
        <f t="shared" si="3"/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79" t="s">
        <v>253</v>
      </c>
      <c r="AT152" s="179" t="s">
        <v>175</v>
      </c>
      <c r="AU152" s="179" t="s">
        <v>92</v>
      </c>
      <c r="AY152" s="18" t="s">
        <v>173</v>
      </c>
      <c r="BE152" s="180">
        <f t="shared" si="4"/>
        <v>0</v>
      </c>
      <c r="BF152" s="180">
        <f t="shared" si="5"/>
        <v>0</v>
      </c>
      <c r="BG152" s="180">
        <f t="shared" si="6"/>
        <v>0</v>
      </c>
      <c r="BH152" s="180">
        <f t="shared" si="7"/>
        <v>0</v>
      </c>
      <c r="BI152" s="180">
        <f t="shared" si="8"/>
        <v>0</v>
      </c>
      <c r="BJ152" s="18" t="s">
        <v>92</v>
      </c>
      <c r="BK152" s="180">
        <f t="shared" si="9"/>
        <v>0</v>
      </c>
      <c r="BL152" s="18" t="s">
        <v>253</v>
      </c>
      <c r="BM152" s="179" t="s">
        <v>2132</v>
      </c>
    </row>
    <row r="153" spans="1:65" s="2" customFormat="1" ht="16.5" customHeight="1">
      <c r="A153" s="33"/>
      <c r="B153" s="167"/>
      <c r="C153" s="168" t="s">
        <v>265</v>
      </c>
      <c r="D153" s="168" t="s">
        <v>175</v>
      </c>
      <c r="E153" s="169" t="s">
        <v>2133</v>
      </c>
      <c r="F153" s="170" t="s">
        <v>2134</v>
      </c>
      <c r="G153" s="171" t="s">
        <v>659</v>
      </c>
      <c r="H153" s="172">
        <v>5</v>
      </c>
      <c r="I153" s="173"/>
      <c r="J153" s="174">
        <f t="shared" si="0"/>
        <v>0</v>
      </c>
      <c r="K153" s="170" t="s">
        <v>179</v>
      </c>
      <c r="L153" s="34"/>
      <c r="M153" s="175" t="s">
        <v>1</v>
      </c>
      <c r="N153" s="176" t="s">
        <v>42</v>
      </c>
      <c r="O153" s="59"/>
      <c r="P153" s="177">
        <f t="shared" si="1"/>
        <v>0</v>
      </c>
      <c r="Q153" s="177">
        <v>0</v>
      </c>
      <c r="R153" s="177">
        <f t="shared" si="2"/>
        <v>0</v>
      </c>
      <c r="S153" s="177">
        <v>0</v>
      </c>
      <c r="T153" s="178">
        <f t="shared" si="3"/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179" t="s">
        <v>253</v>
      </c>
      <c r="AT153" s="179" t="s">
        <v>175</v>
      </c>
      <c r="AU153" s="179" t="s">
        <v>92</v>
      </c>
      <c r="AY153" s="18" t="s">
        <v>173</v>
      </c>
      <c r="BE153" s="180">
        <f t="shared" si="4"/>
        <v>0</v>
      </c>
      <c r="BF153" s="180">
        <f t="shared" si="5"/>
        <v>0</v>
      </c>
      <c r="BG153" s="180">
        <f t="shared" si="6"/>
        <v>0</v>
      </c>
      <c r="BH153" s="180">
        <f t="shared" si="7"/>
        <v>0</v>
      </c>
      <c r="BI153" s="180">
        <f t="shared" si="8"/>
        <v>0</v>
      </c>
      <c r="BJ153" s="18" t="s">
        <v>92</v>
      </c>
      <c r="BK153" s="180">
        <f t="shared" si="9"/>
        <v>0</v>
      </c>
      <c r="BL153" s="18" t="s">
        <v>253</v>
      </c>
      <c r="BM153" s="179" t="s">
        <v>2135</v>
      </c>
    </row>
    <row r="154" spans="1:65" s="2" customFormat="1" ht="16.5" customHeight="1">
      <c r="A154" s="33"/>
      <c r="B154" s="167"/>
      <c r="C154" s="168" t="s">
        <v>270</v>
      </c>
      <c r="D154" s="168" t="s">
        <v>175</v>
      </c>
      <c r="E154" s="169" t="s">
        <v>2136</v>
      </c>
      <c r="F154" s="170" t="s">
        <v>2137</v>
      </c>
      <c r="G154" s="171" t="s">
        <v>659</v>
      </c>
      <c r="H154" s="172">
        <v>1</v>
      </c>
      <c r="I154" s="173"/>
      <c r="J154" s="174">
        <f t="shared" si="0"/>
        <v>0</v>
      </c>
      <c r="K154" s="170" t="s">
        <v>179</v>
      </c>
      <c r="L154" s="34"/>
      <c r="M154" s="175" t="s">
        <v>1</v>
      </c>
      <c r="N154" s="176" t="s">
        <v>42</v>
      </c>
      <c r="O154" s="59"/>
      <c r="P154" s="177">
        <f t="shared" si="1"/>
        <v>0</v>
      </c>
      <c r="Q154" s="177">
        <v>0.0002</v>
      </c>
      <c r="R154" s="177">
        <f t="shared" si="2"/>
        <v>0.0002</v>
      </c>
      <c r="S154" s="177">
        <v>0</v>
      </c>
      <c r="T154" s="178">
        <f t="shared" si="3"/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179" t="s">
        <v>253</v>
      </c>
      <c r="AT154" s="179" t="s">
        <v>175</v>
      </c>
      <c r="AU154" s="179" t="s">
        <v>92</v>
      </c>
      <c r="AY154" s="18" t="s">
        <v>173</v>
      </c>
      <c r="BE154" s="180">
        <f t="shared" si="4"/>
        <v>0</v>
      </c>
      <c r="BF154" s="180">
        <f t="shared" si="5"/>
        <v>0</v>
      </c>
      <c r="BG154" s="180">
        <f t="shared" si="6"/>
        <v>0</v>
      </c>
      <c r="BH154" s="180">
        <f t="shared" si="7"/>
        <v>0</v>
      </c>
      <c r="BI154" s="180">
        <f t="shared" si="8"/>
        <v>0</v>
      </c>
      <c r="BJ154" s="18" t="s">
        <v>92</v>
      </c>
      <c r="BK154" s="180">
        <f t="shared" si="9"/>
        <v>0</v>
      </c>
      <c r="BL154" s="18" t="s">
        <v>253</v>
      </c>
      <c r="BM154" s="179" t="s">
        <v>2138</v>
      </c>
    </row>
    <row r="155" spans="1:65" s="2" customFormat="1" ht="21.75" customHeight="1">
      <c r="A155" s="33"/>
      <c r="B155" s="167"/>
      <c r="C155" s="168" t="s">
        <v>289</v>
      </c>
      <c r="D155" s="168" t="s">
        <v>175</v>
      </c>
      <c r="E155" s="169" t="s">
        <v>2139</v>
      </c>
      <c r="F155" s="170" t="s">
        <v>2140</v>
      </c>
      <c r="G155" s="171" t="s">
        <v>659</v>
      </c>
      <c r="H155" s="172">
        <v>2</v>
      </c>
      <c r="I155" s="173"/>
      <c r="J155" s="174">
        <f t="shared" si="0"/>
        <v>0</v>
      </c>
      <c r="K155" s="170" t="s">
        <v>179</v>
      </c>
      <c r="L155" s="34"/>
      <c r="M155" s="175" t="s">
        <v>1</v>
      </c>
      <c r="N155" s="176" t="s">
        <v>42</v>
      </c>
      <c r="O155" s="59"/>
      <c r="P155" s="177">
        <f t="shared" si="1"/>
        <v>0</v>
      </c>
      <c r="Q155" s="177">
        <v>0.00024</v>
      </c>
      <c r="R155" s="177">
        <f t="shared" si="2"/>
        <v>0.00048</v>
      </c>
      <c r="S155" s="177">
        <v>0</v>
      </c>
      <c r="T155" s="178">
        <f t="shared" si="3"/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179" t="s">
        <v>253</v>
      </c>
      <c r="AT155" s="179" t="s">
        <v>175</v>
      </c>
      <c r="AU155" s="179" t="s">
        <v>92</v>
      </c>
      <c r="AY155" s="18" t="s">
        <v>173</v>
      </c>
      <c r="BE155" s="180">
        <f t="shared" si="4"/>
        <v>0</v>
      </c>
      <c r="BF155" s="180">
        <f t="shared" si="5"/>
        <v>0</v>
      </c>
      <c r="BG155" s="180">
        <f t="shared" si="6"/>
        <v>0</v>
      </c>
      <c r="BH155" s="180">
        <f t="shared" si="7"/>
        <v>0</v>
      </c>
      <c r="BI155" s="180">
        <f t="shared" si="8"/>
        <v>0</v>
      </c>
      <c r="BJ155" s="18" t="s">
        <v>92</v>
      </c>
      <c r="BK155" s="180">
        <f t="shared" si="9"/>
        <v>0</v>
      </c>
      <c r="BL155" s="18" t="s">
        <v>253</v>
      </c>
      <c r="BM155" s="179" t="s">
        <v>2141</v>
      </c>
    </row>
    <row r="156" spans="1:65" s="2" customFormat="1" ht="21.75" customHeight="1">
      <c r="A156" s="33"/>
      <c r="B156" s="167"/>
      <c r="C156" s="168" t="s">
        <v>7</v>
      </c>
      <c r="D156" s="168" t="s">
        <v>175</v>
      </c>
      <c r="E156" s="169" t="s">
        <v>2142</v>
      </c>
      <c r="F156" s="170" t="s">
        <v>2143</v>
      </c>
      <c r="G156" s="171" t="s">
        <v>659</v>
      </c>
      <c r="H156" s="172">
        <v>2</v>
      </c>
      <c r="I156" s="173"/>
      <c r="J156" s="174">
        <f t="shared" si="0"/>
        <v>0</v>
      </c>
      <c r="K156" s="170" t="s">
        <v>179</v>
      </c>
      <c r="L156" s="34"/>
      <c r="M156" s="175" t="s">
        <v>1</v>
      </c>
      <c r="N156" s="176" t="s">
        <v>42</v>
      </c>
      <c r="O156" s="59"/>
      <c r="P156" s="177">
        <f t="shared" si="1"/>
        <v>0</v>
      </c>
      <c r="Q156" s="177">
        <v>0.00061</v>
      </c>
      <c r="R156" s="177">
        <f t="shared" si="2"/>
        <v>0.00122</v>
      </c>
      <c r="S156" s="177">
        <v>0</v>
      </c>
      <c r="T156" s="178">
        <f t="shared" si="3"/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79" t="s">
        <v>253</v>
      </c>
      <c r="AT156" s="179" t="s">
        <v>175</v>
      </c>
      <c r="AU156" s="179" t="s">
        <v>92</v>
      </c>
      <c r="AY156" s="18" t="s">
        <v>173</v>
      </c>
      <c r="BE156" s="180">
        <f t="shared" si="4"/>
        <v>0</v>
      </c>
      <c r="BF156" s="180">
        <f t="shared" si="5"/>
        <v>0</v>
      </c>
      <c r="BG156" s="180">
        <f t="shared" si="6"/>
        <v>0</v>
      </c>
      <c r="BH156" s="180">
        <f t="shared" si="7"/>
        <v>0</v>
      </c>
      <c r="BI156" s="180">
        <f t="shared" si="8"/>
        <v>0</v>
      </c>
      <c r="BJ156" s="18" t="s">
        <v>92</v>
      </c>
      <c r="BK156" s="180">
        <f t="shared" si="9"/>
        <v>0</v>
      </c>
      <c r="BL156" s="18" t="s">
        <v>253</v>
      </c>
      <c r="BM156" s="179" t="s">
        <v>2144</v>
      </c>
    </row>
    <row r="157" spans="1:65" s="2" customFormat="1" ht="21.75" customHeight="1">
      <c r="A157" s="33"/>
      <c r="B157" s="167"/>
      <c r="C157" s="168" t="s">
        <v>307</v>
      </c>
      <c r="D157" s="168" t="s">
        <v>175</v>
      </c>
      <c r="E157" s="169" t="s">
        <v>2145</v>
      </c>
      <c r="F157" s="170" t="s">
        <v>2146</v>
      </c>
      <c r="G157" s="171" t="s">
        <v>659</v>
      </c>
      <c r="H157" s="172">
        <v>12</v>
      </c>
      <c r="I157" s="173"/>
      <c r="J157" s="174">
        <f t="shared" si="0"/>
        <v>0</v>
      </c>
      <c r="K157" s="170" t="s">
        <v>179</v>
      </c>
      <c r="L157" s="34"/>
      <c r="M157" s="175" t="s">
        <v>1</v>
      </c>
      <c r="N157" s="176" t="s">
        <v>42</v>
      </c>
      <c r="O157" s="59"/>
      <c r="P157" s="177">
        <f t="shared" si="1"/>
        <v>0</v>
      </c>
      <c r="Q157" s="177">
        <v>0.00028</v>
      </c>
      <c r="R157" s="177">
        <f t="shared" si="2"/>
        <v>0.0033599999999999997</v>
      </c>
      <c r="S157" s="177">
        <v>0.0041</v>
      </c>
      <c r="T157" s="178">
        <f t="shared" si="3"/>
        <v>0.04920000000000001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179" t="s">
        <v>253</v>
      </c>
      <c r="AT157" s="179" t="s">
        <v>175</v>
      </c>
      <c r="AU157" s="179" t="s">
        <v>92</v>
      </c>
      <c r="AY157" s="18" t="s">
        <v>173</v>
      </c>
      <c r="BE157" s="180">
        <f t="shared" si="4"/>
        <v>0</v>
      </c>
      <c r="BF157" s="180">
        <f t="shared" si="5"/>
        <v>0</v>
      </c>
      <c r="BG157" s="180">
        <f t="shared" si="6"/>
        <v>0</v>
      </c>
      <c r="BH157" s="180">
        <f t="shared" si="7"/>
        <v>0</v>
      </c>
      <c r="BI157" s="180">
        <f t="shared" si="8"/>
        <v>0</v>
      </c>
      <c r="BJ157" s="18" t="s">
        <v>92</v>
      </c>
      <c r="BK157" s="180">
        <f t="shared" si="9"/>
        <v>0</v>
      </c>
      <c r="BL157" s="18" t="s">
        <v>253</v>
      </c>
      <c r="BM157" s="179" t="s">
        <v>2147</v>
      </c>
    </row>
    <row r="158" spans="1:65" s="2" customFormat="1" ht="21.75" customHeight="1">
      <c r="A158" s="33"/>
      <c r="B158" s="167"/>
      <c r="C158" s="168" t="s">
        <v>315</v>
      </c>
      <c r="D158" s="168" t="s">
        <v>175</v>
      </c>
      <c r="E158" s="169" t="s">
        <v>2148</v>
      </c>
      <c r="F158" s="170" t="s">
        <v>2149</v>
      </c>
      <c r="G158" s="171" t="s">
        <v>206</v>
      </c>
      <c r="H158" s="172">
        <v>0.363</v>
      </c>
      <c r="I158" s="173"/>
      <c r="J158" s="174">
        <f t="shared" si="0"/>
        <v>0</v>
      </c>
      <c r="K158" s="170" t="s">
        <v>179</v>
      </c>
      <c r="L158" s="34"/>
      <c r="M158" s="175" t="s">
        <v>1</v>
      </c>
      <c r="N158" s="176" t="s">
        <v>42</v>
      </c>
      <c r="O158" s="59"/>
      <c r="P158" s="177">
        <f t="shared" si="1"/>
        <v>0</v>
      </c>
      <c r="Q158" s="177">
        <v>0</v>
      </c>
      <c r="R158" s="177">
        <f t="shared" si="2"/>
        <v>0</v>
      </c>
      <c r="S158" s="177">
        <v>0</v>
      </c>
      <c r="T158" s="178">
        <f t="shared" si="3"/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179" t="s">
        <v>253</v>
      </c>
      <c r="AT158" s="179" t="s">
        <v>175</v>
      </c>
      <c r="AU158" s="179" t="s">
        <v>92</v>
      </c>
      <c r="AY158" s="18" t="s">
        <v>173</v>
      </c>
      <c r="BE158" s="180">
        <f t="shared" si="4"/>
        <v>0</v>
      </c>
      <c r="BF158" s="180">
        <f t="shared" si="5"/>
        <v>0</v>
      </c>
      <c r="BG158" s="180">
        <f t="shared" si="6"/>
        <v>0</v>
      </c>
      <c r="BH158" s="180">
        <f t="shared" si="7"/>
        <v>0</v>
      </c>
      <c r="BI158" s="180">
        <f t="shared" si="8"/>
        <v>0</v>
      </c>
      <c r="BJ158" s="18" t="s">
        <v>92</v>
      </c>
      <c r="BK158" s="180">
        <f t="shared" si="9"/>
        <v>0</v>
      </c>
      <c r="BL158" s="18" t="s">
        <v>253</v>
      </c>
      <c r="BM158" s="179" t="s">
        <v>2150</v>
      </c>
    </row>
    <row r="159" spans="1:65" s="2" customFormat="1" ht="16.5" customHeight="1">
      <c r="A159" s="33"/>
      <c r="B159" s="167"/>
      <c r="C159" s="168" t="s">
        <v>320</v>
      </c>
      <c r="D159" s="168" t="s">
        <v>175</v>
      </c>
      <c r="E159" s="169" t="s">
        <v>1676</v>
      </c>
      <c r="F159" s="170" t="s">
        <v>2151</v>
      </c>
      <c r="G159" s="171" t="s">
        <v>1650</v>
      </c>
      <c r="H159" s="172">
        <v>1</v>
      </c>
      <c r="I159" s="173"/>
      <c r="J159" s="174">
        <f t="shared" si="0"/>
        <v>0</v>
      </c>
      <c r="K159" s="170" t="s">
        <v>179</v>
      </c>
      <c r="L159" s="34"/>
      <c r="M159" s="175" t="s">
        <v>1</v>
      </c>
      <c r="N159" s="176" t="s">
        <v>42</v>
      </c>
      <c r="O159" s="59"/>
      <c r="P159" s="177">
        <f t="shared" si="1"/>
        <v>0</v>
      </c>
      <c r="Q159" s="177">
        <v>0.00125</v>
      </c>
      <c r="R159" s="177">
        <f t="shared" si="2"/>
        <v>0.00125</v>
      </c>
      <c r="S159" s="177">
        <v>0</v>
      </c>
      <c r="T159" s="178">
        <f t="shared" si="3"/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79" t="s">
        <v>253</v>
      </c>
      <c r="AT159" s="179" t="s">
        <v>175</v>
      </c>
      <c r="AU159" s="179" t="s">
        <v>92</v>
      </c>
      <c r="AY159" s="18" t="s">
        <v>173</v>
      </c>
      <c r="BE159" s="180">
        <f t="shared" si="4"/>
        <v>0</v>
      </c>
      <c r="BF159" s="180">
        <f t="shared" si="5"/>
        <v>0</v>
      </c>
      <c r="BG159" s="180">
        <f t="shared" si="6"/>
        <v>0</v>
      </c>
      <c r="BH159" s="180">
        <f t="shared" si="7"/>
        <v>0</v>
      </c>
      <c r="BI159" s="180">
        <f t="shared" si="8"/>
        <v>0</v>
      </c>
      <c r="BJ159" s="18" t="s">
        <v>92</v>
      </c>
      <c r="BK159" s="180">
        <f t="shared" si="9"/>
        <v>0</v>
      </c>
      <c r="BL159" s="18" t="s">
        <v>253</v>
      </c>
      <c r="BM159" s="179" t="s">
        <v>2152</v>
      </c>
    </row>
    <row r="160" spans="1:65" s="2" customFormat="1" ht="21.75" customHeight="1">
      <c r="A160" s="33"/>
      <c r="B160" s="167"/>
      <c r="C160" s="168" t="s">
        <v>345</v>
      </c>
      <c r="D160" s="168" t="s">
        <v>175</v>
      </c>
      <c r="E160" s="169" t="s">
        <v>2153</v>
      </c>
      <c r="F160" s="170" t="s">
        <v>2154</v>
      </c>
      <c r="G160" s="171" t="s">
        <v>618</v>
      </c>
      <c r="H160" s="223"/>
      <c r="I160" s="173"/>
      <c r="J160" s="174">
        <f t="shared" si="0"/>
        <v>0</v>
      </c>
      <c r="K160" s="170" t="s">
        <v>179</v>
      </c>
      <c r="L160" s="34"/>
      <c r="M160" s="175" t="s">
        <v>1</v>
      </c>
      <c r="N160" s="176" t="s">
        <v>42</v>
      </c>
      <c r="O160" s="59"/>
      <c r="P160" s="177">
        <f t="shared" si="1"/>
        <v>0</v>
      </c>
      <c r="Q160" s="177">
        <v>0</v>
      </c>
      <c r="R160" s="177">
        <f t="shared" si="2"/>
        <v>0</v>
      </c>
      <c r="S160" s="177">
        <v>0</v>
      </c>
      <c r="T160" s="178">
        <f t="shared" si="3"/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179" t="s">
        <v>253</v>
      </c>
      <c r="AT160" s="179" t="s">
        <v>175</v>
      </c>
      <c r="AU160" s="179" t="s">
        <v>92</v>
      </c>
      <c r="AY160" s="18" t="s">
        <v>173</v>
      </c>
      <c r="BE160" s="180">
        <f t="shared" si="4"/>
        <v>0</v>
      </c>
      <c r="BF160" s="180">
        <f t="shared" si="5"/>
        <v>0</v>
      </c>
      <c r="BG160" s="180">
        <f t="shared" si="6"/>
        <v>0</v>
      </c>
      <c r="BH160" s="180">
        <f t="shared" si="7"/>
        <v>0</v>
      </c>
      <c r="BI160" s="180">
        <f t="shared" si="8"/>
        <v>0</v>
      </c>
      <c r="BJ160" s="18" t="s">
        <v>92</v>
      </c>
      <c r="BK160" s="180">
        <f t="shared" si="9"/>
        <v>0</v>
      </c>
      <c r="BL160" s="18" t="s">
        <v>253</v>
      </c>
      <c r="BM160" s="179" t="s">
        <v>2155</v>
      </c>
    </row>
    <row r="161" spans="2:63" s="12" customFormat="1" ht="22.95" customHeight="1">
      <c r="B161" s="154"/>
      <c r="D161" s="155" t="s">
        <v>75</v>
      </c>
      <c r="E161" s="165" t="s">
        <v>867</v>
      </c>
      <c r="F161" s="165" t="s">
        <v>868</v>
      </c>
      <c r="I161" s="157"/>
      <c r="J161" s="166">
        <f>BK161</f>
        <v>0</v>
      </c>
      <c r="L161" s="154"/>
      <c r="M161" s="159"/>
      <c r="N161" s="160"/>
      <c r="O161" s="160"/>
      <c r="P161" s="161">
        <f>SUM(P162:P163)</f>
        <v>0</v>
      </c>
      <c r="Q161" s="160"/>
      <c r="R161" s="161">
        <f>SUM(R162:R163)</f>
        <v>0.0011</v>
      </c>
      <c r="S161" s="160"/>
      <c r="T161" s="162">
        <f>SUM(T162:T163)</f>
        <v>0</v>
      </c>
      <c r="AR161" s="155" t="s">
        <v>92</v>
      </c>
      <c r="AT161" s="163" t="s">
        <v>75</v>
      </c>
      <c r="AU161" s="163" t="s">
        <v>84</v>
      </c>
      <c r="AY161" s="155" t="s">
        <v>173</v>
      </c>
      <c r="BK161" s="164">
        <f>SUM(BK162:BK163)</f>
        <v>0</v>
      </c>
    </row>
    <row r="162" spans="1:65" s="2" customFormat="1" ht="21.75" customHeight="1">
      <c r="A162" s="33"/>
      <c r="B162" s="167"/>
      <c r="C162" s="168" t="s">
        <v>349</v>
      </c>
      <c r="D162" s="168" t="s">
        <v>175</v>
      </c>
      <c r="E162" s="169" t="s">
        <v>2156</v>
      </c>
      <c r="F162" s="170" t="s">
        <v>2157</v>
      </c>
      <c r="G162" s="171" t="s">
        <v>256</v>
      </c>
      <c r="H162" s="172">
        <v>22</v>
      </c>
      <c r="I162" s="173"/>
      <c r="J162" s="174">
        <f>ROUND(I162*H162,2)</f>
        <v>0</v>
      </c>
      <c r="K162" s="170" t="s">
        <v>179</v>
      </c>
      <c r="L162" s="34"/>
      <c r="M162" s="175" t="s">
        <v>1</v>
      </c>
      <c r="N162" s="176" t="s">
        <v>42</v>
      </c>
      <c r="O162" s="59"/>
      <c r="P162" s="177">
        <f>O162*H162</f>
        <v>0</v>
      </c>
      <c r="Q162" s="177">
        <v>2E-05</v>
      </c>
      <c r="R162" s="177">
        <f>Q162*H162</f>
        <v>0.00044</v>
      </c>
      <c r="S162" s="177">
        <v>0</v>
      </c>
      <c r="T162" s="178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179" t="s">
        <v>253</v>
      </c>
      <c r="AT162" s="179" t="s">
        <v>175</v>
      </c>
      <c r="AU162" s="179" t="s">
        <v>92</v>
      </c>
      <c r="AY162" s="18" t="s">
        <v>173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8" t="s">
        <v>92</v>
      </c>
      <c r="BK162" s="180">
        <f>ROUND(I162*H162,2)</f>
        <v>0</v>
      </c>
      <c r="BL162" s="18" t="s">
        <v>253</v>
      </c>
      <c r="BM162" s="179" t="s">
        <v>2158</v>
      </c>
    </row>
    <row r="163" spans="1:65" s="2" customFormat="1" ht="21.75" customHeight="1">
      <c r="A163" s="33"/>
      <c r="B163" s="167"/>
      <c r="C163" s="168" t="s">
        <v>353</v>
      </c>
      <c r="D163" s="168" t="s">
        <v>175</v>
      </c>
      <c r="E163" s="169" t="s">
        <v>2159</v>
      </c>
      <c r="F163" s="170" t="s">
        <v>2160</v>
      </c>
      <c r="G163" s="171" t="s">
        <v>256</v>
      </c>
      <c r="H163" s="172">
        <v>22</v>
      </c>
      <c r="I163" s="173"/>
      <c r="J163" s="174">
        <f>ROUND(I163*H163,2)</f>
        <v>0</v>
      </c>
      <c r="K163" s="170" t="s">
        <v>179</v>
      </c>
      <c r="L163" s="34"/>
      <c r="M163" s="175" t="s">
        <v>1</v>
      </c>
      <c r="N163" s="176" t="s">
        <v>42</v>
      </c>
      <c r="O163" s="59"/>
      <c r="P163" s="177">
        <f>O163*H163</f>
        <v>0</v>
      </c>
      <c r="Q163" s="177">
        <v>3E-05</v>
      </c>
      <c r="R163" s="177">
        <f>Q163*H163</f>
        <v>0.00066</v>
      </c>
      <c r="S163" s="177">
        <v>0</v>
      </c>
      <c r="T163" s="178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79" t="s">
        <v>253</v>
      </c>
      <c r="AT163" s="179" t="s">
        <v>175</v>
      </c>
      <c r="AU163" s="179" t="s">
        <v>92</v>
      </c>
      <c r="AY163" s="18" t="s">
        <v>173</v>
      </c>
      <c r="BE163" s="180">
        <f>IF(N163="základní",J163,0)</f>
        <v>0</v>
      </c>
      <c r="BF163" s="180">
        <f>IF(N163="snížená",J163,0)</f>
        <v>0</v>
      </c>
      <c r="BG163" s="180">
        <f>IF(N163="zákl. přenesená",J163,0)</f>
        <v>0</v>
      </c>
      <c r="BH163" s="180">
        <f>IF(N163="sníž. přenesená",J163,0)</f>
        <v>0</v>
      </c>
      <c r="BI163" s="180">
        <f>IF(N163="nulová",J163,0)</f>
        <v>0</v>
      </c>
      <c r="BJ163" s="18" t="s">
        <v>92</v>
      </c>
      <c r="BK163" s="180">
        <f>ROUND(I163*H163,2)</f>
        <v>0</v>
      </c>
      <c r="BL163" s="18" t="s">
        <v>253</v>
      </c>
      <c r="BM163" s="179" t="s">
        <v>2161</v>
      </c>
    </row>
    <row r="164" spans="2:63" s="12" customFormat="1" ht="25.95" customHeight="1">
      <c r="B164" s="154"/>
      <c r="D164" s="155" t="s">
        <v>75</v>
      </c>
      <c r="E164" s="156" t="s">
        <v>217</v>
      </c>
      <c r="F164" s="156" t="s">
        <v>2162</v>
      </c>
      <c r="I164" s="157"/>
      <c r="J164" s="158">
        <f>BK164</f>
        <v>0</v>
      </c>
      <c r="L164" s="154"/>
      <c r="M164" s="159"/>
      <c r="N164" s="160"/>
      <c r="O164" s="160"/>
      <c r="P164" s="161">
        <f>P165</f>
        <v>0</v>
      </c>
      <c r="Q164" s="160"/>
      <c r="R164" s="161">
        <f>R165</f>
        <v>0.0037799999999999995</v>
      </c>
      <c r="S164" s="160"/>
      <c r="T164" s="162">
        <f>T165</f>
        <v>0</v>
      </c>
      <c r="AR164" s="155" t="s">
        <v>191</v>
      </c>
      <c r="AT164" s="163" t="s">
        <v>75</v>
      </c>
      <c r="AU164" s="163" t="s">
        <v>76</v>
      </c>
      <c r="AY164" s="155" t="s">
        <v>173</v>
      </c>
      <c r="BK164" s="164">
        <f>BK165</f>
        <v>0</v>
      </c>
    </row>
    <row r="165" spans="2:63" s="12" customFormat="1" ht="22.95" customHeight="1">
      <c r="B165" s="154"/>
      <c r="D165" s="155" t="s">
        <v>75</v>
      </c>
      <c r="E165" s="165" t="s">
        <v>2163</v>
      </c>
      <c r="F165" s="165" t="s">
        <v>2164</v>
      </c>
      <c r="I165" s="157"/>
      <c r="J165" s="166">
        <f>BK165</f>
        <v>0</v>
      </c>
      <c r="L165" s="154"/>
      <c r="M165" s="159"/>
      <c r="N165" s="160"/>
      <c r="O165" s="160"/>
      <c r="P165" s="161">
        <f>SUM(P166:P169)</f>
        <v>0</v>
      </c>
      <c r="Q165" s="160"/>
      <c r="R165" s="161">
        <f>SUM(R166:R169)</f>
        <v>0.0037799999999999995</v>
      </c>
      <c r="S165" s="160"/>
      <c r="T165" s="162">
        <f>SUM(T166:T169)</f>
        <v>0</v>
      </c>
      <c r="AR165" s="155" t="s">
        <v>191</v>
      </c>
      <c r="AT165" s="163" t="s">
        <v>75</v>
      </c>
      <c r="AU165" s="163" t="s">
        <v>84</v>
      </c>
      <c r="AY165" s="155" t="s">
        <v>173</v>
      </c>
      <c r="BK165" s="164">
        <f>SUM(BK166:BK169)</f>
        <v>0</v>
      </c>
    </row>
    <row r="166" spans="1:65" s="2" customFormat="1" ht="21.75" customHeight="1">
      <c r="A166" s="33"/>
      <c r="B166" s="167"/>
      <c r="C166" s="168" t="s">
        <v>361</v>
      </c>
      <c r="D166" s="168" t="s">
        <v>175</v>
      </c>
      <c r="E166" s="169" t="s">
        <v>2165</v>
      </c>
      <c r="F166" s="170" t="s">
        <v>2166</v>
      </c>
      <c r="G166" s="171" t="s">
        <v>256</v>
      </c>
      <c r="H166" s="172">
        <v>12</v>
      </c>
      <c r="I166" s="173"/>
      <c r="J166" s="174">
        <f>ROUND(I166*H166,2)</f>
        <v>0</v>
      </c>
      <c r="K166" s="170" t="s">
        <v>179</v>
      </c>
      <c r="L166" s="34"/>
      <c r="M166" s="175" t="s">
        <v>1</v>
      </c>
      <c r="N166" s="176" t="s">
        <v>42</v>
      </c>
      <c r="O166" s="59"/>
      <c r="P166" s="177">
        <f>O166*H166</f>
        <v>0</v>
      </c>
      <c r="Q166" s="177">
        <v>0</v>
      </c>
      <c r="R166" s="177">
        <f>Q166*H166</f>
        <v>0</v>
      </c>
      <c r="S166" s="177">
        <v>0</v>
      </c>
      <c r="T166" s="178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179" t="s">
        <v>571</v>
      </c>
      <c r="AT166" s="179" t="s">
        <v>175</v>
      </c>
      <c r="AU166" s="179" t="s">
        <v>92</v>
      </c>
      <c r="AY166" s="18" t="s">
        <v>173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8" t="s">
        <v>92</v>
      </c>
      <c r="BK166" s="180">
        <f>ROUND(I166*H166,2)</f>
        <v>0</v>
      </c>
      <c r="BL166" s="18" t="s">
        <v>571</v>
      </c>
      <c r="BM166" s="179" t="s">
        <v>2167</v>
      </c>
    </row>
    <row r="167" spans="1:65" s="2" customFormat="1" ht="16.5" customHeight="1">
      <c r="A167" s="33"/>
      <c r="B167" s="167"/>
      <c r="C167" s="205" t="s">
        <v>366</v>
      </c>
      <c r="D167" s="205" t="s">
        <v>217</v>
      </c>
      <c r="E167" s="206" t="s">
        <v>2168</v>
      </c>
      <c r="F167" s="207" t="s">
        <v>2169</v>
      </c>
      <c r="G167" s="208" t="s">
        <v>256</v>
      </c>
      <c r="H167" s="209">
        <v>12.6</v>
      </c>
      <c r="I167" s="210"/>
      <c r="J167" s="211">
        <f>ROUND(I167*H167,2)</f>
        <v>0</v>
      </c>
      <c r="K167" s="207" t="s">
        <v>179</v>
      </c>
      <c r="L167" s="212"/>
      <c r="M167" s="213" t="s">
        <v>1</v>
      </c>
      <c r="N167" s="214" t="s">
        <v>42</v>
      </c>
      <c r="O167" s="59"/>
      <c r="P167" s="177">
        <f>O167*H167</f>
        <v>0</v>
      </c>
      <c r="Q167" s="177">
        <v>0.0003</v>
      </c>
      <c r="R167" s="177">
        <f>Q167*H167</f>
        <v>0.0037799999999999995</v>
      </c>
      <c r="S167" s="177">
        <v>0</v>
      </c>
      <c r="T167" s="178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79" t="s">
        <v>2170</v>
      </c>
      <c r="AT167" s="179" t="s">
        <v>217</v>
      </c>
      <c r="AU167" s="179" t="s">
        <v>92</v>
      </c>
      <c r="AY167" s="18" t="s">
        <v>173</v>
      </c>
      <c r="BE167" s="180">
        <f>IF(N167="základní",J167,0)</f>
        <v>0</v>
      </c>
      <c r="BF167" s="180">
        <f>IF(N167="snížená",J167,0)</f>
        <v>0</v>
      </c>
      <c r="BG167" s="180">
        <f>IF(N167="zákl. přenesená",J167,0)</f>
        <v>0</v>
      </c>
      <c r="BH167" s="180">
        <f>IF(N167="sníž. přenesená",J167,0)</f>
        <v>0</v>
      </c>
      <c r="BI167" s="180">
        <f>IF(N167="nulová",J167,0)</f>
        <v>0</v>
      </c>
      <c r="BJ167" s="18" t="s">
        <v>92</v>
      </c>
      <c r="BK167" s="180">
        <f>ROUND(I167*H167,2)</f>
        <v>0</v>
      </c>
      <c r="BL167" s="18" t="s">
        <v>2170</v>
      </c>
      <c r="BM167" s="179" t="s">
        <v>2171</v>
      </c>
    </row>
    <row r="168" spans="2:51" s="14" customFormat="1" ht="12">
      <c r="B168" s="189"/>
      <c r="D168" s="182" t="s">
        <v>182</v>
      </c>
      <c r="F168" s="191" t="s">
        <v>2172</v>
      </c>
      <c r="H168" s="192">
        <v>12.6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182</v>
      </c>
      <c r="AU168" s="190" t="s">
        <v>92</v>
      </c>
      <c r="AV168" s="14" t="s">
        <v>92</v>
      </c>
      <c r="AW168" s="14" t="s">
        <v>3</v>
      </c>
      <c r="AX168" s="14" t="s">
        <v>84</v>
      </c>
      <c r="AY168" s="190" t="s">
        <v>173</v>
      </c>
    </row>
    <row r="169" spans="1:65" s="2" customFormat="1" ht="16.5" customHeight="1">
      <c r="A169" s="33"/>
      <c r="B169" s="167"/>
      <c r="C169" s="168" t="s">
        <v>372</v>
      </c>
      <c r="D169" s="168" t="s">
        <v>175</v>
      </c>
      <c r="E169" s="169" t="s">
        <v>2173</v>
      </c>
      <c r="F169" s="170" t="s">
        <v>2174</v>
      </c>
      <c r="G169" s="171" t="s">
        <v>618</v>
      </c>
      <c r="H169" s="223"/>
      <c r="I169" s="173"/>
      <c r="J169" s="174">
        <f>ROUND(I169*H169,2)</f>
        <v>0</v>
      </c>
      <c r="K169" s="170" t="s">
        <v>1</v>
      </c>
      <c r="L169" s="34"/>
      <c r="M169" s="224" t="s">
        <v>1</v>
      </c>
      <c r="N169" s="225" t="s">
        <v>42</v>
      </c>
      <c r="O169" s="22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R169" s="179" t="s">
        <v>571</v>
      </c>
      <c r="AT169" s="179" t="s">
        <v>175</v>
      </c>
      <c r="AU169" s="179" t="s">
        <v>92</v>
      </c>
      <c r="AY169" s="18" t="s">
        <v>173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8" t="s">
        <v>92</v>
      </c>
      <c r="BK169" s="180">
        <f>ROUND(I169*H169,2)</f>
        <v>0</v>
      </c>
      <c r="BL169" s="18" t="s">
        <v>571</v>
      </c>
      <c r="BM169" s="179" t="s">
        <v>2175</v>
      </c>
    </row>
    <row r="170" spans="1:31" s="2" customFormat="1" ht="6.9" customHeight="1">
      <c r="A170" s="33"/>
      <c r="B170" s="48"/>
      <c r="C170" s="49"/>
      <c r="D170" s="49"/>
      <c r="E170" s="49"/>
      <c r="F170" s="49"/>
      <c r="G170" s="49"/>
      <c r="H170" s="49"/>
      <c r="I170" s="127"/>
      <c r="J170" s="49"/>
      <c r="K170" s="49"/>
      <c r="L170" s="34"/>
      <c r="M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</sheetData>
  <autoFilter ref="C128:K169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0"/>
  <sheetViews>
    <sheetView workbookViewId="0" topLeftCell="A7">
      <selection activeCell="C59" sqref="C59"/>
    </sheetView>
  </sheetViews>
  <sheetFormatPr defaultColWidth="9.28125" defaultRowHeight="12"/>
  <cols>
    <col min="1" max="1" width="33.140625" style="249" customWidth="1"/>
    <col min="2" max="2" width="77.00390625" style="249" bestFit="1" customWidth="1"/>
    <col min="3" max="3" width="15.00390625" style="243" customWidth="1"/>
    <col min="4" max="4" width="3.7109375" style="243" hidden="1" customWidth="1"/>
    <col min="5" max="16384" width="9.28125" style="243" customWidth="1"/>
  </cols>
  <sheetData>
    <row r="1" spans="1:3" ht="12">
      <c r="A1" s="240" t="s">
        <v>2216</v>
      </c>
      <c r="B1" s="241" t="s">
        <v>2217</v>
      </c>
      <c r="C1" s="242"/>
    </row>
    <row r="2" spans="1:3" ht="12">
      <c r="A2" s="241" t="s">
        <v>2218</v>
      </c>
      <c r="B2" s="244" t="s">
        <v>2219</v>
      </c>
      <c r="C2" s="242"/>
    </row>
    <row r="3" spans="1:3" ht="12">
      <c r="A3" s="241" t="s">
        <v>2220</v>
      </c>
      <c r="B3" s="245" t="s">
        <v>2221</v>
      </c>
      <c r="C3" s="242"/>
    </row>
    <row r="4" spans="1:3" ht="12">
      <c r="A4" s="241" t="s">
        <v>2222</v>
      </c>
      <c r="B4" s="245" t="s">
        <v>2223</v>
      </c>
      <c r="C4" s="242"/>
    </row>
    <row r="5" spans="1:3" ht="12">
      <c r="A5" s="241" t="s">
        <v>2224</v>
      </c>
      <c r="B5" s="245" t="s">
        <v>2225</v>
      </c>
      <c r="C5" s="242"/>
    </row>
    <row r="6" spans="1:3" ht="12">
      <c r="A6" s="241" t="s">
        <v>2226</v>
      </c>
      <c r="B6" s="245" t="s">
        <v>2227</v>
      </c>
      <c r="C6" s="242"/>
    </row>
    <row r="7" spans="1:3" ht="12">
      <c r="A7" s="241" t="s">
        <v>2228</v>
      </c>
      <c r="B7" s="245" t="s">
        <v>1</v>
      </c>
      <c r="C7" s="242"/>
    </row>
    <row r="8" spans="1:3" ht="12">
      <c r="A8" s="241" t="s">
        <v>2229</v>
      </c>
      <c r="B8" s="245" t="s">
        <v>1</v>
      </c>
      <c r="C8" s="242"/>
    </row>
    <row r="9" spans="1:3" ht="12">
      <c r="A9" s="241" t="s">
        <v>2230</v>
      </c>
      <c r="B9" s="245" t="s">
        <v>2231</v>
      </c>
      <c r="C9" s="242"/>
    </row>
    <row r="10" spans="1:3" ht="12">
      <c r="A10" s="241" t="s">
        <v>2232</v>
      </c>
      <c r="B10" s="245" t="s">
        <v>1</v>
      </c>
      <c r="C10" s="242"/>
    </row>
    <row r="11" spans="1:3" ht="12">
      <c r="A11" s="241" t="s">
        <v>2233</v>
      </c>
      <c r="B11" s="245" t="s">
        <v>2234</v>
      </c>
      <c r="C11" s="242"/>
    </row>
    <row r="12" spans="1:3" ht="12">
      <c r="A12" s="241" t="s">
        <v>50</v>
      </c>
      <c r="B12" s="245" t="s">
        <v>1</v>
      </c>
      <c r="C12" s="242"/>
    </row>
    <row r="13" spans="1:3" ht="12">
      <c r="A13" s="241" t="s">
        <v>2235</v>
      </c>
      <c r="B13" s="245" t="s">
        <v>2236</v>
      </c>
      <c r="C13" s="242"/>
    </row>
    <row r="14" spans="1:3" ht="12">
      <c r="A14" s="241" t="s">
        <v>2237</v>
      </c>
      <c r="B14" s="245" t="s">
        <v>2238</v>
      </c>
      <c r="C14" s="242"/>
    </row>
    <row r="15" spans="1:3" ht="12">
      <c r="A15" s="241" t="s">
        <v>1</v>
      </c>
      <c r="B15" s="246" t="s">
        <v>1</v>
      </c>
      <c r="C15" s="242"/>
    </row>
    <row r="16" spans="1:3" ht="12">
      <c r="A16" s="241" t="s">
        <v>2239</v>
      </c>
      <c r="B16" s="247" t="s">
        <v>2240</v>
      </c>
      <c r="C16" s="242"/>
    </row>
    <row r="17" spans="1:3" ht="12">
      <c r="A17" s="241" t="s">
        <v>2241</v>
      </c>
      <c r="B17" s="247" t="s">
        <v>2242</v>
      </c>
      <c r="C17" s="242"/>
    </row>
    <row r="18" spans="1:3" ht="12">
      <c r="A18" s="241" t="s">
        <v>2243</v>
      </c>
      <c r="B18" s="247" t="s">
        <v>2244</v>
      </c>
      <c r="C18" s="242"/>
    </row>
    <row r="19" spans="1:3" ht="12">
      <c r="A19" s="241" t="s">
        <v>2245</v>
      </c>
      <c r="B19" s="247" t="s">
        <v>2246</v>
      </c>
      <c r="C19" s="242"/>
    </row>
    <row r="20" spans="1:3" ht="12">
      <c r="A20" s="241" t="s">
        <v>2247</v>
      </c>
      <c r="B20" s="247" t="s">
        <v>2246</v>
      </c>
      <c r="C20" s="242"/>
    </row>
    <row r="21" spans="1:3" ht="12">
      <c r="A21" s="241" t="s">
        <v>2248</v>
      </c>
      <c r="B21" s="247" t="s">
        <v>2246</v>
      </c>
      <c r="C21" s="242"/>
    </row>
    <row r="22" spans="1:3" ht="12">
      <c r="A22" s="241" t="s">
        <v>2249</v>
      </c>
      <c r="B22" s="247" t="s">
        <v>2246</v>
      </c>
      <c r="C22" s="242"/>
    </row>
    <row r="23" spans="1:3" ht="12">
      <c r="A23" s="241" t="s">
        <v>2250</v>
      </c>
      <c r="B23" s="247" t="s">
        <v>2244</v>
      </c>
      <c r="C23" s="242"/>
    </row>
    <row r="24" spans="1:3" ht="12">
      <c r="A24" s="241" t="s">
        <v>2251</v>
      </c>
      <c r="B24" s="247" t="s">
        <v>2244</v>
      </c>
      <c r="C24" s="242"/>
    </row>
    <row r="25" spans="1:3" ht="12">
      <c r="A25" s="241" t="s">
        <v>2252</v>
      </c>
      <c r="B25" s="247" t="s">
        <v>2246</v>
      </c>
      <c r="C25" s="242"/>
    </row>
    <row r="26" spans="1:3" ht="12">
      <c r="A26" s="241" t="s">
        <v>2253</v>
      </c>
      <c r="B26" s="247" t="s">
        <v>2254</v>
      </c>
      <c r="C26" s="242"/>
    </row>
    <row r="27" spans="1:3" ht="12">
      <c r="A27" s="241" t="s">
        <v>2255</v>
      </c>
      <c r="B27" s="247" t="s">
        <v>2246</v>
      </c>
      <c r="C27" s="242"/>
    </row>
    <row r="28" spans="1:3" ht="12">
      <c r="A28" s="241" t="s">
        <v>2256</v>
      </c>
      <c r="B28" s="247" t="s">
        <v>2246</v>
      </c>
      <c r="C28" s="242"/>
    </row>
    <row r="29" spans="1:3" ht="12">
      <c r="A29" s="241" t="s">
        <v>2257</v>
      </c>
      <c r="B29" s="247" t="s">
        <v>2246</v>
      </c>
      <c r="C29" s="242"/>
    </row>
    <row r="30" spans="1:3" ht="12">
      <c r="A30" s="241" t="s">
        <v>2258</v>
      </c>
      <c r="B30" s="247" t="s">
        <v>2246</v>
      </c>
      <c r="C30" s="242"/>
    </row>
    <row r="31" spans="1:3" ht="24.6">
      <c r="A31" s="248" t="s">
        <v>2259</v>
      </c>
      <c r="B31" s="247" t="s">
        <v>289</v>
      </c>
      <c r="C31" s="242"/>
    </row>
    <row r="32" spans="1:3" ht="12">
      <c r="A32" s="241" t="s">
        <v>2260</v>
      </c>
      <c r="B32" s="247" t="s">
        <v>225</v>
      </c>
      <c r="C32" s="242"/>
    </row>
    <row r="33" spans="1:2" ht="12">
      <c r="A33" s="249" t="s">
        <v>2261</v>
      </c>
      <c r="B33" s="249">
        <v>5</v>
      </c>
    </row>
    <row r="34" spans="1:2" ht="12">
      <c r="A34" s="249" t="s">
        <v>2262</v>
      </c>
      <c r="B34" s="249">
        <v>2</v>
      </c>
    </row>
    <row r="36" spans="1:3" ht="12">
      <c r="A36" s="241" t="s">
        <v>2216</v>
      </c>
      <c r="B36" s="250" t="s">
        <v>2263</v>
      </c>
      <c r="C36" s="250" t="s">
        <v>2264</v>
      </c>
    </row>
    <row r="37" spans="1:3" ht="12">
      <c r="A37" s="245" t="s">
        <v>2265</v>
      </c>
      <c r="B37" s="251"/>
      <c r="C37" s="251"/>
    </row>
    <row r="38" spans="1:3" ht="12">
      <c r="A38" s="246" t="s">
        <v>2266</v>
      </c>
      <c r="B38" s="252">
        <f>0</f>
        <v>0</v>
      </c>
      <c r="C38" s="252"/>
    </row>
    <row r="39" spans="1:3" ht="12">
      <c r="A39" s="246" t="s">
        <v>2267</v>
      </c>
      <c r="B39" s="252">
        <f>B38*'SO 01.6.1 - Elektroinstalace'!B16/100</f>
        <v>0</v>
      </c>
      <c r="C39" s="252">
        <f>B38*'SO 01.6.1 - Elektroinstalace'!B17/100</f>
        <v>0</v>
      </c>
    </row>
    <row r="40" spans="1:3" ht="12">
      <c r="A40" s="246" t="s">
        <v>2268</v>
      </c>
      <c r="B40" s="252"/>
      <c r="C40" s="252">
        <f>('SO 01.6.2 - Elektroinstalace'!E163)+0</f>
        <v>0</v>
      </c>
    </row>
    <row r="41" spans="1:3" ht="12">
      <c r="A41" s="246" t="s">
        <v>2269</v>
      </c>
      <c r="B41" s="252"/>
      <c r="C41" s="252">
        <f>0+('SO 01.6.2 - Elektroinstalace'!H163)+0</f>
        <v>0</v>
      </c>
    </row>
    <row r="42" spans="1:3" ht="12">
      <c r="A42" s="247" t="s">
        <v>2270</v>
      </c>
      <c r="B42" s="253">
        <f>B38+B39</f>
        <v>0</v>
      </c>
      <c r="C42" s="253">
        <f>C38+C39+C40+C41</f>
        <v>0</v>
      </c>
    </row>
    <row r="43" spans="1:3" ht="12">
      <c r="A43" s="246" t="s">
        <v>2271</v>
      </c>
      <c r="B43" s="252"/>
      <c r="C43" s="252">
        <f>(C40+C41)*'SO 01.6.1 - Elektroinstalace'!B18/100</f>
        <v>0</v>
      </c>
    </row>
    <row r="44" spans="1:3" ht="12">
      <c r="A44" s="246" t="s">
        <v>2272</v>
      </c>
      <c r="B44" s="252"/>
      <c r="C44" s="252">
        <f>0+0</f>
        <v>0</v>
      </c>
    </row>
    <row r="45" spans="1:3" ht="12">
      <c r="A45" s="246" t="s">
        <v>174</v>
      </c>
      <c r="B45" s="252"/>
      <c r="C45" s="252">
        <f>0+0</f>
        <v>0</v>
      </c>
    </row>
    <row r="46" spans="1:3" ht="12">
      <c r="A46" s="246" t="s">
        <v>2273</v>
      </c>
      <c r="B46" s="252"/>
      <c r="C46" s="252">
        <f>(C44+C45)*'SO 01.6.1 - Elektroinstalace'!B19/100</f>
        <v>0</v>
      </c>
    </row>
    <row r="47" spans="1:3" ht="12">
      <c r="A47" s="247" t="s">
        <v>2274</v>
      </c>
      <c r="B47" s="253">
        <f>B42</f>
        <v>0</v>
      </c>
      <c r="C47" s="253">
        <f>C42+C43+C44+C45+C46</f>
        <v>0</v>
      </c>
    </row>
    <row r="48" spans="1:3" ht="12">
      <c r="A48" s="246" t="s">
        <v>2275</v>
      </c>
      <c r="B48" s="252"/>
      <c r="C48" s="252">
        <f>(B47+C47)*'SO 01.6.1 - Elektroinstalace'!B20/100</f>
        <v>0</v>
      </c>
    </row>
    <row r="49" spans="1:3" ht="12">
      <c r="A49" s="246" t="s">
        <v>2276</v>
      </c>
      <c r="B49" s="252"/>
      <c r="C49" s="252">
        <f>(B21+C47)*'SO 01.6.1 - Elektroinstalace'!B56/100</f>
        <v>0</v>
      </c>
    </row>
    <row r="50" spans="1:3" ht="12">
      <c r="A50" s="246" t="s">
        <v>2277</v>
      </c>
      <c r="B50" s="252"/>
      <c r="C50" s="252">
        <f>(B22+C42)*'SO 01.6.1 - Elektroinstalace'!B57/100</f>
        <v>0</v>
      </c>
    </row>
    <row r="51" spans="1:3" ht="12">
      <c r="A51" s="245" t="s">
        <v>2278</v>
      </c>
      <c r="B51" s="251"/>
      <c r="C51" s="251">
        <f>B47+C47+C48+C49+C50</f>
        <v>0</v>
      </c>
    </row>
    <row r="52" spans="1:3" ht="12">
      <c r="A52" s="246" t="s">
        <v>1</v>
      </c>
      <c r="B52" s="252"/>
      <c r="C52" s="252"/>
    </row>
    <row r="53" spans="1:3" ht="12">
      <c r="A53" s="245" t="s">
        <v>2279</v>
      </c>
      <c r="B53" s="251"/>
      <c r="C53" s="251"/>
    </row>
    <row r="54" spans="1:3" ht="12">
      <c r="A54" s="246" t="s">
        <v>2280</v>
      </c>
      <c r="B54" s="252"/>
      <c r="C54" s="252">
        <f>C47*'SO 01.6.1 - Elektroinstalace'!B23/100</f>
        <v>0</v>
      </c>
    </row>
    <row r="55" spans="1:3" ht="12">
      <c r="A55" s="246" t="s">
        <v>2281</v>
      </c>
      <c r="B55" s="252"/>
      <c r="C55" s="252">
        <f>C47*'SO 01.6.1 - Elektroinstalace'!B24/100</f>
        <v>0</v>
      </c>
    </row>
    <row r="56" spans="1:3" ht="12">
      <c r="A56" s="245" t="s">
        <v>2282</v>
      </c>
      <c r="B56" s="251"/>
      <c r="C56" s="251">
        <f>C54+C55</f>
        <v>0</v>
      </c>
    </row>
    <row r="57" spans="1:3" ht="12">
      <c r="A57" s="246" t="s">
        <v>2283</v>
      </c>
      <c r="B57" s="252"/>
      <c r="C57" s="252">
        <v>0</v>
      </c>
    </row>
    <row r="58" spans="1:3" ht="12">
      <c r="A58" s="246" t="s">
        <v>1</v>
      </c>
      <c r="B58" s="252"/>
      <c r="C58" s="252"/>
    </row>
    <row r="59" spans="1:6" ht="12">
      <c r="A59" s="244" t="s">
        <v>2284</v>
      </c>
      <c r="B59" s="254"/>
      <c r="C59" s="254">
        <f>C51+C56+C57</f>
        <v>0</v>
      </c>
      <c r="F59" s="265"/>
    </row>
    <row r="60" spans="1:6" ht="12">
      <c r="A60" s="244" t="s">
        <v>2285</v>
      </c>
      <c r="B60" s="254"/>
      <c r="C60" s="254">
        <f>C59*1.15</f>
        <v>0</v>
      </c>
      <c r="F60" s="265"/>
    </row>
  </sheetData>
  <printOptions/>
  <pageMargins left="0.7" right="0.7" top="0.787401575" bottom="0.7874015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64"/>
  <sheetViews>
    <sheetView workbookViewId="0" topLeftCell="A124">
      <selection activeCell="J161" sqref="J161"/>
    </sheetView>
  </sheetViews>
  <sheetFormatPr defaultColWidth="9.28125" defaultRowHeight="12"/>
  <cols>
    <col min="1" max="1" width="96.00390625" style="264" customWidth="1"/>
    <col min="2" max="2" width="5.8515625" style="249" bestFit="1" customWidth="1"/>
    <col min="3" max="3" width="9.140625" style="265" bestFit="1" customWidth="1"/>
    <col min="4" max="4" width="10.28125" style="265" bestFit="1" customWidth="1"/>
    <col min="5" max="5" width="15.7109375" style="265" bestFit="1" customWidth="1"/>
    <col min="6" max="6" width="4.140625" style="249" bestFit="1" customWidth="1"/>
    <col min="7" max="7" width="9.140625" style="265" bestFit="1" customWidth="1"/>
    <col min="8" max="8" width="14.7109375" style="265" bestFit="1" customWidth="1"/>
    <col min="9" max="9" width="10.28125" style="265" bestFit="1" customWidth="1"/>
    <col min="10" max="10" width="13.28125" style="265" bestFit="1" customWidth="1"/>
    <col min="11" max="12" width="9.28125" style="243" customWidth="1"/>
    <col min="13" max="13" width="12.8515625" style="243" hidden="1" customWidth="1"/>
    <col min="14" max="16384" width="9.28125" style="243" customWidth="1"/>
  </cols>
  <sheetData>
    <row r="1" spans="1:13" ht="12">
      <c r="A1" s="248" t="s">
        <v>2216</v>
      </c>
      <c r="B1" s="241" t="s">
        <v>2286</v>
      </c>
      <c r="C1" s="250" t="s">
        <v>2287</v>
      </c>
      <c r="D1" s="250" t="s">
        <v>2288</v>
      </c>
      <c r="E1" s="250" t="s">
        <v>2289</v>
      </c>
      <c r="F1" s="241" t="s">
        <v>2290</v>
      </c>
      <c r="G1" s="250" t="s">
        <v>2291</v>
      </c>
      <c r="H1" s="250" t="s">
        <v>2292</v>
      </c>
      <c r="I1" s="250" t="s">
        <v>2293</v>
      </c>
      <c r="J1" s="250" t="s">
        <v>2294</v>
      </c>
      <c r="K1" s="242"/>
      <c r="L1" s="242"/>
      <c r="M1" s="243">
        <f>'SO 01.6.1 - Elektroinstalace'!B33/100*E11+'SO 01.6.1 - Elektroinstalace'!B33/100*E13+'SO 01.6.1 - Elektroinstalace'!B34/100*E15+'SO 01.6.1 - Elektroinstalace'!B33/100*E19+'SO 01.6.1 - Elektroinstalace'!B33/100*E20+'SO 01.6.1 - Elektroinstalace'!B34/100*E26+'SO 01.6.1 - Elektroinstalace'!B34/100*E27+'SO 01.6.1 - Elektroinstalace'!B34/100*E28+'SO 01.6.1 - Elektroinstalace'!B34/100*E29+'SO 01.6.1 - Elektroinstalace'!B34/100*E30+'SO 01.6.1 - Elektroinstalace'!B33/100*E31+'SO 01.6.1 - Elektroinstalace'!B33/100*E32+'SO 01.6.1 - Elektroinstalace'!B33/100*E33+'SO 01.6.1 - Elektroinstalace'!B34/100*E37+'SO 01.6.1 - Elektroinstalace'!B34/100*E44+'SO 01.6.1 - Elektroinstalace'!B34/100*E45+'SO 01.6.1 - Elektroinstalace'!B34/100*E46+'SO 01.6.1 - Elektroinstalace'!B34/100*E47+'SO 01.6.1 - Elektroinstalace'!B34/100*E48+'SO 01.6.1 - Elektroinstalace'!B34/100*E49+'SO 01.6.1 - Elektroinstalace'!B34/100*E50+'SO 01.6.1 - Elektroinstalace'!B33/100*E51+'SO 01.6.1 - Elektroinstalace'!B34/100*E55</f>
        <v>0</v>
      </c>
    </row>
    <row r="2" spans="1:13" ht="12">
      <c r="A2" s="255" t="s">
        <v>2176</v>
      </c>
      <c r="B2" s="244" t="s">
        <v>1</v>
      </c>
      <c r="C2" s="254"/>
      <c r="D2" s="254"/>
      <c r="E2" s="254"/>
      <c r="F2" s="244" t="s">
        <v>1</v>
      </c>
      <c r="G2" s="254"/>
      <c r="H2" s="254"/>
      <c r="I2" s="254"/>
      <c r="J2" s="254"/>
      <c r="K2" s="242"/>
      <c r="L2" s="242"/>
      <c r="M2" s="243">
        <f>M1+'SO 01.6.1 - Elektroinstalace'!B33/100*E61+'SO 01.6.1 - Elektroinstalace'!B34/100*E62+'SO 01.6.1 - Elektroinstalace'!B33/100*E63+'SO 01.6.1 - Elektroinstalace'!B33/100*E64+'SO 01.6.1 - Elektroinstalace'!B34/100*E66+'SO 01.6.1 - Elektroinstalace'!B33/100*E67+'SO 01.6.1 - Elektroinstalace'!B33/100*E68+'SO 01.6.1 - Elektroinstalace'!B33/100*E69+'SO 01.6.1 - Elektroinstalace'!B34/100*E71+'SO 01.6.1 - Elektroinstalace'!B34/100*E72+'SO 01.6.1 - Elektroinstalace'!B34/100*E74+'SO 01.6.1 - Elektroinstalace'!B34/100*E75+'SO 01.6.1 - Elektroinstalace'!B34/100*E76+'SO 01.6.1 - Elektroinstalace'!B33/100*E78+'SO 01.6.1 - Elektroinstalace'!B33/100*E80+'SO 01.6.1 - Elektroinstalace'!B33/100*E82+'SO 01.6.1 - Elektroinstalace'!B34/100*E88+'SO 01.6.1 - Elektroinstalace'!B34/100*E89+'SO 01.6.1 - Elektroinstalace'!B33/100*E90+'SO 01.6.1 - Elektroinstalace'!B33/100*E91+'SO 01.6.1 - Elektroinstalace'!B33/100*E92+'SO 01.6.1 - Elektroinstalace'!B33/100*E97+'SO 01.6.1 - Elektroinstalace'!B33/100*E98</f>
        <v>0</v>
      </c>
    </row>
    <row r="3" spans="1:13" ht="24.6">
      <c r="A3" s="256" t="s">
        <v>2295</v>
      </c>
      <c r="B3" s="257" t="s">
        <v>1</v>
      </c>
      <c r="C3" s="258"/>
      <c r="D3" s="258"/>
      <c r="E3" s="258"/>
      <c r="F3" s="257" t="s">
        <v>1</v>
      </c>
      <c r="G3" s="258"/>
      <c r="H3" s="258"/>
      <c r="I3" s="258">
        <f aca="true" t="shared" si="0" ref="I3:J9">D3+G3</f>
        <v>0</v>
      </c>
      <c r="J3" s="258">
        <f t="shared" si="0"/>
        <v>0</v>
      </c>
      <c r="K3" s="242"/>
      <c r="L3" s="242"/>
      <c r="M3" s="243">
        <f>M2+'SO 01.6.1 - Elektroinstalace'!B33/100*E99+'SO 01.6.1 - Elektroinstalace'!B33/100*E100+'SO 01.6.1 - Elektroinstalace'!B33/100*E101+'SO 01.6.1 - Elektroinstalace'!B33/100*E103+'SO 01.6.1 - Elektroinstalace'!B33/100*E104+'SO 01.6.1 - Elektroinstalace'!B33/100*E106+'SO 01.6.1 - Elektroinstalace'!B33/100*E108+'SO 01.6.1 - Elektroinstalace'!B33/100*E112+'SO 01.6.1 - Elektroinstalace'!B33/100*E115+'SO 01.6.1 - Elektroinstalace'!B33/100*E120+'SO 01.6.1 - Elektroinstalace'!B33/100*E121+'SO 01.6.1 - Elektroinstalace'!B33/100*E122+'SO 01.6.1 - Elektroinstalace'!B33/100*E123+'SO 01.6.1 - Elektroinstalace'!B33/100*E124+'SO 01.6.1 - Elektroinstalace'!B33/100*E126+'SO 01.6.1 - Elektroinstalace'!B33/100*E130+'SO 01.6.1 - Elektroinstalace'!B33/100*E131+'SO 01.6.1 - Elektroinstalace'!B33/100*E132+'SO 01.6.1 - Elektroinstalace'!B33/100*E133+'SO 01.6.1 - Elektroinstalace'!B33/100*E135+'SO 01.6.1 - Elektroinstalace'!B33/100*E136+'SO 01.6.1 - Elektroinstalace'!B33/100*E137</f>
        <v>0</v>
      </c>
    </row>
    <row r="4" spans="1:12" ht="12">
      <c r="A4" s="259" t="s">
        <v>1</v>
      </c>
      <c r="B4" s="246" t="s">
        <v>1</v>
      </c>
      <c r="C4" s="252"/>
      <c r="D4" s="252"/>
      <c r="E4" s="252"/>
      <c r="F4" s="246" t="s">
        <v>1</v>
      </c>
      <c r="G4" s="252"/>
      <c r="H4" s="252"/>
      <c r="I4" s="252">
        <f t="shared" si="0"/>
        <v>0</v>
      </c>
      <c r="J4" s="252">
        <f t="shared" si="0"/>
        <v>0</v>
      </c>
      <c r="K4" s="242"/>
      <c r="L4" s="242"/>
    </row>
    <row r="5" spans="1:12" ht="12">
      <c r="A5" s="260" t="s">
        <v>2296</v>
      </c>
      <c r="B5" s="247" t="s">
        <v>1</v>
      </c>
      <c r="C5" s="253"/>
      <c r="D5" s="253"/>
      <c r="E5" s="253"/>
      <c r="F5" s="247" t="s">
        <v>1</v>
      </c>
      <c r="G5" s="253"/>
      <c r="H5" s="253"/>
      <c r="I5" s="253">
        <f t="shared" si="0"/>
        <v>0</v>
      </c>
      <c r="J5" s="253">
        <f t="shared" si="0"/>
        <v>0</v>
      </c>
      <c r="K5" s="242"/>
      <c r="L5" s="242"/>
    </row>
    <row r="6" spans="1:12" ht="12">
      <c r="A6" s="261" t="s">
        <v>2297</v>
      </c>
      <c r="B6" s="262" t="s">
        <v>1</v>
      </c>
      <c r="C6" s="263"/>
      <c r="D6" s="263"/>
      <c r="E6" s="263"/>
      <c r="F6" s="262" t="s">
        <v>1</v>
      </c>
      <c r="G6" s="263"/>
      <c r="H6" s="263"/>
      <c r="I6" s="263">
        <f t="shared" si="0"/>
        <v>0</v>
      </c>
      <c r="J6" s="263">
        <f t="shared" si="0"/>
        <v>0</v>
      </c>
      <c r="K6" s="242"/>
      <c r="L6" s="242"/>
    </row>
    <row r="7" spans="1:12" ht="12">
      <c r="A7" s="259" t="s">
        <v>2298</v>
      </c>
      <c r="B7" s="246" t="s">
        <v>2299</v>
      </c>
      <c r="C7" s="252">
        <v>1</v>
      </c>
      <c r="D7" s="252"/>
      <c r="E7" s="252">
        <f>C7*D7</f>
        <v>0</v>
      </c>
      <c r="F7" s="246" t="s">
        <v>1</v>
      </c>
      <c r="G7" s="252"/>
      <c r="H7" s="252">
        <f>C7*G7</f>
        <v>0</v>
      </c>
      <c r="I7" s="252">
        <f t="shared" si="0"/>
        <v>0</v>
      </c>
      <c r="J7" s="252">
        <f t="shared" si="0"/>
        <v>0</v>
      </c>
      <c r="K7" s="242"/>
      <c r="L7" s="242"/>
    </row>
    <row r="8" spans="1:12" ht="12">
      <c r="A8" s="259" t="s">
        <v>2300</v>
      </c>
      <c r="B8" s="246" t="s">
        <v>2299</v>
      </c>
      <c r="C8" s="252">
        <v>3</v>
      </c>
      <c r="D8" s="252"/>
      <c r="E8" s="252">
        <f>C8*D8</f>
        <v>0</v>
      </c>
      <c r="F8" s="246" t="s">
        <v>1</v>
      </c>
      <c r="G8" s="252"/>
      <c r="H8" s="252">
        <f>C8*G8</f>
        <v>0</v>
      </c>
      <c r="I8" s="252">
        <f t="shared" si="0"/>
        <v>0</v>
      </c>
      <c r="J8" s="252">
        <f t="shared" si="0"/>
        <v>0</v>
      </c>
      <c r="K8" s="242"/>
      <c r="L8" s="242"/>
    </row>
    <row r="9" spans="1:12" ht="12">
      <c r="A9" s="261" t="s">
        <v>2301</v>
      </c>
      <c r="B9" s="262" t="s">
        <v>1</v>
      </c>
      <c r="C9" s="263"/>
      <c r="D9" s="263"/>
      <c r="E9" s="263"/>
      <c r="F9" s="262" t="s">
        <v>1</v>
      </c>
      <c r="G9" s="263"/>
      <c r="H9" s="263"/>
      <c r="I9" s="263">
        <f t="shared" si="0"/>
        <v>0</v>
      </c>
      <c r="J9" s="263">
        <f t="shared" si="0"/>
        <v>0</v>
      </c>
      <c r="K9" s="242"/>
      <c r="L9" s="242"/>
    </row>
    <row r="10" spans="1:12" ht="12">
      <c r="A10" s="259" t="s">
        <v>2302</v>
      </c>
      <c r="B10" s="246" t="s">
        <v>1</v>
      </c>
      <c r="C10" s="252"/>
      <c r="D10" s="252"/>
      <c r="E10" s="252"/>
      <c r="F10" s="246" t="s">
        <v>1</v>
      </c>
      <c r="G10" s="252"/>
      <c r="H10" s="252"/>
      <c r="I10" s="252"/>
      <c r="J10" s="252"/>
      <c r="K10" s="242"/>
      <c r="L10" s="242"/>
    </row>
    <row r="11" spans="1:12" ht="12">
      <c r="A11" s="259" t="s">
        <v>2303</v>
      </c>
      <c r="B11" s="246" t="s">
        <v>2299</v>
      </c>
      <c r="C11" s="252">
        <v>1</v>
      </c>
      <c r="D11" s="252"/>
      <c r="E11" s="252">
        <f>C11*D11</f>
        <v>0</v>
      </c>
      <c r="F11" s="246" t="s">
        <v>1</v>
      </c>
      <c r="G11" s="252"/>
      <c r="H11" s="252">
        <f>C11*G11</f>
        <v>0</v>
      </c>
      <c r="I11" s="252">
        <f>D11+G11</f>
        <v>0</v>
      </c>
      <c r="J11" s="252">
        <f>E11+H11</f>
        <v>0</v>
      </c>
      <c r="K11" s="242"/>
      <c r="L11" s="242"/>
    </row>
    <row r="12" spans="1:12" ht="12">
      <c r="A12" s="261" t="s">
        <v>2304</v>
      </c>
      <c r="B12" s="262" t="s">
        <v>1</v>
      </c>
      <c r="C12" s="263"/>
      <c r="D12" s="263"/>
      <c r="E12" s="263"/>
      <c r="F12" s="262" t="s">
        <v>1</v>
      </c>
      <c r="G12" s="263"/>
      <c r="H12" s="263"/>
      <c r="I12" s="263"/>
      <c r="J12" s="263"/>
      <c r="K12" s="242"/>
      <c r="L12" s="242"/>
    </row>
    <row r="13" spans="1:12" ht="12">
      <c r="A13" s="259" t="s">
        <v>2305</v>
      </c>
      <c r="B13" s="246" t="s">
        <v>256</v>
      </c>
      <c r="C13" s="252">
        <v>105</v>
      </c>
      <c r="D13" s="252"/>
      <c r="E13" s="252">
        <f>C13*D13</f>
        <v>0</v>
      </c>
      <c r="F13" s="246" t="s">
        <v>1</v>
      </c>
      <c r="G13" s="252"/>
      <c r="H13" s="252">
        <f>C13*G13</f>
        <v>0</v>
      </c>
      <c r="I13" s="252">
        <f>D13+G13</f>
        <v>0</v>
      </c>
      <c r="J13" s="252">
        <f>E13+H13</f>
        <v>0</v>
      </c>
      <c r="K13" s="242"/>
      <c r="L13" s="242"/>
    </row>
    <row r="14" spans="1:12" ht="12">
      <c r="A14" s="261" t="s">
        <v>2306</v>
      </c>
      <c r="B14" s="262" t="s">
        <v>1</v>
      </c>
      <c r="C14" s="263"/>
      <c r="D14" s="263"/>
      <c r="E14" s="263"/>
      <c r="F14" s="262" t="s">
        <v>1</v>
      </c>
      <c r="G14" s="263"/>
      <c r="H14" s="263"/>
      <c r="I14" s="263"/>
      <c r="J14" s="263"/>
      <c r="K14" s="242"/>
      <c r="L14" s="242"/>
    </row>
    <row r="15" spans="1:12" ht="12">
      <c r="A15" s="259" t="s">
        <v>2307</v>
      </c>
      <c r="B15" s="246" t="s">
        <v>256</v>
      </c>
      <c r="C15" s="252">
        <v>20</v>
      </c>
      <c r="D15" s="252"/>
      <c r="E15" s="252">
        <f>C15*D15</f>
        <v>0</v>
      </c>
      <c r="F15" s="246" t="s">
        <v>1</v>
      </c>
      <c r="G15" s="252"/>
      <c r="H15" s="252">
        <f>C15*G15</f>
        <v>0</v>
      </c>
      <c r="I15" s="252">
        <f aca="true" t="shared" si="1" ref="I15:J17">D15+G15</f>
        <v>0</v>
      </c>
      <c r="J15" s="252">
        <f t="shared" si="1"/>
        <v>0</v>
      </c>
      <c r="K15" s="242"/>
      <c r="L15" s="242"/>
    </row>
    <row r="16" spans="1:12" ht="12">
      <c r="A16" s="261" t="s">
        <v>2308</v>
      </c>
      <c r="B16" s="262" t="s">
        <v>1</v>
      </c>
      <c r="C16" s="263"/>
      <c r="D16" s="263"/>
      <c r="E16" s="263"/>
      <c r="F16" s="262" t="s">
        <v>1</v>
      </c>
      <c r="G16" s="263"/>
      <c r="H16" s="263"/>
      <c r="I16" s="263">
        <f t="shared" si="1"/>
        <v>0</v>
      </c>
      <c r="J16" s="263">
        <f t="shared" si="1"/>
        <v>0</v>
      </c>
      <c r="K16" s="242"/>
      <c r="L16" s="242"/>
    </row>
    <row r="17" spans="1:12" ht="12">
      <c r="A17" s="259" t="s">
        <v>2309</v>
      </c>
      <c r="B17" s="246" t="s">
        <v>2299</v>
      </c>
      <c r="C17" s="252">
        <v>1</v>
      </c>
      <c r="D17" s="252"/>
      <c r="E17" s="252">
        <f>C17*D17</f>
        <v>0</v>
      </c>
      <c r="F17" s="246" t="s">
        <v>1</v>
      </c>
      <c r="G17" s="252"/>
      <c r="H17" s="252">
        <f>C17*G17</f>
        <v>0</v>
      </c>
      <c r="I17" s="252">
        <f t="shared" si="1"/>
        <v>0</v>
      </c>
      <c r="J17" s="252">
        <f t="shared" si="1"/>
        <v>0</v>
      </c>
      <c r="K17" s="242"/>
      <c r="L17" s="242"/>
    </row>
    <row r="18" spans="1:12" ht="12">
      <c r="A18" s="261" t="s">
        <v>2310</v>
      </c>
      <c r="B18" s="262" t="s">
        <v>1</v>
      </c>
      <c r="C18" s="263"/>
      <c r="D18" s="263"/>
      <c r="E18" s="263"/>
      <c r="F18" s="262" t="s">
        <v>1</v>
      </c>
      <c r="G18" s="263"/>
      <c r="H18" s="263"/>
      <c r="I18" s="263"/>
      <c r="J18" s="263"/>
      <c r="K18" s="242"/>
      <c r="L18" s="242"/>
    </row>
    <row r="19" spans="1:12" ht="12">
      <c r="A19" s="259" t="s">
        <v>2311</v>
      </c>
      <c r="B19" s="246" t="s">
        <v>2299</v>
      </c>
      <c r="C19" s="252">
        <v>1</v>
      </c>
      <c r="D19" s="252"/>
      <c r="E19" s="252">
        <f>C19*D19</f>
        <v>0</v>
      </c>
      <c r="F19" s="246" t="s">
        <v>1</v>
      </c>
      <c r="G19" s="252"/>
      <c r="H19" s="252">
        <f>C19*G19</f>
        <v>0</v>
      </c>
      <c r="I19" s="252">
        <f aca="true" t="shared" si="2" ref="I19:J35">D19+G19</f>
        <v>0</v>
      </c>
      <c r="J19" s="252">
        <f t="shared" si="2"/>
        <v>0</v>
      </c>
      <c r="K19" s="242"/>
      <c r="L19" s="242"/>
    </row>
    <row r="20" spans="1:12" ht="12">
      <c r="A20" s="259" t="s">
        <v>2312</v>
      </c>
      <c r="B20" s="246" t="s">
        <v>2299</v>
      </c>
      <c r="C20" s="252">
        <v>2</v>
      </c>
      <c r="D20" s="252"/>
      <c r="E20" s="252">
        <f>C20*D20</f>
        <v>0</v>
      </c>
      <c r="F20" s="246" t="s">
        <v>1</v>
      </c>
      <c r="G20" s="252"/>
      <c r="H20" s="252">
        <f>C20*G20</f>
        <v>0</v>
      </c>
      <c r="I20" s="252">
        <f t="shared" si="2"/>
        <v>0</v>
      </c>
      <c r="J20" s="252">
        <f t="shared" si="2"/>
        <v>0</v>
      </c>
      <c r="K20" s="242"/>
      <c r="L20" s="242"/>
    </row>
    <row r="21" spans="1:12" ht="12">
      <c r="A21" s="259" t="s">
        <v>1</v>
      </c>
      <c r="B21" s="246" t="s">
        <v>1</v>
      </c>
      <c r="C21" s="252"/>
      <c r="D21" s="252"/>
      <c r="E21" s="252"/>
      <c r="F21" s="246" t="s">
        <v>1</v>
      </c>
      <c r="G21" s="252"/>
      <c r="H21" s="252"/>
      <c r="I21" s="252">
        <f t="shared" si="2"/>
        <v>0</v>
      </c>
      <c r="J21" s="252">
        <f t="shared" si="2"/>
        <v>0</v>
      </c>
      <c r="K21" s="242"/>
      <c r="L21" s="242"/>
    </row>
    <row r="22" spans="1:12" ht="12">
      <c r="A22" s="260" t="s">
        <v>2313</v>
      </c>
      <c r="B22" s="247" t="s">
        <v>1</v>
      </c>
      <c r="C22" s="253"/>
      <c r="D22" s="253"/>
      <c r="E22" s="253"/>
      <c r="F22" s="247" t="s">
        <v>1</v>
      </c>
      <c r="G22" s="253"/>
      <c r="H22" s="253"/>
      <c r="I22" s="253">
        <f t="shared" si="2"/>
        <v>0</v>
      </c>
      <c r="J22" s="253">
        <f t="shared" si="2"/>
        <v>0</v>
      </c>
      <c r="K22" s="242"/>
      <c r="L22" s="242"/>
    </row>
    <row r="23" spans="1:12" ht="12">
      <c r="A23" s="261" t="s">
        <v>2314</v>
      </c>
      <c r="B23" s="262" t="s">
        <v>1</v>
      </c>
      <c r="C23" s="263"/>
      <c r="D23" s="263"/>
      <c r="E23" s="263"/>
      <c r="F23" s="262" t="s">
        <v>1</v>
      </c>
      <c r="G23" s="263"/>
      <c r="H23" s="263"/>
      <c r="I23" s="263">
        <f t="shared" si="2"/>
        <v>0</v>
      </c>
      <c r="J23" s="263">
        <f t="shared" si="2"/>
        <v>0</v>
      </c>
      <c r="K23" s="242"/>
      <c r="L23" s="242"/>
    </row>
    <row r="24" spans="1:12" ht="12">
      <c r="A24" s="259" t="s">
        <v>2315</v>
      </c>
      <c r="B24" s="246" t="s">
        <v>2299</v>
      </c>
      <c r="C24" s="252">
        <v>12</v>
      </c>
      <c r="D24" s="252"/>
      <c r="E24" s="252">
        <f>C24*D24</f>
        <v>0</v>
      </c>
      <c r="F24" s="246" t="s">
        <v>1</v>
      </c>
      <c r="G24" s="252"/>
      <c r="H24" s="252">
        <f>C24*G24</f>
        <v>0</v>
      </c>
      <c r="I24" s="252">
        <f t="shared" si="2"/>
        <v>0</v>
      </c>
      <c r="J24" s="252">
        <f t="shared" si="2"/>
        <v>0</v>
      </c>
      <c r="K24" s="242"/>
      <c r="L24" s="242"/>
    </row>
    <row r="25" spans="1:12" ht="12">
      <c r="A25" s="261" t="s">
        <v>2316</v>
      </c>
      <c r="B25" s="262" t="s">
        <v>1</v>
      </c>
      <c r="C25" s="263"/>
      <c r="D25" s="263"/>
      <c r="E25" s="263"/>
      <c r="F25" s="262" t="s">
        <v>1</v>
      </c>
      <c r="G25" s="263"/>
      <c r="H25" s="263"/>
      <c r="I25" s="263">
        <f t="shared" si="2"/>
        <v>0</v>
      </c>
      <c r="J25" s="263">
        <f t="shared" si="2"/>
        <v>0</v>
      </c>
      <c r="K25" s="242"/>
      <c r="L25" s="242"/>
    </row>
    <row r="26" spans="1:12" ht="12">
      <c r="A26" s="259" t="s">
        <v>2317</v>
      </c>
      <c r="B26" s="246" t="s">
        <v>2318</v>
      </c>
      <c r="C26" s="252">
        <v>12</v>
      </c>
      <c r="D26" s="252"/>
      <c r="E26" s="252">
        <f aca="true" t="shared" si="3" ref="E26:E33">C26*D26</f>
        <v>0</v>
      </c>
      <c r="F26" s="246" t="s">
        <v>1</v>
      </c>
      <c r="G26" s="252"/>
      <c r="H26" s="252">
        <f aca="true" t="shared" si="4" ref="H26:H33">C26*G26</f>
        <v>0</v>
      </c>
      <c r="I26" s="252">
        <f t="shared" si="2"/>
        <v>0</v>
      </c>
      <c r="J26" s="252">
        <f t="shared" si="2"/>
        <v>0</v>
      </c>
      <c r="K26" s="242"/>
      <c r="L26" s="242"/>
    </row>
    <row r="27" spans="1:12" ht="12">
      <c r="A27" s="259" t="s">
        <v>2319</v>
      </c>
      <c r="B27" s="246" t="s">
        <v>2318</v>
      </c>
      <c r="C27" s="252">
        <v>64</v>
      </c>
      <c r="D27" s="252"/>
      <c r="E27" s="252">
        <f t="shared" si="3"/>
        <v>0</v>
      </c>
      <c r="F27" s="246" t="s">
        <v>1</v>
      </c>
      <c r="G27" s="252"/>
      <c r="H27" s="252">
        <f t="shared" si="4"/>
        <v>0</v>
      </c>
      <c r="I27" s="252">
        <f t="shared" si="2"/>
        <v>0</v>
      </c>
      <c r="J27" s="252">
        <f t="shared" si="2"/>
        <v>0</v>
      </c>
      <c r="K27" s="242"/>
      <c r="L27" s="242"/>
    </row>
    <row r="28" spans="1:12" ht="12">
      <c r="A28" s="259" t="s">
        <v>2320</v>
      </c>
      <c r="B28" s="246" t="s">
        <v>2318</v>
      </c>
      <c r="C28" s="252">
        <v>12</v>
      </c>
      <c r="D28" s="252"/>
      <c r="E28" s="252">
        <f t="shared" si="3"/>
        <v>0</v>
      </c>
      <c r="F28" s="246" t="s">
        <v>1</v>
      </c>
      <c r="G28" s="252"/>
      <c r="H28" s="252">
        <f t="shared" si="4"/>
        <v>0</v>
      </c>
      <c r="I28" s="252">
        <f t="shared" si="2"/>
        <v>0</v>
      </c>
      <c r="J28" s="252">
        <f t="shared" si="2"/>
        <v>0</v>
      </c>
      <c r="K28" s="242"/>
      <c r="L28" s="242"/>
    </row>
    <row r="29" spans="1:12" ht="12">
      <c r="A29" s="259" t="s">
        <v>2321</v>
      </c>
      <c r="B29" s="246" t="s">
        <v>2318</v>
      </c>
      <c r="C29" s="252">
        <v>12</v>
      </c>
      <c r="D29" s="252"/>
      <c r="E29" s="252">
        <f t="shared" si="3"/>
        <v>0</v>
      </c>
      <c r="F29" s="246" t="s">
        <v>1</v>
      </c>
      <c r="G29" s="252"/>
      <c r="H29" s="252">
        <f t="shared" si="4"/>
        <v>0</v>
      </c>
      <c r="I29" s="252">
        <f t="shared" si="2"/>
        <v>0</v>
      </c>
      <c r="J29" s="252">
        <f t="shared" si="2"/>
        <v>0</v>
      </c>
      <c r="K29" s="242"/>
      <c r="L29" s="242"/>
    </row>
    <row r="30" spans="1:12" ht="12">
      <c r="A30" s="259" t="s">
        <v>2322</v>
      </c>
      <c r="B30" s="246" t="s">
        <v>2318</v>
      </c>
      <c r="C30" s="252">
        <v>12</v>
      </c>
      <c r="D30" s="252"/>
      <c r="E30" s="252">
        <f t="shared" si="3"/>
        <v>0</v>
      </c>
      <c r="F30" s="246" t="s">
        <v>1</v>
      </c>
      <c r="G30" s="252"/>
      <c r="H30" s="252">
        <f t="shared" si="4"/>
        <v>0</v>
      </c>
      <c r="I30" s="252">
        <f t="shared" si="2"/>
        <v>0</v>
      </c>
      <c r="J30" s="252">
        <f t="shared" si="2"/>
        <v>0</v>
      </c>
      <c r="K30" s="242"/>
      <c r="L30" s="242"/>
    </row>
    <row r="31" spans="1:12" ht="12">
      <c r="A31" s="259" t="s">
        <v>2323</v>
      </c>
      <c r="B31" s="246" t="s">
        <v>2318</v>
      </c>
      <c r="C31" s="252">
        <v>12</v>
      </c>
      <c r="D31" s="252"/>
      <c r="E31" s="252">
        <f t="shared" si="3"/>
        <v>0</v>
      </c>
      <c r="F31" s="246" t="s">
        <v>1</v>
      </c>
      <c r="G31" s="252"/>
      <c r="H31" s="252">
        <f t="shared" si="4"/>
        <v>0</v>
      </c>
      <c r="I31" s="252">
        <f t="shared" si="2"/>
        <v>0</v>
      </c>
      <c r="J31" s="252">
        <f t="shared" si="2"/>
        <v>0</v>
      </c>
      <c r="K31" s="242"/>
      <c r="L31" s="242"/>
    </row>
    <row r="32" spans="1:12" ht="12">
      <c r="A32" s="259" t="s">
        <v>2324</v>
      </c>
      <c r="B32" s="246" t="s">
        <v>2318</v>
      </c>
      <c r="C32" s="252">
        <v>12</v>
      </c>
      <c r="D32" s="252"/>
      <c r="E32" s="252">
        <f t="shared" si="3"/>
        <v>0</v>
      </c>
      <c r="F32" s="246" t="s">
        <v>1</v>
      </c>
      <c r="G32" s="252"/>
      <c r="H32" s="252">
        <f t="shared" si="4"/>
        <v>0</v>
      </c>
      <c r="I32" s="252">
        <f t="shared" si="2"/>
        <v>0</v>
      </c>
      <c r="J32" s="252">
        <f t="shared" si="2"/>
        <v>0</v>
      </c>
      <c r="K32" s="242"/>
      <c r="L32" s="242"/>
    </row>
    <row r="33" spans="1:12" ht="12">
      <c r="A33" s="259" t="s">
        <v>2325</v>
      </c>
      <c r="B33" s="246" t="s">
        <v>2318</v>
      </c>
      <c r="C33" s="252">
        <v>12</v>
      </c>
      <c r="D33" s="252"/>
      <c r="E33" s="252">
        <f t="shared" si="3"/>
        <v>0</v>
      </c>
      <c r="F33" s="246" t="s">
        <v>1</v>
      </c>
      <c r="G33" s="252"/>
      <c r="H33" s="252">
        <f t="shared" si="4"/>
        <v>0</v>
      </c>
      <c r="I33" s="252">
        <f t="shared" si="2"/>
        <v>0</v>
      </c>
      <c r="J33" s="252">
        <f t="shared" si="2"/>
        <v>0</v>
      </c>
      <c r="K33" s="242"/>
      <c r="L33" s="242"/>
    </row>
    <row r="34" spans="1:12" ht="12">
      <c r="A34" s="261" t="s">
        <v>2326</v>
      </c>
      <c r="B34" s="262" t="s">
        <v>1</v>
      </c>
      <c r="C34" s="263"/>
      <c r="D34" s="263"/>
      <c r="E34" s="263"/>
      <c r="F34" s="262" t="s">
        <v>1</v>
      </c>
      <c r="G34" s="263"/>
      <c r="H34" s="263"/>
      <c r="I34" s="263">
        <f t="shared" si="2"/>
        <v>0</v>
      </c>
      <c r="J34" s="263">
        <f t="shared" si="2"/>
        <v>0</v>
      </c>
      <c r="K34" s="242"/>
      <c r="L34" s="242"/>
    </row>
    <row r="35" spans="1:12" ht="12">
      <c r="A35" s="259" t="s">
        <v>2327</v>
      </c>
      <c r="B35" s="246" t="s">
        <v>830</v>
      </c>
      <c r="C35" s="252">
        <v>12</v>
      </c>
      <c r="D35" s="252"/>
      <c r="E35" s="252">
        <f>C35*D35</f>
        <v>0</v>
      </c>
      <c r="F35" s="246" t="s">
        <v>1</v>
      </c>
      <c r="G35" s="252"/>
      <c r="H35" s="252">
        <f>C35*G35</f>
        <v>0</v>
      </c>
      <c r="I35" s="252">
        <f t="shared" si="2"/>
        <v>0</v>
      </c>
      <c r="J35" s="252">
        <f t="shared" si="2"/>
        <v>0</v>
      </c>
      <c r="K35" s="242"/>
      <c r="L35" s="242"/>
    </row>
    <row r="36" spans="1:12" ht="12">
      <c r="A36" s="261" t="s">
        <v>2328</v>
      </c>
      <c r="B36" s="262" t="s">
        <v>1</v>
      </c>
      <c r="C36" s="263"/>
      <c r="D36" s="263"/>
      <c r="E36" s="263"/>
      <c r="F36" s="262" t="s">
        <v>1</v>
      </c>
      <c r="G36" s="263"/>
      <c r="H36" s="263"/>
      <c r="I36" s="263"/>
      <c r="J36" s="263"/>
      <c r="K36" s="242"/>
      <c r="L36" s="242"/>
    </row>
    <row r="37" spans="1:12" ht="12">
      <c r="A37" s="259" t="s">
        <v>2329</v>
      </c>
      <c r="B37" s="246" t="s">
        <v>2299</v>
      </c>
      <c r="C37" s="252">
        <v>12</v>
      </c>
      <c r="D37" s="252"/>
      <c r="E37" s="252">
        <f>C37*D37</f>
        <v>0</v>
      </c>
      <c r="F37" s="246" t="s">
        <v>1</v>
      </c>
      <c r="G37" s="252"/>
      <c r="H37" s="252">
        <f>C37*G37</f>
        <v>0</v>
      </c>
      <c r="I37" s="252">
        <f aca="true" t="shared" si="5" ref="I37:J53">D37+G37</f>
        <v>0</v>
      </c>
      <c r="J37" s="252">
        <f t="shared" si="5"/>
        <v>0</v>
      </c>
      <c r="K37" s="242"/>
      <c r="L37" s="242"/>
    </row>
    <row r="38" spans="1:12" ht="12">
      <c r="A38" s="259" t="s">
        <v>1</v>
      </c>
      <c r="B38" s="246" t="s">
        <v>1</v>
      </c>
      <c r="C38" s="252"/>
      <c r="D38" s="252"/>
      <c r="E38" s="252"/>
      <c r="F38" s="246" t="s">
        <v>1</v>
      </c>
      <c r="G38" s="252"/>
      <c r="H38" s="252"/>
      <c r="I38" s="252">
        <f t="shared" si="5"/>
        <v>0</v>
      </c>
      <c r="J38" s="252">
        <f t="shared" si="5"/>
        <v>0</v>
      </c>
      <c r="K38" s="242"/>
      <c r="L38" s="242"/>
    </row>
    <row r="39" spans="1:12" ht="12">
      <c r="A39" s="260" t="s">
        <v>2330</v>
      </c>
      <c r="B39" s="247" t="s">
        <v>1</v>
      </c>
      <c r="C39" s="253"/>
      <c r="D39" s="253"/>
      <c r="E39" s="253"/>
      <c r="F39" s="247" t="s">
        <v>1</v>
      </c>
      <c r="G39" s="253"/>
      <c r="H39" s="253"/>
      <c r="I39" s="253">
        <f t="shared" si="5"/>
        <v>0</v>
      </c>
      <c r="J39" s="253">
        <f t="shared" si="5"/>
        <v>0</v>
      </c>
      <c r="K39" s="242"/>
      <c r="L39" s="242"/>
    </row>
    <row r="40" spans="1:12" ht="12">
      <c r="A40" s="261" t="s">
        <v>2331</v>
      </c>
      <c r="B40" s="262" t="s">
        <v>1</v>
      </c>
      <c r="C40" s="263"/>
      <c r="D40" s="263"/>
      <c r="E40" s="263"/>
      <c r="F40" s="262" t="s">
        <v>1</v>
      </c>
      <c r="G40" s="263"/>
      <c r="H40" s="263"/>
      <c r="I40" s="263">
        <f t="shared" si="5"/>
        <v>0</v>
      </c>
      <c r="J40" s="263">
        <f t="shared" si="5"/>
        <v>0</v>
      </c>
      <c r="K40" s="242"/>
      <c r="L40" s="242"/>
    </row>
    <row r="41" spans="1:12" ht="12">
      <c r="A41" s="259" t="s">
        <v>2332</v>
      </c>
      <c r="B41" s="246" t="s">
        <v>1</v>
      </c>
      <c r="C41" s="252"/>
      <c r="D41" s="252"/>
      <c r="E41" s="252"/>
      <c r="F41" s="246" t="s">
        <v>1</v>
      </c>
      <c r="G41" s="252"/>
      <c r="H41" s="252"/>
      <c r="I41" s="252">
        <f t="shared" si="5"/>
        <v>0</v>
      </c>
      <c r="J41" s="252">
        <f t="shared" si="5"/>
        <v>0</v>
      </c>
      <c r="K41" s="242"/>
      <c r="L41" s="242"/>
    </row>
    <row r="42" spans="1:12" ht="12">
      <c r="A42" s="259" t="s">
        <v>2333</v>
      </c>
      <c r="B42" s="246" t="s">
        <v>2299</v>
      </c>
      <c r="C42" s="252">
        <v>3</v>
      </c>
      <c r="D42" s="252"/>
      <c r="E42" s="252">
        <f>C42*D42</f>
        <v>0</v>
      </c>
      <c r="F42" s="246" t="s">
        <v>1</v>
      </c>
      <c r="G42" s="252"/>
      <c r="H42" s="252">
        <f>C42*G42</f>
        <v>0</v>
      </c>
      <c r="I42" s="252">
        <f t="shared" si="5"/>
        <v>0</v>
      </c>
      <c r="J42" s="252">
        <f t="shared" si="5"/>
        <v>0</v>
      </c>
      <c r="K42" s="242"/>
      <c r="L42" s="242"/>
    </row>
    <row r="43" spans="1:12" ht="12">
      <c r="A43" s="261" t="s">
        <v>2334</v>
      </c>
      <c r="B43" s="262" t="s">
        <v>1</v>
      </c>
      <c r="C43" s="263"/>
      <c r="D43" s="263"/>
      <c r="E43" s="263"/>
      <c r="F43" s="262" t="s">
        <v>1</v>
      </c>
      <c r="G43" s="263"/>
      <c r="H43" s="263"/>
      <c r="I43" s="263">
        <f t="shared" si="5"/>
        <v>0</v>
      </c>
      <c r="J43" s="263">
        <f t="shared" si="5"/>
        <v>0</v>
      </c>
      <c r="K43" s="242"/>
      <c r="L43" s="242"/>
    </row>
    <row r="44" spans="1:12" ht="12">
      <c r="A44" s="259" t="s">
        <v>2317</v>
      </c>
      <c r="B44" s="246" t="s">
        <v>2318</v>
      </c>
      <c r="C44" s="252">
        <v>1</v>
      </c>
      <c r="D44" s="252"/>
      <c r="E44" s="252">
        <f aca="true" t="shared" si="6" ref="E44:E51">C44*D44</f>
        <v>0</v>
      </c>
      <c r="F44" s="246" t="s">
        <v>1</v>
      </c>
      <c r="G44" s="252"/>
      <c r="H44" s="252">
        <f aca="true" t="shared" si="7" ref="H44:H51">C44*G44</f>
        <v>0</v>
      </c>
      <c r="I44" s="252">
        <f t="shared" si="5"/>
        <v>0</v>
      </c>
      <c r="J44" s="252">
        <f t="shared" si="5"/>
        <v>0</v>
      </c>
      <c r="K44" s="242"/>
      <c r="L44" s="242"/>
    </row>
    <row r="45" spans="1:12" ht="12">
      <c r="A45" s="259" t="s">
        <v>2335</v>
      </c>
      <c r="B45" s="246" t="s">
        <v>2318</v>
      </c>
      <c r="C45" s="252">
        <v>2</v>
      </c>
      <c r="D45" s="252"/>
      <c r="E45" s="252">
        <f t="shared" si="6"/>
        <v>0</v>
      </c>
      <c r="F45" s="246" t="s">
        <v>1</v>
      </c>
      <c r="G45" s="252"/>
      <c r="H45" s="252">
        <f t="shared" si="7"/>
        <v>0</v>
      </c>
      <c r="I45" s="252">
        <f t="shared" si="5"/>
        <v>0</v>
      </c>
      <c r="J45" s="252">
        <f t="shared" si="5"/>
        <v>0</v>
      </c>
      <c r="K45" s="242"/>
      <c r="L45" s="242"/>
    </row>
    <row r="46" spans="1:12" ht="12">
      <c r="A46" s="259" t="s">
        <v>2336</v>
      </c>
      <c r="B46" s="246" t="s">
        <v>2318</v>
      </c>
      <c r="C46" s="252">
        <v>1</v>
      </c>
      <c r="D46" s="252"/>
      <c r="E46" s="252">
        <f t="shared" si="6"/>
        <v>0</v>
      </c>
      <c r="F46" s="246" t="s">
        <v>1</v>
      </c>
      <c r="G46" s="252"/>
      <c r="H46" s="252">
        <f t="shared" si="7"/>
        <v>0</v>
      </c>
      <c r="I46" s="252">
        <f t="shared" si="5"/>
        <v>0</v>
      </c>
      <c r="J46" s="252">
        <f t="shared" si="5"/>
        <v>0</v>
      </c>
      <c r="K46" s="242"/>
      <c r="L46" s="242"/>
    </row>
    <row r="47" spans="1:12" ht="12">
      <c r="A47" s="259" t="s">
        <v>2319</v>
      </c>
      <c r="B47" s="246" t="s">
        <v>2318</v>
      </c>
      <c r="C47" s="252">
        <v>3</v>
      </c>
      <c r="D47" s="252"/>
      <c r="E47" s="252">
        <f t="shared" si="6"/>
        <v>0</v>
      </c>
      <c r="F47" s="246" t="s">
        <v>1</v>
      </c>
      <c r="G47" s="252"/>
      <c r="H47" s="252">
        <f t="shared" si="7"/>
        <v>0</v>
      </c>
      <c r="I47" s="252">
        <f t="shared" si="5"/>
        <v>0</v>
      </c>
      <c r="J47" s="252">
        <f t="shared" si="5"/>
        <v>0</v>
      </c>
      <c r="K47" s="242"/>
      <c r="L47" s="242"/>
    </row>
    <row r="48" spans="1:12" ht="12">
      <c r="A48" s="259" t="s">
        <v>2320</v>
      </c>
      <c r="B48" s="246" t="s">
        <v>2318</v>
      </c>
      <c r="C48" s="252">
        <v>7</v>
      </c>
      <c r="D48" s="252"/>
      <c r="E48" s="252">
        <f t="shared" si="6"/>
        <v>0</v>
      </c>
      <c r="F48" s="246" t="s">
        <v>1</v>
      </c>
      <c r="G48" s="252"/>
      <c r="H48" s="252">
        <f t="shared" si="7"/>
        <v>0</v>
      </c>
      <c r="I48" s="252">
        <f t="shared" si="5"/>
        <v>0</v>
      </c>
      <c r="J48" s="252">
        <f t="shared" si="5"/>
        <v>0</v>
      </c>
      <c r="K48" s="242"/>
      <c r="L48" s="242"/>
    </row>
    <row r="49" spans="1:12" ht="12">
      <c r="A49" s="259" t="s">
        <v>2321</v>
      </c>
      <c r="B49" s="246" t="s">
        <v>2318</v>
      </c>
      <c r="C49" s="252">
        <v>1</v>
      </c>
      <c r="D49" s="252"/>
      <c r="E49" s="252">
        <f t="shared" si="6"/>
        <v>0</v>
      </c>
      <c r="F49" s="246" t="s">
        <v>1</v>
      </c>
      <c r="G49" s="252"/>
      <c r="H49" s="252">
        <f t="shared" si="7"/>
        <v>0</v>
      </c>
      <c r="I49" s="252">
        <f t="shared" si="5"/>
        <v>0</v>
      </c>
      <c r="J49" s="252">
        <f t="shared" si="5"/>
        <v>0</v>
      </c>
      <c r="K49" s="242"/>
      <c r="L49" s="242"/>
    </row>
    <row r="50" spans="1:12" ht="12">
      <c r="A50" s="259" t="s">
        <v>2322</v>
      </c>
      <c r="B50" s="246" t="s">
        <v>2318</v>
      </c>
      <c r="C50" s="252">
        <v>1</v>
      </c>
      <c r="D50" s="252"/>
      <c r="E50" s="252">
        <f t="shared" si="6"/>
        <v>0</v>
      </c>
      <c r="F50" s="246" t="s">
        <v>1</v>
      </c>
      <c r="G50" s="252"/>
      <c r="H50" s="252">
        <f t="shared" si="7"/>
        <v>0</v>
      </c>
      <c r="I50" s="252">
        <f t="shared" si="5"/>
        <v>0</v>
      </c>
      <c r="J50" s="252">
        <f t="shared" si="5"/>
        <v>0</v>
      </c>
      <c r="K50" s="242"/>
      <c r="L50" s="242"/>
    </row>
    <row r="51" spans="1:12" ht="12">
      <c r="A51" s="259" t="s">
        <v>2325</v>
      </c>
      <c r="B51" s="246" t="s">
        <v>2318</v>
      </c>
      <c r="C51" s="252">
        <v>3</v>
      </c>
      <c r="D51" s="252"/>
      <c r="E51" s="252">
        <f t="shared" si="6"/>
        <v>0</v>
      </c>
      <c r="F51" s="246" t="s">
        <v>1</v>
      </c>
      <c r="G51" s="252"/>
      <c r="H51" s="252">
        <f t="shared" si="7"/>
        <v>0</v>
      </c>
      <c r="I51" s="252">
        <f t="shared" si="5"/>
        <v>0</v>
      </c>
      <c r="J51" s="252">
        <f t="shared" si="5"/>
        <v>0</v>
      </c>
      <c r="K51" s="242"/>
      <c r="L51" s="242"/>
    </row>
    <row r="52" spans="1:12" ht="12">
      <c r="A52" s="261" t="s">
        <v>2326</v>
      </c>
      <c r="B52" s="262" t="s">
        <v>1</v>
      </c>
      <c r="C52" s="263"/>
      <c r="D52" s="263"/>
      <c r="E52" s="263"/>
      <c r="F52" s="262" t="s">
        <v>1</v>
      </c>
      <c r="G52" s="263"/>
      <c r="H52" s="263"/>
      <c r="I52" s="263">
        <f t="shared" si="5"/>
        <v>0</v>
      </c>
      <c r="J52" s="263">
        <f t="shared" si="5"/>
        <v>0</v>
      </c>
      <c r="K52" s="242"/>
      <c r="L52" s="242"/>
    </row>
    <row r="53" spans="1:12" ht="12">
      <c r="A53" s="259" t="s">
        <v>2327</v>
      </c>
      <c r="B53" s="246" t="s">
        <v>830</v>
      </c>
      <c r="C53" s="252">
        <v>3</v>
      </c>
      <c r="D53" s="252"/>
      <c r="E53" s="252">
        <f>C53*D53</f>
        <v>0</v>
      </c>
      <c r="F53" s="246" t="s">
        <v>1</v>
      </c>
      <c r="G53" s="252"/>
      <c r="H53" s="252">
        <f>C53*G53</f>
        <v>0</v>
      </c>
      <c r="I53" s="252">
        <f t="shared" si="5"/>
        <v>0</v>
      </c>
      <c r="J53" s="252">
        <f t="shared" si="5"/>
        <v>0</v>
      </c>
      <c r="K53" s="242"/>
      <c r="L53" s="242"/>
    </row>
    <row r="54" spans="1:12" ht="12">
      <c r="A54" s="261" t="s">
        <v>2328</v>
      </c>
      <c r="B54" s="262" t="s">
        <v>1</v>
      </c>
      <c r="C54" s="263"/>
      <c r="D54" s="263"/>
      <c r="E54" s="263"/>
      <c r="F54" s="262" t="s">
        <v>1</v>
      </c>
      <c r="G54" s="263"/>
      <c r="H54" s="263"/>
      <c r="I54" s="263"/>
      <c r="J54" s="263"/>
      <c r="K54" s="242"/>
      <c r="L54" s="242"/>
    </row>
    <row r="55" spans="1:12" ht="12">
      <c r="A55" s="259" t="s">
        <v>2329</v>
      </c>
      <c r="B55" s="246" t="s">
        <v>2299</v>
      </c>
      <c r="C55" s="252">
        <v>3</v>
      </c>
      <c r="D55" s="252"/>
      <c r="E55" s="252">
        <f>C55*D55</f>
        <v>0</v>
      </c>
      <c r="F55" s="246" t="s">
        <v>1</v>
      </c>
      <c r="G55" s="252"/>
      <c r="H55" s="252">
        <f>C55*G55</f>
        <v>0</v>
      </c>
      <c r="I55" s="252">
        <f aca="true" t="shared" si="8" ref="I55:J64">D55+G55</f>
        <v>0</v>
      </c>
      <c r="J55" s="252">
        <f t="shared" si="8"/>
        <v>0</v>
      </c>
      <c r="K55" s="242"/>
      <c r="L55" s="242"/>
    </row>
    <row r="56" spans="1:12" ht="12">
      <c r="A56" s="259" t="s">
        <v>1</v>
      </c>
      <c r="B56" s="246" t="s">
        <v>1</v>
      </c>
      <c r="C56" s="252"/>
      <c r="D56" s="252"/>
      <c r="E56" s="252"/>
      <c r="F56" s="246" t="s">
        <v>1</v>
      </c>
      <c r="G56" s="252"/>
      <c r="H56" s="252"/>
      <c r="I56" s="252">
        <f t="shared" si="8"/>
        <v>0</v>
      </c>
      <c r="J56" s="252">
        <f t="shared" si="8"/>
        <v>0</v>
      </c>
      <c r="K56" s="242"/>
      <c r="L56" s="242"/>
    </row>
    <row r="57" spans="1:12" ht="12">
      <c r="A57" s="260" t="s">
        <v>107</v>
      </c>
      <c r="B57" s="247" t="s">
        <v>1</v>
      </c>
      <c r="C57" s="253"/>
      <c r="D57" s="253"/>
      <c r="E57" s="253"/>
      <c r="F57" s="247" t="s">
        <v>1</v>
      </c>
      <c r="G57" s="253"/>
      <c r="H57" s="253"/>
      <c r="I57" s="253">
        <f t="shared" si="8"/>
        <v>0</v>
      </c>
      <c r="J57" s="253">
        <f t="shared" si="8"/>
        <v>0</v>
      </c>
      <c r="K57" s="242"/>
      <c r="L57" s="242"/>
    </row>
    <row r="58" spans="1:12" ht="12">
      <c r="A58" s="261" t="s">
        <v>2337</v>
      </c>
      <c r="B58" s="262" t="s">
        <v>1</v>
      </c>
      <c r="C58" s="263"/>
      <c r="D58" s="263"/>
      <c r="E58" s="263"/>
      <c r="F58" s="262" t="s">
        <v>1</v>
      </c>
      <c r="G58" s="263"/>
      <c r="H58" s="263"/>
      <c r="I58" s="263">
        <f t="shared" si="8"/>
        <v>0</v>
      </c>
      <c r="J58" s="263">
        <f t="shared" si="8"/>
        <v>0</v>
      </c>
      <c r="K58" s="242"/>
      <c r="L58" s="242"/>
    </row>
    <row r="59" spans="1:12" ht="12">
      <c r="A59" s="259" t="s">
        <v>2338</v>
      </c>
      <c r="B59" s="246" t="s">
        <v>2299</v>
      </c>
      <c r="C59" s="252">
        <v>15</v>
      </c>
      <c r="D59" s="252"/>
      <c r="E59" s="252">
        <f>C59*D59</f>
        <v>0</v>
      </c>
      <c r="F59" s="246" t="s">
        <v>1</v>
      </c>
      <c r="G59" s="252"/>
      <c r="H59" s="252">
        <f>C59*G59</f>
        <v>0</v>
      </c>
      <c r="I59" s="252">
        <f t="shared" si="8"/>
        <v>0</v>
      </c>
      <c r="J59" s="252">
        <f t="shared" si="8"/>
        <v>0</v>
      </c>
      <c r="K59" s="242"/>
      <c r="L59" s="242"/>
    </row>
    <row r="60" spans="1:12" ht="12">
      <c r="A60" s="261" t="s">
        <v>2339</v>
      </c>
      <c r="B60" s="262" t="s">
        <v>1</v>
      </c>
      <c r="C60" s="263"/>
      <c r="D60" s="263"/>
      <c r="E60" s="263"/>
      <c r="F60" s="262" t="s">
        <v>1</v>
      </c>
      <c r="G60" s="263"/>
      <c r="H60" s="263"/>
      <c r="I60" s="263">
        <f t="shared" si="8"/>
        <v>0</v>
      </c>
      <c r="J60" s="263">
        <f t="shared" si="8"/>
        <v>0</v>
      </c>
      <c r="K60" s="242"/>
      <c r="L60" s="242"/>
    </row>
    <row r="61" spans="1:12" ht="24.6">
      <c r="A61" s="259" t="s">
        <v>2340</v>
      </c>
      <c r="B61" s="246" t="s">
        <v>2299</v>
      </c>
      <c r="C61" s="252">
        <v>30</v>
      </c>
      <c r="D61" s="252"/>
      <c r="E61" s="252">
        <f>C61*D61</f>
        <v>0</v>
      </c>
      <c r="F61" s="246" t="s">
        <v>1</v>
      </c>
      <c r="G61" s="252"/>
      <c r="H61" s="252">
        <f>C61*G61</f>
        <v>0</v>
      </c>
      <c r="I61" s="252">
        <f t="shared" si="8"/>
        <v>0</v>
      </c>
      <c r="J61" s="252">
        <f t="shared" si="8"/>
        <v>0</v>
      </c>
      <c r="K61" s="242"/>
      <c r="L61" s="242"/>
    </row>
    <row r="62" spans="1:12" ht="24.6">
      <c r="A62" s="259" t="s">
        <v>2341</v>
      </c>
      <c r="B62" s="246" t="s">
        <v>2299</v>
      </c>
      <c r="C62" s="252">
        <v>37</v>
      </c>
      <c r="D62" s="252"/>
      <c r="E62" s="252">
        <f>C62*D62</f>
        <v>0</v>
      </c>
      <c r="F62" s="246" t="s">
        <v>1</v>
      </c>
      <c r="G62" s="252"/>
      <c r="H62" s="252">
        <f>C62*G62</f>
        <v>0</v>
      </c>
      <c r="I62" s="252">
        <f t="shared" si="8"/>
        <v>0</v>
      </c>
      <c r="J62" s="252">
        <f t="shared" si="8"/>
        <v>0</v>
      </c>
      <c r="K62" s="242"/>
      <c r="L62" s="242"/>
    </row>
    <row r="63" spans="1:12" ht="12">
      <c r="A63" s="259" t="s">
        <v>2342</v>
      </c>
      <c r="B63" s="246" t="s">
        <v>2299</v>
      </c>
      <c r="C63" s="252">
        <v>3</v>
      </c>
      <c r="D63" s="252"/>
      <c r="E63" s="252">
        <f>C63*D63</f>
        <v>0</v>
      </c>
      <c r="F63" s="246" t="s">
        <v>1</v>
      </c>
      <c r="G63" s="252"/>
      <c r="H63" s="252">
        <f>C63*G63</f>
        <v>0</v>
      </c>
      <c r="I63" s="252">
        <f t="shared" si="8"/>
        <v>0</v>
      </c>
      <c r="J63" s="252">
        <f t="shared" si="8"/>
        <v>0</v>
      </c>
      <c r="K63" s="242"/>
      <c r="L63" s="242"/>
    </row>
    <row r="64" spans="1:12" ht="12">
      <c r="A64" s="259" t="s">
        <v>2343</v>
      </c>
      <c r="B64" s="246" t="s">
        <v>2299</v>
      </c>
      <c r="C64" s="252">
        <v>25</v>
      </c>
      <c r="D64" s="252"/>
      <c r="E64" s="252">
        <f>C64*D64</f>
        <v>0</v>
      </c>
      <c r="F64" s="246" t="s">
        <v>1</v>
      </c>
      <c r="G64" s="252"/>
      <c r="H64" s="252">
        <f>C64*G64</f>
        <v>0</v>
      </c>
      <c r="I64" s="252">
        <f t="shared" si="8"/>
        <v>0</v>
      </c>
      <c r="J64" s="252">
        <f t="shared" si="8"/>
        <v>0</v>
      </c>
      <c r="K64" s="242"/>
      <c r="L64" s="242"/>
    </row>
    <row r="65" spans="1:12" ht="12">
      <c r="A65" s="261" t="s">
        <v>2344</v>
      </c>
      <c r="B65" s="262" t="s">
        <v>1</v>
      </c>
      <c r="C65" s="263"/>
      <c r="D65" s="263"/>
      <c r="E65" s="263"/>
      <c r="F65" s="262" t="s">
        <v>1</v>
      </c>
      <c r="G65" s="263"/>
      <c r="H65" s="263"/>
      <c r="I65" s="263"/>
      <c r="J65" s="263"/>
      <c r="K65" s="242"/>
      <c r="L65" s="242"/>
    </row>
    <row r="66" spans="1:12" ht="12">
      <c r="A66" s="259" t="s">
        <v>2345</v>
      </c>
      <c r="B66" s="246" t="s">
        <v>2299</v>
      </c>
      <c r="C66" s="252">
        <v>67</v>
      </c>
      <c r="D66" s="252"/>
      <c r="E66" s="252">
        <f>C66*D66</f>
        <v>0</v>
      </c>
      <c r="F66" s="246" t="s">
        <v>1</v>
      </c>
      <c r="G66" s="252"/>
      <c r="H66" s="252">
        <f>C66*G66</f>
        <v>0</v>
      </c>
      <c r="I66" s="252">
        <f aca="true" t="shared" si="9" ref="I66:J69">D66+G66</f>
        <v>0</v>
      </c>
      <c r="J66" s="252">
        <f t="shared" si="9"/>
        <v>0</v>
      </c>
      <c r="K66" s="242"/>
      <c r="L66" s="242"/>
    </row>
    <row r="67" spans="1:12" ht="12">
      <c r="A67" s="259" t="s">
        <v>2346</v>
      </c>
      <c r="B67" s="246" t="s">
        <v>2299</v>
      </c>
      <c r="C67" s="252">
        <v>3</v>
      </c>
      <c r="D67" s="252"/>
      <c r="E67" s="252">
        <f>C67*D67</f>
        <v>0</v>
      </c>
      <c r="F67" s="246" t="s">
        <v>1</v>
      </c>
      <c r="G67" s="252"/>
      <c r="H67" s="252">
        <f>C67*G67</f>
        <v>0</v>
      </c>
      <c r="I67" s="252">
        <f t="shared" si="9"/>
        <v>0</v>
      </c>
      <c r="J67" s="252">
        <f t="shared" si="9"/>
        <v>0</v>
      </c>
      <c r="K67" s="242"/>
      <c r="L67" s="242"/>
    </row>
    <row r="68" spans="1:12" ht="12">
      <c r="A68" s="259" t="s">
        <v>2347</v>
      </c>
      <c r="B68" s="246" t="s">
        <v>2299</v>
      </c>
      <c r="C68" s="252">
        <v>25</v>
      </c>
      <c r="D68" s="252"/>
      <c r="E68" s="252">
        <f>C68*D68</f>
        <v>0</v>
      </c>
      <c r="F68" s="246" t="s">
        <v>1</v>
      </c>
      <c r="G68" s="252"/>
      <c r="H68" s="252">
        <f>C68*G68</f>
        <v>0</v>
      </c>
      <c r="I68" s="252">
        <f t="shared" si="9"/>
        <v>0</v>
      </c>
      <c r="J68" s="252">
        <f t="shared" si="9"/>
        <v>0</v>
      </c>
      <c r="K68" s="242"/>
      <c r="L68" s="242"/>
    </row>
    <row r="69" spans="1:12" ht="24.6">
      <c r="A69" s="259" t="s">
        <v>2348</v>
      </c>
      <c r="B69" s="246" t="s">
        <v>2299</v>
      </c>
      <c r="C69" s="252">
        <v>25</v>
      </c>
      <c r="D69" s="252"/>
      <c r="E69" s="252">
        <f>C69*D69</f>
        <v>0</v>
      </c>
      <c r="F69" s="246" t="s">
        <v>1</v>
      </c>
      <c r="G69" s="252"/>
      <c r="H69" s="252">
        <f>C69*G69</f>
        <v>0</v>
      </c>
      <c r="I69" s="252">
        <f t="shared" si="9"/>
        <v>0</v>
      </c>
      <c r="J69" s="252">
        <f t="shared" si="9"/>
        <v>0</v>
      </c>
      <c r="K69" s="242"/>
      <c r="L69" s="242"/>
    </row>
    <row r="70" spans="1:12" ht="12">
      <c r="A70" s="261" t="s">
        <v>2349</v>
      </c>
      <c r="B70" s="262" t="s">
        <v>1</v>
      </c>
      <c r="C70" s="263"/>
      <c r="D70" s="263"/>
      <c r="E70" s="263"/>
      <c r="F70" s="262" t="s">
        <v>1</v>
      </c>
      <c r="G70" s="263"/>
      <c r="H70" s="263"/>
      <c r="I70" s="263"/>
      <c r="J70" s="263"/>
      <c r="K70" s="242"/>
      <c r="L70" s="242"/>
    </row>
    <row r="71" spans="1:12" ht="12">
      <c r="A71" s="259" t="s">
        <v>2350</v>
      </c>
      <c r="B71" s="246" t="s">
        <v>2299</v>
      </c>
      <c r="C71" s="252">
        <v>60</v>
      </c>
      <c r="D71" s="252"/>
      <c r="E71" s="252">
        <f>C71*D71</f>
        <v>0</v>
      </c>
      <c r="F71" s="246" t="s">
        <v>1</v>
      </c>
      <c r="G71" s="252"/>
      <c r="H71" s="252">
        <f>C71*G71</f>
        <v>0</v>
      </c>
      <c r="I71" s="252">
        <f>D71+G71</f>
        <v>0</v>
      </c>
      <c r="J71" s="252">
        <f>E71+H71</f>
        <v>0</v>
      </c>
      <c r="K71" s="242"/>
      <c r="L71" s="242"/>
    </row>
    <row r="72" spans="1:12" ht="24.6">
      <c r="A72" s="259" t="s">
        <v>2351</v>
      </c>
      <c r="B72" s="246" t="s">
        <v>2299</v>
      </c>
      <c r="C72" s="252">
        <v>90</v>
      </c>
      <c r="D72" s="252"/>
      <c r="E72" s="252">
        <f>C72*D72</f>
        <v>0</v>
      </c>
      <c r="F72" s="246" t="s">
        <v>1</v>
      </c>
      <c r="G72" s="252"/>
      <c r="H72" s="252">
        <f>C72*G72</f>
        <v>0</v>
      </c>
      <c r="I72" s="252">
        <f>D72+G72</f>
        <v>0</v>
      </c>
      <c r="J72" s="252">
        <f>E72+H72</f>
        <v>0</v>
      </c>
      <c r="K72" s="242"/>
      <c r="L72" s="242"/>
    </row>
    <row r="73" spans="1:12" ht="12">
      <c r="A73" s="261" t="s">
        <v>2352</v>
      </c>
      <c r="B73" s="262" t="s">
        <v>1</v>
      </c>
      <c r="C73" s="263"/>
      <c r="D73" s="263"/>
      <c r="E73" s="263"/>
      <c r="F73" s="262" t="s">
        <v>1</v>
      </c>
      <c r="G73" s="263"/>
      <c r="H73" s="263"/>
      <c r="I73" s="263"/>
      <c r="J73" s="263"/>
      <c r="K73" s="242"/>
      <c r="L73" s="242"/>
    </row>
    <row r="74" spans="1:12" ht="12">
      <c r="A74" s="259" t="s">
        <v>2353</v>
      </c>
      <c r="B74" s="246" t="s">
        <v>2299</v>
      </c>
      <c r="C74" s="252">
        <v>120</v>
      </c>
      <c r="D74" s="252"/>
      <c r="E74" s="252">
        <f>C74*D74</f>
        <v>0</v>
      </c>
      <c r="F74" s="246" t="s">
        <v>1</v>
      </c>
      <c r="G74" s="252"/>
      <c r="H74" s="252">
        <f>C74*G74</f>
        <v>0</v>
      </c>
      <c r="I74" s="252">
        <f aca="true" t="shared" si="10" ref="I74:J76">D74+G74</f>
        <v>0</v>
      </c>
      <c r="J74" s="252">
        <f t="shared" si="10"/>
        <v>0</v>
      </c>
      <c r="K74" s="242"/>
      <c r="L74" s="242"/>
    </row>
    <row r="75" spans="1:12" ht="12">
      <c r="A75" s="259" t="s">
        <v>2354</v>
      </c>
      <c r="B75" s="246" t="s">
        <v>2299</v>
      </c>
      <c r="C75" s="252">
        <v>24</v>
      </c>
      <c r="D75" s="252"/>
      <c r="E75" s="252">
        <f>C75*D75</f>
        <v>0</v>
      </c>
      <c r="F75" s="246" t="s">
        <v>1</v>
      </c>
      <c r="G75" s="252"/>
      <c r="H75" s="252">
        <f>C75*G75</f>
        <v>0</v>
      </c>
      <c r="I75" s="252">
        <f t="shared" si="10"/>
        <v>0</v>
      </c>
      <c r="J75" s="252">
        <f t="shared" si="10"/>
        <v>0</v>
      </c>
      <c r="K75" s="242"/>
      <c r="L75" s="242"/>
    </row>
    <row r="76" spans="1:12" ht="12">
      <c r="A76" s="259" t="s">
        <v>2355</v>
      </c>
      <c r="B76" s="246" t="s">
        <v>2299</v>
      </c>
      <c r="C76" s="252">
        <v>12</v>
      </c>
      <c r="D76" s="252"/>
      <c r="E76" s="252">
        <f>C76*D76</f>
        <v>0</v>
      </c>
      <c r="F76" s="246" t="s">
        <v>1</v>
      </c>
      <c r="G76" s="252"/>
      <c r="H76" s="252">
        <f>C76*G76</f>
        <v>0</v>
      </c>
      <c r="I76" s="252">
        <f t="shared" si="10"/>
        <v>0</v>
      </c>
      <c r="J76" s="252">
        <f t="shared" si="10"/>
        <v>0</v>
      </c>
      <c r="K76" s="242"/>
      <c r="L76" s="242"/>
    </row>
    <row r="77" spans="1:12" ht="12">
      <c r="A77" s="261" t="s">
        <v>2356</v>
      </c>
      <c r="B77" s="262" t="s">
        <v>1</v>
      </c>
      <c r="C77" s="263"/>
      <c r="D77" s="263"/>
      <c r="E77" s="263"/>
      <c r="F77" s="262" t="s">
        <v>1</v>
      </c>
      <c r="G77" s="263"/>
      <c r="H77" s="263"/>
      <c r="I77" s="263"/>
      <c r="J77" s="263"/>
      <c r="K77" s="242"/>
      <c r="L77" s="242"/>
    </row>
    <row r="78" spans="1:12" ht="12">
      <c r="A78" s="259" t="s">
        <v>2357</v>
      </c>
      <c r="B78" s="246" t="s">
        <v>2299</v>
      </c>
      <c r="C78" s="252">
        <v>4</v>
      </c>
      <c r="D78" s="252"/>
      <c r="E78" s="252">
        <f>C78*D78</f>
        <v>0</v>
      </c>
      <c r="F78" s="246" t="s">
        <v>1</v>
      </c>
      <c r="G78" s="252"/>
      <c r="H78" s="252">
        <f>C78*G78</f>
        <v>0</v>
      </c>
      <c r="I78" s="252">
        <f>D78+G78</f>
        <v>0</v>
      </c>
      <c r="J78" s="252">
        <f>E78+H78</f>
        <v>0</v>
      </c>
      <c r="K78" s="242"/>
      <c r="L78" s="242"/>
    </row>
    <row r="79" spans="1:12" ht="12">
      <c r="A79" s="261" t="s">
        <v>2358</v>
      </c>
      <c r="B79" s="262" t="s">
        <v>1</v>
      </c>
      <c r="C79" s="263"/>
      <c r="D79" s="263"/>
      <c r="E79" s="263"/>
      <c r="F79" s="262" t="s">
        <v>1</v>
      </c>
      <c r="G79" s="263"/>
      <c r="H79" s="263"/>
      <c r="I79" s="263"/>
      <c r="J79" s="263"/>
      <c r="K79" s="242"/>
      <c r="L79" s="242"/>
    </row>
    <row r="80" spans="1:12" ht="24.6">
      <c r="A80" s="259" t="s">
        <v>2359</v>
      </c>
      <c r="B80" s="246" t="s">
        <v>2299</v>
      </c>
      <c r="C80" s="252">
        <v>3</v>
      </c>
      <c r="D80" s="252"/>
      <c r="E80" s="252">
        <f>C80*D80</f>
        <v>0</v>
      </c>
      <c r="F80" s="246" t="s">
        <v>1</v>
      </c>
      <c r="G80" s="252"/>
      <c r="H80" s="252">
        <f>C80*G80</f>
        <v>0</v>
      </c>
      <c r="I80" s="252">
        <f>D80+G80</f>
        <v>0</v>
      </c>
      <c r="J80" s="252">
        <f>E80+H80</f>
        <v>0</v>
      </c>
      <c r="K80" s="242"/>
      <c r="L80" s="242"/>
    </row>
    <row r="81" spans="1:12" ht="12">
      <c r="A81" s="261" t="s">
        <v>2360</v>
      </c>
      <c r="B81" s="262" t="s">
        <v>1</v>
      </c>
      <c r="C81" s="263"/>
      <c r="D81" s="263"/>
      <c r="E81" s="263"/>
      <c r="F81" s="262" t="s">
        <v>1</v>
      </c>
      <c r="G81" s="263"/>
      <c r="H81" s="263"/>
      <c r="I81" s="263"/>
      <c r="J81" s="263"/>
      <c r="K81" s="242"/>
      <c r="L81" s="242"/>
    </row>
    <row r="82" spans="1:12" ht="12">
      <c r="A82" s="259" t="s">
        <v>2361</v>
      </c>
      <c r="B82" s="246" t="s">
        <v>2299</v>
      </c>
      <c r="C82" s="252">
        <v>1</v>
      </c>
      <c r="D82" s="252"/>
      <c r="E82" s="252">
        <f>C82*D82</f>
        <v>0</v>
      </c>
      <c r="F82" s="246" t="s">
        <v>1</v>
      </c>
      <c r="G82" s="252"/>
      <c r="H82" s="252">
        <f>C82*G82</f>
        <v>0</v>
      </c>
      <c r="I82" s="252">
        <f aca="true" t="shared" si="11" ref="I82:J85">D82+G82</f>
        <v>0</v>
      </c>
      <c r="J82" s="252">
        <f t="shared" si="11"/>
        <v>0</v>
      </c>
      <c r="K82" s="242"/>
      <c r="L82" s="242"/>
    </row>
    <row r="83" spans="1:12" ht="12">
      <c r="A83" s="261" t="s">
        <v>2362</v>
      </c>
      <c r="B83" s="262" t="s">
        <v>1</v>
      </c>
      <c r="C83" s="263"/>
      <c r="D83" s="263"/>
      <c r="E83" s="263"/>
      <c r="F83" s="262" t="s">
        <v>1</v>
      </c>
      <c r="G83" s="263"/>
      <c r="H83" s="263"/>
      <c r="I83" s="263">
        <f t="shared" si="11"/>
        <v>0</v>
      </c>
      <c r="J83" s="263">
        <f t="shared" si="11"/>
        <v>0</v>
      </c>
      <c r="K83" s="242"/>
      <c r="L83" s="242"/>
    </row>
    <row r="84" spans="1:12" ht="12">
      <c r="A84" s="259" t="s">
        <v>2363</v>
      </c>
      <c r="B84" s="246" t="s">
        <v>2299</v>
      </c>
      <c r="C84" s="252">
        <v>1</v>
      </c>
      <c r="D84" s="252"/>
      <c r="E84" s="252">
        <f>C84*D84</f>
        <v>0</v>
      </c>
      <c r="F84" s="246" t="s">
        <v>1</v>
      </c>
      <c r="G84" s="252"/>
      <c r="H84" s="252">
        <f>C84*G84</f>
        <v>0</v>
      </c>
      <c r="I84" s="252">
        <f t="shared" si="11"/>
        <v>0</v>
      </c>
      <c r="J84" s="252">
        <f t="shared" si="11"/>
        <v>0</v>
      </c>
      <c r="K84" s="242"/>
      <c r="L84" s="242"/>
    </row>
    <row r="85" spans="1:12" ht="12">
      <c r="A85" s="259" t="s">
        <v>2364</v>
      </c>
      <c r="B85" s="246" t="s">
        <v>2299</v>
      </c>
      <c r="C85" s="252">
        <v>1</v>
      </c>
      <c r="D85" s="252"/>
      <c r="E85" s="252">
        <f>C85*D85</f>
        <v>0</v>
      </c>
      <c r="F85" s="246" t="s">
        <v>1</v>
      </c>
      <c r="G85" s="252"/>
      <c r="H85" s="252">
        <f>C85*G85</f>
        <v>0</v>
      </c>
      <c r="I85" s="252">
        <f t="shared" si="11"/>
        <v>0</v>
      </c>
      <c r="J85" s="252">
        <f t="shared" si="11"/>
        <v>0</v>
      </c>
      <c r="K85" s="242"/>
      <c r="L85" s="242"/>
    </row>
    <row r="86" spans="1:12" ht="12">
      <c r="A86" s="259" t="s">
        <v>2365</v>
      </c>
      <c r="B86" s="246" t="s">
        <v>2299</v>
      </c>
      <c r="C86" s="252">
        <v>1</v>
      </c>
      <c r="D86" s="252"/>
      <c r="E86" s="252">
        <v>145</v>
      </c>
      <c r="F86" s="246" t="s">
        <v>1</v>
      </c>
      <c r="G86" s="252"/>
      <c r="H86" s="252">
        <v>123</v>
      </c>
      <c r="I86" s="252">
        <v>268</v>
      </c>
      <c r="J86" s="252">
        <v>268</v>
      </c>
      <c r="K86" s="242"/>
      <c r="L86" s="242"/>
    </row>
    <row r="87" spans="1:12" ht="12">
      <c r="A87" s="261" t="s">
        <v>2366</v>
      </c>
      <c r="B87" s="262" t="s">
        <v>1</v>
      </c>
      <c r="C87" s="263"/>
      <c r="D87" s="263"/>
      <c r="E87" s="263"/>
      <c r="F87" s="262" t="s">
        <v>1</v>
      </c>
      <c r="G87" s="263"/>
      <c r="H87" s="263"/>
      <c r="I87" s="263">
        <f aca="true" t="shared" si="12" ref="I87:J95">D87+G87</f>
        <v>0</v>
      </c>
      <c r="J87" s="263">
        <f t="shared" si="12"/>
        <v>0</v>
      </c>
      <c r="K87" s="242"/>
      <c r="L87" s="242"/>
    </row>
    <row r="88" spans="1:12" ht="12">
      <c r="A88" s="259" t="s">
        <v>2367</v>
      </c>
      <c r="B88" s="246" t="s">
        <v>2299</v>
      </c>
      <c r="C88" s="252">
        <v>60</v>
      </c>
      <c r="D88" s="252"/>
      <c r="E88" s="252">
        <f>C88*D88</f>
        <v>0</v>
      </c>
      <c r="F88" s="246" t="s">
        <v>1</v>
      </c>
      <c r="G88" s="252"/>
      <c r="H88" s="252">
        <f>C88*G88</f>
        <v>0</v>
      </c>
      <c r="I88" s="252">
        <f t="shared" si="12"/>
        <v>0</v>
      </c>
      <c r="J88" s="252">
        <f t="shared" si="12"/>
        <v>0</v>
      </c>
      <c r="K88" s="242"/>
      <c r="L88" s="242"/>
    </row>
    <row r="89" spans="1:12" ht="12">
      <c r="A89" s="259" t="s">
        <v>2368</v>
      </c>
      <c r="B89" s="246" t="s">
        <v>2299</v>
      </c>
      <c r="C89" s="252">
        <v>230</v>
      </c>
      <c r="D89" s="252"/>
      <c r="E89" s="252">
        <f>C89*D89</f>
        <v>0</v>
      </c>
      <c r="F89" s="246" t="s">
        <v>1</v>
      </c>
      <c r="G89" s="252"/>
      <c r="H89" s="252">
        <f>C89*G89</f>
        <v>0</v>
      </c>
      <c r="I89" s="252">
        <f t="shared" si="12"/>
        <v>0</v>
      </c>
      <c r="J89" s="252">
        <f t="shared" si="12"/>
        <v>0</v>
      </c>
      <c r="K89" s="242"/>
      <c r="L89" s="242"/>
    </row>
    <row r="90" spans="1:12" ht="12">
      <c r="A90" s="259" t="s">
        <v>2369</v>
      </c>
      <c r="B90" s="246" t="s">
        <v>2299</v>
      </c>
      <c r="C90" s="252">
        <v>3</v>
      </c>
      <c r="D90" s="252"/>
      <c r="E90" s="252">
        <f>C90*D90</f>
        <v>0</v>
      </c>
      <c r="F90" s="246" t="s">
        <v>1</v>
      </c>
      <c r="G90" s="252"/>
      <c r="H90" s="252">
        <f>C90*G90</f>
        <v>0</v>
      </c>
      <c r="I90" s="252">
        <f t="shared" si="12"/>
        <v>0</v>
      </c>
      <c r="J90" s="252">
        <f t="shared" si="12"/>
        <v>0</v>
      </c>
      <c r="K90" s="242"/>
      <c r="L90" s="242"/>
    </row>
    <row r="91" spans="1:12" ht="12">
      <c r="A91" s="259" t="s">
        <v>2370</v>
      </c>
      <c r="B91" s="246" t="s">
        <v>2299</v>
      </c>
      <c r="C91" s="252">
        <v>3</v>
      </c>
      <c r="D91" s="252"/>
      <c r="E91" s="252">
        <f>C91*D91</f>
        <v>0</v>
      </c>
      <c r="F91" s="246" t="s">
        <v>1</v>
      </c>
      <c r="G91" s="252"/>
      <c r="H91" s="252">
        <f>C91*G91</f>
        <v>0</v>
      </c>
      <c r="I91" s="252">
        <f t="shared" si="12"/>
        <v>0</v>
      </c>
      <c r="J91" s="252">
        <f t="shared" si="12"/>
        <v>0</v>
      </c>
      <c r="K91" s="242"/>
      <c r="L91" s="242"/>
    </row>
    <row r="92" spans="1:12" ht="12">
      <c r="A92" s="259" t="s">
        <v>2371</v>
      </c>
      <c r="B92" s="246" t="s">
        <v>256</v>
      </c>
      <c r="C92" s="252">
        <v>35</v>
      </c>
      <c r="D92" s="252"/>
      <c r="E92" s="252">
        <f>C92*D92</f>
        <v>0</v>
      </c>
      <c r="F92" s="246" t="s">
        <v>1</v>
      </c>
      <c r="G92" s="252"/>
      <c r="H92" s="252">
        <f>C92*G92</f>
        <v>0</v>
      </c>
      <c r="I92" s="252">
        <f t="shared" si="12"/>
        <v>0</v>
      </c>
      <c r="J92" s="252">
        <f t="shared" si="12"/>
        <v>0</v>
      </c>
      <c r="K92" s="242"/>
      <c r="L92" s="242"/>
    </row>
    <row r="93" spans="1:12" ht="12">
      <c r="A93" s="261" t="s">
        <v>2372</v>
      </c>
      <c r="B93" s="262" t="s">
        <v>1</v>
      </c>
      <c r="C93" s="263"/>
      <c r="D93" s="263"/>
      <c r="E93" s="263"/>
      <c r="F93" s="262" t="s">
        <v>1</v>
      </c>
      <c r="G93" s="263"/>
      <c r="H93" s="263"/>
      <c r="I93" s="263">
        <f t="shared" si="12"/>
        <v>0</v>
      </c>
      <c r="J93" s="263">
        <f t="shared" si="12"/>
        <v>0</v>
      </c>
      <c r="K93" s="242"/>
      <c r="L93" s="242"/>
    </row>
    <row r="94" spans="1:12" ht="12">
      <c r="A94" s="259" t="s">
        <v>2373</v>
      </c>
      <c r="B94" s="246" t="s">
        <v>2299</v>
      </c>
      <c r="C94" s="252">
        <v>12</v>
      </c>
      <c r="D94" s="252"/>
      <c r="E94" s="252">
        <f>C94*D94</f>
        <v>0</v>
      </c>
      <c r="F94" s="246" t="s">
        <v>1</v>
      </c>
      <c r="G94" s="252"/>
      <c r="H94" s="252">
        <f>C94*G94</f>
        <v>0</v>
      </c>
      <c r="I94" s="252">
        <f t="shared" si="12"/>
        <v>0</v>
      </c>
      <c r="J94" s="252">
        <f t="shared" si="12"/>
        <v>0</v>
      </c>
      <c r="K94" s="242"/>
      <c r="L94" s="242"/>
    </row>
    <row r="95" spans="1:12" ht="12">
      <c r="A95" s="259" t="s">
        <v>2374</v>
      </c>
      <c r="B95" s="246" t="s">
        <v>2299</v>
      </c>
      <c r="C95" s="252">
        <v>12</v>
      </c>
      <c r="D95" s="252"/>
      <c r="E95" s="252">
        <f>C95*D95</f>
        <v>0</v>
      </c>
      <c r="F95" s="246" t="s">
        <v>1</v>
      </c>
      <c r="G95" s="252"/>
      <c r="H95" s="252">
        <f>C95*G95</f>
        <v>0</v>
      </c>
      <c r="I95" s="252">
        <f t="shared" si="12"/>
        <v>0</v>
      </c>
      <c r="J95" s="252">
        <f t="shared" si="12"/>
        <v>0</v>
      </c>
      <c r="K95" s="242"/>
      <c r="L95" s="242"/>
    </row>
    <row r="96" spans="1:12" ht="12">
      <c r="A96" s="261" t="s">
        <v>2375</v>
      </c>
      <c r="B96" s="262" t="s">
        <v>1</v>
      </c>
      <c r="C96" s="263"/>
      <c r="D96" s="263"/>
      <c r="E96" s="263"/>
      <c r="F96" s="262" t="s">
        <v>1</v>
      </c>
      <c r="G96" s="263"/>
      <c r="H96" s="263"/>
      <c r="I96" s="263"/>
      <c r="J96" s="263"/>
      <c r="K96" s="242"/>
      <c r="L96" s="242"/>
    </row>
    <row r="97" spans="1:12" ht="12">
      <c r="A97" s="259" t="s">
        <v>2376</v>
      </c>
      <c r="B97" s="246" t="s">
        <v>256</v>
      </c>
      <c r="C97" s="252">
        <v>1500</v>
      </c>
      <c r="D97" s="252"/>
      <c r="E97" s="252">
        <f>C97*D97</f>
        <v>0</v>
      </c>
      <c r="F97" s="246" t="s">
        <v>1</v>
      </c>
      <c r="G97" s="252"/>
      <c r="H97" s="252">
        <f>C97*G97</f>
        <v>0</v>
      </c>
      <c r="I97" s="252">
        <f aca="true" t="shared" si="13" ref="I97:J101">D97+G97</f>
        <v>0</v>
      </c>
      <c r="J97" s="252">
        <f t="shared" si="13"/>
        <v>0</v>
      </c>
      <c r="K97" s="242"/>
      <c r="L97" s="242"/>
    </row>
    <row r="98" spans="1:12" ht="12">
      <c r="A98" s="259" t="s">
        <v>2377</v>
      </c>
      <c r="B98" s="246" t="s">
        <v>256</v>
      </c>
      <c r="C98" s="252">
        <v>1300</v>
      </c>
      <c r="D98" s="252"/>
      <c r="E98" s="252">
        <f>C98*D98</f>
        <v>0</v>
      </c>
      <c r="F98" s="246" t="s">
        <v>1</v>
      </c>
      <c r="G98" s="252"/>
      <c r="H98" s="252">
        <f>C98*G98</f>
        <v>0</v>
      </c>
      <c r="I98" s="252">
        <f t="shared" si="13"/>
        <v>0</v>
      </c>
      <c r="J98" s="252">
        <f t="shared" si="13"/>
        <v>0</v>
      </c>
      <c r="K98" s="242"/>
      <c r="L98" s="242"/>
    </row>
    <row r="99" spans="1:12" ht="12">
      <c r="A99" s="259" t="s">
        <v>2378</v>
      </c>
      <c r="B99" s="246" t="s">
        <v>256</v>
      </c>
      <c r="C99" s="252">
        <v>350</v>
      </c>
      <c r="D99" s="252"/>
      <c r="E99" s="252">
        <f>C99*D99</f>
        <v>0</v>
      </c>
      <c r="F99" s="246" t="s">
        <v>1</v>
      </c>
      <c r="G99" s="252"/>
      <c r="H99" s="252">
        <f>C99*G99</f>
        <v>0</v>
      </c>
      <c r="I99" s="252">
        <f t="shared" si="13"/>
        <v>0</v>
      </c>
      <c r="J99" s="252">
        <f t="shared" si="13"/>
        <v>0</v>
      </c>
      <c r="K99" s="242"/>
      <c r="L99" s="242"/>
    </row>
    <row r="100" spans="1:12" ht="12">
      <c r="A100" s="259" t="s">
        <v>2379</v>
      </c>
      <c r="B100" s="246" t="s">
        <v>256</v>
      </c>
      <c r="C100" s="252">
        <v>250</v>
      </c>
      <c r="D100" s="252"/>
      <c r="E100" s="252">
        <f>C100*D100</f>
        <v>0</v>
      </c>
      <c r="F100" s="246" t="s">
        <v>1</v>
      </c>
      <c r="G100" s="252"/>
      <c r="H100" s="252">
        <f>C100*G100</f>
        <v>0</v>
      </c>
      <c r="I100" s="252">
        <f t="shared" si="13"/>
        <v>0</v>
      </c>
      <c r="J100" s="252">
        <f t="shared" si="13"/>
        <v>0</v>
      </c>
      <c r="K100" s="242"/>
      <c r="L100" s="242"/>
    </row>
    <row r="101" spans="1:12" ht="12">
      <c r="A101" s="259" t="s">
        <v>2380</v>
      </c>
      <c r="B101" s="246" t="s">
        <v>256</v>
      </c>
      <c r="C101" s="252">
        <v>270</v>
      </c>
      <c r="D101" s="252"/>
      <c r="E101" s="252">
        <f>C101*D101</f>
        <v>0</v>
      </c>
      <c r="F101" s="246" t="s">
        <v>1</v>
      </c>
      <c r="G101" s="252"/>
      <c r="H101" s="252">
        <f>C101*G101</f>
        <v>0</v>
      </c>
      <c r="I101" s="252">
        <f t="shared" si="13"/>
        <v>0</v>
      </c>
      <c r="J101" s="252">
        <f t="shared" si="13"/>
        <v>0</v>
      </c>
      <c r="K101" s="242"/>
      <c r="L101" s="242"/>
    </row>
    <row r="102" spans="1:12" ht="12">
      <c r="A102" s="261" t="s">
        <v>2381</v>
      </c>
      <c r="B102" s="262" t="s">
        <v>1</v>
      </c>
      <c r="C102" s="263"/>
      <c r="D102" s="263"/>
      <c r="E102" s="263"/>
      <c r="F102" s="262" t="s">
        <v>1</v>
      </c>
      <c r="G102" s="263"/>
      <c r="H102" s="263"/>
      <c r="I102" s="263"/>
      <c r="J102" s="263"/>
      <c r="K102" s="242"/>
      <c r="L102" s="242"/>
    </row>
    <row r="103" spans="1:12" ht="12">
      <c r="A103" s="259" t="s">
        <v>2382</v>
      </c>
      <c r="B103" s="246" t="s">
        <v>2299</v>
      </c>
      <c r="C103" s="252">
        <v>200</v>
      </c>
      <c r="D103" s="252"/>
      <c r="E103" s="252">
        <f>C103*D103</f>
        <v>0</v>
      </c>
      <c r="F103" s="246" t="s">
        <v>1</v>
      </c>
      <c r="G103" s="252"/>
      <c r="H103" s="252">
        <f>C103*G103</f>
        <v>0</v>
      </c>
      <c r="I103" s="252">
        <f>D103+G103</f>
        <v>0</v>
      </c>
      <c r="J103" s="252">
        <f>E103+H103</f>
        <v>0</v>
      </c>
      <c r="K103" s="242"/>
      <c r="L103" s="242"/>
    </row>
    <row r="104" spans="1:12" ht="12">
      <c r="A104" s="259" t="s">
        <v>2383</v>
      </c>
      <c r="B104" s="246" t="s">
        <v>2299</v>
      </c>
      <c r="C104" s="252">
        <v>100</v>
      </c>
      <c r="D104" s="252"/>
      <c r="E104" s="252">
        <f>C104*D104</f>
        <v>0</v>
      </c>
      <c r="F104" s="246" t="s">
        <v>1</v>
      </c>
      <c r="G104" s="252"/>
      <c r="H104" s="252">
        <f>C104*G104</f>
        <v>0</v>
      </c>
      <c r="I104" s="252">
        <f>D104+G104</f>
        <v>0</v>
      </c>
      <c r="J104" s="252">
        <f>E104+H104</f>
        <v>0</v>
      </c>
      <c r="K104" s="242"/>
      <c r="L104" s="242"/>
    </row>
    <row r="105" spans="1:12" ht="12">
      <c r="A105" s="261" t="s">
        <v>2384</v>
      </c>
      <c r="B105" s="262" t="s">
        <v>1</v>
      </c>
      <c r="C105" s="263"/>
      <c r="D105" s="263"/>
      <c r="E105" s="263"/>
      <c r="F105" s="262" t="s">
        <v>1</v>
      </c>
      <c r="G105" s="263"/>
      <c r="H105" s="263"/>
      <c r="I105" s="263"/>
      <c r="J105" s="263"/>
      <c r="K105" s="242"/>
      <c r="L105" s="242"/>
    </row>
    <row r="106" spans="1:12" ht="12">
      <c r="A106" s="259" t="s">
        <v>2385</v>
      </c>
      <c r="B106" s="246" t="s">
        <v>2299</v>
      </c>
      <c r="C106" s="252">
        <v>300</v>
      </c>
      <c r="D106" s="252"/>
      <c r="E106" s="252">
        <f>C106*D106</f>
        <v>0</v>
      </c>
      <c r="F106" s="246" t="s">
        <v>1</v>
      </c>
      <c r="G106" s="252"/>
      <c r="H106" s="252">
        <f>C106*G106</f>
        <v>0</v>
      </c>
      <c r="I106" s="252">
        <f>D106+G106</f>
        <v>0</v>
      </c>
      <c r="J106" s="252">
        <f>E106+H106</f>
        <v>0</v>
      </c>
      <c r="K106" s="242"/>
      <c r="L106" s="242"/>
    </row>
    <row r="107" spans="1:12" ht="12">
      <c r="A107" s="261" t="s">
        <v>2386</v>
      </c>
      <c r="B107" s="262" t="s">
        <v>1</v>
      </c>
      <c r="C107" s="263"/>
      <c r="D107" s="263"/>
      <c r="E107" s="263"/>
      <c r="F107" s="262" t="s">
        <v>1</v>
      </c>
      <c r="G107" s="263"/>
      <c r="H107" s="263"/>
      <c r="I107" s="263"/>
      <c r="J107" s="263"/>
      <c r="K107" s="242"/>
      <c r="L107" s="242"/>
    </row>
    <row r="108" spans="1:12" ht="12">
      <c r="A108" s="259" t="s">
        <v>2387</v>
      </c>
      <c r="B108" s="246" t="s">
        <v>2299</v>
      </c>
      <c r="C108" s="252">
        <v>29</v>
      </c>
      <c r="D108" s="252"/>
      <c r="E108" s="252">
        <f>C108*D108</f>
        <v>0</v>
      </c>
      <c r="F108" s="246" t="s">
        <v>1</v>
      </c>
      <c r="G108" s="252"/>
      <c r="H108" s="252">
        <f>C108*G108</f>
        <v>0</v>
      </c>
      <c r="I108" s="252">
        <f aca="true" t="shared" si="14" ref="I108:J110">D108+G108</f>
        <v>0</v>
      </c>
      <c r="J108" s="252">
        <f t="shared" si="14"/>
        <v>0</v>
      </c>
      <c r="K108" s="242"/>
      <c r="L108" s="242"/>
    </row>
    <row r="109" spans="1:12" ht="12">
      <c r="A109" s="259" t="s">
        <v>2388</v>
      </c>
      <c r="B109" s="246" t="s">
        <v>2299</v>
      </c>
      <c r="C109" s="252">
        <v>12</v>
      </c>
      <c r="D109" s="252"/>
      <c r="E109" s="252">
        <f>C109*D109</f>
        <v>0</v>
      </c>
      <c r="F109" s="246" t="s">
        <v>1</v>
      </c>
      <c r="G109" s="252"/>
      <c r="H109" s="252">
        <f>C109*G109</f>
        <v>0</v>
      </c>
      <c r="I109" s="252">
        <f t="shared" si="14"/>
        <v>0</v>
      </c>
      <c r="J109" s="252">
        <f t="shared" si="14"/>
        <v>0</v>
      </c>
      <c r="K109" s="242"/>
      <c r="L109" s="242"/>
    </row>
    <row r="110" spans="1:12" ht="12">
      <c r="A110" s="259" t="s">
        <v>2389</v>
      </c>
      <c r="B110" s="246" t="s">
        <v>2299</v>
      </c>
      <c r="C110" s="252">
        <v>12</v>
      </c>
      <c r="D110" s="252"/>
      <c r="E110" s="252">
        <f>C110*D110</f>
        <v>0</v>
      </c>
      <c r="F110" s="246" t="s">
        <v>1</v>
      </c>
      <c r="G110" s="252"/>
      <c r="H110" s="252">
        <f>C110*G110</f>
        <v>0</v>
      </c>
      <c r="I110" s="252">
        <f t="shared" si="14"/>
        <v>0</v>
      </c>
      <c r="J110" s="252">
        <f t="shared" si="14"/>
        <v>0</v>
      </c>
      <c r="K110" s="242"/>
      <c r="L110" s="242"/>
    </row>
    <row r="111" spans="1:12" ht="12">
      <c r="A111" s="261" t="s">
        <v>2390</v>
      </c>
      <c r="B111" s="262" t="s">
        <v>1</v>
      </c>
      <c r="C111" s="263"/>
      <c r="D111" s="263"/>
      <c r="E111" s="263"/>
      <c r="F111" s="262" t="s">
        <v>1</v>
      </c>
      <c r="G111" s="263"/>
      <c r="H111" s="263"/>
      <c r="I111" s="263"/>
      <c r="J111" s="263"/>
      <c r="K111" s="242"/>
      <c r="L111" s="242"/>
    </row>
    <row r="112" spans="1:12" ht="12">
      <c r="A112" s="259" t="s">
        <v>2391</v>
      </c>
      <c r="B112" s="246" t="s">
        <v>2299</v>
      </c>
      <c r="C112" s="252">
        <v>12</v>
      </c>
      <c r="D112" s="252"/>
      <c r="E112" s="252">
        <f>C112*D112</f>
        <v>0</v>
      </c>
      <c r="F112" s="246" t="s">
        <v>1</v>
      </c>
      <c r="G112" s="252"/>
      <c r="H112" s="252">
        <f>C112*G112</f>
        <v>0</v>
      </c>
      <c r="I112" s="252">
        <f>D112+G112</f>
        <v>0</v>
      </c>
      <c r="J112" s="252">
        <f>E112+H112</f>
        <v>0</v>
      </c>
      <c r="K112" s="242"/>
      <c r="L112" s="242"/>
    </row>
    <row r="113" spans="1:12" ht="12">
      <c r="A113" s="259" t="s">
        <v>2392</v>
      </c>
      <c r="B113" s="246" t="s">
        <v>2299</v>
      </c>
      <c r="C113" s="252">
        <v>8</v>
      </c>
      <c r="D113" s="252"/>
      <c r="E113" s="252">
        <f>C113*D113</f>
        <v>0</v>
      </c>
      <c r="F113" s="246" t="s">
        <v>1</v>
      </c>
      <c r="G113" s="252"/>
      <c r="H113" s="252">
        <f>C113*G113</f>
        <v>0</v>
      </c>
      <c r="I113" s="252">
        <f>D113+G113</f>
        <v>0</v>
      </c>
      <c r="J113" s="252">
        <f>E113+H113</f>
        <v>0</v>
      </c>
      <c r="K113" s="242"/>
      <c r="L113" s="242"/>
    </row>
    <row r="114" spans="1:12" ht="12">
      <c r="A114" s="261" t="s">
        <v>2393</v>
      </c>
      <c r="B114" s="262" t="s">
        <v>1</v>
      </c>
      <c r="C114" s="263"/>
      <c r="D114" s="263"/>
      <c r="E114" s="263"/>
      <c r="F114" s="262" t="s">
        <v>1</v>
      </c>
      <c r="G114" s="263"/>
      <c r="H114" s="263"/>
      <c r="I114" s="263"/>
      <c r="J114" s="263"/>
      <c r="K114" s="242"/>
      <c r="L114" s="242"/>
    </row>
    <row r="115" spans="1:12" ht="12">
      <c r="A115" s="259" t="s">
        <v>2394</v>
      </c>
      <c r="B115" s="246" t="s">
        <v>2299</v>
      </c>
      <c r="C115" s="252">
        <v>4</v>
      </c>
      <c r="D115" s="252"/>
      <c r="E115" s="252">
        <f>C115*D115</f>
        <v>0</v>
      </c>
      <c r="F115" s="246" t="s">
        <v>1</v>
      </c>
      <c r="G115" s="252"/>
      <c r="H115" s="252">
        <f>C115*G115</f>
        <v>0</v>
      </c>
      <c r="I115" s="252">
        <f aca="true" t="shared" si="15" ref="I115:J118">D115+G115</f>
        <v>0</v>
      </c>
      <c r="J115" s="252">
        <f t="shared" si="15"/>
        <v>0</v>
      </c>
      <c r="K115" s="242"/>
      <c r="L115" s="242"/>
    </row>
    <row r="116" spans="1:12" ht="12">
      <c r="A116" s="259" t="s">
        <v>1</v>
      </c>
      <c r="B116" s="246" t="s">
        <v>1</v>
      </c>
      <c r="C116" s="252"/>
      <c r="D116" s="252"/>
      <c r="E116" s="252"/>
      <c r="F116" s="246" t="s">
        <v>1</v>
      </c>
      <c r="G116" s="252"/>
      <c r="H116" s="252"/>
      <c r="I116" s="252">
        <f t="shared" si="15"/>
        <v>0</v>
      </c>
      <c r="J116" s="252">
        <f t="shared" si="15"/>
        <v>0</v>
      </c>
      <c r="K116" s="242"/>
      <c r="L116" s="242"/>
    </row>
    <row r="117" spans="1:12" ht="12">
      <c r="A117" s="260" t="s">
        <v>2395</v>
      </c>
      <c r="B117" s="247" t="s">
        <v>1</v>
      </c>
      <c r="C117" s="253"/>
      <c r="D117" s="253"/>
      <c r="E117" s="253"/>
      <c r="F117" s="247" t="s">
        <v>1</v>
      </c>
      <c r="G117" s="253"/>
      <c r="H117" s="253"/>
      <c r="I117" s="253">
        <f t="shared" si="15"/>
        <v>0</v>
      </c>
      <c r="J117" s="253">
        <f t="shared" si="15"/>
        <v>0</v>
      </c>
      <c r="K117" s="242"/>
      <c r="L117" s="242"/>
    </row>
    <row r="118" spans="1:12" ht="12">
      <c r="A118" s="256" t="s">
        <v>2396</v>
      </c>
      <c r="B118" s="257" t="s">
        <v>1</v>
      </c>
      <c r="C118" s="258"/>
      <c r="D118" s="258"/>
      <c r="E118" s="258"/>
      <c r="F118" s="257" t="s">
        <v>1</v>
      </c>
      <c r="G118" s="258"/>
      <c r="H118" s="258"/>
      <c r="I118" s="258">
        <f t="shared" si="15"/>
        <v>0</v>
      </c>
      <c r="J118" s="258">
        <f t="shared" si="15"/>
        <v>0</v>
      </c>
      <c r="K118" s="242"/>
      <c r="L118" s="242"/>
    </row>
    <row r="119" spans="1:12" ht="12">
      <c r="A119" s="261" t="s">
        <v>2397</v>
      </c>
      <c r="B119" s="262" t="s">
        <v>1</v>
      </c>
      <c r="C119" s="263"/>
      <c r="D119" s="263"/>
      <c r="E119" s="263"/>
      <c r="F119" s="262" t="s">
        <v>1</v>
      </c>
      <c r="G119" s="263"/>
      <c r="H119" s="263"/>
      <c r="I119" s="263"/>
      <c r="J119" s="263"/>
      <c r="K119" s="242"/>
      <c r="L119" s="242"/>
    </row>
    <row r="120" spans="1:12" ht="12">
      <c r="A120" s="259" t="s">
        <v>2398</v>
      </c>
      <c r="B120" s="246" t="s">
        <v>256</v>
      </c>
      <c r="C120" s="252">
        <v>220</v>
      </c>
      <c r="D120" s="252"/>
      <c r="E120" s="252">
        <f>C120*D120</f>
        <v>0</v>
      </c>
      <c r="F120" s="246" t="s">
        <v>1</v>
      </c>
      <c r="G120" s="252"/>
      <c r="H120" s="252">
        <f>C120*G120</f>
        <v>0</v>
      </c>
      <c r="I120" s="252">
        <f aca="true" t="shared" si="16" ref="I120:J124">D120+G120</f>
        <v>0</v>
      </c>
      <c r="J120" s="252">
        <f t="shared" si="16"/>
        <v>0</v>
      </c>
      <c r="K120" s="242"/>
      <c r="L120" s="242"/>
    </row>
    <row r="121" spans="1:12" ht="12">
      <c r="A121" s="259" t="s">
        <v>2399</v>
      </c>
      <c r="B121" s="246" t="s">
        <v>2299</v>
      </c>
      <c r="C121" s="252">
        <v>12</v>
      </c>
      <c r="D121" s="252"/>
      <c r="E121" s="252">
        <f>C121*D121</f>
        <v>0</v>
      </c>
      <c r="F121" s="246" t="s">
        <v>1</v>
      </c>
      <c r="G121" s="252"/>
      <c r="H121" s="252">
        <f>C121*G121</f>
        <v>0</v>
      </c>
      <c r="I121" s="252">
        <f t="shared" si="16"/>
        <v>0</v>
      </c>
      <c r="J121" s="252">
        <f t="shared" si="16"/>
        <v>0</v>
      </c>
      <c r="K121" s="242"/>
      <c r="L121" s="242"/>
    </row>
    <row r="122" spans="1:12" ht="12">
      <c r="A122" s="259" t="s">
        <v>2400</v>
      </c>
      <c r="B122" s="246" t="s">
        <v>2299</v>
      </c>
      <c r="C122" s="252">
        <v>25</v>
      </c>
      <c r="D122" s="252"/>
      <c r="E122" s="252">
        <f>C122*D122</f>
        <v>0</v>
      </c>
      <c r="F122" s="246" t="s">
        <v>1</v>
      </c>
      <c r="G122" s="252"/>
      <c r="H122" s="252">
        <f>C122*G122</f>
        <v>0</v>
      </c>
      <c r="I122" s="252">
        <f t="shared" si="16"/>
        <v>0</v>
      </c>
      <c r="J122" s="252">
        <f t="shared" si="16"/>
        <v>0</v>
      </c>
      <c r="K122" s="242"/>
      <c r="L122" s="242"/>
    </row>
    <row r="123" spans="1:12" ht="12">
      <c r="A123" s="259" t="s">
        <v>2401</v>
      </c>
      <c r="B123" s="246" t="s">
        <v>256</v>
      </c>
      <c r="C123" s="252">
        <v>30</v>
      </c>
      <c r="D123" s="252"/>
      <c r="E123" s="252">
        <f>C123*D123</f>
        <v>0</v>
      </c>
      <c r="F123" s="246" t="s">
        <v>1</v>
      </c>
      <c r="G123" s="252"/>
      <c r="H123" s="252">
        <f>C123*G123</f>
        <v>0</v>
      </c>
      <c r="I123" s="252">
        <f t="shared" si="16"/>
        <v>0</v>
      </c>
      <c r="J123" s="252">
        <f t="shared" si="16"/>
        <v>0</v>
      </c>
      <c r="K123" s="242"/>
      <c r="L123" s="242"/>
    </row>
    <row r="124" spans="1:12" ht="12">
      <c r="A124" s="259" t="s">
        <v>2402</v>
      </c>
      <c r="B124" s="246" t="s">
        <v>2299</v>
      </c>
      <c r="C124" s="252">
        <v>12</v>
      </c>
      <c r="D124" s="252"/>
      <c r="E124" s="252">
        <f>C124*D124</f>
        <v>0</v>
      </c>
      <c r="F124" s="246" t="s">
        <v>1</v>
      </c>
      <c r="G124" s="252"/>
      <c r="H124" s="252">
        <f>C124*G124</f>
        <v>0</v>
      </c>
      <c r="I124" s="252">
        <f t="shared" si="16"/>
        <v>0</v>
      </c>
      <c r="J124" s="252">
        <f t="shared" si="16"/>
        <v>0</v>
      </c>
      <c r="K124" s="242"/>
      <c r="L124" s="242"/>
    </row>
    <row r="125" spans="1:12" ht="12">
      <c r="A125" s="261" t="s">
        <v>2403</v>
      </c>
      <c r="B125" s="262" t="s">
        <v>1</v>
      </c>
      <c r="C125" s="263"/>
      <c r="D125" s="263"/>
      <c r="E125" s="263"/>
      <c r="F125" s="262" t="s">
        <v>1</v>
      </c>
      <c r="G125" s="263"/>
      <c r="H125" s="263"/>
      <c r="I125" s="263"/>
      <c r="J125" s="263"/>
      <c r="K125" s="242"/>
      <c r="L125" s="242"/>
    </row>
    <row r="126" spans="1:12" ht="12">
      <c r="A126" s="259" t="s">
        <v>2404</v>
      </c>
      <c r="B126" s="246" t="s">
        <v>256</v>
      </c>
      <c r="C126" s="252">
        <v>25</v>
      </c>
      <c r="D126" s="252"/>
      <c r="E126" s="252">
        <f>C126*D126</f>
        <v>0</v>
      </c>
      <c r="F126" s="246" t="s">
        <v>1</v>
      </c>
      <c r="G126" s="252"/>
      <c r="H126" s="252">
        <f>C126*G126</f>
        <v>0</v>
      </c>
      <c r="I126" s="252">
        <f aca="true" t="shared" si="17" ref="I126:J146">D126+G126</f>
        <v>0</v>
      </c>
      <c r="J126" s="252">
        <f t="shared" si="17"/>
        <v>0</v>
      </c>
      <c r="K126" s="242"/>
      <c r="L126" s="242"/>
    </row>
    <row r="127" spans="1:12" ht="12">
      <c r="A127" s="261" t="s">
        <v>2405</v>
      </c>
      <c r="B127" s="262" t="s">
        <v>1</v>
      </c>
      <c r="C127" s="263"/>
      <c r="D127" s="263"/>
      <c r="E127" s="263"/>
      <c r="F127" s="262" t="s">
        <v>1</v>
      </c>
      <c r="G127" s="263"/>
      <c r="H127" s="263"/>
      <c r="I127" s="263">
        <f t="shared" si="17"/>
        <v>0</v>
      </c>
      <c r="J127" s="263">
        <f t="shared" si="17"/>
        <v>0</v>
      </c>
      <c r="K127" s="242"/>
      <c r="L127" s="242"/>
    </row>
    <row r="128" spans="1:12" ht="12">
      <c r="A128" s="259" t="s">
        <v>2406</v>
      </c>
      <c r="B128" s="246" t="s">
        <v>2299</v>
      </c>
      <c r="C128" s="252">
        <v>3</v>
      </c>
      <c r="D128" s="252"/>
      <c r="E128" s="252">
        <f>C128*D128</f>
        <v>0</v>
      </c>
      <c r="F128" s="246" t="s">
        <v>1</v>
      </c>
      <c r="G128" s="252"/>
      <c r="H128" s="252">
        <f>C128*G128</f>
        <v>0</v>
      </c>
      <c r="I128" s="252">
        <f t="shared" si="17"/>
        <v>0</v>
      </c>
      <c r="J128" s="252">
        <f t="shared" si="17"/>
        <v>0</v>
      </c>
      <c r="K128" s="242"/>
      <c r="L128" s="242"/>
    </row>
    <row r="129" spans="1:12" ht="12">
      <c r="A129" s="261" t="s">
        <v>2407</v>
      </c>
      <c r="B129" s="262" t="s">
        <v>1</v>
      </c>
      <c r="C129" s="263"/>
      <c r="D129" s="263"/>
      <c r="E129" s="263"/>
      <c r="F129" s="262" t="s">
        <v>1</v>
      </c>
      <c r="G129" s="263"/>
      <c r="H129" s="263"/>
      <c r="I129" s="263">
        <f t="shared" si="17"/>
        <v>0</v>
      </c>
      <c r="J129" s="263">
        <f t="shared" si="17"/>
        <v>0</v>
      </c>
      <c r="K129" s="242"/>
      <c r="L129" s="242"/>
    </row>
    <row r="130" spans="1:12" ht="12">
      <c r="A130" s="259" t="s">
        <v>2408</v>
      </c>
      <c r="B130" s="246" t="s">
        <v>256</v>
      </c>
      <c r="C130" s="252">
        <v>190</v>
      </c>
      <c r="D130" s="252"/>
      <c r="E130" s="252">
        <f aca="true" t="shared" si="18" ref="E130:E145">C130*D130</f>
        <v>0</v>
      </c>
      <c r="F130" s="246" t="s">
        <v>1</v>
      </c>
      <c r="G130" s="252"/>
      <c r="H130" s="252">
        <f aca="true" t="shared" si="19" ref="H130:H145">C130*G130</f>
        <v>0</v>
      </c>
      <c r="I130" s="252">
        <f t="shared" si="17"/>
        <v>0</v>
      </c>
      <c r="J130" s="252">
        <f t="shared" si="17"/>
        <v>0</v>
      </c>
      <c r="K130" s="242"/>
      <c r="L130" s="242"/>
    </row>
    <row r="131" spans="1:12" ht="12">
      <c r="A131" s="259" t="s">
        <v>2409</v>
      </c>
      <c r="B131" s="246" t="s">
        <v>2299</v>
      </c>
      <c r="C131" s="252">
        <v>90</v>
      </c>
      <c r="D131" s="252"/>
      <c r="E131" s="252">
        <f t="shared" si="18"/>
        <v>0</v>
      </c>
      <c r="F131" s="246" t="s">
        <v>1</v>
      </c>
      <c r="G131" s="252"/>
      <c r="H131" s="252">
        <f t="shared" si="19"/>
        <v>0</v>
      </c>
      <c r="I131" s="252">
        <f t="shared" si="17"/>
        <v>0</v>
      </c>
      <c r="J131" s="252">
        <f t="shared" si="17"/>
        <v>0</v>
      </c>
      <c r="K131" s="242"/>
      <c r="L131" s="242"/>
    </row>
    <row r="132" spans="1:12" ht="12">
      <c r="A132" s="259" t="s">
        <v>2410</v>
      </c>
      <c r="B132" s="246" t="s">
        <v>2299</v>
      </c>
      <c r="C132" s="252">
        <v>60</v>
      </c>
      <c r="D132" s="252"/>
      <c r="E132" s="252">
        <f t="shared" si="18"/>
        <v>0</v>
      </c>
      <c r="F132" s="246" t="s">
        <v>1</v>
      </c>
      <c r="G132" s="252"/>
      <c r="H132" s="252">
        <f t="shared" si="19"/>
        <v>0</v>
      </c>
      <c r="I132" s="252">
        <f t="shared" si="17"/>
        <v>0</v>
      </c>
      <c r="J132" s="252">
        <f t="shared" si="17"/>
        <v>0</v>
      </c>
      <c r="K132" s="242"/>
      <c r="L132" s="242"/>
    </row>
    <row r="133" spans="1:12" ht="12">
      <c r="A133" s="259" t="s">
        <v>2411</v>
      </c>
      <c r="B133" s="246" t="s">
        <v>2299</v>
      </c>
      <c r="C133" s="252">
        <v>50</v>
      </c>
      <c r="D133" s="252"/>
      <c r="E133" s="252">
        <f t="shared" si="18"/>
        <v>0</v>
      </c>
      <c r="F133" s="246" t="s">
        <v>1</v>
      </c>
      <c r="G133" s="252"/>
      <c r="H133" s="252">
        <f t="shared" si="19"/>
        <v>0</v>
      </c>
      <c r="I133" s="252">
        <f t="shared" si="17"/>
        <v>0</v>
      </c>
      <c r="J133" s="252">
        <f t="shared" si="17"/>
        <v>0</v>
      </c>
      <c r="K133" s="242"/>
      <c r="L133" s="242"/>
    </row>
    <row r="134" spans="1:12" ht="12">
      <c r="A134" s="259" t="s">
        <v>2412</v>
      </c>
      <c r="B134" s="246" t="s">
        <v>2299</v>
      </c>
      <c r="C134" s="252">
        <v>24</v>
      </c>
      <c r="D134" s="252"/>
      <c r="E134" s="252">
        <f t="shared" si="18"/>
        <v>0</v>
      </c>
      <c r="F134" s="246" t="s">
        <v>1</v>
      </c>
      <c r="G134" s="252"/>
      <c r="H134" s="252">
        <f t="shared" si="19"/>
        <v>0</v>
      </c>
      <c r="I134" s="252">
        <f t="shared" si="17"/>
        <v>0</v>
      </c>
      <c r="J134" s="252">
        <f t="shared" si="17"/>
        <v>0</v>
      </c>
      <c r="K134" s="242"/>
      <c r="L134" s="242"/>
    </row>
    <row r="135" spans="1:12" ht="12">
      <c r="A135" s="259" t="s">
        <v>2413</v>
      </c>
      <c r="B135" s="246" t="s">
        <v>2299</v>
      </c>
      <c r="C135" s="252">
        <v>2</v>
      </c>
      <c r="D135" s="252"/>
      <c r="E135" s="252">
        <f t="shared" si="18"/>
        <v>0</v>
      </c>
      <c r="F135" s="246" t="s">
        <v>1</v>
      </c>
      <c r="G135" s="252"/>
      <c r="H135" s="252">
        <f t="shared" si="19"/>
        <v>0</v>
      </c>
      <c r="I135" s="252">
        <f t="shared" si="17"/>
        <v>0</v>
      </c>
      <c r="J135" s="252">
        <f t="shared" si="17"/>
        <v>0</v>
      </c>
      <c r="K135" s="242"/>
      <c r="L135" s="242"/>
    </row>
    <row r="136" spans="1:12" ht="12">
      <c r="A136" s="259" t="s">
        <v>2414</v>
      </c>
      <c r="B136" s="246" t="s">
        <v>2299</v>
      </c>
      <c r="C136" s="252">
        <v>1</v>
      </c>
      <c r="D136" s="252"/>
      <c r="E136" s="252">
        <f t="shared" si="18"/>
        <v>0</v>
      </c>
      <c r="F136" s="246" t="s">
        <v>1</v>
      </c>
      <c r="G136" s="252"/>
      <c r="H136" s="252">
        <f t="shared" si="19"/>
        <v>0</v>
      </c>
      <c r="I136" s="252">
        <f t="shared" si="17"/>
        <v>0</v>
      </c>
      <c r="J136" s="252">
        <f t="shared" si="17"/>
        <v>0</v>
      </c>
      <c r="K136" s="242"/>
      <c r="L136" s="242"/>
    </row>
    <row r="137" spans="1:12" ht="12">
      <c r="A137" s="259" t="s">
        <v>2415</v>
      </c>
      <c r="B137" s="246" t="s">
        <v>2299</v>
      </c>
      <c r="C137" s="252">
        <v>1</v>
      </c>
      <c r="D137" s="252"/>
      <c r="E137" s="252">
        <f t="shared" si="18"/>
        <v>0</v>
      </c>
      <c r="F137" s="246" t="s">
        <v>1</v>
      </c>
      <c r="G137" s="252"/>
      <c r="H137" s="252">
        <f t="shared" si="19"/>
        <v>0</v>
      </c>
      <c r="I137" s="252">
        <f t="shared" si="17"/>
        <v>0</v>
      </c>
      <c r="J137" s="252">
        <f t="shared" si="17"/>
        <v>0</v>
      </c>
      <c r="K137" s="242"/>
      <c r="L137" s="242"/>
    </row>
    <row r="138" spans="1:12" ht="12">
      <c r="A138" s="259" t="s">
        <v>2416</v>
      </c>
      <c r="B138" s="246" t="s">
        <v>2299</v>
      </c>
      <c r="C138" s="252">
        <v>1</v>
      </c>
      <c r="D138" s="252"/>
      <c r="E138" s="252">
        <f t="shared" si="18"/>
        <v>0</v>
      </c>
      <c r="F138" s="246" t="s">
        <v>1</v>
      </c>
      <c r="G138" s="252"/>
      <c r="H138" s="252">
        <f t="shared" si="19"/>
        <v>0</v>
      </c>
      <c r="I138" s="252">
        <f t="shared" si="17"/>
        <v>0</v>
      </c>
      <c r="J138" s="252">
        <f t="shared" si="17"/>
        <v>0</v>
      </c>
      <c r="K138" s="242"/>
      <c r="L138" s="242"/>
    </row>
    <row r="139" spans="1:12" ht="12">
      <c r="A139" s="259" t="s">
        <v>2417</v>
      </c>
      <c r="B139" s="246" t="s">
        <v>2299</v>
      </c>
      <c r="C139" s="252">
        <v>3</v>
      </c>
      <c r="D139" s="252"/>
      <c r="E139" s="252">
        <f t="shared" si="18"/>
        <v>0</v>
      </c>
      <c r="F139" s="246" t="s">
        <v>1</v>
      </c>
      <c r="G139" s="252"/>
      <c r="H139" s="252">
        <f t="shared" si="19"/>
        <v>0</v>
      </c>
      <c r="I139" s="252">
        <f t="shared" si="17"/>
        <v>0</v>
      </c>
      <c r="J139" s="252">
        <f t="shared" si="17"/>
        <v>0</v>
      </c>
      <c r="K139" s="242"/>
      <c r="L139" s="242"/>
    </row>
    <row r="140" spans="1:12" ht="12">
      <c r="A140" s="259" t="s">
        <v>2418</v>
      </c>
      <c r="B140" s="246" t="s">
        <v>2299</v>
      </c>
      <c r="C140" s="252">
        <v>30</v>
      </c>
      <c r="D140" s="252"/>
      <c r="E140" s="252">
        <f t="shared" si="18"/>
        <v>0</v>
      </c>
      <c r="F140" s="246" t="s">
        <v>1</v>
      </c>
      <c r="G140" s="252"/>
      <c r="H140" s="252">
        <f t="shared" si="19"/>
        <v>0</v>
      </c>
      <c r="I140" s="252">
        <f t="shared" si="17"/>
        <v>0</v>
      </c>
      <c r="J140" s="252">
        <f t="shared" si="17"/>
        <v>0</v>
      </c>
      <c r="K140" s="242"/>
      <c r="L140" s="242"/>
    </row>
    <row r="141" spans="1:12" ht="12">
      <c r="A141" s="259" t="s">
        <v>2419</v>
      </c>
      <c r="B141" s="246" t="s">
        <v>2299</v>
      </c>
      <c r="C141" s="252">
        <v>20</v>
      </c>
      <c r="D141" s="252"/>
      <c r="E141" s="252">
        <f t="shared" si="18"/>
        <v>0</v>
      </c>
      <c r="F141" s="246" t="s">
        <v>1</v>
      </c>
      <c r="G141" s="252"/>
      <c r="H141" s="252">
        <f t="shared" si="19"/>
        <v>0</v>
      </c>
      <c r="I141" s="252">
        <f t="shared" si="17"/>
        <v>0</v>
      </c>
      <c r="J141" s="252">
        <f t="shared" si="17"/>
        <v>0</v>
      </c>
      <c r="K141" s="242"/>
      <c r="L141" s="242"/>
    </row>
    <row r="142" spans="1:12" ht="12">
      <c r="A142" s="259" t="s">
        <v>2420</v>
      </c>
      <c r="B142" s="246" t="s">
        <v>2299</v>
      </c>
      <c r="C142" s="252">
        <v>12</v>
      </c>
      <c r="D142" s="252"/>
      <c r="E142" s="252">
        <f t="shared" si="18"/>
        <v>0</v>
      </c>
      <c r="F142" s="246" t="s">
        <v>1</v>
      </c>
      <c r="G142" s="252"/>
      <c r="H142" s="252">
        <f t="shared" si="19"/>
        <v>0</v>
      </c>
      <c r="I142" s="252">
        <f t="shared" si="17"/>
        <v>0</v>
      </c>
      <c r="J142" s="252">
        <f t="shared" si="17"/>
        <v>0</v>
      </c>
      <c r="K142" s="242"/>
      <c r="L142" s="242"/>
    </row>
    <row r="143" spans="1:12" ht="12">
      <c r="A143" s="259" t="s">
        <v>2421</v>
      </c>
      <c r="B143" s="246" t="s">
        <v>2299</v>
      </c>
      <c r="C143" s="252">
        <v>12</v>
      </c>
      <c r="D143" s="252"/>
      <c r="E143" s="252">
        <f t="shared" si="18"/>
        <v>0</v>
      </c>
      <c r="F143" s="246" t="s">
        <v>1</v>
      </c>
      <c r="G143" s="252"/>
      <c r="H143" s="252">
        <f t="shared" si="19"/>
        <v>0</v>
      </c>
      <c r="I143" s="252">
        <f t="shared" si="17"/>
        <v>0</v>
      </c>
      <c r="J143" s="252">
        <f t="shared" si="17"/>
        <v>0</v>
      </c>
      <c r="K143" s="242"/>
      <c r="L143" s="242"/>
    </row>
    <row r="144" spans="1:12" ht="12">
      <c r="A144" s="259" t="s">
        <v>2422</v>
      </c>
      <c r="B144" s="246" t="s">
        <v>2299</v>
      </c>
      <c r="C144" s="252">
        <v>12</v>
      </c>
      <c r="D144" s="252"/>
      <c r="E144" s="252">
        <f t="shared" si="18"/>
        <v>0</v>
      </c>
      <c r="F144" s="246" t="s">
        <v>1</v>
      </c>
      <c r="G144" s="252"/>
      <c r="H144" s="252">
        <f t="shared" si="19"/>
        <v>0</v>
      </c>
      <c r="I144" s="252">
        <f t="shared" si="17"/>
        <v>0</v>
      </c>
      <c r="J144" s="252">
        <f t="shared" si="17"/>
        <v>0</v>
      </c>
      <c r="K144" s="242"/>
      <c r="L144" s="242"/>
    </row>
    <row r="145" spans="1:12" ht="12">
      <c r="A145" s="259" t="s">
        <v>2423</v>
      </c>
      <c r="B145" s="246" t="s">
        <v>1760</v>
      </c>
      <c r="C145" s="252">
        <v>15</v>
      </c>
      <c r="D145" s="252"/>
      <c r="E145" s="252">
        <f t="shared" si="18"/>
        <v>0</v>
      </c>
      <c r="F145" s="246" t="s">
        <v>1</v>
      </c>
      <c r="G145" s="252"/>
      <c r="H145" s="252">
        <f t="shared" si="19"/>
        <v>0</v>
      </c>
      <c r="I145" s="252">
        <f t="shared" si="17"/>
        <v>0</v>
      </c>
      <c r="J145" s="252">
        <f t="shared" si="17"/>
        <v>0</v>
      </c>
      <c r="K145" s="242"/>
      <c r="L145" s="242"/>
    </row>
    <row r="146" spans="1:12" ht="12">
      <c r="A146" s="259" t="s">
        <v>1</v>
      </c>
      <c r="B146" s="246" t="s">
        <v>1</v>
      </c>
      <c r="C146" s="252"/>
      <c r="D146" s="252"/>
      <c r="E146" s="252"/>
      <c r="F146" s="246" t="s">
        <v>1</v>
      </c>
      <c r="G146" s="252"/>
      <c r="H146" s="252"/>
      <c r="I146" s="252">
        <f t="shared" si="17"/>
        <v>0</v>
      </c>
      <c r="J146" s="252">
        <f t="shared" si="17"/>
        <v>0</v>
      </c>
      <c r="K146" s="242"/>
      <c r="L146" s="242"/>
    </row>
    <row r="147" spans="1:12" ht="12">
      <c r="A147" s="260" t="s">
        <v>2328</v>
      </c>
      <c r="B147" s="247" t="s">
        <v>1</v>
      </c>
      <c r="C147" s="253"/>
      <c r="D147" s="253"/>
      <c r="E147" s="253"/>
      <c r="F147" s="247" t="s">
        <v>1</v>
      </c>
      <c r="G147" s="253"/>
      <c r="H147" s="253"/>
      <c r="I147" s="253"/>
      <c r="J147" s="253"/>
      <c r="K147" s="242"/>
      <c r="L147" s="242"/>
    </row>
    <row r="148" spans="1:12" ht="12">
      <c r="A148" s="259" t="s">
        <v>2424</v>
      </c>
      <c r="B148" s="246" t="s">
        <v>1760</v>
      </c>
      <c r="C148" s="252">
        <v>60</v>
      </c>
      <c r="D148" s="252"/>
      <c r="E148" s="252">
        <f aca="true" t="shared" si="20" ref="E148:E153">C148*D148</f>
        <v>0</v>
      </c>
      <c r="F148" s="246" t="s">
        <v>1</v>
      </c>
      <c r="G148" s="252"/>
      <c r="H148" s="252">
        <f aca="true" t="shared" si="21" ref="H148:H153">C148*G148</f>
        <v>0</v>
      </c>
      <c r="I148" s="252">
        <f aca="true" t="shared" si="22" ref="I148:J153">D148+G148</f>
        <v>0</v>
      </c>
      <c r="J148" s="252">
        <f t="shared" si="22"/>
        <v>0</v>
      </c>
      <c r="K148" s="242"/>
      <c r="L148" s="242"/>
    </row>
    <row r="149" spans="1:12" ht="12">
      <c r="A149" s="259" t="s">
        <v>2425</v>
      </c>
      <c r="B149" s="246" t="s">
        <v>1760</v>
      </c>
      <c r="C149" s="252">
        <v>12</v>
      </c>
      <c r="D149" s="252"/>
      <c r="E149" s="252">
        <f t="shared" si="20"/>
        <v>0</v>
      </c>
      <c r="F149" s="246" t="s">
        <v>1</v>
      </c>
      <c r="G149" s="252"/>
      <c r="H149" s="252">
        <f t="shared" si="21"/>
        <v>0</v>
      </c>
      <c r="I149" s="252">
        <f t="shared" si="22"/>
        <v>0</v>
      </c>
      <c r="J149" s="252">
        <f t="shared" si="22"/>
        <v>0</v>
      </c>
      <c r="K149" s="242"/>
      <c r="L149" s="242"/>
    </row>
    <row r="150" spans="1:12" ht="12">
      <c r="A150" s="259" t="s">
        <v>2426</v>
      </c>
      <c r="B150" s="246" t="s">
        <v>1760</v>
      </c>
      <c r="C150" s="252">
        <v>100</v>
      </c>
      <c r="D150" s="252"/>
      <c r="E150" s="252">
        <f t="shared" si="20"/>
        <v>0</v>
      </c>
      <c r="F150" s="246" t="s">
        <v>1</v>
      </c>
      <c r="G150" s="252"/>
      <c r="H150" s="252">
        <f t="shared" si="21"/>
        <v>0</v>
      </c>
      <c r="I150" s="252">
        <f t="shared" si="22"/>
        <v>0</v>
      </c>
      <c r="J150" s="252">
        <f t="shared" si="22"/>
        <v>0</v>
      </c>
      <c r="K150" s="242"/>
      <c r="L150" s="242"/>
    </row>
    <row r="151" spans="1:12" ht="12">
      <c r="A151" s="259" t="s">
        <v>2427</v>
      </c>
      <c r="B151" s="246" t="s">
        <v>1760</v>
      </c>
      <c r="C151" s="252">
        <v>200</v>
      </c>
      <c r="D151" s="252"/>
      <c r="E151" s="252">
        <f t="shared" si="20"/>
        <v>0</v>
      </c>
      <c r="F151" s="246" t="s">
        <v>1</v>
      </c>
      <c r="G151" s="252"/>
      <c r="H151" s="252">
        <f t="shared" si="21"/>
        <v>0</v>
      </c>
      <c r="I151" s="252">
        <f t="shared" si="22"/>
        <v>0</v>
      </c>
      <c r="J151" s="252">
        <f t="shared" si="22"/>
        <v>0</v>
      </c>
      <c r="K151" s="242"/>
      <c r="L151" s="242"/>
    </row>
    <row r="152" spans="1:12" ht="12">
      <c r="A152" s="259" t="s">
        <v>2428</v>
      </c>
      <c r="B152" s="246" t="s">
        <v>1760</v>
      </c>
      <c r="C152" s="252">
        <v>10</v>
      </c>
      <c r="D152" s="252"/>
      <c r="E152" s="252">
        <f t="shared" si="20"/>
        <v>0</v>
      </c>
      <c r="F152" s="246" t="s">
        <v>1</v>
      </c>
      <c r="G152" s="252"/>
      <c r="H152" s="252">
        <f t="shared" si="21"/>
        <v>0</v>
      </c>
      <c r="I152" s="252">
        <f t="shared" si="22"/>
        <v>0</v>
      </c>
      <c r="J152" s="252">
        <f t="shared" si="22"/>
        <v>0</v>
      </c>
      <c r="K152" s="242"/>
      <c r="L152" s="242"/>
    </row>
    <row r="153" spans="1:12" ht="12">
      <c r="A153" s="259" t="s">
        <v>2429</v>
      </c>
      <c r="B153" s="246" t="s">
        <v>1760</v>
      </c>
      <c r="C153" s="252">
        <v>15</v>
      </c>
      <c r="D153" s="252"/>
      <c r="E153" s="252">
        <f t="shared" si="20"/>
        <v>0</v>
      </c>
      <c r="F153" s="246" t="s">
        <v>1</v>
      </c>
      <c r="G153" s="252"/>
      <c r="H153" s="252">
        <f t="shared" si="21"/>
        <v>0</v>
      </c>
      <c r="I153" s="252">
        <f t="shared" si="22"/>
        <v>0</v>
      </c>
      <c r="J153" s="252">
        <f t="shared" si="22"/>
        <v>0</v>
      </c>
      <c r="K153" s="242"/>
      <c r="L153" s="242"/>
    </row>
    <row r="154" spans="1:12" ht="12">
      <c r="A154" s="261" t="s">
        <v>2430</v>
      </c>
      <c r="B154" s="262" t="s">
        <v>1</v>
      </c>
      <c r="C154" s="263"/>
      <c r="D154" s="263"/>
      <c r="E154" s="263"/>
      <c r="F154" s="262" t="s">
        <v>1</v>
      </c>
      <c r="G154" s="263"/>
      <c r="H154" s="263"/>
      <c r="I154" s="263"/>
      <c r="J154" s="263"/>
      <c r="K154" s="242"/>
      <c r="L154" s="242"/>
    </row>
    <row r="155" spans="1:12" ht="12">
      <c r="A155" s="259" t="s">
        <v>2431</v>
      </c>
      <c r="B155" s="246" t="s">
        <v>1760</v>
      </c>
      <c r="C155" s="252">
        <v>25</v>
      </c>
      <c r="D155" s="252"/>
      <c r="E155" s="252">
        <f>C155*D155</f>
        <v>0</v>
      </c>
      <c r="F155" s="246" t="s">
        <v>1</v>
      </c>
      <c r="G155" s="252"/>
      <c r="H155" s="252">
        <f>C155*G155</f>
        <v>0</v>
      </c>
      <c r="I155" s="252">
        <f>D155+G155</f>
        <v>0</v>
      </c>
      <c r="J155" s="252">
        <f>E155+H155</f>
        <v>0</v>
      </c>
      <c r="K155" s="242"/>
      <c r="L155" s="242"/>
    </row>
    <row r="156" spans="1:12" ht="12">
      <c r="A156" s="261" t="s">
        <v>2432</v>
      </c>
      <c r="B156" s="262" t="s">
        <v>1</v>
      </c>
      <c r="C156" s="263"/>
      <c r="D156" s="263"/>
      <c r="E156" s="263"/>
      <c r="F156" s="262" t="s">
        <v>1</v>
      </c>
      <c r="G156" s="263"/>
      <c r="H156" s="263"/>
      <c r="I156" s="263"/>
      <c r="J156" s="263"/>
      <c r="K156" s="242"/>
      <c r="L156" s="242"/>
    </row>
    <row r="157" spans="1:12" ht="12">
      <c r="A157" s="259" t="s">
        <v>2433</v>
      </c>
      <c r="B157" s="246" t="s">
        <v>1760</v>
      </c>
      <c r="C157" s="252">
        <v>35</v>
      </c>
      <c r="D157" s="252"/>
      <c r="E157" s="252">
        <f>C157*D157</f>
        <v>0</v>
      </c>
      <c r="F157" s="246" t="s">
        <v>1</v>
      </c>
      <c r="G157" s="252"/>
      <c r="H157" s="252">
        <f>C157*G157</f>
        <v>0</v>
      </c>
      <c r="I157" s="252">
        <f aca="true" t="shared" si="23" ref="I157:J162">D157+G157</f>
        <v>0</v>
      </c>
      <c r="J157" s="252">
        <f t="shared" si="23"/>
        <v>0</v>
      </c>
      <c r="K157" s="242"/>
      <c r="L157" s="242"/>
    </row>
    <row r="158" spans="1:12" ht="12">
      <c r="A158" s="259" t="s">
        <v>2434</v>
      </c>
      <c r="B158" s="246" t="s">
        <v>1760</v>
      </c>
      <c r="C158" s="252">
        <v>8</v>
      </c>
      <c r="D158" s="252"/>
      <c r="E158" s="252">
        <f>C158*D158</f>
        <v>0</v>
      </c>
      <c r="F158" s="246" t="s">
        <v>1</v>
      </c>
      <c r="G158" s="252"/>
      <c r="H158" s="252">
        <f>C158*G158</f>
        <v>0</v>
      </c>
      <c r="I158" s="252">
        <f t="shared" si="23"/>
        <v>0</v>
      </c>
      <c r="J158" s="252">
        <f t="shared" si="23"/>
        <v>0</v>
      </c>
      <c r="K158" s="242"/>
      <c r="L158" s="242"/>
    </row>
    <row r="159" spans="1:12" ht="12">
      <c r="A159" s="261" t="s">
        <v>2435</v>
      </c>
      <c r="B159" s="262" t="s">
        <v>1</v>
      </c>
      <c r="C159" s="263"/>
      <c r="D159" s="263"/>
      <c r="E159" s="263"/>
      <c r="F159" s="262" t="s">
        <v>1</v>
      </c>
      <c r="G159" s="263"/>
      <c r="H159" s="263"/>
      <c r="I159" s="263">
        <f t="shared" si="23"/>
        <v>0</v>
      </c>
      <c r="J159" s="263">
        <f t="shared" si="23"/>
        <v>0</v>
      </c>
      <c r="K159" s="242"/>
      <c r="L159" s="242"/>
    </row>
    <row r="160" spans="1:12" ht="12">
      <c r="A160" s="259" t="s">
        <v>2436</v>
      </c>
      <c r="B160" s="246" t="s">
        <v>2437</v>
      </c>
      <c r="C160" s="252">
        <v>1</v>
      </c>
      <c r="D160" s="252"/>
      <c r="E160" s="252">
        <f>C160*D160</f>
        <v>0</v>
      </c>
      <c r="F160" s="246" t="s">
        <v>1</v>
      </c>
      <c r="G160" s="252"/>
      <c r="H160" s="252">
        <f>C160*G160</f>
        <v>0</v>
      </c>
      <c r="I160" s="252">
        <f t="shared" si="23"/>
        <v>0</v>
      </c>
      <c r="J160" s="252">
        <f t="shared" si="23"/>
        <v>0</v>
      </c>
      <c r="K160" s="242"/>
      <c r="L160" s="242"/>
    </row>
    <row r="161" spans="1:12" ht="12">
      <c r="A161" s="259" t="s">
        <v>1</v>
      </c>
      <c r="B161" s="246" t="s">
        <v>1</v>
      </c>
      <c r="C161" s="252"/>
      <c r="D161" s="252"/>
      <c r="E161" s="252"/>
      <c r="F161" s="246" t="s">
        <v>1</v>
      </c>
      <c r="G161" s="252"/>
      <c r="H161" s="252"/>
      <c r="I161" s="252">
        <f t="shared" si="23"/>
        <v>0</v>
      </c>
      <c r="J161" s="252">
        <f t="shared" si="23"/>
        <v>0</v>
      </c>
      <c r="K161" s="242"/>
      <c r="L161" s="242"/>
    </row>
    <row r="162" spans="1:12" ht="12">
      <c r="A162" s="259" t="s">
        <v>2438</v>
      </c>
      <c r="B162" s="246" t="s">
        <v>1</v>
      </c>
      <c r="C162" s="252"/>
      <c r="D162" s="252"/>
      <c r="E162" s="252">
        <f>M3+'SO 01.6.1 - Elektroinstalace'!B33/100*E139+'SO 01.6.1 - Elektroinstalace'!B33/100*E140+'SO 01.6.1 - Elektroinstalace'!B33/100*E141+'SO 01.6.1 - Elektroinstalace'!B33/100*E142+'SO 01.6.1 - Elektroinstalace'!B33/100*E143+'SO 01.6.1 - Elektroinstalace'!B33/100*E144+'SO 01.6.1 - Elektroinstalace'!B34/100*E145+'SO 01.6.1 - Elektroinstalace'!B34/100*E148+'SO 01.6.1 - Elektroinstalace'!B34/100*E149+'SO 01.6.1 - Elektroinstalace'!B33/100*E150+'SO 01.6.1 - Elektroinstalace'!B33/100*E151+'SO 01.6.1 - Elektroinstalace'!B33/100*E152+'SO 01.6.1 - Elektroinstalace'!B33/100*E153+'SO 01.6.1 - Elektroinstalace'!B33/100*E155+'SO 01.6.1 - Elektroinstalace'!B33/100*E157+'SO 01.6.1 - Elektroinstalace'!B33/100*E158</f>
        <v>0</v>
      </c>
      <c r="F162" s="246" t="s">
        <v>1</v>
      </c>
      <c r="G162" s="252"/>
      <c r="H162" s="252"/>
      <c r="I162" s="252">
        <f t="shared" si="23"/>
        <v>0</v>
      </c>
      <c r="J162" s="252">
        <f t="shared" si="23"/>
        <v>0</v>
      </c>
      <c r="K162" s="242"/>
      <c r="L162" s="242"/>
    </row>
    <row r="163" spans="1:12" ht="12">
      <c r="A163" s="255" t="s">
        <v>2439</v>
      </c>
      <c r="B163" s="244" t="s">
        <v>1</v>
      </c>
      <c r="C163" s="254"/>
      <c r="D163" s="254"/>
      <c r="E163" s="254">
        <v>0</v>
      </c>
      <c r="F163" s="244" t="s">
        <v>1</v>
      </c>
      <c r="G163" s="254"/>
      <c r="H163" s="254">
        <v>0</v>
      </c>
      <c r="I163" s="254"/>
      <c r="J163" s="254">
        <v>0</v>
      </c>
      <c r="K163" s="242"/>
      <c r="L163" s="242"/>
    </row>
    <row r="164" spans="1:12" ht="12">
      <c r="A164" s="259" t="s">
        <v>1</v>
      </c>
      <c r="B164" s="246" t="s">
        <v>1</v>
      </c>
      <c r="C164" s="252"/>
      <c r="D164" s="252"/>
      <c r="E164" s="252"/>
      <c r="F164" s="246" t="s">
        <v>1</v>
      </c>
      <c r="G164" s="252"/>
      <c r="H164" s="252"/>
      <c r="I164" s="252">
        <f>D164+G164</f>
        <v>0</v>
      </c>
      <c r="J164" s="252">
        <f>E164+H164</f>
        <v>0</v>
      </c>
      <c r="K164" s="242"/>
      <c r="L164" s="242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Gorduličová Janka, Mgr.</cp:lastModifiedBy>
  <dcterms:created xsi:type="dcterms:W3CDTF">2020-08-10T10:25:18Z</dcterms:created>
  <dcterms:modified xsi:type="dcterms:W3CDTF">2020-08-11T08:34:47Z</dcterms:modified>
  <cp:category/>
  <cp:version/>
  <cp:contentType/>
  <cp:contentStatus/>
</cp:coreProperties>
</file>