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rena Fajfrová\Documents\Zakázky\Hradil 2024\"/>
    </mc:Choice>
  </mc:AlternateContent>
  <xr:revisionPtr revIDLastSave="0" documentId="13_ncr:1_{7F86AD0B-E411-4322-93C0-40E46C230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Hradil2401 - Valašské Mez..." sheetId="2" r:id="rId2"/>
    <sheet name="Seznam figur" sheetId="3" r:id="rId3"/>
  </sheets>
  <definedNames>
    <definedName name="_xlnm._FilterDatabase" localSheetId="1" hidden="1">'Hradil2401 - Valašské Mez...'!$C$124:$K$363</definedName>
    <definedName name="_xlnm.Print_Titles" localSheetId="1">'Hradil2401 - Valašské Mez...'!$124:$124</definedName>
    <definedName name="_xlnm.Print_Titles" localSheetId="0">'Rekapitulace stavby'!$92:$92</definedName>
    <definedName name="_xlnm.Print_Titles" localSheetId="2">'Seznam figur'!$9:$9</definedName>
    <definedName name="_xlnm.Print_Area" localSheetId="1">'Hradil2401 - Valašské Mez...'!$C$4:$J$76,'Hradil2401 - Valašské Mez...'!$C$82:$J$108,'Hradil2401 - Valašské Mez...'!$C$114:$K$363</definedName>
    <definedName name="_xlnm.Print_Area" localSheetId="0">'Rekapitulace stavby'!$D$4:$AO$76,'Rekapitulace stavby'!$C$82:$AQ$96</definedName>
    <definedName name="_xlnm.Print_Area" localSheetId="2">'Seznam figur'!$C$4:$G$142</definedName>
  </definedNames>
  <calcPr calcId="181029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363" i="2"/>
  <c r="BH363" i="2"/>
  <c r="BG363" i="2"/>
  <c r="BF363" i="2"/>
  <c r="T363" i="2"/>
  <c r="T362" i="2"/>
  <c r="R363" i="2"/>
  <c r="R362" i="2" s="1"/>
  <c r="P363" i="2"/>
  <c r="P362" i="2"/>
  <c r="BI361" i="2"/>
  <c r="BH361" i="2"/>
  <c r="BG361" i="2"/>
  <c r="BF361" i="2"/>
  <c r="T361" i="2"/>
  <c r="T360" i="2" s="1"/>
  <c r="R361" i="2"/>
  <c r="R360" i="2"/>
  <c r="P361" i="2"/>
  <c r="P360" i="2" s="1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T353" i="2" s="1"/>
  <c r="R354" i="2"/>
  <c r="R353" i="2"/>
  <c r="P354" i="2"/>
  <c r="P353" i="2" s="1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T252" i="2"/>
  <c r="R253" i="2"/>
  <c r="R252" i="2"/>
  <c r="P253" i="2"/>
  <c r="P252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0" i="2"/>
  <c r="J89" i="2"/>
  <c r="F89" i="2"/>
  <c r="F87" i="2"/>
  <c r="E85" i="2"/>
  <c r="J16" i="2"/>
  <c r="E16" i="2"/>
  <c r="F122" i="2" s="1"/>
  <c r="J15" i="2"/>
  <c r="J10" i="2"/>
  <c r="J119" i="2" s="1"/>
  <c r="L90" i="1"/>
  <c r="AM90" i="1"/>
  <c r="AM89" i="1"/>
  <c r="L89" i="1"/>
  <c r="AM87" i="1"/>
  <c r="L87" i="1"/>
  <c r="L85" i="1"/>
  <c r="L84" i="1"/>
  <c r="BK348" i="2"/>
  <c r="J343" i="2"/>
  <c r="J317" i="2"/>
  <c r="J316" i="2"/>
  <c r="BK308" i="2"/>
  <c r="J302" i="2"/>
  <c r="J293" i="2"/>
  <c r="BK289" i="2"/>
  <c r="BK268" i="2"/>
  <c r="J256" i="2"/>
  <c r="BK239" i="2"/>
  <c r="J217" i="2"/>
  <c r="BK201" i="2"/>
  <c r="BK177" i="2"/>
  <c r="BK166" i="2"/>
  <c r="J137" i="2"/>
  <c r="J357" i="2"/>
  <c r="J341" i="2"/>
  <c r="BK339" i="2"/>
  <c r="BK333" i="2"/>
  <c r="BK327" i="2"/>
  <c r="J321" i="2"/>
  <c r="BK314" i="2"/>
  <c r="BK311" i="2"/>
  <c r="J305" i="2"/>
  <c r="BK297" i="2"/>
  <c r="J292" i="2"/>
  <c r="BK274" i="2"/>
  <c r="BK265" i="2"/>
  <c r="J262" i="2"/>
  <c r="BK250" i="2"/>
  <c r="BK213" i="2"/>
  <c r="BK204" i="2"/>
  <c r="BK199" i="2"/>
  <c r="BK191" i="2"/>
  <c r="J177" i="2"/>
  <c r="J147" i="2"/>
  <c r="BK132" i="2"/>
  <c r="AS94" i="1"/>
  <c r="J361" i="2"/>
  <c r="BK341" i="2"/>
  <c r="J333" i="2"/>
  <c r="BK325" i="2"/>
  <c r="BK323" i="2"/>
  <c r="BK319" i="2"/>
  <c r="BK316" i="2"/>
  <c r="J311" i="2"/>
  <c r="J307" i="2"/>
  <c r="BK292" i="2"/>
  <c r="BK280" i="2"/>
  <c r="BK272" i="2"/>
  <c r="J265" i="2"/>
  <c r="BK256" i="2"/>
  <c r="J221" i="2"/>
  <c r="BK217" i="2"/>
  <c r="J191" i="2"/>
  <c r="BK147" i="2"/>
  <c r="BK137" i="2"/>
  <c r="J129" i="2"/>
  <c r="BK361" i="2"/>
  <c r="BK357" i="2"/>
  <c r="J348" i="2"/>
  <c r="BK343" i="2"/>
  <c r="BK336" i="2"/>
  <c r="J332" i="2"/>
  <c r="J327" i="2"/>
  <c r="J323" i="2"/>
  <c r="J319" i="2"/>
  <c r="J308" i="2"/>
  <c r="J299" i="2"/>
  <c r="J289" i="2"/>
  <c r="J272" i="2"/>
  <c r="BK263" i="2"/>
  <c r="J241" i="2"/>
  <c r="J226" i="2"/>
  <c r="J192" i="2"/>
  <c r="BK148" i="2"/>
  <c r="BK141" i="2"/>
  <c r="J128" i="2"/>
  <c r="J144" i="2"/>
  <c r="BK354" i="2"/>
  <c r="BK335" i="2"/>
  <c r="BK329" i="2"/>
  <c r="J325" i="2"/>
  <c r="BK320" i="2"/>
  <c r="J312" i="2"/>
  <c r="J310" i="2"/>
  <c r="J296" i="2"/>
  <c r="J288" i="2"/>
  <c r="J268" i="2"/>
  <c r="BK264" i="2"/>
  <c r="J260" i="2"/>
  <c r="BK246" i="2"/>
  <c r="J201" i="2"/>
  <c r="J193" i="2"/>
  <c r="J183" i="2"/>
  <c r="J168" i="2"/>
  <c r="J141" i="2"/>
  <c r="J130" i="2"/>
  <c r="BK363" i="2"/>
  <c r="BK358" i="2"/>
  <c r="J337" i="2"/>
  <c r="BK330" i="2"/>
  <c r="J322" i="2"/>
  <c r="J318" i="2"/>
  <c r="J315" i="2"/>
  <c r="BK310" i="2"/>
  <c r="J295" i="2"/>
  <c r="J282" i="2"/>
  <c r="J270" i="2"/>
  <c r="BK260" i="2"/>
  <c r="BK224" i="2"/>
  <c r="BK207" i="2"/>
  <c r="J199" i="2"/>
  <c r="BK170" i="2"/>
  <c r="J132" i="2"/>
  <c r="J358" i="2"/>
  <c r="J350" i="2"/>
  <c r="BK345" i="2"/>
  <c r="J335" i="2"/>
  <c r="J330" i="2"/>
  <c r="J326" i="2"/>
  <c r="BK322" i="2"/>
  <c r="BK312" i="2"/>
  <c r="BK302" i="2"/>
  <c r="BK290" i="2"/>
  <c r="J280" i="2"/>
  <c r="BK270" i="2"/>
  <c r="J246" i="2"/>
  <c r="BK228" i="2"/>
  <c r="BK221" i="2"/>
  <c r="J200" i="2"/>
  <c r="J166" i="2"/>
  <c r="BK144" i="2"/>
  <c r="J139" i="2"/>
  <c r="J347" i="2"/>
  <c r="J336" i="2"/>
  <c r="BK326" i="2"/>
  <c r="BK309" i="2"/>
  <c r="J306" i="2"/>
  <c r="J297" i="2"/>
  <c r="J290" i="2"/>
  <c r="BK288" i="2"/>
  <c r="BK278" i="2"/>
  <c r="BK262" i="2"/>
  <c r="J253" i="2"/>
  <c r="J219" i="2"/>
  <c r="J213" i="2"/>
  <c r="BK179" i="2"/>
  <c r="BK168" i="2"/>
  <c r="BK145" i="2"/>
  <c r="BK359" i="2"/>
  <c r="BK350" i="2"/>
  <c r="J345" i="2"/>
  <c r="J328" i="2"/>
  <c r="BK313" i="2"/>
  <c r="BK307" i="2"/>
  <c r="BK305" i="2"/>
  <c r="BK296" i="2"/>
  <c r="BK282" i="2"/>
  <c r="J276" i="2"/>
  <c r="J261" i="2"/>
  <c r="J228" i="2"/>
  <c r="BK215" i="2"/>
  <c r="BK193" i="2"/>
  <c r="J170" i="2"/>
  <c r="BK152" i="2"/>
  <c r="BK143" i="2"/>
  <c r="BK352" i="2"/>
  <c r="BK334" i="2"/>
  <c r="BK328" i="2"/>
  <c r="BK324" i="2"/>
  <c r="BK318" i="2"/>
  <c r="J313" i="2"/>
  <c r="J309" i="2"/>
  <c r="BK298" i="2"/>
  <c r="BK295" i="2"/>
  <c r="BK276" i="2"/>
  <c r="J266" i="2"/>
  <c r="J263" i="2"/>
  <c r="BK253" i="2"/>
  <c r="BK226" i="2"/>
  <c r="J207" i="2"/>
  <c r="BK200" i="2"/>
  <c r="BK192" i="2"/>
  <c r="J179" i="2"/>
  <c r="J148" i="2"/>
  <c r="BK139" i="2"/>
  <c r="BK129" i="2"/>
  <c r="J363" i="2"/>
  <c r="J352" i="2"/>
  <c r="J339" i="2"/>
  <c r="BK332" i="2"/>
  <c r="BK321" i="2"/>
  <c r="BK317" i="2"/>
  <c r="J314" i="2"/>
  <c r="BK299" i="2"/>
  <c r="BK293" i="2"/>
  <c r="J278" i="2"/>
  <c r="BK266" i="2"/>
  <c r="BK261" i="2"/>
  <c r="BK241" i="2"/>
  <c r="BK219" i="2"/>
  <c r="J204" i="2"/>
  <c r="BK183" i="2"/>
  <c r="J145" i="2"/>
  <c r="BK128" i="2"/>
  <c r="J359" i="2"/>
  <c r="J354" i="2"/>
  <c r="BK347" i="2"/>
  <c r="BK337" i="2"/>
  <c r="J334" i="2"/>
  <c r="J329" i="2"/>
  <c r="J324" i="2"/>
  <c r="J320" i="2"/>
  <c r="BK315" i="2"/>
  <c r="BK306" i="2"/>
  <c r="J298" i="2"/>
  <c r="J274" i="2"/>
  <c r="J264" i="2"/>
  <c r="J250" i="2"/>
  <c r="J239" i="2"/>
  <c r="J224" i="2"/>
  <c r="J215" i="2"/>
  <c r="J152" i="2"/>
  <c r="J143" i="2"/>
  <c r="BK130" i="2"/>
  <c r="P127" i="2" l="1"/>
  <c r="BK255" i="2"/>
  <c r="J255" i="2"/>
  <c r="J98" i="2"/>
  <c r="BK271" i="2"/>
  <c r="J271" i="2" s="1"/>
  <c r="J99" i="2" s="1"/>
  <c r="BK287" i="2"/>
  <c r="J287" i="2" s="1"/>
  <c r="J100" i="2" s="1"/>
  <c r="BK331" i="2"/>
  <c r="J331" i="2"/>
  <c r="J101" i="2" s="1"/>
  <c r="P338" i="2"/>
  <c r="BK127" i="2"/>
  <c r="R255" i="2"/>
  <c r="P271" i="2"/>
  <c r="P287" i="2"/>
  <c r="R331" i="2"/>
  <c r="T338" i="2"/>
  <c r="P356" i="2"/>
  <c r="P355" i="2" s="1"/>
  <c r="R127" i="2"/>
  <c r="P255" i="2"/>
  <c r="T271" i="2"/>
  <c r="R287" i="2"/>
  <c r="P331" i="2"/>
  <c r="BK338" i="2"/>
  <c r="J338" i="2" s="1"/>
  <c r="J102" i="2" s="1"/>
  <c r="BK356" i="2"/>
  <c r="R356" i="2"/>
  <c r="R355" i="2" s="1"/>
  <c r="T127" i="2"/>
  <c r="T255" i="2"/>
  <c r="R271" i="2"/>
  <c r="T287" i="2"/>
  <c r="T126" i="2" s="1"/>
  <c r="T125" i="2" s="1"/>
  <c r="T331" i="2"/>
  <c r="R338" i="2"/>
  <c r="T356" i="2"/>
  <c r="T355" i="2"/>
  <c r="BK252" i="2"/>
  <c r="J252" i="2" s="1"/>
  <c r="J97" i="2" s="1"/>
  <c r="BK360" i="2"/>
  <c r="J360" i="2"/>
  <c r="J106" i="2" s="1"/>
  <c r="BK362" i="2"/>
  <c r="J362" i="2"/>
  <c r="J107" i="2"/>
  <c r="BK353" i="2"/>
  <c r="J353" i="2"/>
  <c r="J103" i="2"/>
  <c r="F90" i="2"/>
  <c r="BE132" i="2"/>
  <c r="BE145" i="2"/>
  <c r="BE168" i="2"/>
  <c r="BE170" i="2"/>
  <c r="BE179" i="2"/>
  <c r="BE193" i="2"/>
  <c r="BE201" i="2"/>
  <c r="BE207" i="2"/>
  <c r="BE253" i="2"/>
  <c r="BE256" i="2"/>
  <c r="BE260" i="2"/>
  <c r="BE261" i="2"/>
  <c r="BE264" i="2"/>
  <c r="BE266" i="2"/>
  <c r="BE276" i="2"/>
  <c r="BE282" i="2"/>
  <c r="BE292" i="2"/>
  <c r="BE295" i="2"/>
  <c r="BE296" i="2"/>
  <c r="BE309" i="2"/>
  <c r="BE313" i="2"/>
  <c r="BE316" i="2"/>
  <c r="BE317" i="2"/>
  <c r="BE318" i="2"/>
  <c r="BE320" i="2"/>
  <c r="BE332" i="2"/>
  <c r="BE352" i="2"/>
  <c r="BE354" i="2"/>
  <c r="BE357" i="2"/>
  <c r="BE358" i="2"/>
  <c r="J87" i="2"/>
  <c r="BE139" i="2"/>
  <c r="BE141" i="2"/>
  <c r="BE143" i="2"/>
  <c r="BE148" i="2"/>
  <c r="BE166" i="2"/>
  <c r="BE177" i="2"/>
  <c r="BE192" i="2"/>
  <c r="BE200" i="2"/>
  <c r="BE213" i="2"/>
  <c r="BE226" i="2"/>
  <c r="BE250" i="2"/>
  <c r="BE262" i="2"/>
  <c r="BE268" i="2"/>
  <c r="BE274" i="2"/>
  <c r="BE288" i="2"/>
  <c r="BE297" i="2"/>
  <c r="BE302" i="2"/>
  <c r="BE305" i="2"/>
  <c r="BE308" i="2"/>
  <c r="BE312" i="2"/>
  <c r="BE314" i="2"/>
  <c r="BE326" i="2"/>
  <c r="BE327" i="2"/>
  <c r="BE328" i="2"/>
  <c r="BE334" i="2"/>
  <c r="BE335" i="2"/>
  <c r="BE343" i="2"/>
  <c r="BE361" i="2"/>
  <c r="BE363" i="2"/>
  <c r="BE137" i="2"/>
  <c r="BE144" i="2"/>
  <c r="BE152" i="2"/>
  <c r="BE215" i="2"/>
  <c r="BE217" i="2"/>
  <c r="BE219" i="2"/>
  <c r="BE221" i="2"/>
  <c r="BE228" i="2"/>
  <c r="BE239" i="2"/>
  <c r="BE263" i="2"/>
  <c r="BE265" i="2"/>
  <c r="BE278" i="2"/>
  <c r="BE280" i="2"/>
  <c r="BE289" i="2"/>
  <c r="BE293" i="2"/>
  <c r="BE299" i="2"/>
  <c r="BE306" i="2"/>
  <c r="BE307" i="2"/>
  <c r="BE315" i="2"/>
  <c r="BE322" i="2"/>
  <c r="BE325" i="2"/>
  <c r="BE330" i="2"/>
  <c r="BE336" i="2"/>
  <c r="BE345" i="2"/>
  <c r="BE348" i="2"/>
  <c r="BE350" i="2"/>
  <c r="BE359" i="2"/>
  <c r="BE128" i="2"/>
  <c r="BE129" i="2"/>
  <c r="BE130" i="2"/>
  <c r="BE147" i="2"/>
  <c r="BE183" i="2"/>
  <c r="BE191" i="2"/>
  <c r="BE199" i="2"/>
  <c r="BE204" i="2"/>
  <c r="BE224" i="2"/>
  <c r="BE241" i="2"/>
  <c r="BE246" i="2"/>
  <c r="BE270" i="2"/>
  <c r="BE272" i="2"/>
  <c r="BE290" i="2"/>
  <c r="BE298" i="2"/>
  <c r="BE310" i="2"/>
  <c r="BE311" i="2"/>
  <c r="BE319" i="2"/>
  <c r="BE321" i="2"/>
  <c r="BE323" i="2"/>
  <c r="BE324" i="2"/>
  <c r="BE329" i="2"/>
  <c r="BE333" i="2"/>
  <c r="BE337" i="2"/>
  <c r="BE339" i="2"/>
  <c r="BE341" i="2"/>
  <c r="BE347" i="2"/>
  <c r="F34" i="2"/>
  <c r="BC95" i="1"/>
  <c r="BC94" i="1" s="1"/>
  <c r="W32" i="1" s="1"/>
  <c r="F32" i="2"/>
  <c r="BA95" i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J32" i="2"/>
  <c r="AW95" i="1" s="1"/>
  <c r="BK355" i="2" l="1"/>
  <c r="J355" i="2"/>
  <c r="J104" i="2"/>
  <c r="BK126" i="2"/>
  <c r="BK125" i="2" s="1"/>
  <c r="J125" i="2" s="1"/>
  <c r="J94" i="2" s="1"/>
  <c r="R126" i="2"/>
  <c r="R125" i="2" s="1"/>
  <c r="P126" i="2"/>
  <c r="P125" i="2"/>
  <c r="AU95" i="1"/>
  <c r="J127" i="2"/>
  <c r="J96" i="2"/>
  <c r="J356" i="2"/>
  <c r="J105" i="2"/>
  <c r="W30" i="1"/>
  <c r="AX94" i="1"/>
  <c r="F31" i="2"/>
  <c r="AZ95" i="1"/>
  <c r="AZ94" i="1" s="1"/>
  <c r="AV94" i="1" s="1"/>
  <c r="AK29" i="1" s="1"/>
  <c r="AU94" i="1"/>
  <c r="AY94" i="1"/>
  <c r="J31" i="2"/>
  <c r="AV95" i="1"/>
  <c r="AT95" i="1"/>
  <c r="J126" i="2" l="1"/>
  <c r="J95" i="2"/>
  <c r="J28" i="2"/>
  <c r="AG95" i="1"/>
  <c r="AG94" i="1" s="1"/>
  <c r="AK26" i="1" s="1"/>
  <c r="AK35" i="1" s="1"/>
  <c r="W29" i="1"/>
  <c r="AT94" i="1"/>
  <c r="J37" i="2" l="1"/>
  <c r="AN94" i="1"/>
  <c r="AN95" i="1"/>
</calcChain>
</file>

<file path=xl/sharedStrings.xml><?xml version="1.0" encoding="utf-8"?>
<sst xmlns="http://schemas.openxmlformats.org/spreadsheetml/2006/main" count="3522" uniqueCount="703">
  <si>
    <t>Export Komplet</t>
  </si>
  <si>
    <t/>
  </si>
  <si>
    <t>2.0</t>
  </si>
  <si>
    <t>False</t>
  </si>
  <si>
    <t>{d181517b-3787-43ca-9c1d-7240ad6f94d8}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</si>
  <si>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</si>
  <si>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</si>
  <si>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</si>
  <si>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</si>
  <si>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</si>
  <si>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</si>
  <si>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</si>
  <si>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</si>
  <si>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</si>
  <si>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Hradil2401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</si>
  <si>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</si>
  <si>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</si>
  <si>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Valašské Meziříčí -  oprava kanalizace Kouty</t>
  </si>
  <si>
    <t>KSO:</t>
  </si>
  <si>
    <t>CC-CZ:</t>
  </si>
  <si>
    <t>Místo:</t>
  </si>
  <si>
    <t>Valašské Meziříčí</t>
  </si>
  <si>
    <t>Datum:</t>
  </si>
  <si>
    <t>9. 1. 2024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</si>
  <si>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</si>
  <si>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</si>
  <si>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</si>
  <si>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</si>
  <si>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</si>
  <si>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</si>
  <si>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</si>
  <si>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Ivo Hradil-VODOPROJEKT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</si>
  <si>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</si>
  <si>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</si>
  <si>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</si>
  <si>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</si>
  <si>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</si>
  <si>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</si>
  <si>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</si>
  <si>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</si>
  <si>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</si>
  <si>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</si>
  <si>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</si>
  <si>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</si>
  <si>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</si>
  <si>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</si>
  <si>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</si>
  <si>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</si>
  <si>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</si>
  <si>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</si>
  <si>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</si>
  <si>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</si>
  <si>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</si>
  <si>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</si>
  <si>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</si>
  <si>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</si>
  <si>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</si>
  <si>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</si>
  <si>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</si>
  <si>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</si>
  <si>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</si>
  <si>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</si>
  <si>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</si>
  <si>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</si>
  <si>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</si>
  <si>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</si>
  <si>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</si>
  <si>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</si>
  <si>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</si>
  <si>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</si>
  <si>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</si>
  <si>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</si>
  <si>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</si>
  <si>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</si>
  <si>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</si>
  <si>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</si>
  <si>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</si>
  <si>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</si>
  <si>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</si>
  <si>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</si>
  <si>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</si>
  <si>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</si>
  <si>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</si>
  <si>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r2</t>
  </si>
  <si>
    <t>25,28</t>
  </si>
  <si>
    <t>2</t>
  </si>
  <si>
    <t>r1</t>
  </si>
  <si>
    <t>249,742</t>
  </si>
  <si>
    <t>KRYCÍ LIST SOUPISU PRACÍ</t>
  </si>
  <si>
    <t>r</t>
  </si>
  <si>
    <t>275,022</t>
  </si>
  <si>
    <t>s1</t>
  </si>
  <si>
    <t>78,998</t>
  </si>
  <si>
    <t>s</t>
  </si>
  <si>
    <t>82,598</t>
  </si>
  <si>
    <t>s2</t>
  </si>
  <si>
    <t>3,6</t>
  </si>
  <si>
    <t>p1</t>
  </si>
  <si>
    <t>74,97</t>
  </si>
  <si>
    <t>p2</t>
  </si>
  <si>
    <t>18,53</t>
  </si>
  <si>
    <t>k</t>
  </si>
  <si>
    <t>111,78</t>
  </si>
  <si>
    <t>sut2</t>
  </si>
  <si>
    <t>62,936</t>
  </si>
  <si>
    <t>p3</t>
  </si>
  <si>
    <t>180,337</t>
  </si>
  <si>
    <t>z</t>
  </si>
  <si>
    <t>60,613</t>
  </si>
  <si>
    <t>o</t>
  </si>
  <si>
    <t>298,079</t>
  </si>
  <si>
    <t>sut1</t>
  </si>
  <si>
    <t>84,059</t>
  </si>
  <si>
    <t>r10</t>
  </si>
  <si>
    <t>1,072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</si>
  <si>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</si>
  <si>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</si>
  <si>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</si>
  <si>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</si>
  <si>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</si>
  <si>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</si>
  <si>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</si>
  <si>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</si>
  <si>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</si>
  <si>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</si>
  <si>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</si>
  <si>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</si>
  <si>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</si>
  <si>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</si>
  <si>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</si>
  <si>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</si>
  <si>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</si>
  <si>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</si>
  <si>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</si>
  <si>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</si>
  <si>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</si>
  <si>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</si>
  <si>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</si>
  <si>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</si>
  <si>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</si>
  <si>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</si>
  <si>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</si>
  <si>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</si>
  <si>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</si>
  <si>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</si>
  <si>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</si>
  <si>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</si>
  <si>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</si>
  <si>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</si>
  <si>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</si>
  <si>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</si>
  <si>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</si>
  <si>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</si>
  <si>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</si>
  <si>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2024 01</t>
  </si>
  <si>
    <t>4</t>
  </si>
  <si>
    <t>1731106797</t>
  </si>
  <si>
    <t>111251101</t>
  </si>
  <si>
    <t>Odstranění křovin a stromů průměru kmene do 100 mm i s kořeny sklonu terénu do 1:5 z celkové plochy do 100 m2 strojně</t>
  </si>
  <si>
    <t>-1974462540</t>
  </si>
  <si>
    <t>3</t>
  </si>
  <si>
    <t>113107163</t>
  </si>
  <si>
    <t>Odstranění podkladu z kameniva drceného tl přes 200 do 300 mm strojně pl přes 50 do 200 m2</t>
  </si>
  <si>
    <t>1973289430</t>
  </si>
  <si>
    <t>VV</t>
  </si>
  <si>
    <t>113107182</t>
  </si>
  <si>
    <t>Odstranění podkladu živičného tl přes 50 do 100 mm strojně pl přes 50 do 200 m2</t>
  </si>
  <si>
    <t>-341428948</t>
  </si>
  <si>
    <t>1,1*(102,0-3,0*2-20,0)</t>
  </si>
  <si>
    <t>1,0*10,9</t>
  </si>
  <si>
    <t>2,4*2,4*3</t>
  </si>
  <si>
    <t>Součet</t>
  </si>
  <si>
    <t>5</t>
  </si>
  <si>
    <t>113154122</t>
  </si>
  <si>
    <t>Frézování živičného krytu tl 40 mm pruh š přes 0,5 do 1 m pl do 500 m2 bez překážek v trase</t>
  </si>
  <si>
    <t>105507979</t>
  </si>
  <si>
    <t>6</t>
  </si>
  <si>
    <t>119001405</t>
  </si>
  <si>
    <t>Dočasné zajištění potrubí z PE DN do 200 mm</t>
  </si>
  <si>
    <t>m</t>
  </si>
  <si>
    <t>574149651</t>
  </si>
  <si>
    <t>1,5*5</t>
  </si>
  <si>
    <t>7</t>
  </si>
  <si>
    <t>119001421</t>
  </si>
  <si>
    <t>Dočasné zajištění kabelů a kabelových tratí ze 3 volně ložených kabelů</t>
  </si>
  <si>
    <t>1186136926</t>
  </si>
  <si>
    <t>1,5*2</t>
  </si>
  <si>
    <t>8</t>
  </si>
  <si>
    <t>119003211</t>
  </si>
  <si>
    <t>Mobilní plotová zábrana s reflexním pásem výšky do 1,5 m pro zabezpečení výkopu zřízení</t>
  </si>
  <si>
    <t>-1874550615</t>
  </si>
  <si>
    <t>9</t>
  </si>
  <si>
    <t>119003212</t>
  </si>
  <si>
    <t>Mobilní plotová zábrana s reflexním pásem výšky do 1,5 m pro zabezpečení výkopu odstranění</t>
  </si>
  <si>
    <t>832369044</t>
  </si>
  <si>
    <t>10</t>
  </si>
  <si>
    <t>119004111</t>
  </si>
  <si>
    <t>Bezpečný vstup nebo výstup z výkopu pomocí žebříku zřízení</t>
  </si>
  <si>
    <t>-717661993</t>
  </si>
  <si>
    <t>3,0*2</t>
  </si>
  <si>
    <t>11</t>
  </si>
  <si>
    <t>119004112</t>
  </si>
  <si>
    <t>Bezpečný vstup nebo výstup z výkopu pomocí žebříku odstranění</t>
  </si>
  <si>
    <t>-543540447</t>
  </si>
  <si>
    <t>132251101</t>
  </si>
  <si>
    <t>Hloubení rýh nezapažených š do 800 mm v hornině třídy těžitelnosti I skupiny 3 objem do 20 m3 strojně</t>
  </si>
  <si>
    <t>m3</t>
  </si>
  <si>
    <t>1645625816</t>
  </si>
  <si>
    <t>výkop pro odvod.žlab</t>
  </si>
  <si>
    <t>0,4*0,4*6,7</t>
  </si>
  <si>
    <t>r10*0,5</t>
  </si>
  <si>
    <t>13</t>
  </si>
  <si>
    <t>132254204</t>
  </si>
  <si>
    <t>Hloubení zapažených rýh š do 2000 mm v hornině třídy těžitelnosti I skupiny 3 objem do 500 m3</t>
  </si>
  <si>
    <t>1938908792</t>
  </si>
  <si>
    <t>sběrač D</t>
  </si>
  <si>
    <t>1,1*(1,63+2,66)*0,5*7,3</t>
  </si>
  <si>
    <t>1,1*(2,66+2,51)*0,5*3,7</t>
  </si>
  <si>
    <t>1,1*(2,47+2,67)*0,5*26,5</t>
  </si>
  <si>
    <t>1,1*(2,67+1,62)*0,5*22,0</t>
  </si>
  <si>
    <t>1,1*(2,62+1,5)*0,5*42,0</t>
  </si>
  <si>
    <t>Mezisoučet</t>
  </si>
  <si>
    <t>propoj.potrubí</t>
  </si>
  <si>
    <t>1,0*(1,6+0,8)*0,5*10,9</t>
  </si>
  <si>
    <t>1,0*2,0*(17-10,9)</t>
  </si>
  <si>
    <t>r*0,5</t>
  </si>
  <si>
    <t>14</t>
  </si>
  <si>
    <t>132351101</t>
  </si>
  <si>
    <t>Hloubení rýh nezapažených š do 800 mm v hornině třídy těžitelnosti II skupiny 4 objem do 20 m3 strojně</t>
  </si>
  <si>
    <t>1136416304</t>
  </si>
  <si>
    <t>15</t>
  </si>
  <si>
    <t>132354204</t>
  </si>
  <si>
    <t>Hloubení zapažených rýh š do 2000 mm v hornině třídy těžitelnosti II skupiny 4 objem do 500 m3</t>
  </si>
  <si>
    <t>363416140</t>
  </si>
  <si>
    <t>16</t>
  </si>
  <si>
    <t>133254103</t>
  </si>
  <si>
    <t>Hloubení šachet zapažených v hornině třídy těžitelnosti I skupiny 3 objem do 100 m3</t>
  </si>
  <si>
    <t>171010838</t>
  </si>
  <si>
    <t>prefa šachty</t>
  </si>
  <si>
    <t>2,4*2,4*(2,66*2+2,67+2,625+1,6+0,3*5)</t>
  </si>
  <si>
    <t>UV</t>
  </si>
  <si>
    <t>1,0*1,0*1,8*2</t>
  </si>
  <si>
    <t>s*0,5</t>
  </si>
  <si>
    <t>17</t>
  </si>
  <si>
    <t>133354103</t>
  </si>
  <si>
    <t>Hloubení šachet zapažených v hornině třídy těžitelnosti II skupiny 4 objem do 100 m3</t>
  </si>
  <si>
    <t>-1787148973</t>
  </si>
  <si>
    <t>18</t>
  </si>
  <si>
    <t>151101101</t>
  </si>
  <si>
    <t>Zřízení příložného pažení a rozepření stěn rýh hl do 2 m</t>
  </si>
  <si>
    <t>1692708408</t>
  </si>
  <si>
    <t>(1,6+0,8)*0,5*10,9*2</t>
  </si>
  <si>
    <t>2,0*(17,0-10,9)*2</t>
  </si>
  <si>
    <t>19</t>
  </si>
  <si>
    <t>151101102</t>
  </si>
  <si>
    <t>Zřízení příložného pažení a rozepření stěn rýh hl přes 2 do 4 m</t>
  </si>
  <si>
    <t>1246771799</t>
  </si>
  <si>
    <t>(1,63+2,66)*0,5*7,3*2</t>
  </si>
  <si>
    <t>(2,66+2,51)*0,5*3,7*2</t>
  </si>
  <si>
    <t>(2,47+2,67)*0,5*26,5*2</t>
  </si>
  <si>
    <t>(2,67+1,62)*0,5*22,0*2</t>
  </si>
  <si>
    <t>(2,62+1,5)*0,5*42,0*2</t>
  </si>
  <si>
    <t>20</t>
  </si>
  <si>
    <t>151101111</t>
  </si>
  <si>
    <t>Odstranění příložného pažení a rozepření stěn rýh hl do 2 m</t>
  </si>
  <si>
    <t>1103509495</t>
  </si>
  <si>
    <t>151101112</t>
  </si>
  <si>
    <t>Odstranění příložného pažení a rozepření stěn rýh hl přes 2 do 4 m</t>
  </si>
  <si>
    <t>960720362</t>
  </si>
  <si>
    <t>22</t>
  </si>
  <si>
    <t>151101201</t>
  </si>
  <si>
    <t>Zřízení příložného pažení stěn výkopu hl do 4 m</t>
  </si>
  <si>
    <t>652190966</t>
  </si>
  <si>
    <t>2,4*4*(2,66*2+2,67+2,625+1,6+0,3*5)</t>
  </si>
  <si>
    <t>1,0*4*1,8*2</t>
  </si>
  <si>
    <t>23</t>
  </si>
  <si>
    <t>151101211</t>
  </si>
  <si>
    <t>Odstranění příložného pažení stěn hl do 4 m</t>
  </si>
  <si>
    <t>1341081044</t>
  </si>
  <si>
    <t>24</t>
  </si>
  <si>
    <t>162301501</t>
  </si>
  <si>
    <t>Vodorovné přemístění křovin do 5 km D kmene do 100 mm</t>
  </si>
  <si>
    <t>-1980006630</t>
  </si>
  <si>
    <t>25</t>
  </si>
  <si>
    <t>162351104</t>
  </si>
  <si>
    <t>Vodorovné přemístění přes 500 do 1000 m výkopku/sypaniny z horniny třídy těžitelnosti I skupiny 1 až 3</t>
  </si>
  <si>
    <t>2010453159</t>
  </si>
  <si>
    <t>odvoz+dovoz zeminy pro zásyp na mezideponii</t>
  </si>
  <si>
    <t>z*0,5*2</t>
  </si>
  <si>
    <t>26</t>
  </si>
  <si>
    <t>162351124</t>
  </si>
  <si>
    <t>Vodorovné přemístění přes 500 do 1000 m výkopku/sypaniny z hornin třídy těžitelnosti II skupiny 4 a 5</t>
  </si>
  <si>
    <t>1666672503</t>
  </si>
  <si>
    <t>27</t>
  </si>
  <si>
    <t>162751117</t>
  </si>
  <si>
    <t>Vodorovné přemístění přes 9 000 do 10000 m výkopku/sypaniny z horniny třídy těžitelnosti I skupiny 1 až 3</t>
  </si>
  <si>
    <t>404074849</t>
  </si>
  <si>
    <t>odvoz přebytečné zeminy</t>
  </si>
  <si>
    <t>r+s+r10</t>
  </si>
  <si>
    <t>-z</t>
  </si>
  <si>
    <t>o*0,5</t>
  </si>
  <si>
    <t>28</t>
  </si>
  <si>
    <t>162751119</t>
  </si>
  <si>
    <t>Příplatek k vodorovnému přemístění výkopku/sypaniny z horniny třídy těžitelnosti I skupiny 1 až 3 ZKD 1000 m přes 10000 m</t>
  </si>
  <si>
    <t>1424512828</t>
  </si>
  <si>
    <t>o*0,5*10</t>
  </si>
  <si>
    <t>29</t>
  </si>
  <si>
    <t>162751137</t>
  </si>
  <si>
    <t>Vodorovné přemístění přes 9 000 do 10000 m výkopku/sypaniny z horniny třídy těžitelnosti II skupiny 4 a 5</t>
  </si>
  <si>
    <t>-19610010</t>
  </si>
  <si>
    <t>30</t>
  </si>
  <si>
    <t>162751139</t>
  </si>
  <si>
    <t>Příplatek k vodorovnému přemístění výkopku/sypaniny z horniny třídy těžitelnosti II skupiny 4 a 5 ZKD 1000 m přes 10000 m</t>
  </si>
  <si>
    <t>1318027238</t>
  </si>
  <si>
    <t>31</t>
  </si>
  <si>
    <t>167151101</t>
  </si>
  <si>
    <t>Nakládání výkopku z hornin třídy těžitelnosti I skupiny 1 až 3 do 100 m3</t>
  </si>
  <si>
    <t>-1630586348</t>
  </si>
  <si>
    <t>z*0,5</t>
  </si>
  <si>
    <t>32</t>
  </si>
  <si>
    <t>167151102</t>
  </si>
  <si>
    <t>Nakládání výkopku z hornin třídy těžitelnosti II skupiny 4 a 5 do 100 m3</t>
  </si>
  <si>
    <t>679779913</t>
  </si>
  <si>
    <t>dovoz zeminy pro zásyp</t>
  </si>
  <si>
    <t>33</t>
  </si>
  <si>
    <t>171201231</t>
  </si>
  <si>
    <t>Poplatek za uložení zeminy a kamení na recyklační skládce (skládkovné) kód odpadu 17 05 04</t>
  </si>
  <si>
    <t>t</t>
  </si>
  <si>
    <t>1270478906</t>
  </si>
  <si>
    <t>o*2,0</t>
  </si>
  <si>
    <t>34</t>
  </si>
  <si>
    <t>171251201</t>
  </si>
  <si>
    <t>Uložení sypaniny na skládky nebo meziskládky</t>
  </si>
  <si>
    <t>342520615</t>
  </si>
  <si>
    <t>35</t>
  </si>
  <si>
    <t>174151101</t>
  </si>
  <si>
    <t>Zásyp jam, šachet rýh nebo kolem objektů sypaninou se zhutněním</t>
  </si>
  <si>
    <t>-758259480</t>
  </si>
  <si>
    <t>v komunikaci</t>
  </si>
  <si>
    <t>1,1*(1,63+2,66-0,15*2-0,6*2)*0,5*(7,3-3,0)</t>
  </si>
  <si>
    <t>1,1*(2,66+2,51-0,15*2-0,6*2)*0,5*3,7</t>
  </si>
  <si>
    <t>1,1*(2,47+2,67-0,15*2-0,6*2)*0,5*26,5</t>
  </si>
  <si>
    <t>1,1*(2,67+1,62-0,15*2-0,6*2)*0,5*22,0</t>
  </si>
  <si>
    <t>1,1*(2,62+1,5-0,15*2-0,6*2)*0,5*(42,0-20,0)</t>
  </si>
  <si>
    <t>1,0*(1,6+0,8-0,1*2-0,45*2)*0,5*10,9</t>
  </si>
  <si>
    <t>1,0*(2,0-0,1-0,45)*(17,0-10,9)</t>
  </si>
  <si>
    <t>(2,4*2,4-1,3*1,3)*(2,96*2+1,9)</t>
  </si>
  <si>
    <t>36</t>
  </si>
  <si>
    <t>M</t>
  </si>
  <si>
    <t>58331200</t>
  </si>
  <si>
    <t>štěrkopísek netříděný</t>
  </si>
  <si>
    <t>2100795268</t>
  </si>
  <si>
    <t>180,337*2,0</t>
  </si>
  <si>
    <t>37</t>
  </si>
  <si>
    <t>-1610337941</t>
  </si>
  <si>
    <t>r+s</t>
  </si>
  <si>
    <t>-p1-p2-p3</t>
  </si>
  <si>
    <t>-1,3*1,3*(2,96*2+2,97+2,92+1,9)</t>
  </si>
  <si>
    <t>38</t>
  </si>
  <si>
    <t>175151101</t>
  </si>
  <si>
    <t>Obsypání potrubí strojně sypaninou bez prohození, uloženou do 3 m</t>
  </si>
  <si>
    <t>-684613770</t>
  </si>
  <si>
    <t>1,1*0,6*102,0</t>
  </si>
  <si>
    <t>1,0*0,45*17,0</t>
  </si>
  <si>
    <t>39</t>
  </si>
  <si>
    <t>58337331</t>
  </si>
  <si>
    <t>štěrkopísek frakce 0/22</t>
  </si>
  <si>
    <t>-2032964872</t>
  </si>
  <si>
    <t>74,97*2 'Přepočtené koeficientem množství</t>
  </si>
  <si>
    <t>Svislé a kompletní konstrukce</t>
  </si>
  <si>
    <t>40</t>
  </si>
  <si>
    <t>359901211</t>
  </si>
  <si>
    <t>Monitoring stoky jakékoli výšky na nové kanalizaci</t>
  </si>
  <si>
    <t>-713335023</t>
  </si>
  <si>
    <t>102+17</t>
  </si>
  <si>
    <t>Vodorovné konstrukce</t>
  </si>
  <si>
    <t>41</t>
  </si>
  <si>
    <t>451572111</t>
  </si>
  <si>
    <t>Lože pod potrubí otevřený výkop z kameniva drobného těženého</t>
  </si>
  <si>
    <t>-2050299734</t>
  </si>
  <si>
    <t>1,1*0,15*102,0</t>
  </si>
  <si>
    <t>1,0*0,1*17,0</t>
  </si>
  <si>
    <t>42</t>
  </si>
  <si>
    <t>452112112</t>
  </si>
  <si>
    <t>Osazení betonových prstenců nebo rámů v do 100 mm pod poklopy a mříže</t>
  </si>
  <si>
    <t>kus</t>
  </si>
  <si>
    <t>-570996865</t>
  </si>
  <si>
    <t>43</t>
  </si>
  <si>
    <t>59224187</t>
  </si>
  <si>
    <t>prstenec šachtový vyrovnávací betonový 625x120x100mm</t>
  </si>
  <si>
    <t>959937226</t>
  </si>
  <si>
    <t>44</t>
  </si>
  <si>
    <t>-486892914</t>
  </si>
  <si>
    <t>45</t>
  </si>
  <si>
    <t>59223864</t>
  </si>
  <si>
    <t>prstenec betonový pro uliční vpusť vyrovnávací 39 x 6 x 13 cm</t>
  </si>
  <si>
    <t>-939472258</t>
  </si>
  <si>
    <t>46</t>
  </si>
  <si>
    <t>452112122</t>
  </si>
  <si>
    <t>Osazení betonových prstenců nebo rámů v přes 100 do 200 mm pod poklopy a mříže</t>
  </si>
  <si>
    <t>-1838754965</t>
  </si>
  <si>
    <t>47</t>
  </si>
  <si>
    <t>59224188</t>
  </si>
  <si>
    <t>prstenec šachtový vyrovnávací betonový 625x120x120mm</t>
  </si>
  <si>
    <t>1332350759</t>
  </si>
  <si>
    <t>48</t>
  </si>
  <si>
    <t>461211712</t>
  </si>
  <si>
    <t>Patka z lomového kamene pro dlažbu na sucho s vylitím spár cementovou maltou</t>
  </si>
  <si>
    <t>1133029022</t>
  </si>
  <si>
    <t>3,0*0,8*0,6</t>
  </si>
  <si>
    <t>49</t>
  </si>
  <si>
    <t>462511370</t>
  </si>
  <si>
    <t>Zához z lomového kamene bez proštěrkování z terénu hmotnost přes 200 do 500 kg</t>
  </si>
  <si>
    <t>1098594313</t>
  </si>
  <si>
    <t>11,0*0,3</t>
  </si>
  <si>
    <t>50</t>
  </si>
  <si>
    <t>465513127</t>
  </si>
  <si>
    <t>Dlažba z lomového kamene na cementovou maltu s vyspárováním tl 200 mm</t>
  </si>
  <si>
    <t>-402534548</t>
  </si>
  <si>
    <t>Komunikace pozemní</t>
  </si>
  <si>
    <t>51</t>
  </si>
  <si>
    <t>564851111</t>
  </si>
  <si>
    <t>Podklad ze štěrkodrtě ŠD plochy přes 100 m2 tl 150 mm</t>
  </si>
  <si>
    <t>-1309328695</t>
  </si>
  <si>
    <t>52</t>
  </si>
  <si>
    <t>565145101</t>
  </si>
  <si>
    <t>Asfaltový beton vrstva podkladní ACP 16 (obalované kamenivo OKS) tl 60 mm š do 1,5 m</t>
  </si>
  <si>
    <t>-1658396816</t>
  </si>
  <si>
    <t>53</t>
  </si>
  <si>
    <t>567122114</t>
  </si>
  <si>
    <t>Podklad ze směsi stmelené cementem SC C 8/10 (KSC I) tl 150 mm</t>
  </si>
  <si>
    <t>689725120</t>
  </si>
  <si>
    <t>54</t>
  </si>
  <si>
    <t>573231111</t>
  </si>
  <si>
    <t>Postřik živičný spojovací ze silniční emulze v množství 0,70 kg/m2</t>
  </si>
  <si>
    <t>-1922192451</t>
  </si>
  <si>
    <t>k*2</t>
  </si>
  <si>
    <t>55</t>
  </si>
  <si>
    <t>577134111</t>
  </si>
  <si>
    <t>Asfaltový beton vrstva obrusná ACO 11+ (ABS) tř. I tl 40 mm š do 3 m z nemodifikovaného asfaltu</t>
  </si>
  <si>
    <t>-1261927728</t>
  </si>
  <si>
    <t>56</t>
  </si>
  <si>
    <t>599141111</t>
  </si>
  <si>
    <t>Vyplnění spár mezi silničními dílci živičnou zálivkou</t>
  </si>
  <si>
    <t>-644205735</t>
  </si>
  <si>
    <t>(102,0-3,0*2-20,0)*2</t>
  </si>
  <si>
    <t>10,9*2</t>
  </si>
  <si>
    <t>2,4*4*3</t>
  </si>
  <si>
    <t>Trubní vedení</t>
  </si>
  <si>
    <t>57</t>
  </si>
  <si>
    <t>810391811</t>
  </si>
  <si>
    <t>Bourání stávajícího potrubí z betonu DN přes 200 do 400</t>
  </si>
  <si>
    <t>1406840849</t>
  </si>
  <si>
    <t>58</t>
  </si>
  <si>
    <t>871313122</t>
  </si>
  <si>
    <t>Montáž kanalizačního potrubí hladkého plnostěnného SN 10 z PVC-U DN 160</t>
  </si>
  <si>
    <t>-802008818</t>
  </si>
  <si>
    <t>59</t>
  </si>
  <si>
    <t>28611174</t>
  </si>
  <si>
    <t>trubka kanalizační PVC-U plnostěnná jednovrstvá DN 160x3000mm SN10</t>
  </si>
  <si>
    <t>1726904787</t>
  </si>
  <si>
    <t>17*1,03 'Přepočtené koeficientem množství</t>
  </si>
  <si>
    <t>60</t>
  </si>
  <si>
    <t>871370410</t>
  </si>
  <si>
    <t>Montáž kanalizačního potrubí korugovaného SN 10 z polypropylenu DN 300</t>
  </si>
  <si>
    <t>-1586560184</t>
  </si>
  <si>
    <t>61</t>
  </si>
  <si>
    <t>28614153</t>
  </si>
  <si>
    <t>trubka kanalizační PP korugovaná DN 300x6000mm s hrdlem SN10</t>
  </si>
  <si>
    <t>-938385792</t>
  </si>
  <si>
    <t>102*1,015 'Přepočtené koeficientem množství</t>
  </si>
  <si>
    <t>62</t>
  </si>
  <si>
    <t>877310440</t>
  </si>
  <si>
    <t>Montáž šachtových vložek na kanalizačním potrubí z PP trub korugovaných DN 150</t>
  </si>
  <si>
    <t>967795629</t>
  </si>
  <si>
    <t>63</t>
  </si>
  <si>
    <t>28617480</t>
  </si>
  <si>
    <t>vložka šachtová kanalizace PP korugované DN 160</t>
  </si>
  <si>
    <t>-2012293092</t>
  </si>
  <si>
    <t>64</t>
  </si>
  <si>
    <t>877370440</t>
  </si>
  <si>
    <t>Montáž šachtových vložek na kanalizačním potrubí z PP trub korugovaných DN 300</t>
  </si>
  <si>
    <t>-349809599</t>
  </si>
  <si>
    <t>65</t>
  </si>
  <si>
    <t>28617483</t>
  </si>
  <si>
    <t>vložka šachtová kanalizace PP korugované DN 300</t>
  </si>
  <si>
    <t>1853324369</t>
  </si>
  <si>
    <t>66</t>
  </si>
  <si>
    <t>890411851</t>
  </si>
  <si>
    <t>Bourání šachet z prefabrikovaných skruží strojně obestavěného prostoru do 1,5 m3</t>
  </si>
  <si>
    <t>-2133017780</t>
  </si>
  <si>
    <t>0,5*0,5*1,8*2</t>
  </si>
  <si>
    <t>67</t>
  </si>
  <si>
    <t>890431851</t>
  </si>
  <si>
    <t>Bourání šachet z prefabrikovaných skruží strojně obestavěného prostoru přes 1,5 do 3 m3</t>
  </si>
  <si>
    <t>709309817</t>
  </si>
  <si>
    <t>revizní šachty DN 1000</t>
  </si>
  <si>
    <t>3,14*0,55*0,55*2,8*5</t>
  </si>
  <si>
    <t>68</t>
  </si>
  <si>
    <t>892351111</t>
  </si>
  <si>
    <t>Tlaková zkouška vodou potrubí DN 150 nebo 200</t>
  </si>
  <si>
    <t>-1124542015</t>
  </si>
  <si>
    <t>69</t>
  </si>
  <si>
    <t>892381111</t>
  </si>
  <si>
    <t>Tlaková zkouška vodou potrubí DN 250, DN 300 nebo 350</t>
  </si>
  <si>
    <t>-283907735</t>
  </si>
  <si>
    <t>70</t>
  </si>
  <si>
    <t>894410102</t>
  </si>
  <si>
    <t>Osazení betonových dílců pro kanalizační šachty DN 1000 šachtové dno výšky 800 mm</t>
  </si>
  <si>
    <t>1256562046</t>
  </si>
  <si>
    <t>71</t>
  </si>
  <si>
    <t>59224338</t>
  </si>
  <si>
    <t>dno betonové šachty DN 1000 kanalizační výšky 80cm</t>
  </si>
  <si>
    <t>-469607843</t>
  </si>
  <si>
    <t>72</t>
  </si>
  <si>
    <t>894410211</t>
  </si>
  <si>
    <t>Osazení betonových dílců pro kanalizační šachty DN 1000 skruž rovná výšky 250 mm</t>
  </si>
  <si>
    <t>-1518360430</t>
  </si>
  <si>
    <t>73</t>
  </si>
  <si>
    <t>PFB.1122103</t>
  </si>
  <si>
    <t>Skruž výšky 250 mm TBS-Q.1 100/25/12 PS</t>
  </si>
  <si>
    <t>-583393740</t>
  </si>
  <si>
    <t>74</t>
  </si>
  <si>
    <t>894410212</t>
  </si>
  <si>
    <t>Osazení betonových dílců pro kanalizační šachty DN 1000 skruž rovná výšky 500 mm</t>
  </si>
  <si>
    <t>-1679604713</t>
  </si>
  <si>
    <t>75</t>
  </si>
  <si>
    <t>PFB.1122113</t>
  </si>
  <si>
    <t>Skruž výšky 500 mm TBS-Q.1 100/50/12 PS</t>
  </si>
  <si>
    <t>-964841922</t>
  </si>
  <si>
    <t>76</t>
  </si>
  <si>
    <t>894410232</t>
  </si>
  <si>
    <t>Osazení betonových dílců pro kanalizační šachty DN 1000 skruž přechodová (konus)</t>
  </si>
  <si>
    <t>104978447</t>
  </si>
  <si>
    <t>77</t>
  </si>
  <si>
    <t>PFB.1121104</t>
  </si>
  <si>
    <t>Konus TBR-Q.1 100-63/58/12 KPS</t>
  </si>
  <si>
    <t>-642868997</t>
  </si>
  <si>
    <t>78</t>
  </si>
  <si>
    <t>59224348</t>
  </si>
  <si>
    <t>těsnění elastomerové pro spojení šachetních dílů DN 1000</t>
  </si>
  <si>
    <t>642090449</t>
  </si>
  <si>
    <t>79</t>
  </si>
  <si>
    <t>895941313</t>
  </si>
  <si>
    <t>Osazení vpusti uliční DN 450 z betonových dílců skruž horní 295 mm</t>
  </si>
  <si>
    <t>282299921</t>
  </si>
  <si>
    <t>80</t>
  </si>
  <si>
    <t>59223857</t>
  </si>
  <si>
    <t>skruž betonová horní pro uliční vpusť 450x295x50mm</t>
  </si>
  <si>
    <t>300246765</t>
  </si>
  <si>
    <t>81</t>
  </si>
  <si>
    <t>895941302</t>
  </si>
  <si>
    <t>Osazení vpusti uliční DN 450 z betonových dílců dno s kalištěm</t>
  </si>
  <si>
    <t>-688805539</t>
  </si>
  <si>
    <t>82</t>
  </si>
  <si>
    <t>59223852</t>
  </si>
  <si>
    <t>dno betonové pro uliční vpusť s kalovou prohlubní 45x30x5 cm</t>
  </si>
  <si>
    <t>1326813016</t>
  </si>
  <si>
    <t>83</t>
  </si>
  <si>
    <t>895941331</t>
  </si>
  <si>
    <t>Osazení vpusti uliční DN 450 z betonových dílců skruž průběžná s výtokem</t>
  </si>
  <si>
    <t>1313614692</t>
  </si>
  <si>
    <t>84</t>
  </si>
  <si>
    <t>59223854</t>
  </si>
  <si>
    <t>skruž betonová pro uliční vpusť s výtokovým otvorem PVC, 45x35x5 cm</t>
  </si>
  <si>
    <t>-916869959</t>
  </si>
  <si>
    <t>85</t>
  </si>
  <si>
    <t>899103112</t>
  </si>
  <si>
    <t>Osazení poklopů litinových, ocelových nebo železobetonových včetně rámů pro třídu zatížení B125, C250</t>
  </si>
  <si>
    <t>1280250370</t>
  </si>
  <si>
    <t>86</t>
  </si>
  <si>
    <t>PFB.0001005OZ</t>
  </si>
  <si>
    <t>Poklop litinový KASI (OZ) KB 03 Poklop litinový bez odvět."B3" B125</t>
  </si>
  <si>
    <t>-959622112</t>
  </si>
  <si>
    <t>87</t>
  </si>
  <si>
    <t>899104112</t>
  </si>
  <si>
    <t>Osazení poklopů litinových, ocelových nebo železobetonových včetně rámů pro třídu zatížení D400, E600</t>
  </si>
  <si>
    <t>-874805147</t>
  </si>
  <si>
    <t>88</t>
  </si>
  <si>
    <t>PFB.0001008OZ</t>
  </si>
  <si>
    <t>Poklop litinový KASI (OZ) KD 03 Poklop litinový s odvětráním "D3" D400</t>
  </si>
  <si>
    <t>306518153</t>
  </si>
  <si>
    <t>89</t>
  </si>
  <si>
    <t>899104211</t>
  </si>
  <si>
    <t>Demontáž poklopů litinových nebo ocelových včetně rámů hmotnosti přes 150 kg</t>
  </si>
  <si>
    <t>166736177</t>
  </si>
  <si>
    <t>90</t>
  </si>
  <si>
    <t>899204112</t>
  </si>
  <si>
    <t>Osazení mříží litinových včetně rámů a košů na bahno pro třídu zatížení D400, E600</t>
  </si>
  <si>
    <t>-1690741606</t>
  </si>
  <si>
    <t>91</t>
  </si>
  <si>
    <t>55242320</t>
  </si>
  <si>
    <t>mříž vtoková litinová plochá 500x500mm</t>
  </si>
  <si>
    <t>1131507889</t>
  </si>
  <si>
    <t>92</t>
  </si>
  <si>
    <t>59223875</t>
  </si>
  <si>
    <t>koš nízký pro uliční vpusti žárově Pz plech pro rám 500/500mm</t>
  </si>
  <si>
    <t>-1168520159</t>
  </si>
  <si>
    <t>93</t>
  </si>
  <si>
    <t>899204211</t>
  </si>
  <si>
    <t>Demontáž mříží litinových včetně rámů hmotnosti přes 150 kg</t>
  </si>
  <si>
    <t>890894397</t>
  </si>
  <si>
    <t>Ostatní konstrukce a práce, bourání</t>
  </si>
  <si>
    <t>94</t>
  </si>
  <si>
    <t>919735111</t>
  </si>
  <si>
    <t>Řezání stávajícího živičného krytu hl do 50 mm</t>
  </si>
  <si>
    <t>-1846355738</t>
  </si>
  <si>
    <t>95</t>
  </si>
  <si>
    <t>935113212.1</t>
  </si>
  <si>
    <t>Osazení odvodňovacího betonového žlabu vč.obetonování</t>
  </si>
  <si>
    <t>852219086</t>
  </si>
  <si>
    <t>96</t>
  </si>
  <si>
    <t>RMAT0001</t>
  </si>
  <si>
    <t>Odvodňovací žlaby betonový štěrbinový 160 - 40 t (1000 x 300 x 300 mm)</t>
  </si>
  <si>
    <t>-1383704102</t>
  </si>
  <si>
    <t>97</t>
  </si>
  <si>
    <t>935923218.1</t>
  </si>
  <si>
    <t xml:space="preserve">Osazení vpusti pro odvodňovací žlab betonový </t>
  </si>
  <si>
    <t>-1127809677</t>
  </si>
  <si>
    <t>98</t>
  </si>
  <si>
    <t>59223073.1</t>
  </si>
  <si>
    <t>Sběrná vpusť žlab BETONOVÁ 300 litina 40t (500 x 300 x 700 mm) pro štěrbinový žlab</t>
  </si>
  <si>
    <t>-60766100</t>
  </si>
  <si>
    <t>99</t>
  </si>
  <si>
    <t>966008222</t>
  </si>
  <si>
    <t>Bourání betonového nebo polymerbetonového odvodňovacího žlabu š přes 200 mm</t>
  </si>
  <si>
    <t>-1772686279</t>
  </si>
  <si>
    <t>997</t>
  </si>
  <si>
    <t>Přesun sutě</t>
  </si>
  <si>
    <t>100</t>
  </si>
  <si>
    <t>997221551</t>
  </si>
  <si>
    <t>Vodorovná doprava suti ze sypkých materiálů do 1 km</t>
  </si>
  <si>
    <t>630569289</t>
  </si>
  <si>
    <t>101</t>
  </si>
  <si>
    <t>997221559</t>
  </si>
  <si>
    <t>Příplatek ZKD 1 km u vodorovné dopravy suti ze sypkých materiálů</t>
  </si>
  <si>
    <t>1994951933</t>
  </si>
  <si>
    <t>sut1*19</t>
  </si>
  <si>
    <t>102</t>
  </si>
  <si>
    <t>997221561</t>
  </si>
  <si>
    <t>Vodorovná doprava suti z kusových materiálů do 1 km</t>
  </si>
  <si>
    <t>-513060654</t>
  </si>
  <si>
    <t>146,995-sut1</t>
  </si>
  <si>
    <t>103</t>
  </si>
  <si>
    <t>997221569</t>
  </si>
  <si>
    <t>Příplatek ZKD 1 km u vodorovné dopravy suti z kusových materiálů</t>
  </si>
  <si>
    <t>45806421</t>
  </si>
  <si>
    <t>sut2*19</t>
  </si>
  <si>
    <t>104</t>
  </si>
  <si>
    <t>997221611</t>
  </si>
  <si>
    <t>Nakládání suti na dopravní prostředky pro vodorovnou dopravu</t>
  </si>
  <si>
    <t>-223437443</t>
  </si>
  <si>
    <t>105</t>
  </si>
  <si>
    <t>997221862</t>
  </si>
  <si>
    <t>Poplatek za uložení na recyklační skládce (skládkovné) stavebního odpadu z armovaného betonu pod kódem 17 01 01</t>
  </si>
  <si>
    <t>-785625542</t>
  </si>
  <si>
    <t>106</t>
  </si>
  <si>
    <t>997221873</t>
  </si>
  <si>
    <t>Poplatek za uložení na recyklační skládce (skládkovné) stavebního odpadu zeminy a kamení zatříděného do Katalogu odpadů pod kódem 17 05 04</t>
  </si>
  <si>
    <t>802672093</t>
  </si>
  <si>
    <t>sut1-34,875</t>
  </si>
  <si>
    <t>107</t>
  </si>
  <si>
    <t>997221875</t>
  </si>
  <si>
    <t>Poplatek za uložení na recyklační skládce (skládkovné) stavebního odpadu asfaltového bez obsahu dehtu zatříděného do Katalogu odpadů pod kódem 17 03 02</t>
  </si>
  <si>
    <t>1960348079</t>
  </si>
  <si>
    <t>998</t>
  </si>
  <si>
    <t>Přesun hmot</t>
  </si>
  <si>
    <t>108</t>
  </si>
  <si>
    <t>998276101</t>
  </si>
  <si>
    <t>Přesun hmot pro trubní vedení z trub z plastických hmot otevřený výkop</t>
  </si>
  <si>
    <t>1082679881</t>
  </si>
  <si>
    <t>VRN</t>
  </si>
  <si>
    <t>Vedlejší rozpočtové náklady</t>
  </si>
  <si>
    <t>VRN1</t>
  </si>
  <si>
    <t>Průzkumné, geodetické a projektové práce</t>
  </si>
  <si>
    <t>109</t>
  </si>
  <si>
    <t>012103000</t>
  </si>
  <si>
    <t>Geodetické práce před výstavbou</t>
  </si>
  <si>
    <t>kpl</t>
  </si>
  <si>
    <t>1024</t>
  </si>
  <si>
    <t>1456565292</t>
  </si>
  <si>
    <t>110</t>
  </si>
  <si>
    <t>012203000</t>
  </si>
  <si>
    <t>Geodetické práce při provádění stavby</t>
  </si>
  <si>
    <t>750839183</t>
  </si>
  <si>
    <t>111</t>
  </si>
  <si>
    <t>012303000</t>
  </si>
  <si>
    <t>Geodetické práce po výstavbě</t>
  </si>
  <si>
    <t>-1917724409</t>
  </si>
  <si>
    <t>VRN3</t>
  </si>
  <si>
    <t>Zařízení staveniště</t>
  </si>
  <si>
    <t>112</t>
  </si>
  <si>
    <t>030001000</t>
  </si>
  <si>
    <t>480553232</t>
  </si>
  <si>
    <t>VRN7</t>
  </si>
  <si>
    <t>Provozní vlivy</t>
  </si>
  <si>
    <t>113</t>
  </si>
  <si>
    <t>072002000</t>
  </si>
  <si>
    <t>Silniční provoz-dočasné dopravní značení</t>
  </si>
  <si>
    <t>-2143163383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</si>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</sst>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58" workbookViewId="0">
      <selection activeCell="AI68" sqref="AI6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1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6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R5" s="20"/>
      <c r="BE5" s="19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R6" s="20"/>
      <c r="BE6" s="19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4"/>
      <c r="BS8" s="17" t="s">
        <v>6</v>
      </c>
    </row>
    <row r="9" spans="1:74" ht="14.45" customHeight="1">
      <c r="B9" s="20"/>
      <c r="AR9" s="20"/>
      <c r="BE9" s="19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4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94"/>
      <c r="BS11" s="17" t="s">
        <v>6</v>
      </c>
    </row>
    <row r="12" spans="1:74" ht="6.95" customHeight="1">
      <c r="B12" s="20"/>
      <c r="AR12" s="20"/>
      <c r="BE12" s="19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4"/>
      <c r="BS13" s="17" t="s">
        <v>6</v>
      </c>
    </row>
    <row r="14" spans="1:74" ht="12.75">
      <c r="B14" s="20"/>
      <c r="E14" s="199" t="s">
        <v>29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27</v>
      </c>
      <c r="AN14" s="29" t="s">
        <v>29</v>
      </c>
      <c r="AR14" s="20"/>
      <c r="BE14" s="194"/>
      <c r="BS14" s="17" t="s">
        <v>6</v>
      </c>
    </row>
    <row r="15" spans="1:74" ht="6.95" customHeight="1">
      <c r="B15" s="20"/>
      <c r="AR15" s="20"/>
      <c r="BE15" s="194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4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94"/>
      <c r="BS17" s="17" t="s">
        <v>32</v>
      </c>
    </row>
    <row r="18" spans="2:71" ht="6.95" customHeight="1">
      <c r="B18" s="20"/>
      <c r="AR18" s="20"/>
      <c r="BE18" s="194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94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194"/>
      <c r="BS20" s="17" t="s">
        <v>32</v>
      </c>
    </row>
    <row r="21" spans="2:71" ht="6.95" customHeight="1">
      <c r="B21" s="20"/>
      <c r="AR21" s="20"/>
      <c r="BE21" s="194"/>
    </row>
    <row r="22" spans="2:71" ht="12" customHeight="1">
      <c r="B22" s="20"/>
      <c r="D22" s="27" t="s">
        <v>35</v>
      </c>
      <c r="AR22" s="20"/>
      <c r="BE22" s="194"/>
    </row>
    <row r="23" spans="2:71" ht="16.5" customHeight="1">
      <c r="B23" s="20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2:71" ht="6.95" customHeight="1">
      <c r="B24" s="20"/>
      <c r="AR24" s="20"/>
      <c r="BE24" s="19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4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2">
        <f>ROUND(AG94,2)</f>
        <v>0</v>
      </c>
      <c r="AL26" s="203"/>
      <c r="AM26" s="203"/>
      <c r="AN26" s="203"/>
      <c r="AO26" s="203"/>
      <c r="AR26" s="32"/>
      <c r="BE26" s="194"/>
    </row>
    <row r="27" spans="2:71" s="1" customFormat="1" ht="6.95" customHeight="1">
      <c r="B27" s="32"/>
      <c r="AR27" s="32"/>
      <c r="BE27" s="194"/>
    </row>
    <row r="28" spans="2:71" s="1" customFormat="1" ht="12.75">
      <c r="B28" s="32"/>
      <c r="L28" s="204" t="s">
        <v>37</v>
      </c>
      <c r="M28" s="204"/>
      <c r="N28" s="204"/>
      <c r="O28" s="204"/>
      <c r="P28" s="204"/>
      <c r="W28" s="204" t="s">
        <v>38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39</v>
      </c>
      <c r="AL28" s="204"/>
      <c r="AM28" s="204"/>
      <c r="AN28" s="204"/>
      <c r="AO28" s="204"/>
      <c r="AR28" s="32"/>
      <c r="BE28" s="194"/>
    </row>
    <row r="29" spans="2:71" s="2" customFormat="1" ht="14.45" customHeight="1">
      <c r="B29" s="36"/>
      <c r="D29" s="27" t="s">
        <v>40</v>
      </c>
      <c r="F29" s="27" t="s">
        <v>41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195"/>
    </row>
    <row r="30" spans="2:71" s="2" customFormat="1" ht="14.45" customHeight="1">
      <c r="B30" s="36"/>
      <c r="F30" s="27" t="s">
        <v>42</v>
      </c>
      <c r="L30" s="207">
        <v>0.12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195"/>
    </row>
    <row r="31" spans="2:71" s="2" customFormat="1" ht="14.45" hidden="1" customHeight="1">
      <c r="B31" s="36"/>
      <c r="F31" s="27" t="s">
        <v>43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195"/>
    </row>
    <row r="32" spans="2:71" s="2" customFormat="1" ht="14.45" hidden="1" customHeight="1">
      <c r="B32" s="36"/>
      <c r="F32" s="27" t="s">
        <v>44</v>
      </c>
      <c r="L32" s="207">
        <v>0.12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195"/>
    </row>
    <row r="33" spans="2:57" s="2" customFormat="1" ht="14.45" hidden="1" customHeight="1">
      <c r="B33" s="36"/>
      <c r="F33" s="27" t="s">
        <v>45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195"/>
    </row>
    <row r="34" spans="2:57" s="1" customFormat="1" ht="6.95" customHeight="1">
      <c r="B34" s="32"/>
      <c r="AR34" s="32"/>
      <c r="BE34" s="194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8" t="s">
        <v>48</v>
      </c>
      <c r="Y35" s="209"/>
      <c r="Z35" s="209"/>
      <c r="AA35" s="209"/>
      <c r="AB35" s="209"/>
      <c r="AC35" s="39"/>
      <c r="AD35" s="39"/>
      <c r="AE35" s="39"/>
      <c r="AF35" s="39"/>
      <c r="AG35" s="39"/>
      <c r="AH35" s="39"/>
      <c r="AI35" s="39"/>
      <c r="AJ35" s="39"/>
      <c r="AK35" s="210">
        <f>SUM(AK26:AK33)</f>
        <v>0</v>
      </c>
      <c r="AL35" s="209"/>
      <c r="AM35" s="209"/>
      <c r="AN35" s="209"/>
      <c r="AO35" s="21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5" customHeight="1">
      <c r="B82" s="32"/>
      <c r="C82" s="21" t="s">
        <v>55</v>
      </c>
      <c r="AR82" s="32"/>
    </row>
    <row r="83" spans="1:90" s="1" customFormat="1" ht="6.95" customHeight="1">
      <c r="B83" s="32"/>
      <c r="AR83" s="32"/>
    </row>
    <row r="84" spans="1:90" s="3" customFormat="1" ht="12" customHeight="1">
      <c r="B84" s="48"/>
      <c r="C84" s="27" t="s">
        <v>13</v>
      </c>
      <c r="L84" s="3">
        <f>K5</f>
        <v>0</v>
      </c>
      <c r="AR84" s="48"/>
    </row>
    <row r="85" spans="1:90" s="4" customFormat="1" ht="36.950000000000003" customHeight="1">
      <c r="B85" s="49"/>
      <c r="C85" s="50" t="s">
        <v>16</v>
      </c>
      <c r="L85" s="212" t="str">
        <f>K6</f>
        <v>Valašské Meziříčí -  oprava kanalizace Kouty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49"/>
    </row>
    <row r="86" spans="1:90" s="1" customFormat="1" ht="6.95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Valašské Meziříčí</v>
      </c>
      <c r="AI87" s="27" t="s">
        <v>22</v>
      </c>
      <c r="AM87" s="214" t="str">
        <f>IF(AN8= "","",AN8)</f>
        <v>9. 1. 2024</v>
      </c>
      <c r="AN87" s="214"/>
      <c r="AR87" s="32"/>
    </row>
    <row r="88" spans="1:90" s="1" customFormat="1" ht="6.95" customHeight="1">
      <c r="B88" s="32"/>
      <c r="AR88" s="32"/>
    </row>
    <row r="89" spans="1:90" s="1" customFormat="1" ht="15.2" customHeight="1">
      <c r="B89" s="32"/>
      <c r="C89" s="27" t="s">
        <v>24</v>
      </c>
      <c r="L89" s="3" t="str">
        <f>IF(E11= "","",E11)</f>
        <v>Město Valašské Meziříčí</v>
      </c>
      <c r="AI89" s="27" t="s">
        <v>30</v>
      </c>
      <c r="AM89" s="215" t="str">
        <f>IF(E17="","",E17)</f>
        <v>Ivo Hradil-VODOPROJEKT</v>
      </c>
      <c r="AN89" s="216"/>
      <c r="AO89" s="216"/>
      <c r="AP89" s="216"/>
      <c r="AR89" s="32"/>
      <c r="AS89" s="217" t="s">
        <v>56</v>
      </c>
      <c r="AT89" s="21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5" t="str">
        <f>IF(E20="","",E20)</f>
        <v>Fajfrová Irena</v>
      </c>
      <c r="AN90" s="216"/>
      <c r="AO90" s="216"/>
      <c r="AP90" s="216"/>
      <c r="AR90" s="32"/>
      <c r="AS90" s="219"/>
      <c r="AT90" s="220"/>
      <c r="BD90" s="56"/>
    </row>
    <row r="91" spans="1:90" s="1" customFormat="1" ht="10.9" customHeight="1">
      <c r="B91" s="32"/>
      <c r="AR91" s="32"/>
      <c r="AS91" s="219"/>
      <c r="AT91" s="220"/>
      <c r="BD91" s="56"/>
    </row>
    <row r="92" spans="1:90" s="1" customFormat="1" ht="29.25" customHeight="1">
      <c r="B92" s="32"/>
      <c r="C92" s="221" t="s">
        <v>57</v>
      </c>
      <c r="D92" s="222"/>
      <c r="E92" s="222"/>
      <c r="F92" s="222"/>
      <c r="G92" s="222"/>
      <c r="H92" s="57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ROUND(AG95,2)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6" customFormat="1" ht="24.75" customHeight="1">
      <c r="A95" s="73" t="s">
        <v>79</v>
      </c>
      <c r="B95" s="74"/>
      <c r="C95" s="75"/>
      <c r="D95" s="228"/>
      <c r="E95" s="228"/>
      <c r="F95" s="228"/>
      <c r="G95" s="228"/>
      <c r="H95" s="228"/>
      <c r="I95" s="76"/>
      <c r="J95" s="228" t="s">
        <v>17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'Hradil2401 - Valašské Mez...'!J28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7" t="s">
        <v>80</v>
      </c>
      <c r="AR95" s="74"/>
      <c r="AS95" s="78">
        <v>0</v>
      </c>
      <c r="AT95" s="79">
        <f>ROUND(SUM(AV95:AW95),2)</f>
        <v>0</v>
      </c>
      <c r="AU95" s="80">
        <f>'Hradil2401 - Valašské Mez...'!P125</f>
        <v>0</v>
      </c>
      <c r="AV95" s="79">
        <f>'Hradil2401 - Valašské Mez...'!J31</f>
        <v>0</v>
      </c>
      <c r="AW95" s="79">
        <f>'Hradil2401 - Valašské Mez...'!J32</f>
        <v>0</v>
      </c>
      <c r="AX95" s="79">
        <f>'Hradil2401 - Valašské Mez...'!J33</f>
        <v>0</v>
      </c>
      <c r="AY95" s="79">
        <f>'Hradil2401 - Valašské Mez...'!J34</f>
        <v>0</v>
      </c>
      <c r="AZ95" s="79">
        <f>'Hradil2401 - Valašské Mez...'!F31</f>
        <v>0</v>
      </c>
      <c r="BA95" s="79">
        <f>'Hradil2401 - Valašské Mez...'!F32</f>
        <v>0</v>
      </c>
      <c r="BB95" s="79">
        <f>'Hradil2401 - Valašské Mez...'!F33</f>
        <v>0</v>
      </c>
      <c r="BC95" s="79">
        <f>'Hradil2401 - Valašské Mez...'!F34</f>
        <v>0</v>
      </c>
      <c r="BD95" s="81">
        <f>'Hradil2401 - Valašské Mez...'!F35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Hradil2401 - Valašské Me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1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4</v>
      </c>
      <c r="AZ2" s="83" t="s">
        <v>83</v>
      </c>
      <c r="BA2" s="83" t="s">
        <v>1</v>
      </c>
      <c r="BB2" s="83" t="s">
        <v>1</v>
      </c>
      <c r="BC2" s="83" t="s">
        <v>84</v>
      </c>
      <c r="BD2" s="8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3" t="s">
        <v>86</v>
      </c>
      <c r="BA3" s="83" t="s">
        <v>1</v>
      </c>
      <c r="BB3" s="83" t="s">
        <v>1</v>
      </c>
      <c r="BC3" s="83" t="s">
        <v>87</v>
      </c>
      <c r="BD3" s="83" t="s">
        <v>85</v>
      </c>
    </row>
    <row r="4" spans="2:56" ht="24.95" customHeight="1">
      <c r="B4" s="20"/>
      <c r="D4" s="21" t="s">
        <v>88</v>
      </c>
      <c r="L4" s="20"/>
      <c r="M4" s="84" t="s">
        <v>10</v>
      </c>
      <c r="AT4" s="17" t="s">
        <v>3</v>
      </c>
      <c r="AZ4" s="83" t="s">
        <v>89</v>
      </c>
      <c r="BA4" s="83" t="s">
        <v>1</v>
      </c>
      <c r="BB4" s="83" t="s">
        <v>1</v>
      </c>
      <c r="BC4" s="83" t="s">
        <v>90</v>
      </c>
      <c r="BD4" s="83" t="s">
        <v>85</v>
      </c>
    </row>
    <row r="5" spans="2:56" ht="6.95" customHeight="1">
      <c r="B5" s="20"/>
      <c r="L5" s="20"/>
      <c r="AZ5" s="83" t="s">
        <v>91</v>
      </c>
      <c r="BA5" s="83" t="s">
        <v>1</v>
      </c>
      <c r="BB5" s="83" t="s">
        <v>1</v>
      </c>
      <c r="BC5" s="83" t="s">
        <v>92</v>
      </c>
      <c r="BD5" s="83" t="s">
        <v>85</v>
      </c>
    </row>
    <row r="6" spans="2:56" s="1" customFormat="1" ht="12" customHeight="1">
      <c r="B6" s="32"/>
      <c r="D6" s="27" t="s">
        <v>16</v>
      </c>
      <c r="L6" s="32"/>
      <c r="AZ6" s="83" t="s">
        <v>93</v>
      </c>
      <c r="BA6" s="83" t="s">
        <v>1</v>
      </c>
      <c r="BB6" s="83" t="s">
        <v>1</v>
      </c>
      <c r="BC6" s="83" t="s">
        <v>94</v>
      </c>
      <c r="BD6" s="83" t="s">
        <v>85</v>
      </c>
    </row>
    <row r="7" spans="2:56" s="1" customFormat="1" ht="16.5" customHeight="1">
      <c r="B7" s="32"/>
      <c r="E7" s="212" t="s">
        <v>17</v>
      </c>
      <c r="F7" s="232"/>
      <c r="G7" s="232"/>
      <c r="H7" s="232"/>
      <c r="L7" s="32"/>
      <c r="AZ7" s="83" t="s">
        <v>95</v>
      </c>
      <c r="BA7" s="83" t="s">
        <v>1</v>
      </c>
      <c r="BB7" s="83" t="s">
        <v>1</v>
      </c>
      <c r="BC7" s="83" t="s">
        <v>96</v>
      </c>
      <c r="BD7" s="83" t="s">
        <v>85</v>
      </c>
    </row>
    <row r="8" spans="2:56" s="1" customFormat="1" ht="11.25">
      <c r="B8" s="32"/>
      <c r="L8" s="32"/>
      <c r="AZ8" s="83" t="s">
        <v>97</v>
      </c>
      <c r="BA8" s="83" t="s">
        <v>1</v>
      </c>
      <c r="BB8" s="83" t="s">
        <v>1</v>
      </c>
      <c r="BC8" s="83" t="s">
        <v>98</v>
      </c>
      <c r="BD8" s="83" t="s">
        <v>85</v>
      </c>
    </row>
    <row r="9" spans="2:5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  <c r="AZ9" s="83" t="s">
        <v>99</v>
      </c>
      <c r="BA9" s="83" t="s">
        <v>1</v>
      </c>
      <c r="BB9" s="83" t="s">
        <v>1</v>
      </c>
      <c r="BC9" s="83" t="s">
        <v>100</v>
      </c>
      <c r="BD9" s="83" t="s">
        <v>85</v>
      </c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9. 1. 2024</v>
      </c>
      <c r="L10" s="32"/>
      <c r="AZ10" s="83" t="s">
        <v>101</v>
      </c>
      <c r="BA10" s="83" t="s">
        <v>1</v>
      </c>
      <c r="BB10" s="83" t="s">
        <v>1</v>
      </c>
      <c r="BC10" s="83" t="s">
        <v>102</v>
      </c>
      <c r="BD10" s="83" t="s">
        <v>85</v>
      </c>
    </row>
    <row r="11" spans="2:56" s="1" customFormat="1" ht="10.9" customHeight="1">
      <c r="B11" s="32"/>
      <c r="L11" s="32"/>
      <c r="AZ11" s="83" t="s">
        <v>103</v>
      </c>
      <c r="BA11" s="83" t="s">
        <v>1</v>
      </c>
      <c r="BB11" s="83" t="s">
        <v>1</v>
      </c>
      <c r="BC11" s="83" t="s">
        <v>104</v>
      </c>
      <c r="BD11" s="83" t="s">
        <v>85</v>
      </c>
    </row>
    <row r="12" spans="2:5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  <c r="AZ12" s="83" t="s">
        <v>105</v>
      </c>
      <c r="BA12" s="83" t="s">
        <v>1</v>
      </c>
      <c r="BB12" s="83" t="s">
        <v>1</v>
      </c>
      <c r="BC12" s="83" t="s">
        <v>106</v>
      </c>
      <c r="BD12" s="83" t="s">
        <v>85</v>
      </c>
    </row>
    <row r="13" spans="2:5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  <c r="AZ13" s="83" t="s">
        <v>107</v>
      </c>
      <c r="BA13" s="83" t="s">
        <v>1</v>
      </c>
      <c r="BB13" s="83" t="s">
        <v>1</v>
      </c>
      <c r="BC13" s="83" t="s">
        <v>108</v>
      </c>
      <c r="BD13" s="83" t="s">
        <v>85</v>
      </c>
    </row>
    <row r="14" spans="2:56" s="1" customFormat="1" ht="6.95" customHeight="1">
      <c r="B14" s="32"/>
      <c r="L14" s="32"/>
      <c r="AZ14" s="83" t="s">
        <v>109</v>
      </c>
      <c r="BA14" s="83" t="s">
        <v>1</v>
      </c>
      <c r="BB14" s="83" t="s">
        <v>1</v>
      </c>
      <c r="BC14" s="83" t="s">
        <v>110</v>
      </c>
      <c r="BD14" s="83" t="s">
        <v>85</v>
      </c>
    </row>
    <row r="15" spans="2:5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  <c r="AZ15" s="83" t="s">
        <v>111</v>
      </c>
      <c r="BA15" s="83" t="s">
        <v>1</v>
      </c>
      <c r="BB15" s="83" t="s">
        <v>1</v>
      </c>
      <c r="BC15" s="83" t="s">
        <v>112</v>
      </c>
      <c r="BD15" s="83" t="s">
        <v>85</v>
      </c>
    </row>
    <row r="16" spans="2:56" s="1" customFormat="1" ht="18" customHeight="1">
      <c r="B16" s="32"/>
      <c r="E16" s="233" t="str">
        <f>'Rekapitulace stavby'!E14</f>
        <v>Vyplň údaj</v>
      </c>
      <c r="F16" s="196"/>
      <c r="G16" s="196"/>
      <c r="H16" s="196"/>
      <c r="I16" s="27" t="s">
        <v>27</v>
      </c>
      <c r="J16" s="28" t="str">
        <f>'Rekapitulace stavby'!AN14</f>
        <v>Vyplň údaj</v>
      </c>
      <c r="L16" s="32"/>
      <c r="AZ16" s="83" t="s">
        <v>113</v>
      </c>
      <c r="BA16" s="83" t="s">
        <v>1</v>
      </c>
      <c r="BB16" s="83" t="s">
        <v>1</v>
      </c>
      <c r="BC16" s="83" t="s">
        <v>114</v>
      </c>
      <c r="BD16" s="83" t="s">
        <v>85</v>
      </c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31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35</v>
      </c>
      <c r="L24" s="32"/>
    </row>
    <row r="25" spans="2:12" s="7" customFormat="1" ht="16.5" customHeight="1">
      <c r="B25" s="85"/>
      <c r="E25" s="201" t="s">
        <v>1</v>
      </c>
      <c r="F25" s="201"/>
      <c r="G25" s="201"/>
      <c r="H25" s="201"/>
      <c r="L25" s="85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36</v>
      </c>
      <c r="J28" s="66">
        <f>ROUND(J125,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>
      <c r="B31" s="32"/>
      <c r="D31" s="55" t="s">
        <v>40</v>
      </c>
      <c r="E31" s="27" t="s">
        <v>41</v>
      </c>
      <c r="F31" s="87">
        <f>ROUND((SUM(BE125:BE363)),  2)</f>
        <v>0</v>
      </c>
      <c r="I31" s="88">
        <v>0.21</v>
      </c>
      <c r="J31" s="87">
        <f>ROUND(((SUM(BE125:BE363))*I31),  2)</f>
        <v>0</v>
      </c>
      <c r="L31" s="32"/>
    </row>
    <row r="32" spans="2:12" s="1" customFormat="1" ht="14.45" customHeight="1">
      <c r="B32" s="32"/>
      <c r="E32" s="27" t="s">
        <v>42</v>
      </c>
      <c r="F32" s="87">
        <f>ROUND((SUM(BF125:BF363)),  2)</f>
        <v>0</v>
      </c>
      <c r="I32" s="88">
        <v>0.12</v>
      </c>
      <c r="J32" s="87">
        <f>ROUND(((SUM(BF125:BF363))*I32),  2)</f>
        <v>0</v>
      </c>
      <c r="L32" s="32"/>
    </row>
    <row r="33" spans="2:12" s="1" customFormat="1" ht="14.45" hidden="1" customHeight="1">
      <c r="B33" s="32"/>
      <c r="E33" s="27" t="s">
        <v>43</v>
      </c>
      <c r="F33" s="87">
        <f>ROUND((SUM(BG125:BG363)),  2)</f>
        <v>0</v>
      </c>
      <c r="I33" s="88">
        <v>0.21</v>
      </c>
      <c r="J33" s="87">
        <f>0</f>
        <v>0</v>
      </c>
      <c r="L33" s="32"/>
    </row>
    <row r="34" spans="2:12" s="1" customFormat="1" ht="14.45" hidden="1" customHeight="1">
      <c r="B34" s="32"/>
      <c r="E34" s="27" t="s">
        <v>44</v>
      </c>
      <c r="F34" s="87">
        <f>ROUND((SUM(BH125:BH363)),  2)</f>
        <v>0</v>
      </c>
      <c r="I34" s="88">
        <v>0.12</v>
      </c>
      <c r="J34" s="87">
        <f>0</f>
        <v>0</v>
      </c>
      <c r="L34" s="32"/>
    </row>
    <row r="35" spans="2:12" s="1" customFormat="1" ht="14.45" hidden="1" customHeight="1">
      <c r="B35" s="32"/>
      <c r="E35" s="27" t="s">
        <v>45</v>
      </c>
      <c r="F35" s="87">
        <f>ROUND((SUM(BI125:BI363)),  2)</f>
        <v>0</v>
      </c>
      <c r="I35" s="88">
        <v>0</v>
      </c>
      <c r="J35" s="87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9"/>
      <c r="D37" s="90" t="s">
        <v>46</v>
      </c>
      <c r="E37" s="57"/>
      <c r="F37" s="57"/>
      <c r="G37" s="91" t="s">
        <v>47</v>
      </c>
      <c r="H37" s="92" t="s">
        <v>48</v>
      </c>
      <c r="I37" s="57"/>
      <c r="J37" s="93">
        <f>SUM(J28:J35)</f>
        <v>0</v>
      </c>
      <c r="K37" s="94"/>
      <c r="L37" s="32"/>
    </row>
    <row r="38" spans="2:12" s="1" customFormat="1" ht="14.45" customHeight="1">
      <c r="B38" s="32"/>
      <c r="L38" s="32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95" t="s">
        <v>52</v>
      </c>
      <c r="G61" s="43" t="s">
        <v>51</v>
      </c>
      <c r="H61" s="34"/>
      <c r="I61" s="34"/>
      <c r="J61" s="96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95" t="s">
        <v>52</v>
      </c>
      <c r="G76" s="43" t="s">
        <v>51</v>
      </c>
      <c r="H76" s="34"/>
      <c r="I76" s="34"/>
      <c r="J76" s="9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12" t="str">
        <f>E7</f>
        <v>Valašské Meziříčí -  oprava kanalizace Kouty</v>
      </c>
      <c r="F85" s="232"/>
      <c r="G85" s="232"/>
      <c r="H85" s="232"/>
      <c r="L85" s="32"/>
    </row>
    <row r="86" spans="2:47" s="1" customFormat="1" ht="6.95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Valašské Meziříčí</v>
      </c>
      <c r="I87" s="27" t="s">
        <v>22</v>
      </c>
      <c r="J87" s="52" t="str">
        <f>IF(J10="","",J10)</f>
        <v>9. 1. 2024</v>
      </c>
      <c r="L87" s="32"/>
    </row>
    <row r="88" spans="2:47" s="1" customFormat="1" ht="6.95" customHeight="1">
      <c r="B88" s="32"/>
      <c r="L88" s="32"/>
    </row>
    <row r="89" spans="2:47" s="1" customFormat="1" ht="25.7" customHeight="1">
      <c r="B89" s="32"/>
      <c r="C89" s="27" t="s">
        <v>24</v>
      </c>
      <c r="F89" s="25" t="str">
        <f>E13</f>
        <v>Město Valašské Meziříčí</v>
      </c>
      <c r="I89" s="27" t="s">
        <v>30</v>
      </c>
      <c r="J89" s="30" t="str">
        <f>E19</f>
        <v>Ivo Hradil-VODOPROJEKT</v>
      </c>
      <c r="L89" s="32"/>
    </row>
    <row r="90" spans="2:47" s="1" customFormat="1" ht="15.2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Fajfrová Irena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116</v>
      </c>
      <c r="D92" s="89"/>
      <c r="E92" s="89"/>
      <c r="F92" s="89"/>
      <c r="G92" s="89"/>
      <c r="H92" s="89"/>
      <c r="I92" s="89"/>
      <c r="J92" s="98" t="s">
        <v>117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9" customHeight="1">
      <c r="B94" s="32"/>
      <c r="C94" s="99" t="s">
        <v>118</v>
      </c>
      <c r="J94" s="66">
        <f>J125</f>
        <v>0</v>
      </c>
      <c r="L94" s="32"/>
      <c r="AU94" s="17" t="s">
        <v>119</v>
      </c>
    </row>
    <row r="95" spans="2:47" s="8" customFormat="1" ht="24.95" customHeight="1">
      <c r="B95" s="100"/>
      <c r="D95" s="101" t="s">
        <v>120</v>
      </c>
      <c r="E95" s="102"/>
      <c r="F95" s="102"/>
      <c r="G95" s="102"/>
      <c r="H95" s="102"/>
      <c r="I95" s="102"/>
      <c r="J95" s="103">
        <f>J126</f>
        <v>0</v>
      </c>
      <c r="L95" s="100"/>
    </row>
    <row r="96" spans="2:47" s="9" customFormat="1" ht="19.899999999999999" customHeight="1">
      <c r="B96" s="104"/>
      <c r="D96" s="105" t="s">
        <v>121</v>
      </c>
      <c r="E96" s="106"/>
      <c r="F96" s="106"/>
      <c r="G96" s="106"/>
      <c r="H96" s="106"/>
      <c r="I96" s="106"/>
      <c r="J96" s="107">
        <f>J127</f>
        <v>0</v>
      </c>
      <c r="L96" s="104"/>
    </row>
    <row r="97" spans="2:12" s="9" customFormat="1" ht="19.899999999999999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J252</f>
        <v>0</v>
      </c>
      <c r="L97" s="104"/>
    </row>
    <row r="98" spans="2:12" s="9" customFormat="1" ht="19.899999999999999" customHeight="1">
      <c r="B98" s="104"/>
      <c r="D98" s="105" t="s">
        <v>123</v>
      </c>
      <c r="E98" s="106"/>
      <c r="F98" s="106"/>
      <c r="G98" s="106"/>
      <c r="H98" s="106"/>
      <c r="I98" s="106"/>
      <c r="J98" s="107">
        <f>J255</f>
        <v>0</v>
      </c>
      <c r="L98" s="104"/>
    </row>
    <row r="99" spans="2:12" s="9" customFormat="1" ht="19.899999999999999" customHeight="1">
      <c r="B99" s="104"/>
      <c r="D99" s="105" t="s">
        <v>124</v>
      </c>
      <c r="E99" s="106"/>
      <c r="F99" s="106"/>
      <c r="G99" s="106"/>
      <c r="H99" s="106"/>
      <c r="I99" s="106"/>
      <c r="J99" s="107">
        <f>J271</f>
        <v>0</v>
      </c>
      <c r="L99" s="104"/>
    </row>
    <row r="100" spans="2:12" s="9" customFormat="1" ht="19.899999999999999" customHeight="1">
      <c r="B100" s="104"/>
      <c r="D100" s="105" t="s">
        <v>125</v>
      </c>
      <c r="E100" s="106"/>
      <c r="F100" s="106"/>
      <c r="G100" s="106"/>
      <c r="H100" s="106"/>
      <c r="I100" s="106"/>
      <c r="J100" s="107">
        <f>J287</f>
        <v>0</v>
      </c>
      <c r="L100" s="104"/>
    </row>
    <row r="101" spans="2:12" s="9" customFormat="1" ht="19.899999999999999" customHeight="1">
      <c r="B101" s="104"/>
      <c r="D101" s="105" t="s">
        <v>126</v>
      </c>
      <c r="E101" s="106"/>
      <c r="F101" s="106"/>
      <c r="G101" s="106"/>
      <c r="H101" s="106"/>
      <c r="I101" s="106"/>
      <c r="J101" s="107">
        <f>J331</f>
        <v>0</v>
      </c>
      <c r="L101" s="104"/>
    </row>
    <row r="102" spans="2:12" s="9" customFormat="1" ht="19.899999999999999" customHeight="1">
      <c r="B102" s="104"/>
      <c r="D102" s="105" t="s">
        <v>127</v>
      </c>
      <c r="E102" s="106"/>
      <c r="F102" s="106"/>
      <c r="G102" s="106"/>
      <c r="H102" s="106"/>
      <c r="I102" s="106"/>
      <c r="J102" s="107">
        <f>J338</f>
        <v>0</v>
      </c>
      <c r="L102" s="104"/>
    </row>
    <row r="103" spans="2:12" s="9" customFormat="1" ht="19.899999999999999" customHeight="1">
      <c r="B103" s="104"/>
      <c r="D103" s="105" t="s">
        <v>128</v>
      </c>
      <c r="E103" s="106"/>
      <c r="F103" s="106"/>
      <c r="G103" s="106"/>
      <c r="H103" s="106"/>
      <c r="I103" s="106"/>
      <c r="J103" s="107">
        <f>J353</f>
        <v>0</v>
      </c>
      <c r="L103" s="104"/>
    </row>
    <row r="104" spans="2:12" s="8" customFormat="1" ht="24.95" customHeight="1">
      <c r="B104" s="100"/>
      <c r="D104" s="101" t="s">
        <v>129</v>
      </c>
      <c r="E104" s="102"/>
      <c r="F104" s="102"/>
      <c r="G104" s="102"/>
      <c r="H104" s="102"/>
      <c r="I104" s="102"/>
      <c r="J104" s="103">
        <f>J355</f>
        <v>0</v>
      </c>
      <c r="L104" s="100"/>
    </row>
    <row r="105" spans="2:12" s="9" customFormat="1" ht="19.899999999999999" customHeight="1">
      <c r="B105" s="104"/>
      <c r="D105" s="105" t="s">
        <v>130</v>
      </c>
      <c r="E105" s="106"/>
      <c r="F105" s="106"/>
      <c r="G105" s="106"/>
      <c r="H105" s="106"/>
      <c r="I105" s="106"/>
      <c r="J105" s="107">
        <f>J356</f>
        <v>0</v>
      </c>
      <c r="L105" s="104"/>
    </row>
    <row r="106" spans="2:12" s="9" customFormat="1" ht="19.899999999999999" customHeight="1">
      <c r="B106" s="104"/>
      <c r="D106" s="105" t="s">
        <v>131</v>
      </c>
      <c r="E106" s="106"/>
      <c r="F106" s="106"/>
      <c r="G106" s="106"/>
      <c r="H106" s="106"/>
      <c r="I106" s="106"/>
      <c r="J106" s="107">
        <f>J360</f>
        <v>0</v>
      </c>
      <c r="L106" s="104"/>
    </row>
    <row r="107" spans="2:12" s="9" customFormat="1" ht="19.899999999999999" customHeight="1">
      <c r="B107" s="104"/>
      <c r="D107" s="105" t="s">
        <v>132</v>
      </c>
      <c r="E107" s="106"/>
      <c r="F107" s="106"/>
      <c r="G107" s="106"/>
      <c r="H107" s="106"/>
      <c r="I107" s="106"/>
      <c r="J107" s="107">
        <f>J362</f>
        <v>0</v>
      </c>
      <c r="L107" s="104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5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5" s="1" customFormat="1" ht="24.95" customHeight="1">
      <c r="B114" s="32"/>
      <c r="C114" s="21" t="s">
        <v>133</v>
      </c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16</v>
      </c>
      <c r="L116" s="32"/>
    </row>
    <row r="117" spans="2:65" s="1" customFormat="1" ht="16.5" customHeight="1">
      <c r="B117" s="32"/>
      <c r="E117" s="212" t="str">
        <f>E7</f>
        <v>Valašské Meziříčí -  oprava kanalizace Kouty</v>
      </c>
      <c r="F117" s="232"/>
      <c r="G117" s="232"/>
      <c r="H117" s="23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F10</f>
        <v>Valašské Meziříčí</v>
      </c>
      <c r="I119" s="27" t="s">
        <v>22</v>
      </c>
      <c r="J119" s="52" t="str">
        <f>IF(J10="","",J10)</f>
        <v>9. 1. 2024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E13</f>
        <v>Město Valašské Meziříčí</v>
      </c>
      <c r="I121" s="27" t="s">
        <v>30</v>
      </c>
      <c r="J121" s="30" t="str">
        <f>E19</f>
        <v>Ivo Hradil-VODOPROJEKT</v>
      </c>
      <c r="L121" s="32"/>
    </row>
    <row r="122" spans="2:65" s="1" customFormat="1" ht="15.2" customHeight="1">
      <c r="B122" s="32"/>
      <c r="C122" s="27" t="s">
        <v>28</v>
      </c>
      <c r="F122" s="25" t="str">
        <f>IF(E16="","",E16)</f>
        <v>Vyplň údaj</v>
      </c>
      <c r="I122" s="27" t="s">
        <v>33</v>
      </c>
      <c r="J122" s="30" t="str">
        <f>E22</f>
        <v>Fajfrová Irena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08"/>
      <c r="C124" s="109" t="s">
        <v>134</v>
      </c>
      <c r="D124" s="110" t="s">
        <v>61</v>
      </c>
      <c r="E124" s="110" t="s">
        <v>57</v>
      </c>
      <c r="F124" s="110" t="s">
        <v>58</v>
      </c>
      <c r="G124" s="110" t="s">
        <v>135</v>
      </c>
      <c r="H124" s="110" t="s">
        <v>136</v>
      </c>
      <c r="I124" s="110" t="s">
        <v>137</v>
      </c>
      <c r="J124" s="110" t="s">
        <v>117</v>
      </c>
      <c r="K124" s="111" t="s">
        <v>138</v>
      </c>
      <c r="L124" s="108"/>
      <c r="M124" s="59" t="s">
        <v>1</v>
      </c>
      <c r="N124" s="60" t="s">
        <v>40</v>
      </c>
      <c r="O124" s="60" t="s">
        <v>139</v>
      </c>
      <c r="P124" s="60" t="s">
        <v>140</v>
      </c>
      <c r="Q124" s="60" t="s">
        <v>141</v>
      </c>
      <c r="R124" s="60" t="s">
        <v>142</v>
      </c>
      <c r="S124" s="60" t="s">
        <v>143</v>
      </c>
      <c r="T124" s="61" t="s">
        <v>144</v>
      </c>
    </row>
    <row r="125" spans="2:65" s="1" customFormat="1" ht="22.9" customHeight="1">
      <c r="B125" s="32"/>
      <c r="C125" s="64" t="s">
        <v>145</v>
      </c>
      <c r="J125" s="112">
        <f>BK125</f>
        <v>0</v>
      </c>
      <c r="L125" s="32"/>
      <c r="M125" s="62"/>
      <c r="N125" s="53"/>
      <c r="O125" s="53"/>
      <c r="P125" s="113">
        <f>P126+P355</f>
        <v>0</v>
      </c>
      <c r="Q125" s="53"/>
      <c r="R125" s="113">
        <f>R126+R355</f>
        <v>706.87453589999996</v>
      </c>
      <c r="S125" s="53"/>
      <c r="T125" s="114">
        <f>T126+T355</f>
        <v>146.99536000000001</v>
      </c>
      <c r="AT125" s="17" t="s">
        <v>75</v>
      </c>
      <c r="AU125" s="17" t="s">
        <v>119</v>
      </c>
      <c r="BK125" s="115">
        <f>BK126+BK355</f>
        <v>0</v>
      </c>
    </row>
    <row r="126" spans="2:65" s="11" customFormat="1" ht="25.9" customHeight="1">
      <c r="B126" s="116"/>
      <c r="D126" s="117" t="s">
        <v>75</v>
      </c>
      <c r="E126" s="118" t="s">
        <v>146</v>
      </c>
      <c r="F126" s="118" t="s">
        <v>147</v>
      </c>
      <c r="I126" s="119"/>
      <c r="J126" s="120">
        <f>BK126</f>
        <v>0</v>
      </c>
      <c r="L126" s="116"/>
      <c r="M126" s="121"/>
      <c r="P126" s="122">
        <f>P127+P252+P255+P271+P287+P331+P338+P353</f>
        <v>0</v>
      </c>
      <c r="R126" s="122">
        <f>R127+R252+R255+R271+R287+R331+R338+R353</f>
        <v>706.87453589999996</v>
      </c>
      <c r="T126" s="123">
        <f>T127+T252+T255+T271+T287+T331+T338+T353</f>
        <v>146.99536000000001</v>
      </c>
      <c r="AR126" s="117" t="s">
        <v>81</v>
      </c>
      <c r="AT126" s="124" t="s">
        <v>75</v>
      </c>
      <c r="AU126" s="124" t="s">
        <v>76</v>
      </c>
      <c r="AY126" s="117" t="s">
        <v>148</v>
      </c>
      <c r="BK126" s="125">
        <f>BK127+BK252+BK255+BK271+BK287+BK331+BK338+BK353</f>
        <v>0</v>
      </c>
    </row>
    <row r="127" spans="2:65" s="11" customFormat="1" ht="22.9" customHeight="1">
      <c r="B127" s="116"/>
      <c r="D127" s="117" t="s">
        <v>75</v>
      </c>
      <c r="E127" s="126" t="s">
        <v>81</v>
      </c>
      <c r="F127" s="126" t="s">
        <v>149</v>
      </c>
      <c r="I127" s="119"/>
      <c r="J127" s="127">
        <f>BK127</f>
        <v>0</v>
      </c>
      <c r="L127" s="116"/>
      <c r="M127" s="121"/>
      <c r="P127" s="122">
        <f>SUM(P128:P251)</f>
        <v>0</v>
      </c>
      <c r="R127" s="122">
        <f>SUM(R128:R251)</f>
        <v>511.55958599999997</v>
      </c>
      <c r="T127" s="123">
        <f>SUM(T128:T251)</f>
        <v>84.05856</v>
      </c>
      <c r="AR127" s="117" t="s">
        <v>81</v>
      </c>
      <c r="AT127" s="124" t="s">
        <v>75</v>
      </c>
      <c r="AU127" s="124" t="s">
        <v>81</v>
      </c>
      <c r="AY127" s="117" t="s">
        <v>148</v>
      </c>
      <c r="BK127" s="125">
        <f>SUM(BK128:BK251)</f>
        <v>0</v>
      </c>
    </row>
    <row r="128" spans="2:65" s="1" customFormat="1" ht="16.5" customHeight="1">
      <c r="B128" s="128"/>
      <c r="C128" s="129" t="s">
        <v>81</v>
      </c>
      <c r="D128" s="129" t="s">
        <v>150</v>
      </c>
      <c r="E128" s="130" t="s">
        <v>151</v>
      </c>
      <c r="F128" s="131" t="s">
        <v>152</v>
      </c>
      <c r="G128" s="132" t="s">
        <v>153</v>
      </c>
      <c r="H128" s="133">
        <v>65.5</v>
      </c>
      <c r="I128" s="134"/>
      <c r="J128" s="135">
        <f>ROUND(I128*H128,2)</f>
        <v>0</v>
      </c>
      <c r="K128" s="131" t="s">
        <v>154</v>
      </c>
      <c r="L128" s="32"/>
      <c r="M128" s="136" t="s">
        <v>1</v>
      </c>
      <c r="N128" s="137" t="s">
        <v>41</v>
      </c>
      <c r="P128" s="138">
        <f>O128*H128</f>
        <v>0</v>
      </c>
      <c r="Q128" s="138">
        <v>3.0000000000000001E-5</v>
      </c>
      <c r="R128" s="138">
        <f>Q128*H128</f>
        <v>1.9650000000000002E-3</v>
      </c>
      <c r="S128" s="138">
        <v>0</v>
      </c>
      <c r="T128" s="139">
        <f>S128*H128</f>
        <v>0</v>
      </c>
      <c r="AR128" s="140" t="s">
        <v>155</v>
      </c>
      <c r="AT128" s="140" t="s">
        <v>150</v>
      </c>
      <c r="AU128" s="140" t="s">
        <v>85</v>
      </c>
      <c r="AY128" s="17" t="s">
        <v>148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81</v>
      </c>
      <c r="BK128" s="141">
        <f>ROUND(I128*H128,2)</f>
        <v>0</v>
      </c>
      <c r="BL128" s="17" t="s">
        <v>155</v>
      </c>
      <c r="BM128" s="140" t="s">
        <v>156</v>
      </c>
    </row>
    <row r="129" spans="2:65" s="1" customFormat="1" ht="37.9" customHeight="1">
      <c r="B129" s="128"/>
      <c r="C129" s="129" t="s">
        <v>85</v>
      </c>
      <c r="D129" s="129" t="s">
        <v>150</v>
      </c>
      <c r="E129" s="130" t="s">
        <v>157</v>
      </c>
      <c r="F129" s="131" t="s">
        <v>158</v>
      </c>
      <c r="G129" s="132" t="s">
        <v>153</v>
      </c>
      <c r="H129" s="133">
        <v>65.5</v>
      </c>
      <c r="I129" s="134"/>
      <c r="J129" s="135">
        <f>ROUND(I129*H129,2)</f>
        <v>0</v>
      </c>
      <c r="K129" s="131" t="s">
        <v>154</v>
      </c>
      <c r="L129" s="32"/>
      <c r="M129" s="136" t="s">
        <v>1</v>
      </c>
      <c r="N129" s="137" t="s">
        <v>41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155</v>
      </c>
      <c r="AT129" s="140" t="s">
        <v>150</v>
      </c>
      <c r="AU129" s="140" t="s">
        <v>85</v>
      </c>
      <c r="AY129" s="17" t="s">
        <v>148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81</v>
      </c>
      <c r="BK129" s="141">
        <f>ROUND(I129*H129,2)</f>
        <v>0</v>
      </c>
      <c r="BL129" s="17" t="s">
        <v>155</v>
      </c>
      <c r="BM129" s="140" t="s">
        <v>159</v>
      </c>
    </row>
    <row r="130" spans="2:65" s="1" customFormat="1" ht="33" customHeight="1">
      <c r="B130" s="128"/>
      <c r="C130" s="129" t="s">
        <v>160</v>
      </c>
      <c r="D130" s="129" t="s">
        <v>150</v>
      </c>
      <c r="E130" s="130" t="s">
        <v>161</v>
      </c>
      <c r="F130" s="131" t="s">
        <v>162</v>
      </c>
      <c r="G130" s="132" t="s">
        <v>153</v>
      </c>
      <c r="H130" s="133">
        <v>111.78</v>
      </c>
      <c r="I130" s="134"/>
      <c r="J130" s="135">
        <f>ROUND(I130*H130,2)</f>
        <v>0</v>
      </c>
      <c r="K130" s="131" t="s">
        <v>154</v>
      </c>
      <c r="L130" s="32"/>
      <c r="M130" s="136" t="s">
        <v>1</v>
      </c>
      <c r="N130" s="137" t="s">
        <v>41</v>
      </c>
      <c r="P130" s="138">
        <f>O130*H130</f>
        <v>0</v>
      </c>
      <c r="Q130" s="138">
        <v>0</v>
      </c>
      <c r="R130" s="138">
        <f>Q130*H130</f>
        <v>0</v>
      </c>
      <c r="S130" s="138">
        <v>0.44</v>
      </c>
      <c r="T130" s="139">
        <f>S130*H130</f>
        <v>49.183199999999999</v>
      </c>
      <c r="AR130" s="140" t="s">
        <v>155</v>
      </c>
      <c r="AT130" s="140" t="s">
        <v>150</v>
      </c>
      <c r="AU130" s="140" t="s">
        <v>85</v>
      </c>
      <c r="AY130" s="17" t="s">
        <v>148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81</v>
      </c>
      <c r="BK130" s="141">
        <f>ROUND(I130*H130,2)</f>
        <v>0</v>
      </c>
      <c r="BL130" s="17" t="s">
        <v>155</v>
      </c>
      <c r="BM130" s="140" t="s">
        <v>163</v>
      </c>
    </row>
    <row r="131" spans="2:65" s="12" customFormat="1" ht="11.25">
      <c r="B131" s="142"/>
      <c r="D131" s="143" t="s">
        <v>164</v>
      </c>
      <c r="E131" s="144" t="s">
        <v>1</v>
      </c>
      <c r="F131" s="145" t="s">
        <v>101</v>
      </c>
      <c r="H131" s="146">
        <v>111.78</v>
      </c>
      <c r="I131" s="147"/>
      <c r="L131" s="142"/>
      <c r="M131" s="148"/>
      <c r="T131" s="149"/>
      <c r="AT131" s="144" t="s">
        <v>164</v>
      </c>
      <c r="AU131" s="144" t="s">
        <v>85</v>
      </c>
      <c r="AV131" s="12" t="s">
        <v>85</v>
      </c>
      <c r="AW131" s="12" t="s">
        <v>32</v>
      </c>
      <c r="AX131" s="12" t="s">
        <v>81</v>
      </c>
      <c r="AY131" s="144" t="s">
        <v>148</v>
      </c>
    </row>
    <row r="132" spans="2:65" s="1" customFormat="1" ht="24.2" customHeight="1">
      <c r="B132" s="128"/>
      <c r="C132" s="129" t="s">
        <v>155</v>
      </c>
      <c r="D132" s="129" t="s">
        <v>150</v>
      </c>
      <c r="E132" s="130" t="s">
        <v>165</v>
      </c>
      <c r="F132" s="131" t="s">
        <v>166</v>
      </c>
      <c r="G132" s="132" t="s">
        <v>153</v>
      </c>
      <c r="H132" s="133">
        <v>111.78</v>
      </c>
      <c r="I132" s="134"/>
      <c r="J132" s="135">
        <f>ROUND(I132*H132,2)</f>
        <v>0</v>
      </c>
      <c r="K132" s="131" t="s">
        <v>154</v>
      </c>
      <c r="L132" s="32"/>
      <c r="M132" s="136" t="s">
        <v>1</v>
      </c>
      <c r="N132" s="137" t="s">
        <v>41</v>
      </c>
      <c r="P132" s="138">
        <f>O132*H132</f>
        <v>0</v>
      </c>
      <c r="Q132" s="138">
        <v>0</v>
      </c>
      <c r="R132" s="138">
        <f>Q132*H132</f>
        <v>0</v>
      </c>
      <c r="S132" s="138">
        <v>0.22</v>
      </c>
      <c r="T132" s="139">
        <f>S132*H132</f>
        <v>24.5916</v>
      </c>
      <c r="AR132" s="140" t="s">
        <v>155</v>
      </c>
      <c r="AT132" s="140" t="s">
        <v>150</v>
      </c>
      <c r="AU132" s="140" t="s">
        <v>85</v>
      </c>
      <c r="AY132" s="17" t="s">
        <v>148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81</v>
      </c>
      <c r="BK132" s="141">
        <f>ROUND(I132*H132,2)</f>
        <v>0</v>
      </c>
      <c r="BL132" s="17" t="s">
        <v>155</v>
      </c>
      <c r="BM132" s="140" t="s">
        <v>167</v>
      </c>
    </row>
    <row r="133" spans="2:65" s="12" customFormat="1" ht="11.25">
      <c r="B133" s="142"/>
      <c r="D133" s="143" t="s">
        <v>164</v>
      </c>
      <c r="E133" s="144" t="s">
        <v>1</v>
      </c>
      <c r="F133" s="145" t="s">
        <v>168</v>
      </c>
      <c r="H133" s="146">
        <v>83.6</v>
      </c>
      <c r="I133" s="147"/>
      <c r="L133" s="142"/>
      <c r="M133" s="148"/>
      <c r="T133" s="149"/>
      <c r="AT133" s="144" t="s">
        <v>164</v>
      </c>
      <c r="AU133" s="144" t="s">
        <v>85</v>
      </c>
      <c r="AV133" s="12" t="s">
        <v>85</v>
      </c>
      <c r="AW133" s="12" t="s">
        <v>32</v>
      </c>
      <c r="AX133" s="12" t="s">
        <v>76</v>
      </c>
      <c r="AY133" s="144" t="s">
        <v>148</v>
      </c>
    </row>
    <row r="134" spans="2:65" s="12" customFormat="1" ht="11.25">
      <c r="B134" s="142"/>
      <c r="D134" s="143" t="s">
        <v>164</v>
      </c>
      <c r="E134" s="144" t="s">
        <v>1</v>
      </c>
      <c r="F134" s="145" t="s">
        <v>169</v>
      </c>
      <c r="H134" s="146">
        <v>10.9</v>
      </c>
      <c r="I134" s="147"/>
      <c r="L134" s="142"/>
      <c r="M134" s="148"/>
      <c r="T134" s="149"/>
      <c r="AT134" s="144" t="s">
        <v>164</v>
      </c>
      <c r="AU134" s="144" t="s">
        <v>85</v>
      </c>
      <c r="AV134" s="12" t="s">
        <v>85</v>
      </c>
      <c r="AW134" s="12" t="s">
        <v>32</v>
      </c>
      <c r="AX134" s="12" t="s">
        <v>76</v>
      </c>
      <c r="AY134" s="144" t="s">
        <v>148</v>
      </c>
    </row>
    <row r="135" spans="2:65" s="12" customFormat="1" ht="11.25">
      <c r="B135" s="142"/>
      <c r="D135" s="143" t="s">
        <v>164</v>
      </c>
      <c r="E135" s="144" t="s">
        <v>1</v>
      </c>
      <c r="F135" s="145" t="s">
        <v>170</v>
      </c>
      <c r="H135" s="146">
        <v>17.28</v>
      </c>
      <c r="I135" s="147"/>
      <c r="L135" s="142"/>
      <c r="M135" s="148"/>
      <c r="T135" s="149"/>
      <c r="AT135" s="144" t="s">
        <v>164</v>
      </c>
      <c r="AU135" s="144" t="s">
        <v>85</v>
      </c>
      <c r="AV135" s="12" t="s">
        <v>85</v>
      </c>
      <c r="AW135" s="12" t="s">
        <v>32</v>
      </c>
      <c r="AX135" s="12" t="s">
        <v>76</v>
      </c>
      <c r="AY135" s="144" t="s">
        <v>148</v>
      </c>
    </row>
    <row r="136" spans="2:65" s="13" customFormat="1" ht="11.25">
      <c r="B136" s="150"/>
      <c r="D136" s="143" t="s">
        <v>164</v>
      </c>
      <c r="E136" s="151" t="s">
        <v>101</v>
      </c>
      <c r="F136" s="152" t="s">
        <v>171</v>
      </c>
      <c r="H136" s="153">
        <v>111.78</v>
      </c>
      <c r="I136" s="154"/>
      <c r="L136" s="150"/>
      <c r="M136" s="155"/>
      <c r="T136" s="156"/>
      <c r="AT136" s="151" t="s">
        <v>164</v>
      </c>
      <c r="AU136" s="151" t="s">
        <v>85</v>
      </c>
      <c r="AV136" s="13" t="s">
        <v>155</v>
      </c>
      <c r="AW136" s="13" t="s">
        <v>32</v>
      </c>
      <c r="AX136" s="13" t="s">
        <v>81</v>
      </c>
      <c r="AY136" s="151" t="s">
        <v>148</v>
      </c>
    </row>
    <row r="137" spans="2:65" s="1" customFormat="1" ht="33" customHeight="1">
      <c r="B137" s="128"/>
      <c r="C137" s="129" t="s">
        <v>172</v>
      </c>
      <c r="D137" s="129" t="s">
        <v>150</v>
      </c>
      <c r="E137" s="130" t="s">
        <v>173</v>
      </c>
      <c r="F137" s="131" t="s">
        <v>174</v>
      </c>
      <c r="G137" s="132" t="s">
        <v>153</v>
      </c>
      <c r="H137" s="133">
        <v>111.78</v>
      </c>
      <c r="I137" s="134"/>
      <c r="J137" s="135">
        <f>ROUND(I137*H137,2)</f>
        <v>0</v>
      </c>
      <c r="K137" s="131" t="s">
        <v>154</v>
      </c>
      <c r="L137" s="32"/>
      <c r="M137" s="136" t="s">
        <v>1</v>
      </c>
      <c r="N137" s="137" t="s">
        <v>41</v>
      </c>
      <c r="P137" s="138">
        <f>O137*H137</f>
        <v>0</v>
      </c>
      <c r="Q137" s="138">
        <v>4.0000000000000003E-5</v>
      </c>
      <c r="R137" s="138">
        <f>Q137*H137</f>
        <v>4.4712000000000007E-3</v>
      </c>
      <c r="S137" s="138">
        <v>9.1999999999999998E-2</v>
      </c>
      <c r="T137" s="139">
        <f>S137*H137</f>
        <v>10.283759999999999</v>
      </c>
      <c r="AR137" s="140" t="s">
        <v>155</v>
      </c>
      <c r="AT137" s="140" t="s">
        <v>150</v>
      </c>
      <c r="AU137" s="140" t="s">
        <v>85</v>
      </c>
      <c r="AY137" s="17" t="s">
        <v>148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81</v>
      </c>
      <c r="BK137" s="141">
        <f>ROUND(I137*H137,2)</f>
        <v>0</v>
      </c>
      <c r="BL137" s="17" t="s">
        <v>155</v>
      </c>
      <c r="BM137" s="140" t="s">
        <v>175</v>
      </c>
    </row>
    <row r="138" spans="2:65" s="12" customFormat="1" ht="11.25">
      <c r="B138" s="142"/>
      <c r="D138" s="143" t="s">
        <v>164</v>
      </c>
      <c r="E138" s="144" t="s">
        <v>1</v>
      </c>
      <c r="F138" s="145" t="s">
        <v>101</v>
      </c>
      <c r="H138" s="146">
        <v>111.78</v>
      </c>
      <c r="I138" s="147"/>
      <c r="L138" s="142"/>
      <c r="M138" s="148"/>
      <c r="T138" s="149"/>
      <c r="AT138" s="144" t="s">
        <v>164</v>
      </c>
      <c r="AU138" s="144" t="s">
        <v>85</v>
      </c>
      <c r="AV138" s="12" t="s">
        <v>85</v>
      </c>
      <c r="AW138" s="12" t="s">
        <v>32</v>
      </c>
      <c r="AX138" s="12" t="s">
        <v>81</v>
      </c>
      <c r="AY138" s="144" t="s">
        <v>148</v>
      </c>
    </row>
    <row r="139" spans="2:65" s="1" customFormat="1" ht="16.5" customHeight="1">
      <c r="B139" s="128"/>
      <c r="C139" s="129" t="s">
        <v>176</v>
      </c>
      <c r="D139" s="129" t="s">
        <v>150</v>
      </c>
      <c r="E139" s="130" t="s">
        <v>177</v>
      </c>
      <c r="F139" s="131" t="s">
        <v>178</v>
      </c>
      <c r="G139" s="132" t="s">
        <v>179</v>
      </c>
      <c r="H139" s="133">
        <v>7.5</v>
      </c>
      <c r="I139" s="134"/>
      <c r="J139" s="135">
        <f>ROUND(I139*H139,2)</f>
        <v>0</v>
      </c>
      <c r="K139" s="131" t="s">
        <v>154</v>
      </c>
      <c r="L139" s="32"/>
      <c r="M139" s="136" t="s">
        <v>1</v>
      </c>
      <c r="N139" s="137" t="s">
        <v>41</v>
      </c>
      <c r="P139" s="138">
        <f>O139*H139</f>
        <v>0</v>
      </c>
      <c r="Q139" s="138">
        <v>3.6900000000000002E-2</v>
      </c>
      <c r="R139" s="138">
        <f>Q139*H139</f>
        <v>0.27675</v>
      </c>
      <c r="S139" s="138">
        <v>0</v>
      </c>
      <c r="T139" s="139">
        <f>S139*H139</f>
        <v>0</v>
      </c>
      <c r="AR139" s="140" t="s">
        <v>155</v>
      </c>
      <c r="AT139" s="140" t="s">
        <v>150</v>
      </c>
      <c r="AU139" s="140" t="s">
        <v>85</v>
      </c>
      <c r="AY139" s="17" t="s">
        <v>148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81</v>
      </c>
      <c r="BK139" s="141">
        <f>ROUND(I139*H139,2)</f>
        <v>0</v>
      </c>
      <c r="BL139" s="17" t="s">
        <v>155</v>
      </c>
      <c r="BM139" s="140" t="s">
        <v>180</v>
      </c>
    </row>
    <row r="140" spans="2:65" s="12" customFormat="1" ht="11.25">
      <c r="B140" s="142"/>
      <c r="D140" s="143" t="s">
        <v>164</v>
      </c>
      <c r="E140" s="144" t="s">
        <v>1</v>
      </c>
      <c r="F140" s="145" t="s">
        <v>181</v>
      </c>
      <c r="H140" s="146">
        <v>7.5</v>
      </c>
      <c r="I140" s="147"/>
      <c r="L140" s="142"/>
      <c r="M140" s="148"/>
      <c r="T140" s="149"/>
      <c r="AT140" s="144" t="s">
        <v>164</v>
      </c>
      <c r="AU140" s="144" t="s">
        <v>85</v>
      </c>
      <c r="AV140" s="12" t="s">
        <v>85</v>
      </c>
      <c r="AW140" s="12" t="s">
        <v>32</v>
      </c>
      <c r="AX140" s="12" t="s">
        <v>81</v>
      </c>
      <c r="AY140" s="144" t="s">
        <v>148</v>
      </c>
    </row>
    <row r="141" spans="2:65" s="1" customFormat="1" ht="24.2" customHeight="1">
      <c r="B141" s="128"/>
      <c r="C141" s="129" t="s">
        <v>182</v>
      </c>
      <c r="D141" s="129" t="s">
        <v>150</v>
      </c>
      <c r="E141" s="130" t="s">
        <v>183</v>
      </c>
      <c r="F141" s="131" t="s">
        <v>184</v>
      </c>
      <c r="G141" s="132" t="s">
        <v>179</v>
      </c>
      <c r="H141" s="133">
        <v>3</v>
      </c>
      <c r="I141" s="134"/>
      <c r="J141" s="135">
        <f>ROUND(I141*H141,2)</f>
        <v>0</v>
      </c>
      <c r="K141" s="131" t="s">
        <v>154</v>
      </c>
      <c r="L141" s="32"/>
      <c r="M141" s="136" t="s">
        <v>1</v>
      </c>
      <c r="N141" s="137" t="s">
        <v>41</v>
      </c>
      <c r="P141" s="138">
        <f>O141*H141</f>
        <v>0</v>
      </c>
      <c r="Q141" s="138">
        <v>3.6900000000000002E-2</v>
      </c>
      <c r="R141" s="138">
        <f>Q141*H141</f>
        <v>0.11070000000000001</v>
      </c>
      <c r="S141" s="138">
        <v>0</v>
      </c>
      <c r="T141" s="139">
        <f>S141*H141</f>
        <v>0</v>
      </c>
      <c r="AR141" s="140" t="s">
        <v>155</v>
      </c>
      <c r="AT141" s="140" t="s">
        <v>150</v>
      </c>
      <c r="AU141" s="140" t="s">
        <v>85</v>
      </c>
      <c r="AY141" s="17" t="s">
        <v>148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81</v>
      </c>
      <c r="BK141" s="141">
        <f>ROUND(I141*H141,2)</f>
        <v>0</v>
      </c>
      <c r="BL141" s="17" t="s">
        <v>155</v>
      </c>
      <c r="BM141" s="140" t="s">
        <v>185</v>
      </c>
    </row>
    <row r="142" spans="2:65" s="12" customFormat="1" ht="11.25">
      <c r="B142" s="142"/>
      <c r="D142" s="143" t="s">
        <v>164</v>
      </c>
      <c r="E142" s="144" t="s">
        <v>1</v>
      </c>
      <c r="F142" s="145" t="s">
        <v>186</v>
      </c>
      <c r="H142" s="146">
        <v>3</v>
      </c>
      <c r="I142" s="147"/>
      <c r="L142" s="142"/>
      <c r="M142" s="148"/>
      <c r="T142" s="149"/>
      <c r="AT142" s="144" t="s">
        <v>164</v>
      </c>
      <c r="AU142" s="144" t="s">
        <v>85</v>
      </c>
      <c r="AV142" s="12" t="s">
        <v>85</v>
      </c>
      <c r="AW142" s="12" t="s">
        <v>32</v>
      </c>
      <c r="AX142" s="12" t="s">
        <v>81</v>
      </c>
      <c r="AY142" s="144" t="s">
        <v>148</v>
      </c>
    </row>
    <row r="143" spans="2:65" s="1" customFormat="1" ht="24.2" customHeight="1">
      <c r="B143" s="128"/>
      <c r="C143" s="129" t="s">
        <v>187</v>
      </c>
      <c r="D143" s="129" t="s">
        <v>150</v>
      </c>
      <c r="E143" s="130" t="s">
        <v>188</v>
      </c>
      <c r="F143" s="131" t="s">
        <v>189</v>
      </c>
      <c r="G143" s="132" t="s">
        <v>179</v>
      </c>
      <c r="H143" s="133">
        <v>130</v>
      </c>
      <c r="I143" s="134"/>
      <c r="J143" s="135">
        <f>ROUND(I143*H143,2)</f>
        <v>0</v>
      </c>
      <c r="K143" s="131" t="s">
        <v>154</v>
      </c>
      <c r="L143" s="32"/>
      <c r="M143" s="136" t="s">
        <v>1</v>
      </c>
      <c r="N143" s="137" t="s">
        <v>41</v>
      </c>
      <c r="P143" s="138">
        <f>O143*H143</f>
        <v>0</v>
      </c>
      <c r="Q143" s="138">
        <v>1.3999999999999999E-4</v>
      </c>
      <c r="R143" s="138">
        <f>Q143*H143</f>
        <v>1.8199999999999997E-2</v>
      </c>
      <c r="S143" s="138">
        <v>0</v>
      </c>
      <c r="T143" s="139">
        <f>S143*H143</f>
        <v>0</v>
      </c>
      <c r="AR143" s="140" t="s">
        <v>155</v>
      </c>
      <c r="AT143" s="140" t="s">
        <v>150</v>
      </c>
      <c r="AU143" s="140" t="s">
        <v>85</v>
      </c>
      <c r="AY143" s="17" t="s">
        <v>148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81</v>
      </c>
      <c r="BK143" s="141">
        <f>ROUND(I143*H143,2)</f>
        <v>0</v>
      </c>
      <c r="BL143" s="17" t="s">
        <v>155</v>
      </c>
      <c r="BM143" s="140" t="s">
        <v>190</v>
      </c>
    </row>
    <row r="144" spans="2:65" s="1" customFormat="1" ht="24.2" customHeight="1">
      <c r="B144" s="128"/>
      <c r="C144" s="129" t="s">
        <v>191</v>
      </c>
      <c r="D144" s="129" t="s">
        <v>150</v>
      </c>
      <c r="E144" s="130" t="s">
        <v>192</v>
      </c>
      <c r="F144" s="131" t="s">
        <v>193</v>
      </c>
      <c r="G144" s="132" t="s">
        <v>179</v>
      </c>
      <c r="H144" s="133">
        <v>130</v>
      </c>
      <c r="I144" s="134"/>
      <c r="J144" s="135">
        <f>ROUND(I144*H144,2)</f>
        <v>0</v>
      </c>
      <c r="K144" s="131" t="s">
        <v>154</v>
      </c>
      <c r="L144" s="32"/>
      <c r="M144" s="136" t="s">
        <v>1</v>
      </c>
      <c r="N144" s="137" t="s">
        <v>41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155</v>
      </c>
      <c r="AT144" s="140" t="s">
        <v>150</v>
      </c>
      <c r="AU144" s="140" t="s">
        <v>85</v>
      </c>
      <c r="AY144" s="17" t="s">
        <v>148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81</v>
      </c>
      <c r="BK144" s="141">
        <f>ROUND(I144*H144,2)</f>
        <v>0</v>
      </c>
      <c r="BL144" s="17" t="s">
        <v>155</v>
      </c>
      <c r="BM144" s="140" t="s">
        <v>194</v>
      </c>
    </row>
    <row r="145" spans="2:65" s="1" customFormat="1" ht="24.2" customHeight="1">
      <c r="B145" s="128"/>
      <c r="C145" s="129" t="s">
        <v>195</v>
      </c>
      <c r="D145" s="129" t="s">
        <v>150</v>
      </c>
      <c r="E145" s="130" t="s">
        <v>196</v>
      </c>
      <c r="F145" s="131" t="s">
        <v>197</v>
      </c>
      <c r="G145" s="132" t="s">
        <v>179</v>
      </c>
      <c r="H145" s="133">
        <v>6</v>
      </c>
      <c r="I145" s="134"/>
      <c r="J145" s="135">
        <f>ROUND(I145*H145,2)</f>
        <v>0</v>
      </c>
      <c r="K145" s="131" t="s">
        <v>154</v>
      </c>
      <c r="L145" s="32"/>
      <c r="M145" s="136" t="s">
        <v>1</v>
      </c>
      <c r="N145" s="137" t="s">
        <v>41</v>
      </c>
      <c r="P145" s="138">
        <f>O145*H145</f>
        <v>0</v>
      </c>
      <c r="Q145" s="138">
        <v>4.6999999999999999E-4</v>
      </c>
      <c r="R145" s="138">
        <f>Q145*H145</f>
        <v>2.82E-3</v>
      </c>
      <c r="S145" s="138">
        <v>0</v>
      </c>
      <c r="T145" s="139">
        <f>S145*H145</f>
        <v>0</v>
      </c>
      <c r="AR145" s="140" t="s">
        <v>155</v>
      </c>
      <c r="AT145" s="140" t="s">
        <v>150</v>
      </c>
      <c r="AU145" s="140" t="s">
        <v>85</v>
      </c>
      <c r="AY145" s="17" t="s">
        <v>148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81</v>
      </c>
      <c r="BK145" s="141">
        <f>ROUND(I145*H145,2)</f>
        <v>0</v>
      </c>
      <c r="BL145" s="17" t="s">
        <v>155</v>
      </c>
      <c r="BM145" s="140" t="s">
        <v>198</v>
      </c>
    </row>
    <row r="146" spans="2:65" s="12" customFormat="1" ht="11.25">
      <c r="B146" s="142"/>
      <c r="D146" s="143" t="s">
        <v>164</v>
      </c>
      <c r="E146" s="144" t="s">
        <v>1</v>
      </c>
      <c r="F146" s="145" t="s">
        <v>199</v>
      </c>
      <c r="H146" s="146">
        <v>6</v>
      </c>
      <c r="I146" s="147"/>
      <c r="L146" s="142"/>
      <c r="M146" s="148"/>
      <c r="T146" s="149"/>
      <c r="AT146" s="144" t="s">
        <v>164</v>
      </c>
      <c r="AU146" s="144" t="s">
        <v>85</v>
      </c>
      <c r="AV146" s="12" t="s">
        <v>85</v>
      </c>
      <c r="AW146" s="12" t="s">
        <v>32</v>
      </c>
      <c r="AX146" s="12" t="s">
        <v>81</v>
      </c>
      <c r="AY146" s="144" t="s">
        <v>148</v>
      </c>
    </row>
    <row r="147" spans="2:65" s="1" customFormat="1" ht="24.2" customHeight="1">
      <c r="B147" s="128"/>
      <c r="C147" s="129" t="s">
        <v>200</v>
      </c>
      <c r="D147" s="129" t="s">
        <v>150</v>
      </c>
      <c r="E147" s="130" t="s">
        <v>201</v>
      </c>
      <c r="F147" s="131" t="s">
        <v>202</v>
      </c>
      <c r="G147" s="132" t="s">
        <v>179</v>
      </c>
      <c r="H147" s="133">
        <v>6</v>
      </c>
      <c r="I147" s="134"/>
      <c r="J147" s="135">
        <f>ROUND(I147*H147,2)</f>
        <v>0</v>
      </c>
      <c r="K147" s="131" t="s">
        <v>154</v>
      </c>
      <c r="L147" s="32"/>
      <c r="M147" s="136" t="s">
        <v>1</v>
      </c>
      <c r="N147" s="137" t="s">
        <v>41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155</v>
      </c>
      <c r="AT147" s="140" t="s">
        <v>150</v>
      </c>
      <c r="AU147" s="140" t="s">
        <v>85</v>
      </c>
      <c r="AY147" s="17" t="s">
        <v>148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81</v>
      </c>
      <c r="BK147" s="141">
        <f>ROUND(I147*H147,2)</f>
        <v>0</v>
      </c>
      <c r="BL147" s="17" t="s">
        <v>155</v>
      </c>
      <c r="BM147" s="140" t="s">
        <v>203</v>
      </c>
    </row>
    <row r="148" spans="2:65" s="1" customFormat="1" ht="33" customHeight="1">
      <c r="B148" s="128"/>
      <c r="C148" s="129" t="s">
        <v>8</v>
      </c>
      <c r="D148" s="129" t="s">
        <v>150</v>
      </c>
      <c r="E148" s="130" t="s">
        <v>204</v>
      </c>
      <c r="F148" s="131" t="s">
        <v>205</v>
      </c>
      <c r="G148" s="132" t="s">
        <v>206</v>
      </c>
      <c r="H148" s="133">
        <v>0.53600000000000003</v>
      </c>
      <c r="I148" s="134"/>
      <c r="J148" s="135">
        <f>ROUND(I148*H148,2)</f>
        <v>0</v>
      </c>
      <c r="K148" s="131" t="s">
        <v>154</v>
      </c>
      <c r="L148" s="32"/>
      <c r="M148" s="136" t="s">
        <v>1</v>
      </c>
      <c r="N148" s="137" t="s">
        <v>41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155</v>
      </c>
      <c r="AT148" s="140" t="s">
        <v>150</v>
      </c>
      <c r="AU148" s="140" t="s">
        <v>85</v>
      </c>
      <c r="AY148" s="17" t="s">
        <v>148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81</v>
      </c>
      <c r="BK148" s="141">
        <f>ROUND(I148*H148,2)</f>
        <v>0</v>
      </c>
      <c r="BL148" s="17" t="s">
        <v>155</v>
      </c>
      <c r="BM148" s="140" t="s">
        <v>207</v>
      </c>
    </row>
    <row r="149" spans="2:65" s="14" customFormat="1" ht="11.25">
      <c r="B149" s="157"/>
      <c r="D149" s="143" t="s">
        <v>164</v>
      </c>
      <c r="E149" s="158" t="s">
        <v>1</v>
      </c>
      <c r="F149" s="159" t="s">
        <v>208</v>
      </c>
      <c r="H149" s="158" t="s">
        <v>1</v>
      </c>
      <c r="I149" s="160"/>
      <c r="L149" s="157"/>
      <c r="M149" s="161"/>
      <c r="T149" s="162"/>
      <c r="AT149" s="158" t="s">
        <v>164</v>
      </c>
      <c r="AU149" s="158" t="s">
        <v>85</v>
      </c>
      <c r="AV149" s="14" t="s">
        <v>81</v>
      </c>
      <c r="AW149" s="14" t="s">
        <v>32</v>
      </c>
      <c r="AX149" s="14" t="s">
        <v>76</v>
      </c>
      <c r="AY149" s="158" t="s">
        <v>148</v>
      </c>
    </row>
    <row r="150" spans="2:65" s="12" customFormat="1" ht="11.25">
      <c r="B150" s="142"/>
      <c r="D150" s="143" t="s">
        <v>164</v>
      </c>
      <c r="E150" s="144" t="s">
        <v>113</v>
      </c>
      <c r="F150" s="145" t="s">
        <v>209</v>
      </c>
      <c r="H150" s="146">
        <v>1.0720000000000001</v>
      </c>
      <c r="I150" s="147"/>
      <c r="L150" s="142"/>
      <c r="M150" s="148"/>
      <c r="T150" s="149"/>
      <c r="AT150" s="144" t="s">
        <v>164</v>
      </c>
      <c r="AU150" s="144" t="s">
        <v>85</v>
      </c>
      <c r="AV150" s="12" t="s">
        <v>85</v>
      </c>
      <c r="AW150" s="12" t="s">
        <v>32</v>
      </c>
      <c r="AX150" s="12" t="s">
        <v>76</v>
      </c>
      <c r="AY150" s="144" t="s">
        <v>148</v>
      </c>
    </row>
    <row r="151" spans="2:65" s="12" customFormat="1" ht="11.25">
      <c r="B151" s="142"/>
      <c r="D151" s="143" t="s">
        <v>164</v>
      </c>
      <c r="E151" s="144" t="s">
        <v>1</v>
      </c>
      <c r="F151" s="145" t="s">
        <v>210</v>
      </c>
      <c r="H151" s="146">
        <v>0.53600000000000003</v>
      </c>
      <c r="I151" s="147"/>
      <c r="L151" s="142"/>
      <c r="M151" s="148"/>
      <c r="T151" s="149"/>
      <c r="AT151" s="144" t="s">
        <v>164</v>
      </c>
      <c r="AU151" s="144" t="s">
        <v>85</v>
      </c>
      <c r="AV151" s="12" t="s">
        <v>85</v>
      </c>
      <c r="AW151" s="12" t="s">
        <v>32</v>
      </c>
      <c r="AX151" s="12" t="s">
        <v>81</v>
      </c>
      <c r="AY151" s="144" t="s">
        <v>148</v>
      </c>
    </row>
    <row r="152" spans="2:65" s="1" customFormat="1" ht="33" customHeight="1">
      <c r="B152" s="128"/>
      <c r="C152" s="129" t="s">
        <v>211</v>
      </c>
      <c r="D152" s="129" t="s">
        <v>150</v>
      </c>
      <c r="E152" s="130" t="s">
        <v>212</v>
      </c>
      <c r="F152" s="131" t="s">
        <v>213</v>
      </c>
      <c r="G152" s="132" t="s">
        <v>206</v>
      </c>
      <c r="H152" s="133">
        <v>137.511</v>
      </c>
      <c r="I152" s="134"/>
      <c r="J152" s="135">
        <f>ROUND(I152*H152,2)</f>
        <v>0</v>
      </c>
      <c r="K152" s="131" t="s">
        <v>154</v>
      </c>
      <c r="L152" s="32"/>
      <c r="M152" s="136" t="s">
        <v>1</v>
      </c>
      <c r="N152" s="137" t="s">
        <v>41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155</v>
      </c>
      <c r="AT152" s="140" t="s">
        <v>150</v>
      </c>
      <c r="AU152" s="140" t="s">
        <v>85</v>
      </c>
      <c r="AY152" s="17" t="s">
        <v>148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81</v>
      </c>
      <c r="BK152" s="141">
        <f>ROUND(I152*H152,2)</f>
        <v>0</v>
      </c>
      <c r="BL152" s="17" t="s">
        <v>155</v>
      </c>
      <c r="BM152" s="140" t="s">
        <v>214</v>
      </c>
    </row>
    <row r="153" spans="2:65" s="14" customFormat="1" ht="11.25">
      <c r="B153" s="157"/>
      <c r="D153" s="143" t="s">
        <v>164</v>
      </c>
      <c r="E153" s="158" t="s">
        <v>1</v>
      </c>
      <c r="F153" s="159" t="s">
        <v>215</v>
      </c>
      <c r="H153" s="158" t="s">
        <v>1</v>
      </c>
      <c r="I153" s="160"/>
      <c r="L153" s="157"/>
      <c r="M153" s="161"/>
      <c r="T153" s="162"/>
      <c r="AT153" s="158" t="s">
        <v>164</v>
      </c>
      <c r="AU153" s="158" t="s">
        <v>85</v>
      </c>
      <c r="AV153" s="14" t="s">
        <v>81</v>
      </c>
      <c r="AW153" s="14" t="s">
        <v>32</v>
      </c>
      <c r="AX153" s="14" t="s">
        <v>76</v>
      </c>
      <c r="AY153" s="158" t="s">
        <v>148</v>
      </c>
    </row>
    <row r="154" spans="2:65" s="12" customFormat="1" ht="11.25">
      <c r="B154" s="142"/>
      <c r="D154" s="143" t="s">
        <v>164</v>
      </c>
      <c r="E154" s="144" t="s">
        <v>1</v>
      </c>
      <c r="F154" s="145" t="s">
        <v>216</v>
      </c>
      <c r="H154" s="146">
        <v>17.224</v>
      </c>
      <c r="I154" s="147"/>
      <c r="L154" s="142"/>
      <c r="M154" s="148"/>
      <c r="T154" s="149"/>
      <c r="AT154" s="144" t="s">
        <v>164</v>
      </c>
      <c r="AU154" s="144" t="s">
        <v>85</v>
      </c>
      <c r="AV154" s="12" t="s">
        <v>85</v>
      </c>
      <c r="AW154" s="12" t="s">
        <v>32</v>
      </c>
      <c r="AX154" s="12" t="s">
        <v>76</v>
      </c>
      <c r="AY154" s="144" t="s">
        <v>148</v>
      </c>
    </row>
    <row r="155" spans="2:65" s="12" customFormat="1" ht="11.25">
      <c r="B155" s="142"/>
      <c r="D155" s="143" t="s">
        <v>164</v>
      </c>
      <c r="E155" s="144" t="s">
        <v>1</v>
      </c>
      <c r="F155" s="145" t="s">
        <v>217</v>
      </c>
      <c r="H155" s="146">
        <v>10.521000000000001</v>
      </c>
      <c r="I155" s="147"/>
      <c r="L155" s="142"/>
      <c r="M155" s="148"/>
      <c r="T155" s="149"/>
      <c r="AT155" s="144" t="s">
        <v>164</v>
      </c>
      <c r="AU155" s="144" t="s">
        <v>85</v>
      </c>
      <c r="AV155" s="12" t="s">
        <v>85</v>
      </c>
      <c r="AW155" s="12" t="s">
        <v>32</v>
      </c>
      <c r="AX155" s="12" t="s">
        <v>76</v>
      </c>
      <c r="AY155" s="144" t="s">
        <v>148</v>
      </c>
    </row>
    <row r="156" spans="2:65" s="12" customFormat="1" ht="11.25">
      <c r="B156" s="142"/>
      <c r="D156" s="143" t="s">
        <v>164</v>
      </c>
      <c r="E156" s="144" t="s">
        <v>1</v>
      </c>
      <c r="F156" s="145" t="s">
        <v>218</v>
      </c>
      <c r="H156" s="146">
        <v>74.915999999999997</v>
      </c>
      <c r="I156" s="147"/>
      <c r="L156" s="142"/>
      <c r="M156" s="148"/>
      <c r="T156" s="149"/>
      <c r="AT156" s="144" t="s">
        <v>164</v>
      </c>
      <c r="AU156" s="144" t="s">
        <v>85</v>
      </c>
      <c r="AV156" s="12" t="s">
        <v>85</v>
      </c>
      <c r="AW156" s="12" t="s">
        <v>32</v>
      </c>
      <c r="AX156" s="12" t="s">
        <v>76</v>
      </c>
      <c r="AY156" s="144" t="s">
        <v>148</v>
      </c>
    </row>
    <row r="157" spans="2:65" s="12" customFormat="1" ht="11.25">
      <c r="B157" s="142"/>
      <c r="D157" s="143" t="s">
        <v>164</v>
      </c>
      <c r="E157" s="144" t="s">
        <v>1</v>
      </c>
      <c r="F157" s="145" t="s">
        <v>219</v>
      </c>
      <c r="H157" s="146">
        <v>51.908999999999999</v>
      </c>
      <c r="I157" s="147"/>
      <c r="L157" s="142"/>
      <c r="M157" s="148"/>
      <c r="T157" s="149"/>
      <c r="AT157" s="144" t="s">
        <v>164</v>
      </c>
      <c r="AU157" s="144" t="s">
        <v>85</v>
      </c>
      <c r="AV157" s="12" t="s">
        <v>85</v>
      </c>
      <c r="AW157" s="12" t="s">
        <v>32</v>
      </c>
      <c r="AX157" s="12" t="s">
        <v>76</v>
      </c>
      <c r="AY157" s="144" t="s">
        <v>148</v>
      </c>
    </row>
    <row r="158" spans="2:65" s="12" customFormat="1" ht="11.25">
      <c r="B158" s="142"/>
      <c r="D158" s="143" t="s">
        <v>164</v>
      </c>
      <c r="E158" s="144" t="s">
        <v>1</v>
      </c>
      <c r="F158" s="145" t="s">
        <v>220</v>
      </c>
      <c r="H158" s="146">
        <v>95.171999999999997</v>
      </c>
      <c r="I158" s="147"/>
      <c r="L158" s="142"/>
      <c r="M158" s="148"/>
      <c r="T158" s="149"/>
      <c r="AT158" s="144" t="s">
        <v>164</v>
      </c>
      <c r="AU158" s="144" t="s">
        <v>85</v>
      </c>
      <c r="AV158" s="12" t="s">
        <v>85</v>
      </c>
      <c r="AW158" s="12" t="s">
        <v>32</v>
      </c>
      <c r="AX158" s="12" t="s">
        <v>76</v>
      </c>
      <c r="AY158" s="144" t="s">
        <v>148</v>
      </c>
    </row>
    <row r="159" spans="2:65" s="15" customFormat="1" ht="11.25">
      <c r="B159" s="163"/>
      <c r="D159" s="143" t="s">
        <v>164</v>
      </c>
      <c r="E159" s="164" t="s">
        <v>86</v>
      </c>
      <c r="F159" s="165" t="s">
        <v>221</v>
      </c>
      <c r="H159" s="166">
        <v>249.74199999999999</v>
      </c>
      <c r="I159" s="167"/>
      <c r="L159" s="163"/>
      <c r="M159" s="168"/>
      <c r="T159" s="169"/>
      <c r="AT159" s="164" t="s">
        <v>164</v>
      </c>
      <c r="AU159" s="164" t="s">
        <v>85</v>
      </c>
      <c r="AV159" s="15" t="s">
        <v>160</v>
      </c>
      <c r="AW159" s="15" t="s">
        <v>32</v>
      </c>
      <c r="AX159" s="15" t="s">
        <v>76</v>
      </c>
      <c r="AY159" s="164" t="s">
        <v>148</v>
      </c>
    </row>
    <row r="160" spans="2:65" s="14" customFormat="1" ht="11.25">
      <c r="B160" s="157"/>
      <c r="D160" s="143" t="s">
        <v>164</v>
      </c>
      <c r="E160" s="158" t="s">
        <v>1</v>
      </c>
      <c r="F160" s="159" t="s">
        <v>222</v>
      </c>
      <c r="H160" s="158" t="s">
        <v>1</v>
      </c>
      <c r="I160" s="160"/>
      <c r="L160" s="157"/>
      <c r="M160" s="161"/>
      <c r="T160" s="162"/>
      <c r="AT160" s="158" t="s">
        <v>164</v>
      </c>
      <c r="AU160" s="158" t="s">
        <v>85</v>
      </c>
      <c r="AV160" s="14" t="s">
        <v>81</v>
      </c>
      <c r="AW160" s="14" t="s">
        <v>32</v>
      </c>
      <c r="AX160" s="14" t="s">
        <v>76</v>
      </c>
      <c r="AY160" s="158" t="s">
        <v>148</v>
      </c>
    </row>
    <row r="161" spans="2:65" s="12" customFormat="1" ht="11.25">
      <c r="B161" s="142"/>
      <c r="D161" s="143" t="s">
        <v>164</v>
      </c>
      <c r="E161" s="144" t="s">
        <v>1</v>
      </c>
      <c r="F161" s="145" t="s">
        <v>223</v>
      </c>
      <c r="H161" s="146">
        <v>13.08</v>
      </c>
      <c r="I161" s="147"/>
      <c r="L161" s="142"/>
      <c r="M161" s="148"/>
      <c r="T161" s="149"/>
      <c r="AT161" s="144" t="s">
        <v>164</v>
      </c>
      <c r="AU161" s="144" t="s">
        <v>85</v>
      </c>
      <c r="AV161" s="12" t="s">
        <v>85</v>
      </c>
      <c r="AW161" s="12" t="s">
        <v>32</v>
      </c>
      <c r="AX161" s="12" t="s">
        <v>76</v>
      </c>
      <c r="AY161" s="144" t="s">
        <v>148</v>
      </c>
    </row>
    <row r="162" spans="2:65" s="12" customFormat="1" ht="11.25">
      <c r="B162" s="142"/>
      <c r="D162" s="143" t="s">
        <v>164</v>
      </c>
      <c r="E162" s="144" t="s">
        <v>1</v>
      </c>
      <c r="F162" s="145" t="s">
        <v>224</v>
      </c>
      <c r="H162" s="146">
        <v>12.2</v>
      </c>
      <c r="I162" s="147"/>
      <c r="L162" s="142"/>
      <c r="M162" s="148"/>
      <c r="T162" s="149"/>
      <c r="AT162" s="144" t="s">
        <v>164</v>
      </c>
      <c r="AU162" s="144" t="s">
        <v>85</v>
      </c>
      <c r="AV162" s="12" t="s">
        <v>85</v>
      </c>
      <c r="AW162" s="12" t="s">
        <v>32</v>
      </c>
      <c r="AX162" s="12" t="s">
        <v>76</v>
      </c>
      <c r="AY162" s="144" t="s">
        <v>148</v>
      </c>
    </row>
    <row r="163" spans="2:65" s="15" customFormat="1" ht="11.25">
      <c r="B163" s="163"/>
      <c r="D163" s="143" t="s">
        <v>164</v>
      </c>
      <c r="E163" s="164" t="s">
        <v>83</v>
      </c>
      <c r="F163" s="165" t="s">
        <v>221</v>
      </c>
      <c r="H163" s="166">
        <v>25.28</v>
      </c>
      <c r="I163" s="167"/>
      <c r="L163" s="163"/>
      <c r="M163" s="168"/>
      <c r="T163" s="169"/>
      <c r="AT163" s="164" t="s">
        <v>164</v>
      </c>
      <c r="AU163" s="164" t="s">
        <v>85</v>
      </c>
      <c r="AV163" s="15" t="s">
        <v>160</v>
      </c>
      <c r="AW163" s="15" t="s">
        <v>32</v>
      </c>
      <c r="AX163" s="15" t="s">
        <v>76</v>
      </c>
      <c r="AY163" s="164" t="s">
        <v>148</v>
      </c>
    </row>
    <row r="164" spans="2:65" s="13" customFormat="1" ht="11.25">
      <c r="B164" s="150"/>
      <c r="D164" s="143" t="s">
        <v>164</v>
      </c>
      <c r="E164" s="151" t="s">
        <v>89</v>
      </c>
      <c r="F164" s="152" t="s">
        <v>171</v>
      </c>
      <c r="H164" s="153">
        <v>275.02199999999999</v>
      </c>
      <c r="I164" s="154"/>
      <c r="L164" s="150"/>
      <c r="M164" s="155"/>
      <c r="T164" s="156"/>
      <c r="AT164" s="151" t="s">
        <v>164</v>
      </c>
      <c r="AU164" s="151" t="s">
        <v>85</v>
      </c>
      <c r="AV164" s="13" t="s">
        <v>155</v>
      </c>
      <c r="AW164" s="13" t="s">
        <v>32</v>
      </c>
      <c r="AX164" s="13" t="s">
        <v>76</v>
      </c>
      <c r="AY164" s="151" t="s">
        <v>148</v>
      </c>
    </row>
    <row r="165" spans="2:65" s="12" customFormat="1" ht="11.25">
      <c r="B165" s="142"/>
      <c r="D165" s="143" t="s">
        <v>164</v>
      </c>
      <c r="E165" s="144" t="s">
        <v>1</v>
      </c>
      <c r="F165" s="145" t="s">
        <v>225</v>
      </c>
      <c r="H165" s="146">
        <v>137.511</v>
      </c>
      <c r="I165" s="147"/>
      <c r="L165" s="142"/>
      <c r="M165" s="148"/>
      <c r="T165" s="149"/>
      <c r="AT165" s="144" t="s">
        <v>164</v>
      </c>
      <c r="AU165" s="144" t="s">
        <v>85</v>
      </c>
      <c r="AV165" s="12" t="s">
        <v>85</v>
      </c>
      <c r="AW165" s="12" t="s">
        <v>32</v>
      </c>
      <c r="AX165" s="12" t="s">
        <v>81</v>
      </c>
      <c r="AY165" s="144" t="s">
        <v>148</v>
      </c>
    </row>
    <row r="166" spans="2:65" s="1" customFormat="1" ht="33" customHeight="1">
      <c r="B166" s="128"/>
      <c r="C166" s="129" t="s">
        <v>226</v>
      </c>
      <c r="D166" s="129" t="s">
        <v>150</v>
      </c>
      <c r="E166" s="130" t="s">
        <v>227</v>
      </c>
      <c r="F166" s="131" t="s">
        <v>228</v>
      </c>
      <c r="G166" s="132" t="s">
        <v>206</v>
      </c>
      <c r="H166" s="133">
        <v>0.53600000000000003</v>
      </c>
      <c r="I166" s="134"/>
      <c r="J166" s="135">
        <f>ROUND(I166*H166,2)</f>
        <v>0</v>
      </c>
      <c r="K166" s="131" t="s">
        <v>154</v>
      </c>
      <c r="L166" s="32"/>
      <c r="M166" s="136" t="s">
        <v>1</v>
      </c>
      <c r="N166" s="137" t="s">
        <v>41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155</v>
      </c>
      <c r="AT166" s="140" t="s">
        <v>150</v>
      </c>
      <c r="AU166" s="140" t="s">
        <v>85</v>
      </c>
      <c r="AY166" s="17" t="s">
        <v>148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81</v>
      </c>
      <c r="BK166" s="141">
        <f>ROUND(I166*H166,2)</f>
        <v>0</v>
      </c>
      <c r="BL166" s="17" t="s">
        <v>155</v>
      </c>
      <c r="BM166" s="140" t="s">
        <v>229</v>
      </c>
    </row>
    <row r="167" spans="2:65" s="12" customFormat="1" ht="11.25">
      <c r="B167" s="142"/>
      <c r="D167" s="143" t="s">
        <v>164</v>
      </c>
      <c r="E167" s="144" t="s">
        <v>1</v>
      </c>
      <c r="F167" s="145" t="s">
        <v>210</v>
      </c>
      <c r="H167" s="146">
        <v>0.53600000000000003</v>
      </c>
      <c r="I167" s="147"/>
      <c r="L167" s="142"/>
      <c r="M167" s="148"/>
      <c r="T167" s="149"/>
      <c r="AT167" s="144" t="s">
        <v>164</v>
      </c>
      <c r="AU167" s="144" t="s">
        <v>85</v>
      </c>
      <c r="AV167" s="12" t="s">
        <v>85</v>
      </c>
      <c r="AW167" s="12" t="s">
        <v>32</v>
      </c>
      <c r="AX167" s="12" t="s">
        <v>81</v>
      </c>
      <c r="AY167" s="144" t="s">
        <v>148</v>
      </c>
    </row>
    <row r="168" spans="2:65" s="1" customFormat="1" ht="33" customHeight="1">
      <c r="B168" s="128"/>
      <c r="C168" s="129" t="s">
        <v>230</v>
      </c>
      <c r="D168" s="129" t="s">
        <v>150</v>
      </c>
      <c r="E168" s="130" t="s">
        <v>231</v>
      </c>
      <c r="F168" s="131" t="s">
        <v>232</v>
      </c>
      <c r="G168" s="132" t="s">
        <v>206</v>
      </c>
      <c r="H168" s="133">
        <v>137.511</v>
      </c>
      <c r="I168" s="134"/>
      <c r="J168" s="135">
        <f>ROUND(I168*H168,2)</f>
        <v>0</v>
      </c>
      <c r="K168" s="131" t="s">
        <v>154</v>
      </c>
      <c r="L168" s="32"/>
      <c r="M168" s="136" t="s">
        <v>1</v>
      </c>
      <c r="N168" s="137" t="s">
        <v>41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155</v>
      </c>
      <c r="AT168" s="140" t="s">
        <v>150</v>
      </c>
      <c r="AU168" s="140" t="s">
        <v>85</v>
      </c>
      <c r="AY168" s="17" t="s">
        <v>148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81</v>
      </c>
      <c r="BK168" s="141">
        <f>ROUND(I168*H168,2)</f>
        <v>0</v>
      </c>
      <c r="BL168" s="17" t="s">
        <v>155</v>
      </c>
      <c r="BM168" s="140" t="s">
        <v>233</v>
      </c>
    </row>
    <row r="169" spans="2:65" s="12" customFormat="1" ht="11.25">
      <c r="B169" s="142"/>
      <c r="D169" s="143" t="s">
        <v>164</v>
      </c>
      <c r="E169" s="144" t="s">
        <v>1</v>
      </c>
      <c r="F169" s="145" t="s">
        <v>225</v>
      </c>
      <c r="H169" s="146">
        <v>137.511</v>
      </c>
      <c r="I169" s="147"/>
      <c r="L169" s="142"/>
      <c r="M169" s="148"/>
      <c r="T169" s="149"/>
      <c r="AT169" s="144" t="s">
        <v>164</v>
      </c>
      <c r="AU169" s="144" t="s">
        <v>85</v>
      </c>
      <c r="AV169" s="12" t="s">
        <v>85</v>
      </c>
      <c r="AW169" s="12" t="s">
        <v>32</v>
      </c>
      <c r="AX169" s="12" t="s">
        <v>81</v>
      </c>
      <c r="AY169" s="144" t="s">
        <v>148</v>
      </c>
    </row>
    <row r="170" spans="2:65" s="1" customFormat="1" ht="24.2" customHeight="1">
      <c r="B170" s="128"/>
      <c r="C170" s="129" t="s">
        <v>234</v>
      </c>
      <c r="D170" s="129" t="s">
        <v>150</v>
      </c>
      <c r="E170" s="130" t="s">
        <v>235</v>
      </c>
      <c r="F170" s="131" t="s">
        <v>236</v>
      </c>
      <c r="G170" s="132" t="s">
        <v>206</v>
      </c>
      <c r="H170" s="133">
        <v>41.298999999999999</v>
      </c>
      <c r="I170" s="134"/>
      <c r="J170" s="135">
        <f>ROUND(I170*H170,2)</f>
        <v>0</v>
      </c>
      <c r="K170" s="131" t="s">
        <v>154</v>
      </c>
      <c r="L170" s="32"/>
      <c r="M170" s="136" t="s">
        <v>1</v>
      </c>
      <c r="N170" s="137" t="s">
        <v>41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155</v>
      </c>
      <c r="AT170" s="140" t="s">
        <v>150</v>
      </c>
      <c r="AU170" s="140" t="s">
        <v>85</v>
      </c>
      <c r="AY170" s="17" t="s">
        <v>148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81</v>
      </c>
      <c r="BK170" s="141">
        <f>ROUND(I170*H170,2)</f>
        <v>0</v>
      </c>
      <c r="BL170" s="17" t="s">
        <v>155</v>
      </c>
      <c r="BM170" s="140" t="s">
        <v>237</v>
      </c>
    </row>
    <row r="171" spans="2:65" s="14" customFormat="1" ht="11.25">
      <c r="B171" s="157"/>
      <c r="D171" s="143" t="s">
        <v>164</v>
      </c>
      <c r="E171" s="158" t="s">
        <v>1</v>
      </c>
      <c r="F171" s="159" t="s">
        <v>238</v>
      </c>
      <c r="H171" s="158" t="s">
        <v>1</v>
      </c>
      <c r="I171" s="160"/>
      <c r="L171" s="157"/>
      <c r="M171" s="161"/>
      <c r="T171" s="162"/>
      <c r="AT171" s="158" t="s">
        <v>164</v>
      </c>
      <c r="AU171" s="158" t="s">
        <v>85</v>
      </c>
      <c r="AV171" s="14" t="s">
        <v>81</v>
      </c>
      <c r="AW171" s="14" t="s">
        <v>32</v>
      </c>
      <c r="AX171" s="14" t="s">
        <v>76</v>
      </c>
      <c r="AY171" s="158" t="s">
        <v>148</v>
      </c>
    </row>
    <row r="172" spans="2:65" s="12" customFormat="1" ht="11.25">
      <c r="B172" s="142"/>
      <c r="D172" s="143" t="s">
        <v>164</v>
      </c>
      <c r="E172" s="144" t="s">
        <v>91</v>
      </c>
      <c r="F172" s="145" t="s">
        <v>239</v>
      </c>
      <c r="H172" s="146">
        <v>78.998000000000005</v>
      </c>
      <c r="I172" s="147"/>
      <c r="L172" s="142"/>
      <c r="M172" s="148"/>
      <c r="T172" s="149"/>
      <c r="AT172" s="144" t="s">
        <v>164</v>
      </c>
      <c r="AU172" s="144" t="s">
        <v>85</v>
      </c>
      <c r="AV172" s="12" t="s">
        <v>85</v>
      </c>
      <c r="AW172" s="12" t="s">
        <v>32</v>
      </c>
      <c r="AX172" s="12" t="s">
        <v>76</v>
      </c>
      <c r="AY172" s="144" t="s">
        <v>148</v>
      </c>
    </row>
    <row r="173" spans="2:65" s="14" customFormat="1" ht="11.25">
      <c r="B173" s="157"/>
      <c r="D173" s="143" t="s">
        <v>164</v>
      </c>
      <c r="E173" s="158" t="s">
        <v>1</v>
      </c>
      <c r="F173" s="159" t="s">
        <v>240</v>
      </c>
      <c r="H173" s="158" t="s">
        <v>1</v>
      </c>
      <c r="I173" s="160"/>
      <c r="L173" s="157"/>
      <c r="M173" s="161"/>
      <c r="T173" s="162"/>
      <c r="AT173" s="158" t="s">
        <v>164</v>
      </c>
      <c r="AU173" s="158" t="s">
        <v>85</v>
      </c>
      <c r="AV173" s="14" t="s">
        <v>81</v>
      </c>
      <c r="AW173" s="14" t="s">
        <v>32</v>
      </c>
      <c r="AX173" s="14" t="s">
        <v>76</v>
      </c>
      <c r="AY173" s="158" t="s">
        <v>148</v>
      </c>
    </row>
    <row r="174" spans="2:65" s="12" customFormat="1" ht="11.25">
      <c r="B174" s="142"/>
      <c r="D174" s="143" t="s">
        <v>164</v>
      </c>
      <c r="E174" s="144" t="s">
        <v>95</v>
      </c>
      <c r="F174" s="145" t="s">
        <v>241</v>
      </c>
      <c r="H174" s="146">
        <v>3.6</v>
      </c>
      <c r="I174" s="147"/>
      <c r="L174" s="142"/>
      <c r="M174" s="148"/>
      <c r="T174" s="149"/>
      <c r="AT174" s="144" t="s">
        <v>164</v>
      </c>
      <c r="AU174" s="144" t="s">
        <v>85</v>
      </c>
      <c r="AV174" s="12" t="s">
        <v>85</v>
      </c>
      <c r="AW174" s="12" t="s">
        <v>32</v>
      </c>
      <c r="AX174" s="12" t="s">
        <v>76</v>
      </c>
      <c r="AY174" s="144" t="s">
        <v>148</v>
      </c>
    </row>
    <row r="175" spans="2:65" s="13" customFormat="1" ht="11.25">
      <c r="B175" s="150"/>
      <c r="D175" s="143" t="s">
        <v>164</v>
      </c>
      <c r="E175" s="151" t="s">
        <v>93</v>
      </c>
      <c r="F175" s="152" t="s">
        <v>171</v>
      </c>
      <c r="H175" s="153">
        <v>82.597999999999999</v>
      </c>
      <c r="I175" s="154"/>
      <c r="L175" s="150"/>
      <c r="M175" s="155"/>
      <c r="T175" s="156"/>
      <c r="AT175" s="151" t="s">
        <v>164</v>
      </c>
      <c r="AU175" s="151" t="s">
        <v>85</v>
      </c>
      <c r="AV175" s="13" t="s">
        <v>155</v>
      </c>
      <c r="AW175" s="13" t="s">
        <v>32</v>
      </c>
      <c r="AX175" s="13" t="s">
        <v>76</v>
      </c>
      <c r="AY175" s="151" t="s">
        <v>148</v>
      </c>
    </row>
    <row r="176" spans="2:65" s="12" customFormat="1" ht="11.25">
      <c r="B176" s="142"/>
      <c r="D176" s="143" t="s">
        <v>164</v>
      </c>
      <c r="E176" s="144" t="s">
        <v>1</v>
      </c>
      <c r="F176" s="145" t="s">
        <v>242</v>
      </c>
      <c r="H176" s="146">
        <v>41.298999999999999</v>
      </c>
      <c r="I176" s="147"/>
      <c r="L176" s="142"/>
      <c r="M176" s="148"/>
      <c r="T176" s="149"/>
      <c r="AT176" s="144" t="s">
        <v>164</v>
      </c>
      <c r="AU176" s="144" t="s">
        <v>85</v>
      </c>
      <c r="AV176" s="12" t="s">
        <v>85</v>
      </c>
      <c r="AW176" s="12" t="s">
        <v>32</v>
      </c>
      <c r="AX176" s="12" t="s">
        <v>81</v>
      </c>
      <c r="AY176" s="144" t="s">
        <v>148</v>
      </c>
    </row>
    <row r="177" spans="2:65" s="1" customFormat="1" ht="24.2" customHeight="1">
      <c r="B177" s="128"/>
      <c r="C177" s="129" t="s">
        <v>243</v>
      </c>
      <c r="D177" s="129" t="s">
        <v>150</v>
      </c>
      <c r="E177" s="130" t="s">
        <v>244</v>
      </c>
      <c r="F177" s="131" t="s">
        <v>245</v>
      </c>
      <c r="G177" s="132" t="s">
        <v>206</v>
      </c>
      <c r="H177" s="133">
        <v>41.298999999999999</v>
      </c>
      <c r="I177" s="134"/>
      <c r="J177" s="135">
        <f>ROUND(I177*H177,2)</f>
        <v>0</v>
      </c>
      <c r="K177" s="131" t="s">
        <v>154</v>
      </c>
      <c r="L177" s="32"/>
      <c r="M177" s="136" t="s">
        <v>1</v>
      </c>
      <c r="N177" s="137" t="s">
        <v>41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155</v>
      </c>
      <c r="AT177" s="140" t="s">
        <v>150</v>
      </c>
      <c r="AU177" s="140" t="s">
        <v>85</v>
      </c>
      <c r="AY177" s="17" t="s">
        <v>148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81</v>
      </c>
      <c r="BK177" s="141">
        <f>ROUND(I177*H177,2)</f>
        <v>0</v>
      </c>
      <c r="BL177" s="17" t="s">
        <v>155</v>
      </c>
      <c r="BM177" s="140" t="s">
        <v>246</v>
      </c>
    </row>
    <row r="178" spans="2:65" s="12" customFormat="1" ht="11.25">
      <c r="B178" s="142"/>
      <c r="D178" s="143" t="s">
        <v>164</v>
      </c>
      <c r="E178" s="144" t="s">
        <v>1</v>
      </c>
      <c r="F178" s="145" t="s">
        <v>242</v>
      </c>
      <c r="H178" s="146">
        <v>41.298999999999999</v>
      </c>
      <c r="I178" s="147"/>
      <c r="L178" s="142"/>
      <c r="M178" s="148"/>
      <c r="T178" s="149"/>
      <c r="AT178" s="144" t="s">
        <v>164</v>
      </c>
      <c r="AU178" s="144" t="s">
        <v>85</v>
      </c>
      <c r="AV178" s="12" t="s">
        <v>85</v>
      </c>
      <c r="AW178" s="12" t="s">
        <v>32</v>
      </c>
      <c r="AX178" s="12" t="s">
        <v>81</v>
      </c>
      <c r="AY178" s="144" t="s">
        <v>148</v>
      </c>
    </row>
    <row r="179" spans="2:65" s="1" customFormat="1" ht="21.75" customHeight="1">
      <c r="B179" s="128"/>
      <c r="C179" s="129" t="s">
        <v>247</v>
      </c>
      <c r="D179" s="129" t="s">
        <v>150</v>
      </c>
      <c r="E179" s="130" t="s">
        <v>248</v>
      </c>
      <c r="F179" s="131" t="s">
        <v>249</v>
      </c>
      <c r="G179" s="132" t="s">
        <v>153</v>
      </c>
      <c r="H179" s="133">
        <v>50.56</v>
      </c>
      <c r="I179" s="134"/>
      <c r="J179" s="135">
        <f>ROUND(I179*H179,2)</f>
        <v>0</v>
      </c>
      <c r="K179" s="131" t="s">
        <v>154</v>
      </c>
      <c r="L179" s="32"/>
      <c r="M179" s="136" t="s">
        <v>1</v>
      </c>
      <c r="N179" s="137" t="s">
        <v>41</v>
      </c>
      <c r="P179" s="138">
        <f>O179*H179</f>
        <v>0</v>
      </c>
      <c r="Q179" s="138">
        <v>8.4000000000000003E-4</v>
      </c>
      <c r="R179" s="138">
        <f>Q179*H179</f>
        <v>4.2470400000000005E-2</v>
      </c>
      <c r="S179" s="138">
        <v>0</v>
      </c>
      <c r="T179" s="139">
        <f>S179*H179</f>
        <v>0</v>
      </c>
      <c r="AR179" s="140" t="s">
        <v>155</v>
      </c>
      <c r="AT179" s="140" t="s">
        <v>150</v>
      </c>
      <c r="AU179" s="140" t="s">
        <v>85</v>
      </c>
      <c r="AY179" s="17" t="s">
        <v>148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81</v>
      </c>
      <c r="BK179" s="141">
        <f>ROUND(I179*H179,2)</f>
        <v>0</v>
      </c>
      <c r="BL179" s="17" t="s">
        <v>155</v>
      </c>
      <c r="BM179" s="140" t="s">
        <v>250</v>
      </c>
    </row>
    <row r="180" spans="2:65" s="12" customFormat="1" ht="11.25">
      <c r="B180" s="142"/>
      <c r="D180" s="143" t="s">
        <v>164</v>
      </c>
      <c r="E180" s="144" t="s">
        <v>1</v>
      </c>
      <c r="F180" s="145" t="s">
        <v>251</v>
      </c>
      <c r="H180" s="146">
        <v>26.16</v>
      </c>
      <c r="I180" s="147"/>
      <c r="L180" s="142"/>
      <c r="M180" s="148"/>
      <c r="T180" s="149"/>
      <c r="AT180" s="144" t="s">
        <v>164</v>
      </c>
      <c r="AU180" s="144" t="s">
        <v>85</v>
      </c>
      <c r="AV180" s="12" t="s">
        <v>85</v>
      </c>
      <c r="AW180" s="12" t="s">
        <v>32</v>
      </c>
      <c r="AX180" s="12" t="s">
        <v>76</v>
      </c>
      <c r="AY180" s="144" t="s">
        <v>148</v>
      </c>
    </row>
    <row r="181" spans="2:65" s="12" customFormat="1" ht="11.25">
      <c r="B181" s="142"/>
      <c r="D181" s="143" t="s">
        <v>164</v>
      </c>
      <c r="E181" s="144" t="s">
        <v>1</v>
      </c>
      <c r="F181" s="145" t="s">
        <v>252</v>
      </c>
      <c r="H181" s="146">
        <v>24.4</v>
      </c>
      <c r="I181" s="147"/>
      <c r="L181" s="142"/>
      <c r="M181" s="148"/>
      <c r="T181" s="149"/>
      <c r="AT181" s="144" t="s">
        <v>164</v>
      </c>
      <c r="AU181" s="144" t="s">
        <v>85</v>
      </c>
      <c r="AV181" s="12" t="s">
        <v>85</v>
      </c>
      <c r="AW181" s="12" t="s">
        <v>32</v>
      </c>
      <c r="AX181" s="12" t="s">
        <v>76</v>
      </c>
      <c r="AY181" s="144" t="s">
        <v>148</v>
      </c>
    </row>
    <row r="182" spans="2:65" s="13" customFormat="1" ht="11.25">
      <c r="B182" s="150"/>
      <c r="D182" s="143" t="s">
        <v>164</v>
      </c>
      <c r="E182" s="151" t="s">
        <v>1</v>
      </c>
      <c r="F182" s="152" t="s">
        <v>171</v>
      </c>
      <c r="H182" s="153">
        <v>50.56</v>
      </c>
      <c r="I182" s="154"/>
      <c r="L182" s="150"/>
      <c r="M182" s="155"/>
      <c r="T182" s="156"/>
      <c r="AT182" s="151" t="s">
        <v>164</v>
      </c>
      <c r="AU182" s="151" t="s">
        <v>85</v>
      </c>
      <c r="AV182" s="13" t="s">
        <v>155</v>
      </c>
      <c r="AW182" s="13" t="s">
        <v>32</v>
      </c>
      <c r="AX182" s="13" t="s">
        <v>81</v>
      </c>
      <c r="AY182" s="151" t="s">
        <v>148</v>
      </c>
    </row>
    <row r="183" spans="2:65" s="1" customFormat="1" ht="24.2" customHeight="1">
      <c r="B183" s="128"/>
      <c r="C183" s="129" t="s">
        <v>253</v>
      </c>
      <c r="D183" s="129" t="s">
        <v>150</v>
      </c>
      <c r="E183" s="130" t="s">
        <v>254</v>
      </c>
      <c r="F183" s="131" t="s">
        <v>255</v>
      </c>
      <c r="G183" s="132" t="s">
        <v>153</v>
      </c>
      <c r="H183" s="133">
        <v>454.07600000000002</v>
      </c>
      <c r="I183" s="134"/>
      <c r="J183" s="135">
        <f>ROUND(I183*H183,2)</f>
        <v>0</v>
      </c>
      <c r="K183" s="131" t="s">
        <v>154</v>
      </c>
      <c r="L183" s="32"/>
      <c r="M183" s="136" t="s">
        <v>1</v>
      </c>
      <c r="N183" s="137" t="s">
        <v>41</v>
      </c>
      <c r="P183" s="138">
        <f>O183*H183</f>
        <v>0</v>
      </c>
      <c r="Q183" s="138">
        <v>8.4999999999999995E-4</v>
      </c>
      <c r="R183" s="138">
        <f>Q183*H183</f>
        <v>0.38596459999999999</v>
      </c>
      <c r="S183" s="138">
        <v>0</v>
      </c>
      <c r="T183" s="139">
        <f>S183*H183</f>
        <v>0</v>
      </c>
      <c r="AR183" s="140" t="s">
        <v>155</v>
      </c>
      <c r="AT183" s="140" t="s">
        <v>150</v>
      </c>
      <c r="AU183" s="140" t="s">
        <v>85</v>
      </c>
      <c r="AY183" s="17" t="s">
        <v>148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81</v>
      </c>
      <c r="BK183" s="141">
        <f>ROUND(I183*H183,2)</f>
        <v>0</v>
      </c>
      <c r="BL183" s="17" t="s">
        <v>155</v>
      </c>
      <c r="BM183" s="140" t="s">
        <v>256</v>
      </c>
    </row>
    <row r="184" spans="2:65" s="14" customFormat="1" ht="11.25">
      <c r="B184" s="157"/>
      <c r="D184" s="143" t="s">
        <v>164</v>
      </c>
      <c r="E184" s="158" t="s">
        <v>1</v>
      </c>
      <c r="F184" s="159" t="s">
        <v>215</v>
      </c>
      <c r="H184" s="158" t="s">
        <v>1</v>
      </c>
      <c r="I184" s="160"/>
      <c r="L184" s="157"/>
      <c r="M184" s="161"/>
      <c r="T184" s="162"/>
      <c r="AT184" s="158" t="s">
        <v>164</v>
      </c>
      <c r="AU184" s="158" t="s">
        <v>85</v>
      </c>
      <c r="AV184" s="14" t="s">
        <v>81</v>
      </c>
      <c r="AW184" s="14" t="s">
        <v>32</v>
      </c>
      <c r="AX184" s="14" t="s">
        <v>76</v>
      </c>
      <c r="AY184" s="158" t="s">
        <v>148</v>
      </c>
    </row>
    <row r="185" spans="2:65" s="12" customFormat="1" ht="11.25">
      <c r="B185" s="142"/>
      <c r="D185" s="143" t="s">
        <v>164</v>
      </c>
      <c r="E185" s="144" t="s">
        <v>1</v>
      </c>
      <c r="F185" s="145" t="s">
        <v>257</v>
      </c>
      <c r="H185" s="146">
        <v>31.317</v>
      </c>
      <c r="I185" s="147"/>
      <c r="L185" s="142"/>
      <c r="M185" s="148"/>
      <c r="T185" s="149"/>
      <c r="AT185" s="144" t="s">
        <v>164</v>
      </c>
      <c r="AU185" s="144" t="s">
        <v>85</v>
      </c>
      <c r="AV185" s="12" t="s">
        <v>85</v>
      </c>
      <c r="AW185" s="12" t="s">
        <v>32</v>
      </c>
      <c r="AX185" s="12" t="s">
        <v>76</v>
      </c>
      <c r="AY185" s="144" t="s">
        <v>148</v>
      </c>
    </row>
    <row r="186" spans="2:65" s="12" customFormat="1" ht="11.25">
      <c r="B186" s="142"/>
      <c r="D186" s="143" t="s">
        <v>164</v>
      </c>
      <c r="E186" s="144" t="s">
        <v>1</v>
      </c>
      <c r="F186" s="145" t="s">
        <v>258</v>
      </c>
      <c r="H186" s="146">
        <v>19.129000000000001</v>
      </c>
      <c r="I186" s="147"/>
      <c r="L186" s="142"/>
      <c r="M186" s="148"/>
      <c r="T186" s="149"/>
      <c r="AT186" s="144" t="s">
        <v>164</v>
      </c>
      <c r="AU186" s="144" t="s">
        <v>85</v>
      </c>
      <c r="AV186" s="12" t="s">
        <v>85</v>
      </c>
      <c r="AW186" s="12" t="s">
        <v>32</v>
      </c>
      <c r="AX186" s="12" t="s">
        <v>76</v>
      </c>
      <c r="AY186" s="144" t="s">
        <v>148</v>
      </c>
    </row>
    <row r="187" spans="2:65" s="12" customFormat="1" ht="11.25">
      <c r="B187" s="142"/>
      <c r="D187" s="143" t="s">
        <v>164</v>
      </c>
      <c r="E187" s="144" t="s">
        <v>1</v>
      </c>
      <c r="F187" s="145" t="s">
        <v>259</v>
      </c>
      <c r="H187" s="146">
        <v>136.21</v>
      </c>
      <c r="I187" s="147"/>
      <c r="L187" s="142"/>
      <c r="M187" s="148"/>
      <c r="T187" s="149"/>
      <c r="AT187" s="144" t="s">
        <v>164</v>
      </c>
      <c r="AU187" s="144" t="s">
        <v>85</v>
      </c>
      <c r="AV187" s="12" t="s">
        <v>85</v>
      </c>
      <c r="AW187" s="12" t="s">
        <v>32</v>
      </c>
      <c r="AX187" s="12" t="s">
        <v>76</v>
      </c>
      <c r="AY187" s="144" t="s">
        <v>148</v>
      </c>
    </row>
    <row r="188" spans="2:65" s="12" customFormat="1" ht="11.25">
      <c r="B188" s="142"/>
      <c r="D188" s="143" t="s">
        <v>164</v>
      </c>
      <c r="E188" s="144" t="s">
        <v>1</v>
      </c>
      <c r="F188" s="145" t="s">
        <v>260</v>
      </c>
      <c r="H188" s="146">
        <v>94.38</v>
      </c>
      <c r="I188" s="147"/>
      <c r="L188" s="142"/>
      <c r="M188" s="148"/>
      <c r="T188" s="149"/>
      <c r="AT188" s="144" t="s">
        <v>164</v>
      </c>
      <c r="AU188" s="144" t="s">
        <v>85</v>
      </c>
      <c r="AV188" s="12" t="s">
        <v>85</v>
      </c>
      <c r="AW188" s="12" t="s">
        <v>32</v>
      </c>
      <c r="AX188" s="12" t="s">
        <v>76</v>
      </c>
      <c r="AY188" s="144" t="s">
        <v>148</v>
      </c>
    </row>
    <row r="189" spans="2:65" s="12" customFormat="1" ht="11.25">
      <c r="B189" s="142"/>
      <c r="D189" s="143" t="s">
        <v>164</v>
      </c>
      <c r="E189" s="144" t="s">
        <v>1</v>
      </c>
      <c r="F189" s="145" t="s">
        <v>261</v>
      </c>
      <c r="H189" s="146">
        <v>173.04</v>
      </c>
      <c r="I189" s="147"/>
      <c r="L189" s="142"/>
      <c r="M189" s="148"/>
      <c r="T189" s="149"/>
      <c r="AT189" s="144" t="s">
        <v>164</v>
      </c>
      <c r="AU189" s="144" t="s">
        <v>85</v>
      </c>
      <c r="AV189" s="12" t="s">
        <v>85</v>
      </c>
      <c r="AW189" s="12" t="s">
        <v>32</v>
      </c>
      <c r="AX189" s="12" t="s">
        <v>76</v>
      </c>
      <c r="AY189" s="144" t="s">
        <v>148</v>
      </c>
    </row>
    <row r="190" spans="2:65" s="13" customFormat="1" ht="11.25">
      <c r="B190" s="150"/>
      <c r="D190" s="143" t="s">
        <v>164</v>
      </c>
      <c r="E190" s="151" t="s">
        <v>1</v>
      </c>
      <c r="F190" s="152" t="s">
        <v>171</v>
      </c>
      <c r="H190" s="153">
        <v>454.07600000000002</v>
      </c>
      <c r="I190" s="154"/>
      <c r="L190" s="150"/>
      <c r="M190" s="155"/>
      <c r="T190" s="156"/>
      <c r="AT190" s="151" t="s">
        <v>164</v>
      </c>
      <c r="AU190" s="151" t="s">
        <v>85</v>
      </c>
      <c r="AV190" s="13" t="s">
        <v>155</v>
      </c>
      <c r="AW190" s="13" t="s">
        <v>32</v>
      </c>
      <c r="AX190" s="13" t="s">
        <v>81</v>
      </c>
      <c r="AY190" s="151" t="s">
        <v>148</v>
      </c>
    </row>
    <row r="191" spans="2:65" s="1" customFormat="1" ht="24.2" customHeight="1">
      <c r="B191" s="128"/>
      <c r="C191" s="129" t="s">
        <v>262</v>
      </c>
      <c r="D191" s="129" t="s">
        <v>150</v>
      </c>
      <c r="E191" s="130" t="s">
        <v>263</v>
      </c>
      <c r="F191" s="131" t="s">
        <v>264</v>
      </c>
      <c r="G191" s="132" t="s">
        <v>153</v>
      </c>
      <c r="H191" s="133">
        <v>50.56</v>
      </c>
      <c r="I191" s="134"/>
      <c r="J191" s="135">
        <f>ROUND(I191*H191,2)</f>
        <v>0</v>
      </c>
      <c r="K191" s="131" t="s">
        <v>154</v>
      </c>
      <c r="L191" s="32"/>
      <c r="M191" s="136" t="s">
        <v>1</v>
      </c>
      <c r="N191" s="137" t="s">
        <v>41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155</v>
      </c>
      <c r="AT191" s="140" t="s">
        <v>150</v>
      </c>
      <c r="AU191" s="140" t="s">
        <v>85</v>
      </c>
      <c r="AY191" s="17" t="s">
        <v>148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81</v>
      </c>
      <c r="BK191" s="141">
        <f>ROUND(I191*H191,2)</f>
        <v>0</v>
      </c>
      <c r="BL191" s="17" t="s">
        <v>155</v>
      </c>
      <c r="BM191" s="140" t="s">
        <v>265</v>
      </c>
    </row>
    <row r="192" spans="2:65" s="1" customFormat="1" ht="24.2" customHeight="1">
      <c r="B192" s="128"/>
      <c r="C192" s="129" t="s">
        <v>7</v>
      </c>
      <c r="D192" s="129" t="s">
        <v>150</v>
      </c>
      <c r="E192" s="130" t="s">
        <v>266</v>
      </c>
      <c r="F192" s="131" t="s">
        <v>267</v>
      </c>
      <c r="G192" s="132" t="s">
        <v>153</v>
      </c>
      <c r="H192" s="133">
        <v>454.07600000000002</v>
      </c>
      <c r="I192" s="134"/>
      <c r="J192" s="135">
        <f>ROUND(I192*H192,2)</f>
        <v>0</v>
      </c>
      <c r="K192" s="131" t="s">
        <v>154</v>
      </c>
      <c r="L192" s="32"/>
      <c r="M192" s="136" t="s">
        <v>1</v>
      </c>
      <c r="N192" s="137" t="s">
        <v>41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155</v>
      </c>
      <c r="AT192" s="140" t="s">
        <v>150</v>
      </c>
      <c r="AU192" s="140" t="s">
        <v>85</v>
      </c>
      <c r="AY192" s="17" t="s">
        <v>148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7" t="s">
        <v>81</v>
      </c>
      <c r="BK192" s="141">
        <f>ROUND(I192*H192,2)</f>
        <v>0</v>
      </c>
      <c r="BL192" s="17" t="s">
        <v>155</v>
      </c>
      <c r="BM192" s="140" t="s">
        <v>268</v>
      </c>
    </row>
    <row r="193" spans="2:65" s="1" customFormat="1" ht="21.75" customHeight="1">
      <c r="B193" s="128"/>
      <c r="C193" s="129" t="s">
        <v>269</v>
      </c>
      <c r="D193" s="129" t="s">
        <v>150</v>
      </c>
      <c r="E193" s="130" t="s">
        <v>270</v>
      </c>
      <c r="F193" s="131" t="s">
        <v>271</v>
      </c>
      <c r="G193" s="132" t="s">
        <v>153</v>
      </c>
      <c r="H193" s="133">
        <v>146.06399999999999</v>
      </c>
      <c r="I193" s="134"/>
      <c r="J193" s="135">
        <f>ROUND(I193*H193,2)</f>
        <v>0</v>
      </c>
      <c r="K193" s="131" t="s">
        <v>154</v>
      </c>
      <c r="L193" s="32"/>
      <c r="M193" s="136" t="s">
        <v>1</v>
      </c>
      <c r="N193" s="137" t="s">
        <v>41</v>
      </c>
      <c r="P193" s="138">
        <f>O193*H193</f>
        <v>0</v>
      </c>
      <c r="Q193" s="138">
        <v>6.9999999999999999E-4</v>
      </c>
      <c r="R193" s="138">
        <f>Q193*H193</f>
        <v>0.1022448</v>
      </c>
      <c r="S193" s="138">
        <v>0</v>
      </c>
      <c r="T193" s="139">
        <f>S193*H193</f>
        <v>0</v>
      </c>
      <c r="AR193" s="140" t="s">
        <v>155</v>
      </c>
      <c r="AT193" s="140" t="s">
        <v>150</v>
      </c>
      <c r="AU193" s="140" t="s">
        <v>85</v>
      </c>
      <c r="AY193" s="17" t="s">
        <v>148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81</v>
      </c>
      <c r="BK193" s="141">
        <f>ROUND(I193*H193,2)</f>
        <v>0</v>
      </c>
      <c r="BL193" s="17" t="s">
        <v>155</v>
      </c>
      <c r="BM193" s="140" t="s">
        <v>272</v>
      </c>
    </row>
    <row r="194" spans="2:65" s="14" customFormat="1" ht="11.25">
      <c r="B194" s="157"/>
      <c r="D194" s="143" t="s">
        <v>164</v>
      </c>
      <c r="E194" s="158" t="s">
        <v>1</v>
      </c>
      <c r="F194" s="159" t="s">
        <v>238</v>
      </c>
      <c r="H194" s="158" t="s">
        <v>1</v>
      </c>
      <c r="I194" s="160"/>
      <c r="L194" s="157"/>
      <c r="M194" s="161"/>
      <c r="T194" s="162"/>
      <c r="AT194" s="158" t="s">
        <v>164</v>
      </c>
      <c r="AU194" s="158" t="s">
        <v>85</v>
      </c>
      <c r="AV194" s="14" t="s">
        <v>81</v>
      </c>
      <c r="AW194" s="14" t="s">
        <v>32</v>
      </c>
      <c r="AX194" s="14" t="s">
        <v>76</v>
      </c>
      <c r="AY194" s="158" t="s">
        <v>148</v>
      </c>
    </row>
    <row r="195" spans="2:65" s="12" customFormat="1" ht="11.25">
      <c r="B195" s="142"/>
      <c r="D195" s="143" t="s">
        <v>164</v>
      </c>
      <c r="E195" s="144" t="s">
        <v>1</v>
      </c>
      <c r="F195" s="145" t="s">
        <v>273</v>
      </c>
      <c r="H195" s="146">
        <v>131.66399999999999</v>
      </c>
      <c r="I195" s="147"/>
      <c r="L195" s="142"/>
      <c r="M195" s="148"/>
      <c r="T195" s="149"/>
      <c r="AT195" s="144" t="s">
        <v>164</v>
      </c>
      <c r="AU195" s="144" t="s">
        <v>85</v>
      </c>
      <c r="AV195" s="12" t="s">
        <v>85</v>
      </c>
      <c r="AW195" s="12" t="s">
        <v>32</v>
      </c>
      <c r="AX195" s="12" t="s">
        <v>76</v>
      </c>
      <c r="AY195" s="144" t="s">
        <v>148</v>
      </c>
    </row>
    <row r="196" spans="2:65" s="14" customFormat="1" ht="11.25">
      <c r="B196" s="157"/>
      <c r="D196" s="143" t="s">
        <v>164</v>
      </c>
      <c r="E196" s="158" t="s">
        <v>1</v>
      </c>
      <c r="F196" s="159" t="s">
        <v>240</v>
      </c>
      <c r="H196" s="158" t="s">
        <v>1</v>
      </c>
      <c r="I196" s="160"/>
      <c r="L196" s="157"/>
      <c r="M196" s="161"/>
      <c r="T196" s="162"/>
      <c r="AT196" s="158" t="s">
        <v>164</v>
      </c>
      <c r="AU196" s="158" t="s">
        <v>85</v>
      </c>
      <c r="AV196" s="14" t="s">
        <v>81</v>
      </c>
      <c r="AW196" s="14" t="s">
        <v>32</v>
      </c>
      <c r="AX196" s="14" t="s">
        <v>76</v>
      </c>
      <c r="AY196" s="158" t="s">
        <v>148</v>
      </c>
    </row>
    <row r="197" spans="2:65" s="12" customFormat="1" ht="11.25">
      <c r="B197" s="142"/>
      <c r="D197" s="143" t="s">
        <v>164</v>
      </c>
      <c r="E197" s="144" t="s">
        <v>1</v>
      </c>
      <c r="F197" s="145" t="s">
        <v>274</v>
      </c>
      <c r="H197" s="146">
        <v>14.4</v>
      </c>
      <c r="I197" s="147"/>
      <c r="L197" s="142"/>
      <c r="M197" s="148"/>
      <c r="T197" s="149"/>
      <c r="AT197" s="144" t="s">
        <v>164</v>
      </c>
      <c r="AU197" s="144" t="s">
        <v>85</v>
      </c>
      <c r="AV197" s="12" t="s">
        <v>85</v>
      </c>
      <c r="AW197" s="12" t="s">
        <v>32</v>
      </c>
      <c r="AX197" s="12" t="s">
        <v>76</v>
      </c>
      <c r="AY197" s="144" t="s">
        <v>148</v>
      </c>
    </row>
    <row r="198" spans="2:65" s="13" customFormat="1" ht="11.25">
      <c r="B198" s="150"/>
      <c r="D198" s="143" t="s">
        <v>164</v>
      </c>
      <c r="E198" s="151" t="s">
        <v>1</v>
      </c>
      <c r="F198" s="152" t="s">
        <v>171</v>
      </c>
      <c r="H198" s="153">
        <v>146.06399999999999</v>
      </c>
      <c r="I198" s="154"/>
      <c r="L198" s="150"/>
      <c r="M198" s="155"/>
      <c r="T198" s="156"/>
      <c r="AT198" s="151" t="s">
        <v>164</v>
      </c>
      <c r="AU198" s="151" t="s">
        <v>85</v>
      </c>
      <c r="AV198" s="13" t="s">
        <v>155</v>
      </c>
      <c r="AW198" s="13" t="s">
        <v>32</v>
      </c>
      <c r="AX198" s="13" t="s">
        <v>81</v>
      </c>
      <c r="AY198" s="151" t="s">
        <v>148</v>
      </c>
    </row>
    <row r="199" spans="2:65" s="1" customFormat="1" ht="16.5" customHeight="1">
      <c r="B199" s="128"/>
      <c r="C199" s="129" t="s">
        <v>275</v>
      </c>
      <c r="D199" s="129" t="s">
        <v>150</v>
      </c>
      <c r="E199" s="130" t="s">
        <v>276</v>
      </c>
      <c r="F199" s="131" t="s">
        <v>277</v>
      </c>
      <c r="G199" s="132" t="s">
        <v>153</v>
      </c>
      <c r="H199" s="133">
        <v>146.06399999999999</v>
      </c>
      <c r="I199" s="134"/>
      <c r="J199" s="135">
        <f>ROUND(I199*H199,2)</f>
        <v>0</v>
      </c>
      <c r="K199" s="131" t="s">
        <v>154</v>
      </c>
      <c r="L199" s="32"/>
      <c r="M199" s="136" t="s">
        <v>1</v>
      </c>
      <c r="N199" s="137" t="s">
        <v>41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155</v>
      </c>
      <c r="AT199" s="140" t="s">
        <v>150</v>
      </c>
      <c r="AU199" s="140" t="s">
        <v>85</v>
      </c>
      <c r="AY199" s="17" t="s">
        <v>148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81</v>
      </c>
      <c r="BK199" s="141">
        <f>ROUND(I199*H199,2)</f>
        <v>0</v>
      </c>
      <c r="BL199" s="17" t="s">
        <v>155</v>
      </c>
      <c r="BM199" s="140" t="s">
        <v>278</v>
      </c>
    </row>
    <row r="200" spans="2:65" s="1" customFormat="1" ht="24.2" customHeight="1">
      <c r="B200" s="128"/>
      <c r="C200" s="129" t="s">
        <v>279</v>
      </c>
      <c r="D200" s="129" t="s">
        <v>150</v>
      </c>
      <c r="E200" s="130" t="s">
        <v>280</v>
      </c>
      <c r="F200" s="131" t="s">
        <v>281</v>
      </c>
      <c r="G200" s="132" t="s">
        <v>153</v>
      </c>
      <c r="H200" s="133">
        <v>65.5</v>
      </c>
      <c r="I200" s="134"/>
      <c r="J200" s="135">
        <f>ROUND(I200*H200,2)</f>
        <v>0</v>
      </c>
      <c r="K200" s="131" t="s">
        <v>154</v>
      </c>
      <c r="L200" s="32"/>
      <c r="M200" s="136" t="s">
        <v>1</v>
      </c>
      <c r="N200" s="137" t="s">
        <v>41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155</v>
      </c>
      <c r="AT200" s="140" t="s">
        <v>150</v>
      </c>
      <c r="AU200" s="140" t="s">
        <v>85</v>
      </c>
      <c r="AY200" s="17" t="s">
        <v>148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81</v>
      </c>
      <c r="BK200" s="141">
        <f>ROUND(I200*H200,2)</f>
        <v>0</v>
      </c>
      <c r="BL200" s="17" t="s">
        <v>155</v>
      </c>
      <c r="BM200" s="140" t="s">
        <v>282</v>
      </c>
    </row>
    <row r="201" spans="2:65" s="1" customFormat="1" ht="37.9" customHeight="1">
      <c r="B201" s="128"/>
      <c r="C201" s="129" t="s">
        <v>283</v>
      </c>
      <c r="D201" s="129" t="s">
        <v>150</v>
      </c>
      <c r="E201" s="130" t="s">
        <v>284</v>
      </c>
      <c r="F201" s="131" t="s">
        <v>285</v>
      </c>
      <c r="G201" s="132" t="s">
        <v>206</v>
      </c>
      <c r="H201" s="133">
        <v>60.613</v>
      </c>
      <c r="I201" s="134"/>
      <c r="J201" s="135">
        <f>ROUND(I201*H201,2)</f>
        <v>0</v>
      </c>
      <c r="K201" s="131" t="s">
        <v>154</v>
      </c>
      <c r="L201" s="32"/>
      <c r="M201" s="136" t="s">
        <v>1</v>
      </c>
      <c r="N201" s="137" t="s">
        <v>41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155</v>
      </c>
      <c r="AT201" s="140" t="s">
        <v>150</v>
      </c>
      <c r="AU201" s="140" t="s">
        <v>85</v>
      </c>
      <c r="AY201" s="17" t="s">
        <v>148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81</v>
      </c>
      <c r="BK201" s="141">
        <f>ROUND(I201*H201,2)</f>
        <v>0</v>
      </c>
      <c r="BL201" s="17" t="s">
        <v>155</v>
      </c>
      <c r="BM201" s="140" t="s">
        <v>286</v>
      </c>
    </row>
    <row r="202" spans="2:65" s="14" customFormat="1" ht="11.25">
      <c r="B202" s="157"/>
      <c r="D202" s="143" t="s">
        <v>164</v>
      </c>
      <c r="E202" s="158" t="s">
        <v>1</v>
      </c>
      <c r="F202" s="159" t="s">
        <v>287</v>
      </c>
      <c r="H202" s="158" t="s">
        <v>1</v>
      </c>
      <c r="I202" s="160"/>
      <c r="L202" s="157"/>
      <c r="M202" s="161"/>
      <c r="T202" s="162"/>
      <c r="AT202" s="158" t="s">
        <v>164</v>
      </c>
      <c r="AU202" s="158" t="s">
        <v>85</v>
      </c>
      <c r="AV202" s="14" t="s">
        <v>81</v>
      </c>
      <c r="AW202" s="14" t="s">
        <v>32</v>
      </c>
      <c r="AX202" s="14" t="s">
        <v>76</v>
      </c>
      <c r="AY202" s="158" t="s">
        <v>148</v>
      </c>
    </row>
    <row r="203" spans="2:65" s="12" customFormat="1" ht="11.25">
      <c r="B203" s="142"/>
      <c r="D203" s="143" t="s">
        <v>164</v>
      </c>
      <c r="E203" s="144" t="s">
        <v>1</v>
      </c>
      <c r="F203" s="145" t="s">
        <v>288</v>
      </c>
      <c r="H203" s="146">
        <v>60.613</v>
      </c>
      <c r="I203" s="147"/>
      <c r="L203" s="142"/>
      <c r="M203" s="148"/>
      <c r="T203" s="149"/>
      <c r="AT203" s="144" t="s">
        <v>164</v>
      </c>
      <c r="AU203" s="144" t="s">
        <v>85</v>
      </c>
      <c r="AV203" s="12" t="s">
        <v>85</v>
      </c>
      <c r="AW203" s="12" t="s">
        <v>32</v>
      </c>
      <c r="AX203" s="12" t="s">
        <v>81</v>
      </c>
      <c r="AY203" s="144" t="s">
        <v>148</v>
      </c>
    </row>
    <row r="204" spans="2:65" s="1" customFormat="1" ht="37.9" customHeight="1">
      <c r="B204" s="128"/>
      <c r="C204" s="129" t="s">
        <v>289</v>
      </c>
      <c r="D204" s="129" t="s">
        <v>150</v>
      </c>
      <c r="E204" s="130" t="s">
        <v>290</v>
      </c>
      <c r="F204" s="131" t="s">
        <v>291</v>
      </c>
      <c r="G204" s="132" t="s">
        <v>206</v>
      </c>
      <c r="H204" s="133">
        <v>60.613</v>
      </c>
      <c r="I204" s="134"/>
      <c r="J204" s="135">
        <f>ROUND(I204*H204,2)</f>
        <v>0</v>
      </c>
      <c r="K204" s="131" t="s">
        <v>154</v>
      </c>
      <c r="L204" s="32"/>
      <c r="M204" s="136" t="s">
        <v>1</v>
      </c>
      <c r="N204" s="137" t="s">
        <v>41</v>
      </c>
      <c r="P204" s="138">
        <f>O204*H204</f>
        <v>0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155</v>
      </c>
      <c r="AT204" s="140" t="s">
        <v>150</v>
      </c>
      <c r="AU204" s="140" t="s">
        <v>85</v>
      </c>
      <c r="AY204" s="17" t="s">
        <v>148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81</v>
      </c>
      <c r="BK204" s="141">
        <f>ROUND(I204*H204,2)</f>
        <v>0</v>
      </c>
      <c r="BL204" s="17" t="s">
        <v>155</v>
      </c>
      <c r="BM204" s="140" t="s">
        <v>292</v>
      </c>
    </row>
    <row r="205" spans="2:65" s="14" customFormat="1" ht="11.25">
      <c r="B205" s="157"/>
      <c r="D205" s="143" t="s">
        <v>164</v>
      </c>
      <c r="E205" s="158" t="s">
        <v>1</v>
      </c>
      <c r="F205" s="159" t="s">
        <v>287</v>
      </c>
      <c r="H205" s="158" t="s">
        <v>1</v>
      </c>
      <c r="I205" s="160"/>
      <c r="L205" s="157"/>
      <c r="M205" s="161"/>
      <c r="T205" s="162"/>
      <c r="AT205" s="158" t="s">
        <v>164</v>
      </c>
      <c r="AU205" s="158" t="s">
        <v>85</v>
      </c>
      <c r="AV205" s="14" t="s">
        <v>81</v>
      </c>
      <c r="AW205" s="14" t="s">
        <v>32</v>
      </c>
      <c r="AX205" s="14" t="s">
        <v>76</v>
      </c>
      <c r="AY205" s="158" t="s">
        <v>148</v>
      </c>
    </row>
    <row r="206" spans="2:65" s="12" customFormat="1" ht="11.25">
      <c r="B206" s="142"/>
      <c r="D206" s="143" t="s">
        <v>164</v>
      </c>
      <c r="E206" s="144" t="s">
        <v>1</v>
      </c>
      <c r="F206" s="145" t="s">
        <v>288</v>
      </c>
      <c r="H206" s="146">
        <v>60.613</v>
      </c>
      <c r="I206" s="147"/>
      <c r="L206" s="142"/>
      <c r="M206" s="148"/>
      <c r="T206" s="149"/>
      <c r="AT206" s="144" t="s">
        <v>164</v>
      </c>
      <c r="AU206" s="144" t="s">
        <v>85</v>
      </c>
      <c r="AV206" s="12" t="s">
        <v>85</v>
      </c>
      <c r="AW206" s="12" t="s">
        <v>32</v>
      </c>
      <c r="AX206" s="12" t="s">
        <v>81</v>
      </c>
      <c r="AY206" s="144" t="s">
        <v>148</v>
      </c>
    </row>
    <row r="207" spans="2:65" s="1" customFormat="1" ht="37.9" customHeight="1">
      <c r="B207" s="128"/>
      <c r="C207" s="129" t="s">
        <v>293</v>
      </c>
      <c r="D207" s="129" t="s">
        <v>150</v>
      </c>
      <c r="E207" s="130" t="s">
        <v>294</v>
      </c>
      <c r="F207" s="131" t="s">
        <v>295</v>
      </c>
      <c r="G207" s="132" t="s">
        <v>206</v>
      </c>
      <c r="H207" s="133">
        <v>149.04</v>
      </c>
      <c r="I207" s="134"/>
      <c r="J207" s="135">
        <f>ROUND(I207*H207,2)</f>
        <v>0</v>
      </c>
      <c r="K207" s="131" t="s">
        <v>154</v>
      </c>
      <c r="L207" s="32"/>
      <c r="M207" s="136" t="s">
        <v>1</v>
      </c>
      <c r="N207" s="137" t="s">
        <v>41</v>
      </c>
      <c r="P207" s="138">
        <f>O207*H207</f>
        <v>0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155</v>
      </c>
      <c r="AT207" s="140" t="s">
        <v>150</v>
      </c>
      <c r="AU207" s="140" t="s">
        <v>85</v>
      </c>
      <c r="AY207" s="17" t="s">
        <v>148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81</v>
      </c>
      <c r="BK207" s="141">
        <f>ROUND(I207*H207,2)</f>
        <v>0</v>
      </c>
      <c r="BL207" s="17" t="s">
        <v>155</v>
      </c>
      <c r="BM207" s="140" t="s">
        <v>296</v>
      </c>
    </row>
    <row r="208" spans="2:65" s="14" customFormat="1" ht="11.25">
      <c r="B208" s="157"/>
      <c r="D208" s="143" t="s">
        <v>164</v>
      </c>
      <c r="E208" s="158" t="s">
        <v>1</v>
      </c>
      <c r="F208" s="159" t="s">
        <v>297</v>
      </c>
      <c r="H208" s="158" t="s">
        <v>1</v>
      </c>
      <c r="I208" s="160"/>
      <c r="L208" s="157"/>
      <c r="M208" s="161"/>
      <c r="T208" s="162"/>
      <c r="AT208" s="158" t="s">
        <v>164</v>
      </c>
      <c r="AU208" s="158" t="s">
        <v>85</v>
      </c>
      <c r="AV208" s="14" t="s">
        <v>81</v>
      </c>
      <c r="AW208" s="14" t="s">
        <v>32</v>
      </c>
      <c r="AX208" s="14" t="s">
        <v>76</v>
      </c>
      <c r="AY208" s="158" t="s">
        <v>148</v>
      </c>
    </row>
    <row r="209" spans="2:65" s="12" customFormat="1" ht="11.25">
      <c r="B209" s="142"/>
      <c r="D209" s="143" t="s">
        <v>164</v>
      </c>
      <c r="E209" s="144" t="s">
        <v>1</v>
      </c>
      <c r="F209" s="145" t="s">
        <v>298</v>
      </c>
      <c r="H209" s="146">
        <v>358.69200000000001</v>
      </c>
      <c r="I209" s="147"/>
      <c r="L209" s="142"/>
      <c r="M209" s="148"/>
      <c r="T209" s="149"/>
      <c r="AT209" s="144" t="s">
        <v>164</v>
      </c>
      <c r="AU209" s="144" t="s">
        <v>85</v>
      </c>
      <c r="AV209" s="12" t="s">
        <v>85</v>
      </c>
      <c r="AW209" s="12" t="s">
        <v>32</v>
      </c>
      <c r="AX209" s="12" t="s">
        <v>76</v>
      </c>
      <c r="AY209" s="144" t="s">
        <v>148</v>
      </c>
    </row>
    <row r="210" spans="2:65" s="12" customFormat="1" ht="11.25">
      <c r="B210" s="142"/>
      <c r="D210" s="143" t="s">
        <v>164</v>
      </c>
      <c r="E210" s="144" t="s">
        <v>1</v>
      </c>
      <c r="F210" s="145" t="s">
        <v>299</v>
      </c>
      <c r="H210" s="146">
        <v>-60.613</v>
      </c>
      <c r="I210" s="147"/>
      <c r="L210" s="142"/>
      <c r="M210" s="148"/>
      <c r="T210" s="149"/>
      <c r="AT210" s="144" t="s">
        <v>164</v>
      </c>
      <c r="AU210" s="144" t="s">
        <v>85</v>
      </c>
      <c r="AV210" s="12" t="s">
        <v>85</v>
      </c>
      <c r="AW210" s="12" t="s">
        <v>32</v>
      </c>
      <c r="AX210" s="12" t="s">
        <v>76</v>
      </c>
      <c r="AY210" s="144" t="s">
        <v>148</v>
      </c>
    </row>
    <row r="211" spans="2:65" s="13" customFormat="1" ht="11.25">
      <c r="B211" s="150"/>
      <c r="D211" s="143" t="s">
        <v>164</v>
      </c>
      <c r="E211" s="151" t="s">
        <v>109</v>
      </c>
      <c r="F211" s="152" t="s">
        <v>171</v>
      </c>
      <c r="H211" s="153">
        <v>298.07900000000001</v>
      </c>
      <c r="I211" s="154"/>
      <c r="L211" s="150"/>
      <c r="M211" s="155"/>
      <c r="T211" s="156"/>
      <c r="AT211" s="151" t="s">
        <v>164</v>
      </c>
      <c r="AU211" s="151" t="s">
        <v>85</v>
      </c>
      <c r="AV211" s="13" t="s">
        <v>155</v>
      </c>
      <c r="AW211" s="13" t="s">
        <v>32</v>
      </c>
      <c r="AX211" s="13" t="s">
        <v>76</v>
      </c>
      <c r="AY211" s="151" t="s">
        <v>148</v>
      </c>
    </row>
    <row r="212" spans="2:65" s="12" customFormat="1" ht="11.25">
      <c r="B212" s="142"/>
      <c r="D212" s="143" t="s">
        <v>164</v>
      </c>
      <c r="E212" s="144" t="s">
        <v>1</v>
      </c>
      <c r="F212" s="145" t="s">
        <v>300</v>
      </c>
      <c r="H212" s="146">
        <v>149.04</v>
      </c>
      <c r="I212" s="147"/>
      <c r="L212" s="142"/>
      <c r="M212" s="148"/>
      <c r="T212" s="149"/>
      <c r="AT212" s="144" t="s">
        <v>164</v>
      </c>
      <c r="AU212" s="144" t="s">
        <v>85</v>
      </c>
      <c r="AV212" s="12" t="s">
        <v>85</v>
      </c>
      <c r="AW212" s="12" t="s">
        <v>32</v>
      </c>
      <c r="AX212" s="12" t="s">
        <v>81</v>
      </c>
      <c r="AY212" s="144" t="s">
        <v>148</v>
      </c>
    </row>
    <row r="213" spans="2:65" s="1" customFormat="1" ht="37.9" customHeight="1">
      <c r="B213" s="128"/>
      <c r="C213" s="129" t="s">
        <v>301</v>
      </c>
      <c r="D213" s="129" t="s">
        <v>150</v>
      </c>
      <c r="E213" s="130" t="s">
        <v>302</v>
      </c>
      <c r="F213" s="131" t="s">
        <v>303</v>
      </c>
      <c r="G213" s="132" t="s">
        <v>206</v>
      </c>
      <c r="H213" s="133">
        <v>1490.395</v>
      </c>
      <c r="I213" s="134"/>
      <c r="J213" s="135">
        <f>ROUND(I213*H213,2)</f>
        <v>0</v>
      </c>
      <c r="K213" s="131" t="s">
        <v>154</v>
      </c>
      <c r="L213" s="32"/>
      <c r="M213" s="136" t="s">
        <v>1</v>
      </c>
      <c r="N213" s="137" t="s">
        <v>41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155</v>
      </c>
      <c r="AT213" s="140" t="s">
        <v>150</v>
      </c>
      <c r="AU213" s="140" t="s">
        <v>85</v>
      </c>
      <c r="AY213" s="17" t="s">
        <v>148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81</v>
      </c>
      <c r="BK213" s="141">
        <f>ROUND(I213*H213,2)</f>
        <v>0</v>
      </c>
      <c r="BL213" s="17" t="s">
        <v>155</v>
      </c>
      <c r="BM213" s="140" t="s">
        <v>304</v>
      </c>
    </row>
    <row r="214" spans="2:65" s="12" customFormat="1" ht="11.25">
      <c r="B214" s="142"/>
      <c r="D214" s="143" t="s">
        <v>164</v>
      </c>
      <c r="E214" s="144" t="s">
        <v>1</v>
      </c>
      <c r="F214" s="145" t="s">
        <v>305</v>
      </c>
      <c r="H214" s="146">
        <v>1490.395</v>
      </c>
      <c r="I214" s="147"/>
      <c r="L214" s="142"/>
      <c r="M214" s="148"/>
      <c r="T214" s="149"/>
      <c r="AT214" s="144" t="s">
        <v>164</v>
      </c>
      <c r="AU214" s="144" t="s">
        <v>85</v>
      </c>
      <c r="AV214" s="12" t="s">
        <v>85</v>
      </c>
      <c r="AW214" s="12" t="s">
        <v>32</v>
      </c>
      <c r="AX214" s="12" t="s">
        <v>81</v>
      </c>
      <c r="AY214" s="144" t="s">
        <v>148</v>
      </c>
    </row>
    <row r="215" spans="2:65" s="1" customFormat="1" ht="37.9" customHeight="1">
      <c r="B215" s="128"/>
      <c r="C215" s="129" t="s">
        <v>306</v>
      </c>
      <c r="D215" s="129" t="s">
        <v>150</v>
      </c>
      <c r="E215" s="130" t="s">
        <v>307</v>
      </c>
      <c r="F215" s="131" t="s">
        <v>308</v>
      </c>
      <c r="G215" s="132" t="s">
        <v>206</v>
      </c>
      <c r="H215" s="133">
        <v>149.04</v>
      </c>
      <c r="I215" s="134"/>
      <c r="J215" s="135">
        <f>ROUND(I215*H215,2)</f>
        <v>0</v>
      </c>
      <c r="K215" s="131" t="s">
        <v>154</v>
      </c>
      <c r="L215" s="32"/>
      <c r="M215" s="136" t="s">
        <v>1</v>
      </c>
      <c r="N215" s="137" t="s">
        <v>41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155</v>
      </c>
      <c r="AT215" s="140" t="s">
        <v>150</v>
      </c>
      <c r="AU215" s="140" t="s">
        <v>85</v>
      </c>
      <c r="AY215" s="17" t="s">
        <v>148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81</v>
      </c>
      <c r="BK215" s="141">
        <f>ROUND(I215*H215,2)</f>
        <v>0</v>
      </c>
      <c r="BL215" s="17" t="s">
        <v>155</v>
      </c>
      <c r="BM215" s="140" t="s">
        <v>309</v>
      </c>
    </row>
    <row r="216" spans="2:65" s="12" customFormat="1" ht="11.25">
      <c r="B216" s="142"/>
      <c r="D216" s="143" t="s">
        <v>164</v>
      </c>
      <c r="E216" s="144" t="s">
        <v>1</v>
      </c>
      <c r="F216" s="145" t="s">
        <v>300</v>
      </c>
      <c r="H216" s="146">
        <v>149.04</v>
      </c>
      <c r="I216" s="147"/>
      <c r="L216" s="142"/>
      <c r="M216" s="148"/>
      <c r="T216" s="149"/>
      <c r="AT216" s="144" t="s">
        <v>164</v>
      </c>
      <c r="AU216" s="144" t="s">
        <v>85</v>
      </c>
      <c r="AV216" s="12" t="s">
        <v>85</v>
      </c>
      <c r="AW216" s="12" t="s">
        <v>32</v>
      </c>
      <c r="AX216" s="12" t="s">
        <v>81</v>
      </c>
      <c r="AY216" s="144" t="s">
        <v>148</v>
      </c>
    </row>
    <row r="217" spans="2:65" s="1" customFormat="1" ht="37.9" customHeight="1">
      <c r="B217" s="128"/>
      <c r="C217" s="129" t="s">
        <v>310</v>
      </c>
      <c r="D217" s="129" t="s">
        <v>150</v>
      </c>
      <c r="E217" s="130" t="s">
        <v>311</v>
      </c>
      <c r="F217" s="131" t="s">
        <v>312</v>
      </c>
      <c r="G217" s="132" t="s">
        <v>206</v>
      </c>
      <c r="H217" s="133">
        <v>1490.395</v>
      </c>
      <c r="I217" s="134"/>
      <c r="J217" s="135">
        <f>ROUND(I217*H217,2)</f>
        <v>0</v>
      </c>
      <c r="K217" s="131" t="s">
        <v>154</v>
      </c>
      <c r="L217" s="32"/>
      <c r="M217" s="136" t="s">
        <v>1</v>
      </c>
      <c r="N217" s="137" t="s">
        <v>41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155</v>
      </c>
      <c r="AT217" s="140" t="s">
        <v>150</v>
      </c>
      <c r="AU217" s="140" t="s">
        <v>85</v>
      </c>
      <c r="AY217" s="17" t="s">
        <v>148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81</v>
      </c>
      <c r="BK217" s="141">
        <f>ROUND(I217*H217,2)</f>
        <v>0</v>
      </c>
      <c r="BL217" s="17" t="s">
        <v>155</v>
      </c>
      <c r="BM217" s="140" t="s">
        <v>313</v>
      </c>
    </row>
    <row r="218" spans="2:65" s="12" customFormat="1" ht="11.25">
      <c r="B218" s="142"/>
      <c r="D218" s="143" t="s">
        <v>164</v>
      </c>
      <c r="E218" s="144" t="s">
        <v>1</v>
      </c>
      <c r="F218" s="145" t="s">
        <v>305</v>
      </c>
      <c r="H218" s="146">
        <v>1490.395</v>
      </c>
      <c r="I218" s="147"/>
      <c r="L218" s="142"/>
      <c r="M218" s="148"/>
      <c r="T218" s="149"/>
      <c r="AT218" s="144" t="s">
        <v>164</v>
      </c>
      <c r="AU218" s="144" t="s">
        <v>85</v>
      </c>
      <c r="AV218" s="12" t="s">
        <v>85</v>
      </c>
      <c r="AW218" s="12" t="s">
        <v>32</v>
      </c>
      <c r="AX218" s="12" t="s">
        <v>81</v>
      </c>
      <c r="AY218" s="144" t="s">
        <v>148</v>
      </c>
    </row>
    <row r="219" spans="2:65" s="1" customFormat="1" ht="24.2" customHeight="1">
      <c r="B219" s="128"/>
      <c r="C219" s="129" t="s">
        <v>314</v>
      </c>
      <c r="D219" s="129" t="s">
        <v>150</v>
      </c>
      <c r="E219" s="130" t="s">
        <v>315</v>
      </c>
      <c r="F219" s="131" t="s">
        <v>316</v>
      </c>
      <c r="G219" s="132" t="s">
        <v>206</v>
      </c>
      <c r="H219" s="133">
        <v>30.306999999999999</v>
      </c>
      <c r="I219" s="134"/>
      <c r="J219" s="135">
        <f>ROUND(I219*H219,2)</f>
        <v>0</v>
      </c>
      <c r="K219" s="131" t="s">
        <v>154</v>
      </c>
      <c r="L219" s="32"/>
      <c r="M219" s="136" t="s">
        <v>1</v>
      </c>
      <c r="N219" s="137" t="s">
        <v>41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155</v>
      </c>
      <c r="AT219" s="140" t="s">
        <v>150</v>
      </c>
      <c r="AU219" s="140" t="s">
        <v>85</v>
      </c>
      <c r="AY219" s="17" t="s">
        <v>148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7" t="s">
        <v>81</v>
      </c>
      <c r="BK219" s="141">
        <f>ROUND(I219*H219,2)</f>
        <v>0</v>
      </c>
      <c r="BL219" s="17" t="s">
        <v>155</v>
      </c>
      <c r="BM219" s="140" t="s">
        <v>317</v>
      </c>
    </row>
    <row r="220" spans="2:65" s="12" customFormat="1" ht="11.25">
      <c r="B220" s="142"/>
      <c r="D220" s="143" t="s">
        <v>164</v>
      </c>
      <c r="E220" s="144" t="s">
        <v>1</v>
      </c>
      <c r="F220" s="145" t="s">
        <v>318</v>
      </c>
      <c r="H220" s="146">
        <v>30.306999999999999</v>
      </c>
      <c r="I220" s="147"/>
      <c r="L220" s="142"/>
      <c r="M220" s="148"/>
      <c r="T220" s="149"/>
      <c r="AT220" s="144" t="s">
        <v>164</v>
      </c>
      <c r="AU220" s="144" t="s">
        <v>85</v>
      </c>
      <c r="AV220" s="12" t="s">
        <v>85</v>
      </c>
      <c r="AW220" s="12" t="s">
        <v>32</v>
      </c>
      <c r="AX220" s="12" t="s">
        <v>81</v>
      </c>
      <c r="AY220" s="144" t="s">
        <v>148</v>
      </c>
    </row>
    <row r="221" spans="2:65" s="1" customFormat="1" ht="24.2" customHeight="1">
      <c r="B221" s="128"/>
      <c r="C221" s="129" t="s">
        <v>319</v>
      </c>
      <c r="D221" s="129" t="s">
        <v>150</v>
      </c>
      <c r="E221" s="130" t="s">
        <v>320</v>
      </c>
      <c r="F221" s="131" t="s">
        <v>321</v>
      </c>
      <c r="G221" s="132" t="s">
        <v>206</v>
      </c>
      <c r="H221" s="133">
        <v>30.306999999999999</v>
      </c>
      <c r="I221" s="134"/>
      <c r="J221" s="135">
        <f>ROUND(I221*H221,2)</f>
        <v>0</v>
      </c>
      <c r="K221" s="131" t="s">
        <v>154</v>
      </c>
      <c r="L221" s="32"/>
      <c r="M221" s="136" t="s">
        <v>1</v>
      </c>
      <c r="N221" s="137" t="s">
        <v>41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155</v>
      </c>
      <c r="AT221" s="140" t="s">
        <v>150</v>
      </c>
      <c r="AU221" s="140" t="s">
        <v>85</v>
      </c>
      <c r="AY221" s="17" t="s">
        <v>148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81</v>
      </c>
      <c r="BK221" s="141">
        <f>ROUND(I221*H221,2)</f>
        <v>0</v>
      </c>
      <c r="BL221" s="17" t="s">
        <v>155</v>
      </c>
      <c r="BM221" s="140" t="s">
        <v>322</v>
      </c>
    </row>
    <row r="222" spans="2:65" s="14" customFormat="1" ht="11.25">
      <c r="B222" s="157"/>
      <c r="D222" s="143" t="s">
        <v>164</v>
      </c>
      <c r="E222" s="158" t="s">
        <v>1</v>
      </c>
      <c r="F222" s="159" t="s">
        <v>323</v>
      </c>
      <c r="H222" s="158" t="s">
        <v>1</v>
      </c>
      <c r="I222" s="160"/>
      <c r="L222" s="157"/>
      <c r="M222" s="161"/>
      <c r="T222" s="162"/>
      <c r="AT222" s="158" t="s">
        <v>164</v>
      </c>
      <c r="AU222" s="158" t="s">
        <v>85</v>
      </c>
      <c r="AV222" s="14" t="s">
        <v>81</v>
      </c>
      <c r="AW222" s="14" t="s">
        <v>32</v>
      </c>
      <c r="AX222" s="14" t="s">
        <v>76</v>
      </c>
      <c r="AY222" s="158" t="s">
        <v>148</v>
      </c>
    </row>
    <row r="223" spans="2:65" s="12" customFormat="1" ht="11.25">
      <c r="B223" s="142"/>
      <c r="D223" s="143" t="s">
        <v>164</v>
      </c>
      <c r="E223" s="144" t="s">
        <v>1</v>
      </c>
      <c r="F223" s="145" t="s">
        <v>318</v>
      </c>
      <c r="H223" s="146">
        <v>30.306999999999999</v>
      </c>
      <c r="I223" s="147"/>
      <c r="L223" s="142"/>
      <c r="M223" s="148"/>
      <c r="T223" s="149"/>
      <c r="AT223" s="144" t="s">
        <v>164</v>
      </c>
      <c r="AU223" s="144" t="s">
        <v>85</v>
      </c>
      <c r="AV223" s="12" t="s">
        <v>85</v>
      </c>
      <c r="AW223" s="12" t="s">
        <v>32</v>
      </c>
      <c r="AX223" s="12" t="s">
        <v>81</v>
      </c>
      <c r="AY223" s="144" t="s">
        <v>148</v>
      </c>
    </row>
    <row r="224" spans="2:65" s="1" customFormat="1" ht="33" customHeight="1">
      <c r="B224" s="128"/>
      <c r="C224" s="129" t="s">
        <v>324</v>
      </c>
      <c r="D224" s="129" t="s">
        <v>150</v>
      </c>
      <c r="E224" s="130" t="s">
        <v>325</v>
      </c>
      <c r="F224" s="131" t="s">
        <v>326</v>
      </c>
      <c r="G224" s="132" t="s">
        <v>327</v>
      </c>
      <c r="H224" s="133">
        <v>596.15800000000002</v>
      </c>
      <c r="I224" s="134"/>
      <c r="J224" s="135">
        <f>ROUND(I224*H224,2)</f>
        <v>0</v>
      </c>
      <c r="K224" s="131" t="s">
        <v>154</v>
      </c>
      <c r="L224" s="32"/>
      <c r="M224" s="136" t="s">
        <v>1</v>
      </c>
      <c r="N224" s="137" t="s">
        <v>41</v>
      </c>
      <c r="P224" s="138">
        <f>O224*H224</f>
        <v>0</v>
      </c>
      <c r="Q224" s="138">
        <v>0</v>
      </c>
      <c r="R224" s="138">
        <f>Q224*H224</f>
        <v>0</v>
      </c>
      <c r="S224" s="138">
        <v>0</v>
      </c>
      <c r="T224" s="139">
        <f>S224*H224</f>
        <v>0</v>
      </c>
      <c r="AR224" s="140" t="s">
        <v>155</v>
      </c>
      <c r="AT224" s="140" t="s">
        <v>150</v>
      </c>
      <c r="AU224" s="140" t="s">
        <v>85</v>
      </c>
      <c r="AY224" s="17" t="s">
        <v>148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81</v>
      </c>
      <c r="BK224" s="141">
        <f>ROUND(I224*H224,2)</f>
        <v>0</v>
      </c>
      <c r="BL224" s="17" t="s">
        <v>155</v>
      </c>
      <c r="BM224" s="140" t="s">
        <v>328</v>
      </c>
    </row>
    <row r="225" spans="2:65" s="12" customFormat="1" ht="11.25">
      <c r="B225" s="142"/>
      <c r="D225" s="143" t="s">
        <v>164</v>
      </c>
      <c r="E225" s="144" t="s">
        <v>1</v>
      </c>
      <c r="F225" s="145" t="s">
        <v>329</v>
      </c>
      <c r="H225" s="146">
        <v>596.15800000000002</v>
      </c>
      <c r="I225" s="147"/>
      <c r="L225" s="142"/>
      <c r="M225" s="148"/>
      <c r="T225" s="149"/>
      <c r="AT225" s="144" t="s">
        <v>164</v>
      </c>
      <c r="AU225" s="144" t="s">
        <v>85</v>
      </c>
      <c r="AV225" s="12" t="s">
        <v>85</v>
      </c>
      <c r="AW225" s="12" t="s">
        <v>32</v>
      </c>
      <c r="AX225" s="12" t="s">
        <v>81</v>
      </c>
      <c r="AY225" s="144" t="s">
        <v>148</v>
      </c>
    </row>
    <row r="226" spans="2:65" s="1" customFormat="1" ht="16.5" customHeight="1">
      <c r="B226" s="128"/>
      <c r="C226" s="129" t="s">
        <v>330</v>
      </c>
      <c r="D226" s="129" t="s">
        <v>150</v>
      </c>
      <c r="E226" s="130" t="s">
        <v>331</v>
      </c>
      <c r="F226" s="131" t="s">
        <v>332</v>
      </c>
      <c r="G226" s="132" t="s">
        <v>206</v>
      </c>
      <c r="H226" s="133">
        <v>298.07900000000001</v>
      </c>
      <c r="I226" s="134"/>
      <c r="J226" s="135">
        <f>ROUND(I226*H226,2)</f>
        <v>0</v>
      </c>
      <c r="K226" s="131" t="s">
        <v>154</v>
      </c>
      <c r="L226" s="32"/>
      <c r="M226" s="136" t="s">
        <v>1</v>
      </c>
      <c r="N226" s="137" t="s">
        <v>41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155</v>
      </c>
      <c r="AT226" s="140" t="s">
        <v>150</v>
      </c>
      <c r="AU226" s="140" t="s">
        <v>85</v>
      </c>
      <c r="AY226" s="17" t="s">
        <v>148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81</v>
      </c>
      <c r="BK226" s="141">
        <f>ROUND(I226*H226,2)</f>
        <v>0</v>
      </c>
      <c r="BL226" s="17" t="s">
        <v>155</v>
      </c>
      <c r="BM226" s="140" t="s">
        <v>333</v>
      </c>
    </row>
    <row r="227" spans="2:65" s="12" customFormat="1" ht="11.25">
      <c r="B227" s="142"/>
      <c r="D227" s="143" t="s">
        <v>164</v>
      </c>
      <c r="E227" s="144" t="s">
        <v>1</v>
      </c>
      <c r="F227" s="145" t="s">
        <v>109</v>
      </c>
      <c r="H227" s="146">
        <v>298.07900000000001</v>
      </c>
      <c r="I227" s="147"/>
      <c r="L227" s="142"/>
      <c r="M227" s="148"/>
      <c r="T227" s="149"/>
      <c r="AT227" s="144" t="s">
        <v>164</v>
      </c>
      <c r="AU227" s="144" t="s">
        <v>85</v>
      </c>
      <c r="AV227" s="12" t="s">
        <v>85</v>
      </c>
      <c r="AW227" s="12" t="s">
        <v>32</v>
      </c>
      <c r="AX227" s="12" t="s">
        <v>81</v>
      </c>
      <c r="AY227" s="144" t="s">
        <v>148</v>
      </c>
    </row>
    <row r="228" spans="2:65" s="1" customFormat="1" ht="24.2" customHeight="1">
      <c r="B228" s="128"/>
      <c r="C228" s="129" t="s">
        <v>334</v>
      </c>
      <c r="D228" s="129" t="s">
        <v>150</v>
      </c>
      <c r="E228" s="130" t="s">
        <v>335</v>
      </c>
      <c r="F228" s="131" t="s">
        <v>336</v>
      </c>
      <c r="G228" s="132" t="s">
        <v>206</v>
      </c>
      <c r="H228" s="133">
        <v>180.33699999999999</v>
      </c>
      <c r="I228" s="134"/>
      <c r="J228" s="135">
        <f>ROUND(I228*H228,2)</f>
        <v>0</v>
      </c>
      <c r="K228" s="131" t="s">
        <v>154</v>
      </c>
      <c r="L228" s="32"/>
      <c r="M228" s="136" t="s">
        <v>1</v>
      </c>
      <c r="N228" s="137" t="s">
        <v>41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155</v>
      </c>
      <c r="AT228" s="140" t="s">
        <v>150</v>
      </c>
      <c r="AU228" s="140" t="s">
        <v>85</v>
      </c>
      <c r="AY228" s="17" t="s">
        <v>148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7" t="s">
        <v>81</v>
      </c>
      <c r="BK228" s="141">
        <f>ROUND(I228*H228,2)</f>
        <v>0</v>
      </c>
      <c r="BL228" s="17" t="s">
        <v>155</v>
      </c>
      <c r="BM228" s="140" t="s">
        <v>337</v>
      </c>
    </row>
    <row r="229" spans="2:65" s="14" customFormat="1" ht="11.25">
      <c r="B229" s="157"/>
      <c r="D229" s="143" t="s">
        <v>164</v>
      </c>
      <c r="E229" s="158" t="s">
        <v>1</v>
      </c>
      <c r="F229" s="159" t="s">
        <v>338</v>
      </c>
      <c r="H229" s="158" t="s">
        <v>1</v>
      </c>
      <c r="I229" s="160"/>
      <c r="L229" s="157"/>
      <c r="M229" s="161"/>
      <c r="T229" s="162"/>
      <c r="AT229" s="158" t="s">
        <v>164</v>
      </c>
      <c r="AU229" s="158" t="s">
        <v>85</v>
      </c>
      <c r="AV229" s="14" t="s">
        <v>81</v>
      </c>
      <c r="AW229" s="14" t="s">
        <v>32</v>
      </c>
      <c r="AX229" s="14" t="s">
        <v>76</v>
      </c>
      <c r="AY229" s="158" t="s">
        <v>148</v>
      </c>
    </row>
    <row r="230" spans="2:65" s="12" customFormat="1" ht="11.25">
      <c r="B230" s="142"/>
      <c r="D230" s="143" t="s">
        <v>164</v>
      </c>
      <c r="E230" s="144" t="s">
        <v>1</v>
      </c>
      <c r="F230" s="145" t="s">
        <v>339</v>
      </c>
      <c r="H230" s="146">
        <v>6.5979999999999999</v>
      </c>
      <c r="I230" s="147"/>
      <c r="L230" s="142"/>
      <c r="M230" s="148"/>
      <c r="T230" s="149"/>
      <c r="AT230" s="144" t="s">
        <v>164</v>
      </c>
      <c r="AU230" s="144" t="s">
        <v>85</v>
      </c>
      <c r="AV230" s="12" t="s">
        <v>85</v>
      </c>
      <c r="AW230" s="12" t="s">
        <v>32</v>
      </c>
      <c r="AX230" s="12" t="s">
        <v>76</v>
      </c>
      <c r="AY230" s="144" t="s">
        <v>148</v>
      </c>
    </row>
    <row r="231" spans="2:65" s="12" customFormat="1" ht="11.25">
      <c r="B231" s="142"/>
      <c r="D231" s="143" t="s">
        <v>164</v>
      </c>
      <c r="E231" s="144" t="s">
        <v>1</v>
      </c>
      <c r="F231" s="145" t="s">
        <v>340</v>
      </c>
      <c r="H231" s="146">
        <v>7.468</v>
      </c>
      <c r="I231" s="147"/>
      <c r="L231" s="142"/>
      <c r="M231" s="148"/>
      <c r="T231" s="149"/>
      <c r="AT231" s="144" t="s">
        <v>164</v>
      </c>
      <c r="AU231" s="144" t="s">
        <v>85</v>
      </c>
      <c r="AV231" s="12" t="s">
        <v>85</v>
      </c>
      <c r="AW231" s="12" t="s">
        <v>32</v>
      </c>
      <c r="AX231" s="12" t="s">
        <v>76</v>
      </c>
      <c r="AY231" s="144" t="s">
        <v>148</v>
      </c>
    </row>
    <row r="232" spans="2:65" s="12" customFormat="1" ht="11.25">
      <c r="B232" s="142"/>
      <c r="D232" s="143" t="s">
        <v>164</v>
      </c>
      <c r="E232" s="144" t="s">
        <v>1</v>
      </c>
      <c r="F232" s="145" t="s">
        <v>341</v>
      </c>
      <c r="H232" s="146">
        <v>53.052999999999997</v>
      </c>
      <c r="I232" s="147"/>
      <c r="L232" s="142"/>
      <c r="M232" s="148"/>
      <c r="T232" s="149"/>
      <c r="AT232" s="144" t="s">
        <v>164</v>
      </c>
      <c r="AU232" s="144" t="s">
        <v>85</v>
      </c>
      <c r="AV232" s="12" t="s">
        <v>85</v>
      </c>
      <c r="AW232" s="12" t="s">
        <v>32</v>
      </c>
      <c r="AX232" s="12" t="s">
        <v>76</v>
      </c>
      <c r="AY232" s="144" t="s">
        <v>148</v>
      </c>
    </row>
    <row r="233" spans="2:65" s="12" customFormat="1" ht="11.25">
      <c r="B233" s="142"/>
      <c r="D233" s="143" t="s">
        <v>164</v>
      </c>
      <c r="E233" s="144" t="s">
        <v>1</v>
      </c>
      <c r="F233" s="145" t="s">
        <v>342</v>
      </c>
      <c r="H233" s="146">
        <v>33.759</v>
      </c>
      <c r="I233" s="147"/>
      <c r="L233" s="142"/>
      <c r="M233" s="148"/>
      <c r="T233" s="149"/>
      <c r="AT233" s="144" t="s">
        <v>164</v>
      </c>
      <c r="AU233" s="144" t="s">
        <v>85</v>
      </c>
      <c r="AV233" s="12" t="s">
        <v>85</v>
      </c>
      <c r="AW233" s="12" t="s">
        <v>32</v>
      </c>
      <c r="AX233" s="12" t="s">
        <v>76</v>
      </c>
      <c r="AY233" s="144" t="s">
        <v>148</v>
      </c>
    </row>
    <row r="234" spans="2:65" s="12" customFormat="1" ht="11.25">
      <c r="B234" s="142"/>
      <c r="D234" s="143" t="s">
        <v>164</v>
      </c>
      <c r="E234" s="144" t="s">
        <v>1</v>
      </c>
      <c r="F234" s="145" t="s">
        <v>343</v>
      </c>
      <c r="H234" s="146">
        <v>31.702000000000002</v>
      </c>
      <c r="I234" s="147"/>
      <c r="L234" s="142"/>
      <c r="M234" s="148"/>
      <c r="T234" s="149"/>
      <c r="AT234" s="144" t="s">
        <v>164</v>
      </c>
      <c r="AU234" s="144" t="s">
        <v>85</v>
      </c>
      <c r="AV234" s="12" t="s">
        <v>85</v>
      </c>
      <c r="AW234" s="12" t="s">
        <v>32</v>
      </c>
      <c r="AX234" s="12" t="s">
        <v>76</v>
      </c>
      <c r="AY234" s="144" t="s">
        <v>148</v>
      </c>
    </row>
    <row r="235" spans="2:65" s="12" customFormat="1" ht="11.25">
      <c r="B235" s="142"/>
      <c r="D235" s="143" t="s">
        <v>164</v>
      </c>
      <c r="E235" s="144" t="s">
        <v>1</v>
      </c>
      <c r="F235" s="145" t="s">
        <v>344</v>
      </c>
      <c r="H235" s="146">
        <v>7.085</v>
      </c>
      <c r="I235" s="147"/>
      <c r="L235" s="142"/>
      <c r="M235" s="148"/>
      <c r="T235" s="149"/>
      <c r="AT235" s="144" t="s">
        <v>164</v>
      </c>
      <c r="AU235" s="144" t="s">
        <v>85</v>
      </c>
      <c r="AV235" s="12" t="s">
        <v>85</v>
      </c>
      <c r="AW235" s="12" t="s">
        <v>32</v>
      </c>
      <c r="AX235" s="12" t="s">
        <v>76</v>
      </c>
      <c r="AY235" s="144" t="s">
        <v>148</v>
      </c>
    </row>
    <row r="236" spans="2:65" s="12" customFormat="1" ht="11.25">
      <c r="B236" s="142"/>
      <c r="D236" s="143" t="s">
        <v>164</v>
      </c>
      <c r="E236" s="144" t="s">
        <v>1</v>
      </c>
      <c r="F236" s="145" t="s">
        <v>345</v>
      </c>
      <c r="H236" s="146">
        <v>8.8450000000000006</v>
      </c>
      <c r="I236" s="147"/>
      <c r="L236" s="142"/>
      <c r="M236" s="148"/>
      <c r="T236" s="149"/>
      <c r="AT236" s="144" t="s">
        <v>164</v>
      </c>
      <c r="AU236" s="144" t="s">
        <v>85</v>
      </c>
      <c r="AV236" s="12" t="s">
        <v>85</v>
      </c>
      <c r="AW236" s="12" t="s">
        <v>32</v>
      </c>
      <c r="AX236" s="12" t="s">
        <v>76</v>
      </c>
      <c r="AY236" s="144" t="s">
        <v>148</v>
      </c>
    </row>
    <row r="237" spans="2:65" s="12" customFormat="1" ht="11.25">
      <c r="B237" s="142"/>
      <c r="D237" s="143" t="s">
        <v>164</v>
      </c>
      <c r="E237" s="144" t="s">
        <v>1</v>
      </c>
      <c r="F237" s="145" t="s">
        <v>346</v>
      </c>
      <c r="H237" s="146">
        <v>31.827000000000002</v>
      </c>
      <c r="I237" s="147"/>
      <c r="L237" s="142"/>
      <c r="M237" s="148"/>
      <c r="T237" s="149"/>
      <c r="AT237" s="144" t="s">
        <v>164</v>
      </c>
      <c r="AU237" s="144" t="s">
        <v>85</v>
      </c>
      <c r="AV237" s="12" t="s">
        <v>85</v>
      </c>
      <c r="AW237" s="12" t="s">
        <v>32</v>
      </c>
      <c r="AX237" s="12" t="s">
        <v>76</v>
      </c>
      <c r="AY237" s="144" t="s">
        <v>148</v>
      </c>
    </row>
    <row r="238" spans="2:65" s="13" customFormat="1" ht="11.25">
      <c r="B238" s="150"/>
      <c r="D238" s="143" t="s">
        <v>164</v>
      </c>
      <c r="E238" s="151" t="s">
        <v>105</v>
      </c>
      <c r="F238" s="152" t="s">
        <v>171</v>
      </c>
      <c r="H238" s="153">
        <v>180.33699999999999</v>
      </c>
      <c r="I238" s="154"/>
      <c r="L238" s="150"/>
      <c r="M238" s="155"/>
      <c r="T238" s="156"/>
      <c r="AT238" s="151" t="s">
        <v>164</v>
      </c>
      <c r="AU238" s="151" t="s">
        <v>85</v>
      </c>
      <c r="AV238" s="13" t="s">
        <v>155</v>
      </c>
      <c r="AW238" s="13" t="s">
        <v>32</v>
      </c>
      <c r="AX238" s="13" t="s">
        <v>81</v>
      </c>
      <c r="AY238" s="151" t="s">
        <v>148</v>
      </c>
    </row>
    <row r="239" spans="2:65" s="1" customFormat="1" ht="16.5" customHeight="1">
      <c r="B239" s="128"/>
      <c r="C239" s="170" t="s">
        <v>347</v>
      </c>
      <c r="D239" s="170" t="s">
        <v>348</v>
      </c>
      <c r="E239" s="171" t="s">
        <v>349</v>
      </c>
      <c r="F239" s="172" t="s">
        <v>350</v>
      </c>
      <c r="G239" s="173" t="s">
        <v>327</v>
      </c>
      <c r="H239" s="174">
        <v>360.67399999999998</v>
      </c>
      <c r="I239" s="175"/>
      <c r="J239" s="176">
        <f>ROUND(I239*H239,2)</f>
        <v>0</v>
      </c>
      <c r="K239" s="172" t="s">
        <v>154</v>
      </c>
      <c r="L239" s="177"/>
      <c r="M239" s="178" t="s">
        <v>1</v>
      </c>
      <c r="N239" s="179" t="s">
        <v>41</v>
      </c>
      <c r="P239" s="138">
        <f>O239*H239</f>
        <v>0</v>
      </c>
      <c r="Q239" s="138">
        <v>1</v>
      </c>
      <c r="R239" s="138">
        <f>Q239*H239</f>
        <v>360.67399999999998</v>
      </c>
      <c r="S239" s="138">
        <v>0</v>
      </c>
      <c r="T239" s="139">
        <f>S239*H239</f>
        <v>0</v>
      </c>
      <c r="AR239" s="140" t="s">
        <v>187</v>
      </c>
      <c r="AT239" s="140" t="s">
        <v>348</v>
      </c>
      <c r="AU239" s="140" t="s">
        <v>85</v>
      </c>
      <c r="AY239" s="17" t="s">
        <v>148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81</v>
      </c>
      <c r="BK239" s="141">
        <f>ROUND(I239*H239,2)</f>
        <v>0</v>
      </c>
      <c r="BL239" s="17" t="s">
        <v>155</v>
      </c>
      <c r="BM239" s="140" t="s">
        <v>351</v>
      </c>
    </row>
    <row r="240" spans="2:65" s="12" customFormat="1" ht="11.25">
      <c r="B240" s="142"/>
      <c r="D240" s="143" t="s">
        <v>164</v>
      </c>
      <c r="E240" s="144" t="s">
        <v>1</v>
      </c>
      <c r="F240" s="145" t="s">
        <v>352</v>
      </c>
      <c r="H240" s="146">
        <v>360.67399999999998</v>
      </c>
      <c r="I240" s="147"/>
      <c r="L240" s="142"/>
      <c r="M240" s="148"/>
      <c r="T240" s="149"/>
      <c r="AT240" s="144" t="s">
        <v>164</v>
      </c>
      <c r="AU240" s="144" t="s">
        <v>85</v>
      </c>
      <c r="AV240" s="12" t="s">
        <v>85</v>
      </c>
      <c r="AW240" s="12" t="s">
        <v>32</v>
      </c>
      <c r="AX240" s="12" t="s">
        <v>81</v>
      </c>
      <c r="AY240" s="144" t="s">
        <v>148</v>
      </c>
    </row>
    <row r="241" spans="2:65" s="1" customFormat="1" ht="24.2" customHeight="1">
      <c r="B241" s="128"/>
      <c r="C241" s="129" t="s">
        <v>353</v>
      </c>
      <c r="D241" s="129" t="s">
        <v>150</v>
      </c>
      <c r="E241" s="130" t="s">
        <v>335</v>
      </c>
      <c r="F241" s="131" t="s">
        <v>336</v>
      </c>
      <c r="G241" s="132" t="s">
        <v>206</v>
      </c>
      <c r="H241" s="133">
        <v>60.613</v>
      </c>
      <c r="I241" s="134"/>
      <c r="J241" s="135">
        <f>ROUND(I241*H241,2)</f>
        <v>0</v>
      </c>
      <c r="K241" s="131" t="s">
        <v>154</v>
      </c>
      <c r="L241" s="32"/>
      <c r="M241" s="136" t="s">
        <v>1</v>
      </c>
      <c r="N241" s="137" t="s">
        <v>41</v>
      </c>
      <c r="P241" s="138">
        <f>O241*H241</f>
        <v>0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155</v>
      </c>
      <c r="AT241" s="140" t="s">
        <v>150</v>
      </c>
      <c r="AU241" s="140" t="s">
        <v>85</v>
      </c>
      <c r="AY241" s="17" t="s">
        <v>148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7" t="s">
        <v>81</v>
      </c>
      <c r="BK241" s="141">
        <f>ROUND(I241*H241,2)</f>
        <v>0</v>
      </c>
      <c r="BL241" s="17" t="s">
        <v>155</v>
      </c>
      <c r="BM241" s="140" t="s">
        <v>354</v>
      </c>
    </row>
    <row r="242" spans="2:65" s="12" customFormat="1" ht="11.25">
      <c r="B242" s="142"/>
      <c r="D242" s="143" t="s">
        <v>164</v>
      </c>
      <c r="E242" s="144" t="s">
        <v>1</v>
      </c>
      <c r="F242" s="145" t="s">
        <v>355</v>
      </c>
      <c r="H242" s="146">
        <v>357.62</v>
      </c>
      <c r="I242" s="147"/>
      <c r="L242" s="142"/>
      <c r="M242" s="148"/>
      <c r="T242" s="149"/>
      <c r="AT242" s="144" t="s">
        <v>164</v>
      </c>
      <c r="AU242" s="144" t="s">
        <v>85</v>
      </c>
      <c r="AV242" s="12" t="s">
        <v>85</v>
      </c>
      <c r="AW242" s="12" t="s">
        <v>32</v>
      </c>
      <c r="AX242" s="12" t="s">
        <v>76</v>
      </c>
      <c r="AY242" s="144" t="s">
        <v>148</v>
      </c>
    </row>
    <row r="243" spans="2:65" s="12" customFormat="1" ht="11.25">
      <c r="B243" s="142"/>
      <c r="D243" s="143" t="s">
        <v>164</v>
      </c>
      <c r="E243" s="144" t="s">
        <v>1</v>
      </c>
      <c r="F243" s="145" t="s">
        <v>356</v>
      </c>
      <c r="H243" s="146">
        <v>-273.83699999999999</v>
      </c>
      <c r="I243" s="147"/>
      <c r="L243" s="142"/>
      <c r="M243" s="148"/>
      <c r="T243" s="149"/>
      <c r="AT243" s="144" t="s">
        <v>164</v>
      </c>
      <c r="AU243" s="144" t="s">
        <v>85</v>
      </c>
      <c r="AV243" s="12" t="s">
        <v>85</v>
      </c>
      <c r="AW243" s="12" t="s">
        <v>32</v>
      </c>
      <c r="AX243" s="12" t="s">
        <v>76</v>
      </c>
      <c r="AY243" s="144" t="s">
        <v>148</v>
      </c>
    </row>
    <row r="244" spans="2:65" s="12" customFormat="1" ht="11.25">
      <c r="B244" s="142"/>
      <c r="D244" s="143" t="s">
        <v>164</v>
      </c>
      <c r="E244" s="144" t="s">
        <v>1</v>
      </c>
      <c r="F244" s="145" t="s">
        <v>357</v>
      </c>
      <c r="H244" s="146">
        <v>-23.17</v>
      </c>
      <c r="I244" s="147"/>
      <c r="L244" s="142"/>
      <c r="M244" s="148"/>
      <c r="T244" s="149"/>
      <c r="AT244" s="144" t="s">
        <v>164</v>
      </c>
      <c r="AU244" s="144" t="s">
        <v>85</v>
      </c>
      <c r="AV244" s="12" t="s">
        <v>85</v>
      </c>
      <c r="AW244" s="12" t="s">
        <v>32</v>
      </c>
      <c r="AX244" s="12" t="s">
        <v>76</v>
      </c>
      <c r="AY244" s="144" t="s">
        <v>148</v>
      </c>
    </row>
    <row r="245" spans="2:65" s="13" customFormat="1" ht="11.25">
      <c r="B245" s="150"/>
      <c r="D245" s="143" t="s">
        <v>164</v>
      </c>
      <c r="E245" s="151" t="s">
        <v>107</v>
      </c>
      <c r="F245" s="152" t="s">
        <v>171</v>
      </c>
      <c r="H245" s="153">
        <v>60.613</v>
      </c>
      <c r="I245" s="154"/>
      <c r="L245" s="150"/>
      <c r="M245" s="155"/>
      <c r="T245" s="156"/>
      <c r="AT245" s="151" t="s">
        <v>164</v>
      </c>
      <c r="AU245" s="151" t="s">
        <v>85</v>
      </c>
      <c r="AV245" s="13" t="s">
        <v>155</v>
      </c>
      <c r="AW245" s="13" t="s">
        <v>32</v>
      </c>
      <c r="AX245" s="13" t="s">
        <v>81</v>
      </c>
      <c r="AY245" s="151" t="s">
        <v>148</v>
      </c>
    </row>
    <row r="246" spans="2:65" s="1" customFormat="1" ht="24.2" customHeight="1">
      <c r="B246" s="128"/>
      <c r="C246" s="129" t="s">
        <v>358</v>
      </c>
      <c r="D246" s="129" t="s">
        <v>150</v>
      </c>
      <c r="E246" s="130" t="s">
        <v>359</v>
      </c>
      <c r="F246" s="131" t="s">
        <v>360</v>
      </c>
      <c r="G246" s="132" t="s">
        <v>206</v>
      </c>
      <c r="H246" s="133">
        <v>74.97</v>
      </c>
      <c r="I246" s="134"/>
      <c r="J246" s="135">
        <f>ROUND(I246*H246,2)</f>
        <v>0</v>
      </c>
      <c r="K246" s="131" t="s">
        <v>154</v>
      </c>
      <c r="L246" s="32"/>
      <c r="M246" s="136" t="s">
        <v>1</v>
      </c>
      <c r="N246" s="137" t="s">
        <v>41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155</v>
      </c>
      <c r="AT246" s="140" t="s">
        <v>150</v>
      </c>
      <c r="AU246" s="140" t="s">
        <v>85</v>
      </c>
      <c r="AY246" s="17" t="s">
        <v>148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7" t="s">
        <v>81</v>
      </c>
      <c r="BK246" s="141">
        <f>ROUND(I246*H246,2)</f>
        <v>0</v>
      </c>
      <c r="BL246" s="17" t="s">
        <v>155</v>
      </c>
      <c r="BM246" s="140" t="s">
        <v>361</v>
      </c>
    </row>
    <row r="247" spans="2:65" s="12" customFormat="1" ht="11.25">
      <c r="B247" s="142"/>
      <c r="D247" s="143" t="s">
        <v>164</v>
      </c>
      <c r="E247" s="144" t="s">
        <v>1</v>
      </c>
      <c r="F247" s="145" t="s">
        <v>362</v>
      </c>
      <c r="H247" s="146">
        <v>67.319999999999993</v>
      </c>
      <c r="I247" s="147"/>
      <c r="L247" s="142"/>
      <c r="M247" s="148"/>
      <c r="T247" s="149"/>
      <c r="AT247" s="144" t="s">
        <v>164</v>
      </c>
      <c r="AU247" s="144" t="s">
        <v>85</v>
      </c>
      <c r="AV247" s="12" t="s">
        <v>85</v>
      </c>
      <c r="AW247" s="12" t="s">
        <v>32</v>
      </c>
      <c r="AX247" s="12" t="s">
        <v>76</v>
      </c>
      <c r="AY247" s="144" t="s">
        <v>148</v>
      </c>
    </row>
    <row r="248" spans="2:65" s="12" customFormat="1" ht="11.25">
      <c r="B248" s="142"/>
      <c r="D248" s="143" t="s">
        <v>164</v>
      </c>
      <c r="E248" s="144" t="s">
        <v>1</v>
      </c>
      <c r="F248" s="145" t="s">
        <v>363</v>
      </c>
      <c r="H248" s="146">
        <v>7.65</v>
      </c>
      <c r="I248" s="147"/>
      <c r="L248" s="142"/>
      <c r="M248" s="148"/>
      <c r="T248" s="149"/>
      <c r="AT248" s="144" t="s">
        <v>164</v>
      </c>
      <c r="AU248" s="144" t="s">
        <v>85</v>
      </c>
      <c r="AV248" s="12" t="s">
        <v>85</v>
      </c>
      <c r="AW248" s="12" t="s">
        <v>32</v>
      </c>
      <c r="AX248" s="12" t="s">
        <v>76</v>
      </c>
      <c r="AY248" s="144" t="s">
        <v>148</v>
      </c>
    </row>
    <row r="249" spans="2:65" s="13" customFormat="1" ht="11.25">
      <c r="B249" s="150"/>
      <c r="D249" s="143" t="s">
        <v>164</v>
      </c>
      <c r="E249" s="151" t="s">
        <v>97</v>
      </c>
      <c r="F249" s="152" t="s">
        <v>171</v>
      </c>
      <c r="H249" s="153">
        <v>74.97</v>
      </c>
      <c r="I249" s="154"/>
      <c r="L249" s="150"/>
      <c r="M249" s="155"/>
      <c r="T249" s="156"/>
      <c r="AT249" s="151" t="s">
        <v>164</v>
      </c>
      <c r="AU249" s="151" t="s">
        <v>85</v>
      </c>
      <c r="AV249" s="13" t="s">
        <v>155</v>
      </c>
      <c r="AW249" s="13" t="s">
        <v>32</v>
      </c>
      <c r="AX249" s="13" t="s">
        <v>81</v>
      </c>
      <c r="AY249" s="151" t="s">
        <v>148</v>
      </c>
    </row>
    <row r="250" spans="2:65" s="1" customFormat="1" ht="16.5" customHeight="1">
      <c r="B250" s="128"/>
      <c r="C250" s="170" t="s">
        <v>364</v>
      </c>
      <c r="D250" s="170" t="s">
        <v>348</v>
      </c>
      <c r="E250" s="171" t="s">
        <v>365</v>
      </c>
      <c r="F250" s="172" t="s">
        <v>366</v>
      </c>
      <c r="G250" s="173" t="s">
        <v>327</v>
      </c>
      <c r="H250" s="174">
        <v>149.94</v>
      </c>
      <c r="I250" s="175"/>
      <c r="J250" s="176">
        <f>ROUND(I250*H250,2)</f>
        <v>0</v>
      </c>
      <c r="K250" s="172" t="s">
        <v>154</v>
      </c>
      <c r="L250" s="177"/>
      <c r="M250" s="178" t="s">
        <v>1</v>
      </c>
      <c r="N250" s="179" t="s">
        <v>41</v>
      </c>
      <c r="P250" s="138">
        <f>O250*H250</f>
        <v>0</v>
      </c>
      <c r="Q250" s="138">
        <v>1</v>
      </c>
      <c r="R250" s="138">
        <f>Q250*H250</f>
        <v>149.94</v>
      </c>
      <c r="S250" s="138">
        <v>0</v>
      </c>
      <c r="T250" s="139">
        <f>S250*H250</f>
        <v>0</v>
      </c>
      <c r="AR250" s="140" t="s">
        <v>187</v>
      </c>
      <c r="AT250" s="140" t="s">
        <v>348</v>
      </c>
      <c r="AU250" s="140" t="s">
        <v>85</v>
      </c>
      <c r="AY250" s="17" t="s">
        <v>148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7" t="s">
        <v>81</v>
      </c>
      <c r="BK250" s="141">
        <f>ROUND(I250*H250,2)</f>
        <v>0</v>
      </c>
      <c r="BL250" s="17" t="s">
        <v>155</v>
      </c>
      <c r="BM250" s="140" t="s">
        <v>367</v>
      </c>
    </row>
    <row r="251" spans="2:65" s="12" customFormat="1" ht="11.25">
      <c r="B251" s="142"/>
      <c r="D251" s="143" t="s">
        <v>164</v>
      </c>
      <c r="F251" s="145" t="s">
        <v>368</v>
      </c>
      <c r="H251" s="146">
        <v>149.94</v>
      </c>
      <c r="I251" s="147"/>
      <c r="L251" s="142"/>
      <c r="M251" s="148"/>
      <c r="T251" s="149"/>
      <c r="AT251" s="144" t="s">
        <v>164</v>
      </c>
      <c r="AU251" s="144" t="s">
        <v>85</v>
      </c>
      <c r="AV251" s="12" t="s">
        <v>85</v>
      </c>
      <c r="AW251" s="12" t="s">
        <v>3</v>
      </c>
      <c r="AX251" s="12" t="s">
        <v>81</v>
      </c>
      <c r="AY251" s="144" t="s">
        <v>148</v>
      </c>
    </row>
    <row r="252" spans="2:65" s="11" customFormat="1" ht="22.9" customHeight="1">
      <c r="B252" s="116"/>
      <c r="D252" s="117" t="s">
        <v>75</v>
      </c>
      <c r="E252" s="126" t="s">
        <v>160</v>
      </c>
      <c r="F252" s="126" t="s">
        <v>369</v>
      </c>
      <c r="I252" s="119"/>
      <c r="J252" s="127">
        <f>BK252</f>
        <v>0</v>
      </c>
      <c r="L252" s="116"/>
      <c r="M252" s="121"/>
      <c r="P252" s="122">
        <f>SUM(P253:P254)</f>
        <v>0</v>
      </c>
      <c r="R252" s="122">
        <f>SUM(R253:R254)</f>
        <v>0</v>
      </c>
      <c r="T252" s="123">
        <f>SUM(T253:T254)</f>
        <v>0</v>
      </c>
      <c r="AR252" s="117" t="s">
        <v>81</v>
      </c>
      <c r="AT252" s="124" t="s">
        <v>75</v>
      </c>
      <c r="AU252" s="124" t="s">
        <v>81</v>
      </c>
      <c r="AY252" s="117" t="s">
        <v>148</v>
      </c>
      <c r="BK252" s="125">
        <f>SUM(BK253:BK254)</f>
        <v>0</v>
      </c>
    </row>
    <row r="253" spans="2:65" s="1" customFormat="1" ht="21.75" customHeight="1">
      <c r="B253" s="128"/>
      <c r="C253" s="129" t="s">
        <v>370</v>
      </c>
      <c r="D253" s="129" t="s">
        <v>150</v>
      </c>
      <c r="E253" s="130" t="s">
        <v>371</v>
      </c>
      <c r="F253" s="131" t="s">
        <v>372</v>
      </c>
      <c r="G253" s="132" t="s">
        <v>179</v>
      </c>
      <c r="H253" s="133">
        <v>119</v>
      </c>
      <c r="I253" s="134"/>
      <c r="J253" s="135">
        <f>ROUND(I253*H253,2)</f>
        <v>0</v>
      </c>
      <c r="K253" s="131" t="s">
        <v>154</v>
      </c>
      <c r="L253" s="32"/>
      <c r="M253" s="136" t="s">
        <v>1</v>
      </c>
      <c r="N253" s="137" t="s">
        <v>41</v>
      </c>
      <c r="P253" s="138">
        <f>O253*H253</f>
        <v>0</v>
      </c>
      <c r="Q253" s="138">
        <v>0</v>
      </c>
      <c r="R253" s="138">
        <f>Q253*H253</f>
        <v>0</v>
      </c>
      <c r="S253" s="138">
        <v>0</v>
      </c>
      <c r="T253" s="139">
        <f>S253*H253</f>
        <v>0</v>
      </c>
      <c r="AR253" s="140" t="s">
        <v>155</v>
      </c>
      <c r="AT253" s="140" t="s">
        <v>150</v>
      </c>
      <c r="AU253" s="140" t="s">
        <v>85</v>
      </c>
      <c r="AY253" s="17" t="s">
        <v>148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7" t="s">
        <v>81</v>
      </c>
      <c r="BK253" s="141">
        <f>ROUND(I253*H253,2)</f>
        <v>0</v>
      </c>
      <c r="BL253" s="17" t="s">
        <v>155</v>
      </c>
      <c r="BM253" s="140" t="s">
        <v>373</v>
      </c>
    </row>
    <row r="254" spans="2:65" s="12" customFormat="1" ht="11.25">
      <c r="B254" s="142"/>
      <c r="D254" s="143" t="s">
        <v>164</v>
      </c>
      <c r="E254" s="144" t="s">
        <v>1</v>
      </c>
      <c r="F254" s="145" t="s">
        <v>374</v>
      </c>
      <c r="H254" s="146">
        <v>119</v>
      </c>
      <c r="I254" s="147"/>
      <c r="L254" s="142"/>
      <c r="M254" s="148"/>
      <c r="T254" s="149"/>
      <c r="AT254" s="144" t="s">
        <v>164</v>
      </c>
      <c r="AU254" s="144" t="s">
        <v>85</v>
      </c>
      <c r="AV254" s="12" t="s">
        <v>85</v>
      </c>
      <c r="AW254" s="12" t="s">
        <v>32</v>
      </c>
      <c r="AX254" s="12" t="s">
        <v>81</v>
      </c>
      <c r="AY254" s="144" t="s">
        <v>148</v>
      </c>
    </row>
    <row r="255" spans="2:65" s="11" customFormat="1" ht="22.9" customHeight="1">
      <c r="B255" s="116"/>
      <c r="D255" s="117" t="s">
        <v>75</v>
      </c>
      <c r="E255" s="126" t="s">
        <v>155</v>
      </c>
      <c r="F255" s="126" t="s">
        <v>375</v>
      </c>
      <c r="I255" s="119"/>
      <c r="J255" s="127">
        <f>BK255</f>
        <v>0</v>
      </c>
      <c r="L255" s="116"/>
      <c r="M255" s="121"/>
      <c r="P255" s="122">
        <f>SUM(P256:P270)</f>
        <v>0</v>
      </c>
      <c r="R255" s="122">
        <f>SUM(R256:R270)</f>
        <v>59.298543700000018</v>
      </c>
      <c r="T255" s="123">
        <f>SUM(T256:T270)</f>
        <v>0</v>
      </c>
      <c r="AR255" s="117" t="s">
        <v>81</v>
      </c>
      <c r="AT255" s="124" t="s">
        <v>75</v>
      </c>
      <c r="AU255" s="124" t="s">
        <v>81</v>
      </c>
      <c r="AY255" s="117" t="s">
        <v>148</v>
      </c>
      <c r="BK255" s="125">
        <f>SUM(BK256:BK270)</f>
        <v>0</v>
      </c>
    </row>
    <row r="256" spans="2:65" s="1" customFormat="1" ht="24.2" customHeight="1">
      <c r="B256" s="128"/>
      <c r="C256" s="129" t="s">
        <v>376</v>
      </c>
      <c r="D256" s="129" t="s">
        <v>150</v>
      </c>
      <c r="E256" s="130" t="s">
        <v>377</v>
      </c>
      <c r="F256" s="131" t="s">
        <v>378</v>
      </c>
      <c r="G256" s="132" t="s">
        <v>206</v>
      </c>
      <c r="H256" s="133">
        <v>18.53</v>
      </c>
      <c r="I256" s="134"/>
      <c r="J256" s="135">
        <f>ROUND(I256*H256,2)</f>
        <v>0</v>
      </c>
      <c r="K256" s="131" t="s">
        <v>154</v>
      </c>
      <c r="L256" s="32"/>
      <c r="M256" s="136" t="s">
        <v>1</v>
      </c>
      <c r="N256" s="137" t="s">
        <v>41</v>
      </c>
      <c r="P256" s="138">
        <f>O256*H256</f>
        <v>0</v>
      </c>
      <c r="Q256" s="138">
        <v>1.8907700000000001</v>
      </c>
      <c r="R256" s="138">
        <f>Q256*H256</f>
        <v>35.035968100000005</v>
      </c>
      <c r="S256" s="138">
        <v>0</v>
      </c>
      <c r="T256" s="139">
        <f>S256*H256</f>
        <v>0</v>
      </c>
      <c r="AR256" s="140" t="s">
        <v>155</v>
      </c>
      <c r="AT256" s="140" t="s">
        <v>150</v>
      </c>
      <c r="AU256" s="140" t="s">
        <v>85</v>
      </c>
      <c r="AY256" s="17" t="s">
        <v>148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81</v>
      </c>
      <c r="BK256" s="141">
        <f>ROUND(I256*H256,2)</f>
        <v>0</v>
      </c>
      <c r="BL256" s="17" t="s">
        <v>155</v>
      </c>
      <c r="BM256" s="140" t="s">
        <v>379</v>
      </c>
    </row>
    <row r="257" spans="2:65" s="12" customFormat="1" ht="11.25">
      <c r="B257" s="142"/>
      <c r="D257" s="143" t="s">
        <v>164</v>
      </c>
      <c r="E257" s="144" t="s">
        <v>1</v>
      </c>
      <c r="F257" s="145" t="s">
        <v>380</v>
      </c>
      <c r="H257" s="146">
        <v>16.829999999999998</v>
      </c>
      <c r="I257" s="147"/>
      <c r="L257" s="142"/>
      <c r="M257" s="148"/>
      <c r="T257" s="149"/>
      <c r="AT257" s="144" t="s">
        <v>164</v>
      </c>
      <c r="AU257" s="144" t="s">
        <v>85</v>
      </c>
      <c r="AV257" s="12" t="s">
        <v>85</v>
      </c>
      <c r="AW257" s="12" t="s">
        <v>32</v>
      </c>
      <c r="AX257" s="12" t="s">
        <v>76</v>
      </c>
      <c r="AY257" s="144" t="s">
        <v>148</v>
      </c>
    </row>
    <row r="258" spans="2:65" s="12" customFormat="1" ht="11.25">
      <c r="B258" s="142"/>
      <c r="D258" s="143" t="s">
        <v>164</v>
      </c>
      <c r="E258" s="144" t="s">
        <v>1</v>
      </c>
      <c r="F258" s="145" t="s">
        <v>381</v>
      </c>
      <c r="H258" s="146">
        <v>1.7</v>
      </c>
      <c r="I258" s="147"/>
      <c r="L258" s="142"/>
      <c r="M258" s="148"/>
      <c r="T258" s="149"/>
      <c r="AT258" s="144" t="s">
        <v>164</v>
      </c>
      <c r="AU258" s="144" t="s">
        <v>85</v>
      </c>
      <c r="AV258" s="12" t="s">
        <v>85</v>
      </c>
      <c r="AW258" s="12" t="s">
        <v>32</v>
      </c>
      <c r="AX258" s="12" t="s">
        <v>76</v>
      </c>
      <c r="AY258" s="144" t="s">
        <v>148</v>
      </c>
    </row>
    <row r="259" spans="2:65" s="13" customFormat="1" ht="11.25">
      <c r="B259" s="150"/>
      <c r="D259" s="143" t="s">
        <v>164</v>
      </c>
      <c r="E259" s="151" t="s">
        <v>99</v>
      </c>
      <c r="F259" s="152" t="s">
        <v>171</v>
      </c>
      <c r="H259" s="153">
        <v>18.53</v>
      </c>
      <c r="I259" s="154"/>
      <c r="L259" s="150"/>
      <c r="M259" s="155"/>
      <c r="T259" s="156"/>
      <c r="AT259" s="151" t="s">
        <v>164</v>
      </c>
      <c r="AU259" s="151" t="s">
        <v>85</v>
      </c>
      <c r="AV259" s="13" t="s">
        <v>155</v>
      </c>
      <c r="AW259" s="13" t="s">
        <v>32</v>
      </c>
      <c r="AX259" s="13" t="s">
        <v>81</v>
      </c>
      <c r="AY259" s="151" t="s">
        <v>148</v>
      </c>
    </row>
    <row r="260" spans="2:65" s="1" customFormat="1" ht="24.2" customHeight="1">
      <c r="B260" s="128"/>
      <c r="C260" s="129" t="s">
        <v>382</v>
      </c>
      <c r="D260" s="129" t="s">
        <v>150</v>
      </c>
      <c r="E260" s="130" t="s">
        <v>383</v>
      </c>
      <c r="F260" s="131" t="s">
        <v>384</v>
      </c>
      <c r="G260" s="132" t="s">
        <v>385</v>
      </c>
      <c r="H260" s="133">
        <v>1</v>
      </c>
      <c r="I260" s="134"/>
      <c r="J260" s="135">
        <f t="shared" ref="J260:J266" si="0">ROUND(I260*H260,2)</f>
        <v>0</v>
      </c>
      <c r="K260" s="131" t="s">
        <v>154</v>
      </c>
      <c r="L260" s="32"/>
      <c r="M260" s="136" t="s">
        <v>1</v>
      </c>
      <c r="N260" s="137" t="s">
        <v>41</v>
      </c>
      <c r="P260" s="138">
        <f t="shared" ref="P260:P266" si="1">O260*H260</f>
        <v>0</v>
      </c>
      <c r="Q260" s="138">
        <v>8.7419999999999998E-2</v>
      </c>
      <c r="R260" s="138">
        <f t="shared" ref="R260:R266" si="2">Q260*H260</f>
        <v>8.7419999999999998E-2</v>
      </c>
      <c r="S260" s="138">
        <v>0</v>
      </c>
      <c r="T260" s="139">
        <f t="shared" ref="T260:T266" si="3">S260*H260</f>
        <v>0</v>
      </c>
      <c r="AR260" s="140" t="s">
        <v>155</v>
      </c>
      <c r="AT260" s="140" t="s">
        <v>150</v>
      </c>
      <c r="AU260" s="140" t="s">
        <v>85</v>
      </c>
      <c r="AY260" s="17" t="s">
        <v>148</v>
      </c>
      <c r="BE260" s="141">
        <f t="shared" ref="BE260:BE266" si="4">IF(N260="základní",J260,0)</f>
        <v>0</v>
      </c>
      <c r="BF260" s="141">
        <f t="shared" ref="BF260:BF266" si="5">IF(N260="snížená",J260,0)</f>
        <v>0</v>
      </c>
      <c r="BG260" s="141">
        <f t="shared" ref="BG260:BG266" si="6">IF(N260="zákl. přenesená",J260,0)</f>
        <v>0</v>
      </c>
      <c r="BH260" s="141">
        <f t="shared" ref="BH260:BH266" si="7">IF(N260="sníž. přenesená",J260,0)</f>
        <v>0</v>
      </c>
      <c r="BI260" s="141">
        <f t="shared" ref="BI260:BI266" si="8">IF(N260="nulová",J260,0)</f>
        <v>0</v>
      </c>
      <c r="BJ260" s="17" t="s">
        <v>81</v>
      </c>
      <c r="BK260" s="141">
        <f t="shared" ref="BK260:BK266" si="9">ROUND(I260*H260,2)</f>
        <v>0</v>
      </c>
      <c r="BL260" s="17" t="s">
        <v>155</v>
      </c>
      <c r="BM260" s="140" t="s">
        <v>386</v>
      </c>
    </row>
    <row r="261" spans="2:65" s="1" customFormat="1" ht="24.2" customHeight="1">
      <c r="B261" s="128"/>
      <c r="C261" s="170" t="s">
        <v>387</v>
      </c>
      <c r="D261" s="170" t="s">
        <v>348</v>
      </c>
      <c r="E261" s="171" t="s">
        <v>388</v>
      </c>
      <c r="F261" s="172" t="s">
        <v>389</v>
      </c>
      <c r="G261" s="173" t="s">
        <v>385</v>
      </c>
      <c r="H261" s="174">
        <v>1</v>
      </c>
      <c r="I261" s="175"/>
      <c r="J261" s="176">
        <f t="shared" si="0"/>
        <v>0</v>
      </c>
      <c r="K261" s="172" t="s">
        <v>154</v>
      </c>
      <c r="L261" s="177"/>
      <c r="M261" s="178" t="s">
        <v>1</v>
      </c>
      <c r="N261" s="179" t="s">
        <v>41</v>
      </c>
      <c r="P261" s="138">
        <f t="shared" si="1"/>
        <v>0</v>
      </c>
      <c r="Q261" s="138">
        <v>6.8000000000000005E-2</v>
      </c>
      <c r="R261" s="138">
        <f t="shared" si="2"/>
        <v>6.8000000000000005E-2</v>
      </c>
      <c r="S261" s="138">
        <v>0</v>
      </c>
      <c r="T261" s="139">
        <f t="shared" si="3"/>
        <v>0</v>
      </c>
      <c r="AR261" s="140" t="s">
        <v>187</v>
      </c>
      <c r="AT261" s="140" t="s">
        <v>348</v>
      </c>
      <c r="AU261" s="140" t="s">
        <v>85</v>
      </c>
      <c r="AY261" s="17" t="s">
        <v>148</v>
      </c>
      <c r="BE261" s="141">
        <f t="shared" si="4"/>
        <v>0</v>
      </c>
      <c r="BF261" s="141">
        <f t="shared" si="5"/>
        <v>0</v>
      </c>
      <c r="BG261" s="141">
        <f t="shared" si="6"/>
        <v>0</v>
      </c>
      <c r="BH261" s="141">
        <f t="shared" si="7"/>
        <v>0</v>
      </c>
      <c r="BI261" s="141">
        <f t="shared" si="8"/>
        <v>0</v>
      </c>
      <c r="BJ261" s="17" t="s">
        <v>81</v>
      </c>
      <c r="BK261" s="141">
        <f t="shared" si="9"/>
        <v>0</v>
      </c>
      <c r="BL261" s="17" t="s">
        <v>155</v>
      </c>
      <c r="BM261" s="140" t="s">
        <v>390</v>
      </c>
    </row>
    <row r="262" spans="2:65" s="1" customFormat="1" ht="24.2" customHeight="1">
      <c r="B262" s="128"/>
      <c r="C262" s="129" t="s">
        <v>391</v>
      </c>
      <c r="D262" s="129" t="s">
        <v>150</v>
      </c>
      <c r="E262" s="130" t="s">
        <v>383</v>
      </c>
      <c r="F262" s="131" t="s">
        <v>384</v>
      </c>
      <c r="G262" s="132" t="s">
        <v>385</v>
      </c>
      <c r="H262" s="133">
        <v>2</v>
      </c>
      <c r="I262" s="134"/>
      <c r="J262" s="135">
        <f t="shared" si="0"/>
        <v>0</v>
      </c>
      <c r="K262" s="131" t="s">
        <v>154</v>
      </c>
      <c r="L262" s="32"/>
      <c r="M262" s="136" t="s">
        <v>1</v>
      </c>
      <c r="N262" s="137" t="s">
        <v>41</v>
      </c>
      <c r="P262" s="138">
        <f t="shared" si="1"/>
        <v>0</v>
      </c>
      <c r="Q262" s="138">
        <v>8.7419999999999998E-2</v>
      </c>
      <c r="R262" s="138">
        <f t="shared" si="2"/>
        <v>0.17484</v>
      </c>
      <c r="S262" s="138">
        <v>0</v>
      </c>
      <c r="T262" s="139">
        <f t="shared" si="3"/>
        <v>0</v>
      </c>
      <c r="AR262" s="140" t="s">
        <v>155</v>
      </c>
      <c r="AT262" s="140" t="s">
        <v>150</v>
      </c>
      <c r="AU262" s="140" t="s">
        <v>85</v>
      </c>
      <c r="AY262" s="17" t="s">
        <v>148</v>
      </c>
      <c r="BE262" s="141">
        <f t="shared" si="4"/>
        <v>0</v>
      </c>
      <c r="BF262" s="141">
        <f t="shared" si="5"/>
        <v>0</v>
      </c>
      <c r="BG262" s="141">
        <f t="shared" si="6"/>
        <v>0</v>
      </c>
      <c r="BH262" s="141">
        <f t="shared" si="7"/>
        <v>0</v>
      </c>
      <c r="BI262" s="141">
        <f t="shared" si="8"/>
        <v>0</v>
      </c>
      <c r="BJ262" s="17" t="s">
        <v>81</v>
      </c>
      <c r="BK262" s="141">
        <f t="shared" si="9"/>
        <v>0</v>
      </c>
      <c r="BL262" s="17" t="s">
        <v>155</v>
      </c>
      <c r="BM262" s="140" t="s">
        <v>392</v>
      </c>
    </row>
    <row r="263" spans="2:65" s="1" customFormat="1" ht="24.2" customHeight="1">
      <c r="B263" s="128"/>
      <c r="C263" s="170" t="s">
        <v>393</v>
      </c>
      <c r="D263" s="170" t="s">
        <v>348</v>
      </c>
      <c r="E263" s="171" t="s">
        <v>394</v>
      </c>
      <c r="F263" s="172" t="s">
        <v>395</v>
      </c>
      <c r="G263" s="173" t="s">
        <v>385</v>
      </c>
      <c r="H263" s="174">
        <v>2</v>
      </c>
      <c r="I263" s="175"/>
      <c r="J263" s="176">
        <f t="shared" si="0"/>
        <v>0</v>
      </c>
      <c r="K263" s="172" t="s">
        <v>154</v>
      </c>
      <c r="L263" s="177"/>
      <c r="M263" s="178" t="s">
        <v>1</v>
      </c>
      <c r="N263" s="179" t="s">
        <v>41</v>
      </c>
      <c r="P263" s="138">
        <f t="shared" si="1"/>
        <v>0</v>
      </c>
      <c r="Q263" s="138">
        <v>2.7E-2</v>
      </c>
      <c r="R263" s="138">
        <f t="shared" si="2"/>
        <v>5.3999999999999999E-2</v>
      </c>
      <c r="S263" s="138">
        <v>0</v>
      </c>
      <c r="T263" s="139">
        <f t="shared" si="3"/>
        <v>0</v>
      </c>
      <c r="AR263" s="140" t="s">
        <v>187</v>
      </c>
      <c r="AT263" s="140" t="s">
        <v>348</v>
      </c>
      <c r="AU263" s="140" t="s">
        <v>85</v>
      </c>
      <c r="AY263" s="17" t="s">
        <v>148</v>
      </c>
      <c r="BE263" s="141">
        <f t="shared" si="4"/>
        <v>0</v>
      </c>
      <c r="BF263" s="141">
        <f t="shared" si="5"/>
        <v>0</v>
      </c>
      <c r="BG263" s="141">
        <f t="shared" si="6"/>
        <v>0</v>
      </c>
      <c r="BH263" s="141">
        <f t="shared" si="7"/>
        <v>0</v>
      </c>
      <c r="BI263" s="141">
        <f t="shared" si="8"/>
        <v>0</v>
      </c>
      <c r="BJ263" s="17" t="s">
        <v>81</v>
      </c>
      <c r="BK263" s="141">
        <f t="shared" si="9"/>
        <v>0</v>
      </c>
      <c r="BL263" s="17" t="s">
        <v>155</v>
      </c>
      <c r="BM263" s="140" t="s">
        <v>396</v>
      </c>
    </row>
    <row r="264" spans="2:65" s="1" customFormat="1" ht="24.2" customHeight="1">
      <c r="B264" s="128"/>
      <c r="C264" s="129" t="s">
        <v>397</v>
      </c>
      <c r="D264" s="129" t="s">
        <v>150</v>
      </c>
      <c r="E264" s="130" t="s">
        <v>398</v>
      </c>
      <c r="F264" s="131" t="s">
        <v>399</v>
      </c>
      <c r="G264" s="132" t="s">
        <v>385</v>
      </c>
      <c r="H264" s="133">
        <v>1</v>
      </c>
      <c r="I264" s="134"/>
      <c r="J264" s="135">
        <f t="shared" si="0"/>
        <v>0</v>
      </c>
      <c r="K264" s="131" t="s">
        <v>154</v>
      </c>
      <c r="L264" s="32"/>
      <c r="M264" s="136" t="s">
        <v>1</v>
      </c>
      <c r="N264" s="137" t="s">
        <v>41</v>
      </c>
      <c r="P264" s="138">
        <f t="shared" si="1"/>
        <v>0</v>
      </c>
      <c r="Q264" s="138">
        <v>8.7419999999999998E-2</v>
      </c>
      <c r="R264" s="138">
        <f t="shared" si="2"/>
        <v>8.7419999999999998E-2</v>
      </c>
      <c r="S264" s="138">
        <v>0</v>
      </c>
      <c r="T264" s="139">
        <f t="shared" si="3"/>
        <v>0</v>
      </c>
      <c r="AR264" s="140" t="s">
        <v>155</v>
      </c>
      <c r="AT264" s="140" t="s">
        <v>150</v>
      </c>
      <c r="AU264" s="140" t="s">
        <v>85</v>
      </c>
      <c r="AY264" s="17" t="s">
        <v>148</v>
      </c>
      <c r="BE264" s="141">
        <f t="shared" si="4"/>
        <v>0</v>
      </c>
      <c r="BF264" s="141">
        <f t="shared" si="5"/>
        <v>0</v>
      </c>
      <c r="BG264" s="141">
        <f t="shared" si="6"/>
        <v>0</v>
      </c>
      <c r="BH264" s="141">
        <f t="shared" si="7"/>
        <v>0</v>
      </c>
      <c r="BI264" s="141">
        <f t="shared" si="8"/>
        <v>0</v>
      </c>
      <c r="BJ264" s="17" t="s">
        <v>81</v>
      </c>
      <c r="BK264" s="141">
        <f t="shared" si="9"/>
        <v>0</v>
      </c>
      <c r="BL264" s="17" t="s">
        <v>155</v>
      </c>
      <c r="BM264" s="140" t="s">
        <v>400</v>
      </c>
    </row>
    <row r="265" spans="2:65" s="1" customFormat="1" ht="24.2" customHeight="1">
      <c r="B265" s="128"/>
      <c r="C265" s="170" t="s">
        <v>401</v>
      </c>
      <c r="D265" s="170" t="s">
        <v>348</v>
      </c>
      <c r="E265" s="171" t="s">
        <v>402</v>
      </c>
      <c r="F265" s="172" t="s">
        <v>403</v>
      </c>
      <c r="G265" s="173" t="s">
        <v>385</v>
      </c>
      <c r="H265" s="174">
        <v>1</v>
      </c>
      <c r="I265" s="175"/>
      <c r="J265" s="176">
        <f t="shared" si="0"/>
        <v>0</v>
      </c>
      <c r="K265" s="172" t="s">
        <v>154</v>
      </c>
      <c r="L265" s="177"/>
      <c r="M265" s="178" t="s">
        <v>1</v>
      </c>
      <c r="N265" s="179" t="s">
        <v>41</v>
      </c>
      <c r="P265" s="138">
        <f t="shared" si="1"/>
        <v>0</v>
      </c>
      <c r="Q265" s="138">
        <v>8.1000000000000003E-2</v>
      </c>
      <c r="R265" s="138">
        <f t="shared" si="2"/>
        <v>8.1000000000000003E-2</v>
      </c>
      <c r="S265" s="138">
        <v>0</v>
      </c>
      <c r="T265" s="139">
        <f t="shared" si="3"/>
        <v>0</v>
      </c>
      <c r="AR265" s="140" t="s">
        <v>187</v>
      </c>
      <c r="AT265" s="140" t="s">
        <v>348</v>
      </c>
      <c r="AU265" s="140" t="s">
        <v>85</v>
      </c>
      <c r="AY265" s="17" t="s">
        <v>148</v>
      </c>
      <c r="BE265" s="141">
        <f t="shared" si="4"/>
        <v>0</v>
      </c>
      <c r="BF265" s="141">
        <f t="shared" si="5"/>
        <v>0</v>
      </c>
      <c r="BG265" s="141">
        <f t="shared" si="6"/>
        <v>0</v>
      </c>
      <c r="BH265" s="141">
        <f t="shared" si="7"/>
        <v>0</v>
      </c>
      <c r="BI265" s="141">
        <f t="shared" si="8"/>
        <v>0</v>
      </c>
      <c r="BJ265" s="17" t="s">
        <v>81</v>
      </c>
      <c r="BK265" s="141">
        <f t="shared" si="9"/>
        <v>0</v>
      </c>
      <c r="BL265" s="17" t="s">
        <v>155</v>
      </c>
      <c r="BM265" s="140" t="s">
        <v>404</v>
      </c>
    </row>
    <row r="266" spans="2:65" s="1" customFormat="1" ht="24.2" customHeight="1">
      <c r="B266" s="128"/>
      <c r="C266" s="129" t="s">
        <v>405</v>
      </c>
      <c r="D266" s="129" t="s">
        <v>150</v>
      </c>
      <c r="E266" s="130" t="s">
        <v>406</v>
      </c>
      <c r="F266" s="131" t="s">
        <v>407</v>
      </c>
      <c r="G266" s="132" t="s">
        <v>206</v>
      </c>
      <c r="H266" s="133">
        <v>1.44</v>
      </c>
      <c r="I266" s="134"/>
      <c r="J266" s="135">
        <f t="shared" si="0"/>
        <v>0</v>
      </c>
      <c r="K266" s="131" t="s">
        <v>154</v>
      </c>
      <c r="L266" s="32"/>
      <c r="M266" s="136" t="s">
        <v>1</v>
      </c>
      <c r="N266" s="137" t="s">
        <v>41</v>
      </c>
      <c r="P266" s="138">
        <f t="shared" si="1"/>
        <v>0</v>
      </c>
      <c r="Q266" s="138">
        <v>2.79989</v>
      </c>
      <c r="R266" s="138">
        <f t="shared" si="2"/>
        <v>4.0318415999999999</v>
      </c>
      <c r="S266" s="138">
        <v>0</v>
      </c>
      <c r="T266" s="139">
        <f t="shared" si="3"/>
        <v>0</v>
      </c>
      <c r="AR266" s="140" t="s">
        <v>155</v>
      </c>
      <c r="AT266" s="140" t="s">
        <v>150</v>
      </c>
      <c r="AU266" s="140" t="s">
        <v>85</v>
      </c>
      <c r="AY266" s="17" t="s">
        <v>148</v>
      </c>
      <c r="BE266" s="141">
        <f t="shared" si="4"/>
        <v>0</v>
      </c>
      <c r="BF266" s="141">
        <f t="shared" si="5"/>
        <v>0</v>
      </c>
      <c r="BG266" s="141">
        <f t="shared" si="6"/>
        <v>0</v>
      </c>
      <c r="BH266" s="141">
        <f t="shared" si="7"/>
        <v>0</v>
      </c>
      <c r="BI266" s="141">
        <f t="shared" si="8"/>
        <v>0</v>
      </c>
      <c r="BJ266" s="17" t="s">
        <v>81</v>
      </c>
      <c r="BK266" s="141">
        <f t="shared" si="9"/>
        <v>0</v>
      </c>
      <c r="BL266" s="17" t="s">
        <v>155</v>
      </c>
      <c r="BM266" s="140" t="s">
        <v>408</v>
      </c>
    </row>
    <row r="267" spans="2:65" s="12" customFormat="1" ht="11.25">
      <c r="B267" s="142"/>
      <c r="D267" s="143" t="s">
        <v>164</v>
      </c>
      <c r="E267" s="144" t="s">
        <v>1</v>
      </c>
      <c r="F267" s="145" t="s">
        <v>409</v>
      </c>
      <c r="H267" s="146">
        <v>1.44</v>
      </c>
      <c r="I267" s="147"/>
      <c r="L267" s="142"/>
      <c r="M267" s="148"/>
      <c r="T267" s="149"/>
      <c r="AT267" s="144" t="s">
        <v>164</v>
      </c>
      <c r="AU267" s="144" t="s">
        <v>85</v>
      </c>
      <c r="AV267" s="12" t="s">
        <v>85</v>
      </c>
      <c r="AW267" s="12" t="s">
        <v>32</v>
      </c>
      <c r="AX267" s="12" t="s">
        <v>81</v>
      </c>
      <c r="AY267" s="144" t="s">
        <v>148</v>
      </c>
    </row>
    <row r="268" spans="2:65" s="1" customFormat="1" ht="24.2" customHeight="1">
      <c r="B268" s="128"/>
      <c r="C268" s="129" t="s">
        <v>410</v>
      </c>
      <c r="D268" s="129" t="s">
        <v>150</v>
      </c>
      <c r="E268" s="130" t="s">
        <v>411</v>
      </c>
      <c r="F268" s="131" t="s">
        <v>412</v>
      </c>
      <c r="G268" s="132" t="s">
        <v>206</v>
      </c>
      <c r="H268" s="133">
        <v>3.3</v>
      </c>
      <c r="I268" s="134"/>
      <c r="J268" s="135">
        <f>ROUND(I268*H268,2)</f>
        <v>0</v>
      </c>
      <c r="K268" s="131" t="s">
        <v>154</v>
      </c>
      <c r="L268" s="32"/>
      <c r="M268" s="136" t="s">
        <v>1</v>
      </c>
      <c r="N268" s="137" t="s">
        <v>41</v>
      </c>
      <c r="P268" s="138">
        <f>O268*H268</f>
        <v>0</v>
      </c>
      <c r="Q268" s="138">
        <v>2.13408</v>
      </c>
      <c r="R268" s="138">
        <f>Q268*H268</f>
        <v>7.0424639999999998</v>
      </c>
      <c r="S268" s="138">
        <v>0</v>
      </c>
      <c r="T268" s="139">
        <f>S268*H268</f>
        <v>0</v>
      </c>
      <c r="AR268" s="140" t="s">
        <v>155</v>
      </c>
      <c r="AT268" s="140" t="s">
        <v>150</v>
      </c>
      <c r="AU268" s="140" t="s">
        <v>85</v>
      </c>
      <c r="AY268" s="17" t="s">
        <v>148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7" t="s">
        <v>81</v>
      </c>
      <c r="BK268" s="141">
        <f>ROUND(I268*H268,2)</f>
        <v>0</v>
      </c>
      <c r="BL268" s="17" t="s">
        <v>155</v>
      </c>
      <c r="BM268" s="140" t="s">
        <v>413</v>
      </c>
    </row>
    <row r="269" spans="2:65" s="12" customFormat="1" ht="11.25">
      <c r="B269" s="142"/>
      <c r="D269" s="143" t="s">
        <v>164</v>
      </c>
      <c r="E269" s="144" t="s">
        <v>1</v>
      </c>
      <c r="F269" s="145" t="s">
        <v>414</v>
      </c>
      <c r="H269" s="146">
        <v>3.3</v>
      </c>
      <c r="I269" s="147"/>
      <c r="L269" s="142"/>
      <c r="M269" s="148"/>
      <c r="T269" s="149"/>
      <c r="AT269" s="144" t="s">
        <v>164</v>
      </c>
      <c r="AU269" s="144" t="s">
        <v>85</v>
      </c>
      <c r="AV269" s="12" t="s">
        <v>85</v>
      </c>
      <c r="AW269" s="12" t="s">
        <v>32</v>
      </c>
      <c r="AX269" s="12" t="s">
        <v>81</v>
      </c>
      <c r="AY269" s="144" t="s">
        <v>148</v>
      </c>
    </row>
    <row r="270" spans="2:65" s="1" customFormat="1" ht="24.2" customHeight="1">
      <c r="B270" s="128"/>
      <c r="C270" s="129" t="s">
        <v>415</v>
      </c>
      <c r="D270" s="129" t="s">
        <v>150</v>
      </c>
      <c r="E270" s="130" t="s">
        <v>416</v>
      </c>
      <c r="F270" s="131" t="s">
        <v>417</v>
      </c>
      <c r="G270" s="132" t="s">
        <v>153</v>
      </c>
      <c r="H270" s="133">
        <v>17</v>
      </c>
      <c r="I270" s="134"/>
      <c r="J270" s="135">
        <f>ROUND(I270*H270,2)</f>
        <v>0</v>
      </c>
      <c r="K270" s="131" t="s">
        <v>154</v>
      </c>
      <c r="L270" s="32"/>
      <c r="M270" s="136" t="s">
        <v>1</v>
      </c>
      <c r="N270" s="137" t="s">
        <v>41</v>
      </c>
      <c r="P270" s="138">
        <f>O270*H270</f>
        <v>0</v>
      </c>
      <c r="Q270" s="138">
        <v>0.74326999999999999</v>
      </c>
      <c r="R270" s="138">
        <f>Q270*H270</f>
        <v>12.635590000000001</v>
      </c>
      <c r="S270" s="138">
        <v>0</v>
      </c>
      <c r="T270" s="139">
        <f>S270*H270</f>
        <v>0</v>
      </c>
      <c r="AR270" s="140" t="s">
        <v>155</v>
      </c>
      <c r="AT270" s="140" t="s">
        <v>150</v>
      </c>
      <c r="AU270" s="140" t="s">
        <v>85</v>
      </c>
      <c r="AY270" s="17" t="s">
        <v>148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7" t="s">
        <v>81</v>
      </c>
      <c r="BK270" s="141">
        <f>ROUND(I270*H270,2)</f>
        <v>0</v>
      </c>
      <c r="BL270" s="17" t="s">
        <v>155</v>
      </c>
      <c r="BM270" s="140" t="s">
        <v>418</v>
      </c>
    </row>
    <row r="271" spans="2:65" s="11" customFormat="1" ht="22.9" customHeight="1">
      <c r="B271" s="116"/>
      <c r="D271" s="117" t="s">
        <v>75</v>
      </c>
      <c r="E271" s="126" t="s">
        <v>172</v>
      </c>
      <c r="F271" s="126" t="s">
        <v>419</v>
      </c>
      <c r="I271" s="119"/>
      <c r="J271" s="127">
        <f>BK271</f>
        <v>0</v>
      </c>
      <c r="L271" s="116"/>
      <c r="M271" s="121"/>
      <c r="P271" s="122">
        <f>SUM(P272:P286)</f>
        <v>0</v>
      </c>
      <c r="R271" s="122">
        <f>SUM(R272:R286)</f>
        <v>111.564819</v>
      </c>
      <c r="T271" s="123">
        <f>SUM(T272:T286)</f>
        <v>0</v>
      </c>
      <c r="AR271" s="117" t="s">
        <v>81</v>
      </c>
      <c r="AT271" s="124" t="s">
        <v>75</v>
      </c>
      <c r="AU271" s="124" t="s">
        <v>81</v>
      </c>
      <c r="AY271" s="117" t="s">
        <v>148</v>
      </c>
      <c r="BK271" s="125">
        <f>SUM(BK272:BK286)</f>
        <v>0</v>
      </c>
    </row>
    <row r="272" spans="2:65" s="1" customFormat="1" ht="24.2" customHeight="1">
      <c r="B272" s="128"/>
      <c r="C272" s="129" t="s">
        <v>420</v>
      </c>
      <c r="D272" s="129" t="s">
        <v>150</v>
      </c>
      <c r="E272" s="130" t="s">
        <v>421</v>
      </c>
      <c r="F272" s="131" t="s">
        <v>422</v>
      </c>
      <c r="G272" s="132" t="s">
        <v>153</v>
      </c>
      <c r="H272" s="133">
        <v>111.78</v>
      </c>
      <c r="I272" s="134"/>
      <c r="J272" s="135">
        <f>ROUND(I272*H272,2)</f>
        <v>0</v>
      </c>
      <c r="K272" s="131" t="s">
        <v>154</v>
      </c>
      <c r="L272" s="32"/>
      <c r="M272" s="136" t="s">
        <v>1</v>
      </c>
      <c r="N272" s="137" t="s">
        <v>41</v>
      </c>
      <c r="P272" s="138">
        <f>O272*H272</f>
        <v>0</v>
      </c>
      <c r="Q272" s="138">
        <v>0.34499999999999997</v>
      </c>
      <c r="R272" s="138">
        <f>Q272*H272</f>
        <v>38.564099999999996</v>
      </c>
      <c r="S272" s="138">
        <v>0</v>
      </c>
      <c r="T272" s="139">
        <f>S272*H272</f>
        <v>0</v>
      </c>
      <c r="AR272" s="140" t="s">
        <v>155</v>
      </c>
      <c r="AT272" s="140" t="s">
        <v>150</v>
      </c>
      <c r="AU272" s="140" t="s">
        <v>85</v>
      </c>
      <c r="AY272" s="17" t="s">
        <v>148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7" t="s">
        <v>81</v>
      </c>
      <c r="BK272" s="141">
        <f>ROUND(I272*H272,2)</f>
        <v>0</v>
      </c>
      <c r="BL272" s="17" t="s">
        <v>155</v>
      </c>
      <c r="BM272" s="140" t="s">
        <v>423</v>
      </c>
    </row>
    <row r="273" spans="2:65" s="12" customFormat="1" ht="11.25">
      <c r="B273" s="142"/>
      <c r="D273" s="143" t="s">
        <v>164</v>
      </c>
      <c r="E273" s="144" t="s">
        <v>1</v>
      </c>
      <c r="F273" s="145" t="s">
        <v>101</v>
      </c>
      <c r="H273" s="146">
        <v>111.78</v>
      </c>
      <c r="I273" s="147"/>
      <c r="L273" s="142"/>
      <c r="M273" s="148"/>
      <c r="T273" s="149"/>
      <c r="AT273" s="144" t="s">
        <v>164</v>
      </c>
      <c r="AU273" s="144" t="s">
        <v>85</v>
      </c>
      <c r="AV273" s="12" t="s">
        <v>85</v>
      </c>
      <c r="AW273" s="12" t="s">
        <v>32</v>
      </c>
      <c r="AX273" s="12" t="s">
        <v>81</v>
      </c>
      <c r="AY273" s="144" t="s">
        <v>148</v>
      </c>
    </row>
    <row r="274" spans="2:65" s="1" customFormat="1" ht="33" customHeight="1">
      <c r="B274" s="128"/>
      <c r="C274" s="129" t="s">
        <v>424</v>
      </c>
      <c r="D274" s="129" t="s">
        <v>150</v>
      </c>
      <c r="E274" s="130" t="s">
        <v>425</v>
      </c>
      <c r="F274" s="131" t="s">
        <v>426</v>
      </c>
      <c r="G274" s="132" t="s">
        <v>153</v>
      </c>
      <c r="H274" s="133">
        <v>111.78</v>
      </c>
      <c r="I274" s="134"/>
      <c r="J274" s="135">
        <f>ROUND(I274*H274,2)</f>
        <v>0</v>
      </c>
      <c r="K274" s="131" t="s">
        <v>154</v>
      </c>
      <c r="L274" s="32"/>
      <c r="M274" s="136" t="s">
        <v>1</v>
      </c>
      <c r="N274" s="137" t="s">
        <v>41</v>
      </c>
      <c r="P274" s="138">
        <f>O274*H274</f>
        <v>0</v>
      </c>
      <c r="Q274" s="138">
        <v>0.15826000000000001</v>
      </c>
      <c r="R274" s="138">
        <f>Q274*H274</f>
        <v>17.690302800000001</v>
      </c>
      <c r="S274" s="138">
        <v>0</v>
      </c>
      <c r="T274" s="139">
        <f>S274*H274</f>
        <v>0</v>
      </c>
      <c r="AR274" s="140" t="s">
        <v>155</v>
      </c>
      <c r="AT274" s="140" t="s">
        <v>150</v>
      </c>
      <c r="AU274" s="140" t="s">
        <v>85</v>
      </c>
      <c r="AY274" s="17" t="s">
        <v>148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7" t="s">
        <v>81</v>
      </c>
      <c r="BK274" s="141">
        <f>ROUND(I274*H274,2)</f>
        <v>0</v>
      </c>
      <c r="BL274" s="17" t="s">
        <v>155</v>
      </c>
      <c r="BM274" s="140" t="s">
        <v>427</v>
      </c>
    </row>
    <row r="275" spans="2:65" s="12" customFormat="1" ht="11.25">
      <c r="B275" s="142"/>
      <c r="D275" s="143" t="s">
        <v>164</v>
      </c>
      <c r="E275" s="144" t="s">
        <v>1</v>
      </c>
      <c r="F275" s="145" t="s">
        <v>101</v>
      </c>
      <c r="H275" s="146">
        <v>111.78</v>
      </c>
      <c r="I275" s="147"/>
      <c r="L275" s="142"/>
      <c r="M275" s="148"/>
      <c r="T275" s="149"/>
      <c r="AT275" s="144" t="s">
        <v>164</v>
      </c>
      <c r="AU275" s="144" t="s">
        <v>85</v>
      </c>
      <c r="AV275" s="12" t="s">
        <v>85</v>
      </c>
      <c r="AW275" s="12" t="s">
        <v>32</v>
      </c>
      <c r="AX275" s="12" t="s">
        <v>81</v>
      </c>
      <c r="AY275" s="144" t="s">
        <v>148</v>
      </c>
    </row>
    <row r="276" spans="2:65" s="1" customFormat="1" ht="24.2" customHeight="1">
      <c r="B276" s="128"/>
      <c r="C276" s="129" t="s">
        <v>428</v>
      </c>
      <c r="D276" s="129" t="s">
        <v>150</v>
      </c>
      <c r="E276" s="130" t="s">
        <v>429</v>
      </c>
      <c r="F276" s="131" t="s">
        <v>430</v>
      </c>
      <c r="G276" s="132" t="s">
        <v>153</v>
      </c>
      <c r="H276" s="133">
        <v>111.78</v>
      </c>
      <c r="I276" s="134"/>
      <c r="J276" s="135">
        <f>ROUND(I276*H276,2)</f>
        <v>0</v>
      </c>
      <c r="K276" s="131" t="s">
        <v>154</v>
      </c>
      <c r="L276" s="32"/>
      <c r="M276" s="136" t="s">
        <v>1</v>
      </c>
      <c r="N276" s="137" t="s">
        <v>41</v>
      </c>
      <c r="P276" s="138">
        <f>O276*H276</f>
        <v>0</v>
      </c>
      <c r="Q276" s="138">
        <v>0.38313999999999998</v>
      </c>
      <c r="R276" s="138">
        <f>Q276*H276</f>
        <v>42.827389199999999</v>
      </c>
      <c r="S276" s="138">
        <v>0</v>
      </c>
      <c r="T276" s="139">
        <f>S276*H276</f>
        <v>0</v>
      </c>
      <c r="AR276" s="140" t="s">
        <v>155</v>
      </c>
      <c r="AT276" s="140" t="s">
        <v>150</v>
      </c>
      <c r="AU276" s="140" t="s">
        <v>85</v>
      </c>
      <c r="AY276" s="17" t="s">
        <v>148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7" t="s">
        <v>81</v>
      </c>
      <c r="BK276" s="141">
        <f>ROUND(I276*H276,2)</f>
        <v>0</v>
      </c>
      <c r="BL276" s="17" t="s">
        <v>155</v>
      </c>
      <c r="BM276" s="140" t="s">
        <v>431</v>
      </c>
    </row>
    <row r="277" spans="2:65" s="12" customFormat="1" ht="11.25">
      <c r="B277" s="142"/>
      <c r="D277" s="143" t="s">
        <v>164</v>
      </c>
      <c r="E277" s="144" t="s">
        <v>1</v>
      </c>
      <c r="F277" s="145" t="s">
        <v>101</v>
      </c>
      <c r="H277" s="146">
        <v>111.78</v>
      </c>
      <c r="I277" s="147"/>
      <c r="L277" s="142"/>
      <c r="M277" s="148"/>
      <c r="T277" s="149"/>
      <c r="AT277" s="144" t="s">
        <v>164</v>
      </c>
      <c r="AU277" s="144" t="s">
        <v>85</v>
      </c>
      <c r="AV277" s="12" t="s">
        <v>85</v>
      </c>
      <c r="AW277" s="12" t="s">
        <v>32</v>
      </c>
      <c r="AX277" s="12" t="s">
        <v>81</v>
      </c>
      <c r="AY277" s="144" t="s">
        <v>148</v>
      </c>
    </row>
    <row r="278" spans="2:65" s="1" customFormat="1" ht="24.2" customHeight="1">
      <c r="B278" s="128"/>
      <c r="C278" s="129" t="s">
        <v>432</v>
      </c>
      <c r="D278" s="129" t="s">
        <v>150</v>
      </c>
      <c r="E278" s="130" t="s">
        <v>433</v>
      </c>
      <c r="F278" s="131" t="s">
        <v>434</v>
      </c>
      <c r="G278" s="132" t="s">
        <v>153</v>
      </c>
      <c r="H278" s="133">
        <v>223.56</v>
      </c>
      <c r="I278" s="134"/>
      <c r="J278" s="135">
        <f>ROUND(I278*H278,2)</f>
        <v>0</v>
      </c>
      <c r="K278" s="131" t="s">
        <v>154</v>
      </c>
      <c r="L278" s="32"/>
      <c r="M278" s="136" t="s">
        <v>1</v>
      </c>
      <c r="N278" s="137" t="s">
        <v>41</v>
      </c>
      <c r="P278" s="138">
        <f>O278*H278</f>
        <v>0</v>
      </c>
      <c r="Q278" s="138">
        <v>7.1000000000000002E-4</v>
      </c>
      <c r="R278" s="138">
        <f>Q278*H278</f>
        <v>0.1587276</v>
      </c>
      <c r="S278" s="138">
        <v>0</v>
      </c>
      <c r="T278" s="139">
        <f>S278*H278</f>
        <v>0</v>
      </c>
      <c r="AR278" s="140" t="s">
        <v>155</v>
      </c>
      <c r="AT278" s="140" t="s">
        <v>150</v>
      </c>
      <c r="AU278" s="140" t="s">
        <v>85</v>
      </c>
      <c r="AY278" s="17" t="s">
        <v>148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81</v>
      </c>
      <c r="BK278" s="141">
        <f>ROUND(I278*H278,2)</f>
        <v>0</v>
      </c>
      <c r="BL278" s="17" t="s">
        <v>155</v>
      </c>
      <c r="BM278" s="140" t="s">
        <v>435</v>
      </c>
    </row>
    <row r="279" spans="2:65" s="12" customFormat="1" ht="11.25">
      <c r="B279" s="142"/>
      <c r="D279" s="143" t="s">
        <v>164</v>
      </c>
      <c r="E279" s="144" t="s">
        <v>1</v>
      </c>
      <c r="F279" s="145" t="s">
        <v>436</v>
      </c>
      <c r="H279" s="146">
        <v>223.56</v>
      </c>
      <c r="I279" s="147"/>
      <c r="L279" s="142"/>
      <c r="M279" s="148"/>
      <c r="T279" s="149"/>
      <c r="AT279" s="144" t="s">
        <v>164</v>
      </c>
      <c r="AU279" s="144" t="s">
        <v>85</v>
      </c>
      <c r="AV279" s="12" t="s">
        <v>85</v>
      </c>
      <c r="AW279" s="12" t="s">
        <v>32</v>
      </c>
      <c r="AX279" s="12" t="s">
        <v>81</v>
      </c>
      <c r="AY279" s="144" t="s">
        <v>148</v>
      </c>
    </row>
    <row r="280" spans="2:65" s="1" customFormat="1" ht="33" customHeight="1">
      <c r="B280" s="128"/>
      <c r="C280" s="129" t="s">
        <v>437</v>
      </c>
      <c r="D280" s="129" t="s">
        <v>150</v>
      </c>
      <c r="E280" s="130" t="s">
        <v>438</v>
      </c>
      <c r="F280" s="131" t="s">
        <v>439</v>
      </c>
      <c r="G280" s="132" t="s">
        <v>153</v>
      </c>
      <c r="H280" s="133">
        <v>111.78</v>
      </c>
      <c r="I280" s="134"/>
      <c r="J280" s="135">
        <f>ROUND(I280*H280,2)</f>
        <v>0</v>
      </c>
      <c r="K280" s="131" t="s">
        <v>154</v>
      </c>
      <c r="L280" s="32"/>
      <c r="M280" s="136" t="s">
        <v>1</v>
      </c>
      <c r="N280" s="137" t="s">
        <v>41</v>
      </c>
      <c r="P280" s="138">
        <f>O280*H280</f>
        <v>0</v>
      </c>
      <c r="Q280" s="138">
        <v>0.10373</v>
      </c>
      <c r="R280" s="138">
        <f>Q280*H280</f>
        <v>11.594939400000001</v>
      </c>
      <c r="S280" s="138">
        <v>0</v>
      </c>
      <c r="T280" s="139">
        <f>S280*H280</f>
        <v>0</v>
      </c>
      <c r="AR280" s="140" t="s">
        <v>155</v>
      </c>
      <c r="AT280" s="140" t="s">
        <v>150</v>
      </c>
      <c r="AU280" s="140" t="s">
        <v>85</v>
      </c>
      <c r="AY280" s="17" t="s">
        <v>148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7" t="s">
        <v>81</v>
      </c>
      <c r="BK280" s="141">
        <f>ROUND(I280*H280,2)</f>
        <v>0</v>
      </c>
      <c r="BL280" s="17" t="s">
        <v>155</v>
      </c>
      <c r="BM280" s="140" t="s">
        <v>440</v>
      </c>
    </row>
    <row r="281" spans="2:65" s="12" customFormat="1" ht="11.25">
      <c r="B281" s="142"/>
      <c r="D281" s="143" t="s">
        <v>164</v>
      </c>
      <c r="E281" s="144" t="s">
        <v>1</v>
      </c>
      <c r="F281" s="145" t="s">
        <v>101</v>
      </c>
      <c r="H281" s="146">
        <v>111.78</v>
      </c>
      <c r="I281" s="147"/>
      <c r="L281" s="142"/>
      <c r="M281" s="148"/>
      <c r="T281" s="149"/>
      <c r="AT281" s="144" t="s">
        <v>164</v>
      </c>
      <c r="AU281" s="144" t="s">
        <v>85</v>
      </c>
      <c r="AV281" s="12" t="s">
        <v>85</v>
      </c>
      <c r="AW281" s="12" t="s">
        <v>32</v>
      </c>
      <c r="AX281" s="12" t="s">
        <v>81</v>
      </c>
      <c r="AY281" s="144" t="s">
        <v>148</v>
      </c>
    </row>
    <row r="282" spans="2:65" s="1" customFormat="1" ht="21.75" customHeight="1">
      <c r="B282" s="128"/>
      <c r="C282" s="129" t="s">
        <v>441</v>
      </c>
      <c r="D282" s="129" t="s">
        <v>150</v>
      </c>
      <c r="E282" s="130" t="s">
        <v>442</v>
      </c>
      <c r="F282" s="131" t="s">
        <v>443</v>
      </c>
      <c r="G282" s="132" t="s">
        <v>179</v>
      </c>
      <c r="H282" s="133">
        <v>202.6</v>
      </c>
      <c r="I282" s="134"/>
      <c r="J282" s="135">
        <f>ROUND(I282*H282,2)</f>
        <v>0</v>
      </c>
      <c r="K282" s="131" t="s">
        <v>154</v>
      </c>
      <c r="L282" s="32"/>
      <c r="M282" s="136" t="s">
        <v>1</v>
      </c>
      <c r="N282" s="137" t="s">
        <v>41</v>
      </c>
      <c r="P282" s="138">
        <f>O282*H282</f>
        <v>0</v>
      </c>
      <c r="Q282" s="138">
        <v>3.5999999999999999E-3</v>
      </c>
      <c r="R282" s="138">
        <f>Q282*H282</f>
        <v>0.72936000000000001</v>
      </c>
      <c r="S282" s="138">
        <v>0</v>
      </c>
      <c r="T282" s="139">
        <f>S282*H282</f>
        <v>0</v>
      </c>
      <c r="AR282" s="140" t="s">
        <v>155</v>
      </c>
      <c r="AT282" s="140" t="s">
        <v>150</v>
      </c>
      <c r="AU282" s="140" t="s">
        <v>85</v>
      </c>
      <c r="AY282" s="17" t="s">
        <v>148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7" t="s">
        <v>81</v>
      </c>
      <c r="BK282" s="141">
        <f>ROUND(I282*H282,2)</f>
        <v>0</v>
      </c>
      <c r="BL282" s="17" t="s">
        <v>155</v>
      </c>
      <c r="BM282" s="140" t="s">
        <v>444</v>
      </c>
    </row>
    <row r="283" spans="2:65" s="12" customFormat="1" ht="11.25">
      <c r="B283" s="142"/>
      <c r="D283" s="143" t="s">
        <v>164</v>
      </c>
      <c r="E283" s="144" t="s">
        <v>1</v>
      </c>
      <c r="F283" s="145" t="s">
        <v>445</v>
      </c>
      <c r="H283" s="146">
        <v>152</v>
      </c>
      <c r="I283" s="147"/>
      <c r="L283" s="142"/>
      <c r="M283" s="148"/>
      <c r="T283" s="149"/>
      <c r="AT283" s="144" t="s">
        <v>164</v>
      </c>
      <c r="AU283" s="144" t="s">
        <v>85</v>
      </c>
      <c r="AV283" s="12" t="s">
        <v>85</v>
      </c>
      <c r="AW283" s="12" t="s">
        <v>32</v>
      </c>
      <c r="AX283" s="12" t="s">
        <v>76</v>
      </c>
      <c r="AY283" s="144" t="s">
        <v>148</v>
      </c>
    </row>
    <row r="284" spans="2:65" s="12" customFormat="1" ht="11.25">
      <c r="B284" s="142"/>
      <c r="D284" s="143" t="s">
        <v>164</v>
      </c>
      <c r="E284" s="144" t="s">
        <v>1</v>
      </c>
      <c r="F284" s="145" t="s">
        <v>446</v>
      </c>
      <c r="H284" s="146">
        <v>21.8</v>
      </c>
      <c r="I284" s="147"/>
      <c r="L284" s="142"/>
      <c r="M284" s="148"/>
      <c r="T284" s="149"/>
      <c r="AT284" s="144" t="s">
        <v>164</v>
      </c>
      <c r="AU284" s="144" t="s">
        <v>85</v>
      </c>
      <c r="AV284" s="12" t="s">
        <v>85</v>
      </c>
      <c r="AW284" s="12" t="s">
        <v>32</v>
      </c>
      <c r="AX284" s="12" t="s">
        <v>76</v>
      </c>
      <c r="AY284" s="144" t="s">
        <v>148</v>
      </c>
    </row>
    <row r="285" spans="2:65" s="12" customFormat="1" ht="11.25">
      <c r="B285" s="142"/>
      <c r="D285" s="143" t="s">
        <v>164</v>
      </c>
      <c r="E285" s="144" t="s">
        <v>1</v>
      </c>
      <c r="F285" s="145" t="s">
        <v>447</v>
      </c>
      <c r="H285" s="146">
        <v>28.8</v>
      </c>
      <c r="I285" s="147"/>
      <c r="L285" s="142"/>
      <c r="M285" s="148"/>
      <c r="T285" s="149"/>
      <c r="AT285" s="144" t="s">
        <v>164</v>
      </c>
      <c r="AU285" s="144" t="s">
        <v>85</v>
      </c>
      <c r="AV285" s="12" t="s">
        <v>85</v>
      </c>
      <c r="AW285" s="12" t="s">
        <v>32</v>
      </c>
      <c r="AX285" s="12" t="s">
        <v>76</v>
      </c>
      <c r="AY285" s="144" t="s">
        <v>148</v>
      </c>
    </row>
    <row r="286" spans="2:65" s="13" customFormat="1" ht="11.25">
      <c r="B286" s="150"/>
      <c r="D286" s="143" t="s">
        <v>164</v>
      </c>
      <c r="E286" s="151" t="s">
        <v>1</v>
      </c>
      <c r="F286" s="152" t="s">
        <v>171</v>
      </c>
      <c r="H286" s="153">
        <v>202.6</v>
      </c>
      <c r="I286" s="154"/>
      <c r="L286" s="150"/>
      <c r="M286" s="155"/>
      <c r="T286" s="156"/>
      <c r="AT286" s="151" t="s">
        <v>164</v>
      </c>
      <c r="AU286" s="151" t="s">
        <v>85</v>
      </c>
      <c r="AV286" s="13" t="s">
        <v>155</v>
      </c>
      <c r="AW286" s="13" t="s">
        <v>32</v>
      </c>
      <c r="AX286" s="13" t="s">
        <v>81</v>
      </c>
      <c r="AY286" s="151" t="s">
        <v>148</v>
      </c>
    </row>
    <row r="287" spans="2:65" s="11" customFormat="1" ht="22.9" customHeight="1">
      <c r="B287" s="116"/>
      <c r="D287" s="117" t="s">
        <v>75</v>
      </c>
      <c r="E287" s="126" t="s">
        <v>187</v>
      </c>
      <c r="F287" s="126" t="s">
        <v>448</v>
      </c>
      <c r="I287" s="119"/>
      <c r="J287" s="127">
        <f>BK287</f>
        <v>0</v>
      </c>
      <c r="L287" s="116"/>
      <c r="M287" s="121"/>
      <c r="P287" s="122">
        <f>SUM(P288:P330)</f>
        <v>0</v>
      </c>
      <c r="R287" s="122">
        <f>SUM(R288:R330)</f>
        <v>20.071074199999995</v>
      </c>
      <c r="T287" s="123">
        <f>SUM(T288:T330)</f>
        <v>48.866799999999998</v>
      </c>
      <c r="AR287" s="117" t="s">
        <v>81</v>
      </c>
      <c r="AT287" s="124" t="s">
        <v>75</v>
      </c>
      <c r="AU287" s="124" t="s">
        <v>81</v>
      </c>
      <c r="AY287" s="117" t="s">
        <v>148</v>
      </c>
      <c r="BK287" s="125">
        <f>SUM(BK288:BK330)</f>
        <v>0</v>
      </c>
    </row>
    <row r="288" spans="2:65" s="1" customFormat="1" ht="24.2" customHeight="1">
      <c r="B288" s="128"/>
      <c r="C288" s="129" t="s">
        <v>449</v>
      </c>
      <c r="D288" s="129" t="s">
        <v>150</v>
      </c>
      <c r="E288" s="130" t="s">
        <v>450</v>
      </c>
      <c r="F288" s="131" t="s">
        <v>451</v>
      </c>
      <c r="G288" s="132" t="s">
        <v>179</v>
      </c>
      <c r="H288" s="133">
        <v>118</v>
      </c>
      <c r="I288" s="134"/>
      <c r="J288" s="135">
        <f>ROUND(I288*H288,2)</f>
        <v>0</v>
      </c>
      <c r="K288" s="131" t="s">
        <v>154</v>
      </c>
      <c r="L288" s="32"/>
      <c r="M288" s="136" t="s">
        <v>1</v>
      </c>
      <c r="N288" s="137" t="s">
        <v>41</v>
      </c>
      <c r="P288" s="138">
        <f>O288*H288</f>
        <v>0</v>
      </c>
      <c r="Q288" s="138">
        <v>0</v>
      </c>
      <c r="R288" s="138">
        <f>Q288*H288</f>
        <v>0</v>
      </c>
      <c r="S288" s="138">
        <v>0.32</v>
      </c>
      <c r="T288" s="139">
        <f>S288*H288</f>
        <v>37.76</v>
      </c>
      <c r="AR288" s="140" t="s">
        <v>155</v>
      </c>
      <c r="AT288" s="140" t="s">
        <v>150</v>
      </c>
      <c r="AU288" s="140" t="s">
        <v>85</v>
      </c>
      <c r="AY288" s="17" t="s">
        <v>148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7" t="s">
        <v>81</v>
      </c>
      <c r="BK288" s="141">
        <f>ROUND(I288*H288,2)</f>
        <v>0</v>
      </c>
      <c r="BL288" s="17" t="s">
        <v>155</v>
      </c>
      <c r="BM288" s="140" t="s">
        <v>452</v>
      </c>
    </row>
    <row r="289" spans="2:65" s="1" customFormat="1" ht="24.2" customHeight="1">
      <c r="B289" s="128"/>
      <c r="C289" s="129" t="s">
        <v>453</v>
      </c>
      <c r="D289" s="129" t="s">
        <v>150</v>
      </c>
      <c r="E289" s="130" t="s">
        <v>454</v>
      </c>
      <c r="F289" s="131" t="s">
        <v>455</v>
      </c>
      <c r="G289" s="132" t="s">
        <v>179</v>
      </c>
      <c r="H289" s="133">
        <v>17</v>
      </c>
      <c r="I289" s="134"/>
      <c r="J289" s="135">
        <f>ROUND(I289*H289,2)</f>
        <v>0</v>
      </c>
      <c r="K289" s="131" t="s">
        <v>154</v>
      </c>
      <c r="L289" s="32"/>
      <c r="M289" s="136" t="s">
        <v>1</v>
      </c>
      <c r="N289" s="137" t="s">
        <v>41</v>
      </c>
      <c r="P289" s="138">
        <f>O289*H289</f>
        <v>0</v>
      </c>
      <c r="Q289" s="138">
        <v>1.0000000000000001E-5</v>
      </c>
      <c r="R289" s="138">
        <f>Q289*H289</f>
        <v>1.7000000000000001E-4</v>
      </c>
      <c r="S289" s="138">
        <v>0</v>
      </c>
      <c r="T289" s="139">
        <f>S289*H289</f>
        <v>0</v>
      </c>
      <c r="AR289" s="140" t="s">
        <v>155</v>
      </c>
      <c r="AT289" s="140" t="s">
        <v>150</v>
      </c>
      <c r="AU289" s="140" t="s">
        <v>85</v>
      </c>
      <c r="AY289" s="17" t="s">
        <v>148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7" t="s">
        <v>81</v>
      </c>
      <c r="BK289" s="141">
        <f>ROUND(I289*H289,2)</f>
        <v>0</v>
      </c>
      <c r="BL289" s="17" t="s">
        <v>155</v>
      </c>
      <c r="BM289" s="140" t="s">
        <v>456</v>
      </c>
    </row>
    <row r="290" spans="2:65" s="1" customFormat="1" ht="24.2" customHeight="1">
      <c r="B290" s="128"/>
      <c r="C290" s="170" t="s">
        <v>457</v>
      </c>
      <c r="D290" s="170" t="s">
        <v>348</v>
      </c>
      <c r="E290" s="171" t="s">
        <v>458</v>
      </c>
      <c r="F290" s="172" t="s">
        <v>459</v>
      </c>
      <c r="G290" s="173" t="s">
        <v>179</v>
      </c>
      <c r="H290" s="174">
        <v>17.510000000000002</v>
      </c>
      <c r="I290" s="175"/>
      <c r="J290" s="176">
        <f>ROUND(I290*H290,2)</f>
        <v>0</v>
      </c>
      <c r="K290" s="172" t="s">
        <v>154</v>
      </c>
      <c r="L290" s="177"/>
      <c r="M290" s="178" t="s">
        <v>1</v>
      </c>
      <c r="N290" s="179" t="s">
        <v>41</v>
      </c>
      <c r="P290" s="138">
        <f>O290*H290</f>
        <v>0</v>
      </c>
      <c r="Q290" s="138">
        <v>2.4099999999999998E-3</v>
      </c>
      <c r="R290" s="138">
        <f>Q290*H290</f>
        <v>4.2199100000000003E-2</v>
      </c>
      <c r="S290" s="138">
        <v>0</v>
      </c>
      <c r="T290" s="139">
        <f>S290*H290</f>
        <v>0</v>
      </c>
      <c r="AR290" s="140" t="s">
        <v>187</v>
      </c>
      <c r="AT290" s="140" t="s">
        <v>348</v>
      </c>
      <c r="AU290" s="140" t="s">
        <v>85</v>
      </c>
      <c r="AY290" s="17" t="s">
        <v>148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7" t="s">
        <v>81</v>
      </c>
      <c r="BK290" s="141">
        <f>ROUND(I290*H290,2)</f>
        <v>0</v>
      </c>
      <c r="BL290" s="17" t="s">
        <v>155</v>
      </c>
      <c r="BM290" s="140" t="s">
        <v>460</v>
      </c>
    </row>
    <row r="291" spans="2:65" s="12" customFormat="1" ht="11.25">
      <c r="B291" s="142"/>
      <c r="D291" s="143" t="s">
        <v>164</v>
      </c>
      <c r="F291" s="145" t="s">
        <v>461</v>
      </c>
      <c r="H291" s="146">
        <v>17.510000000000002</v>
      </c>
      <c r="I291" s="147"/>
      <c r="L291" s="142"/>
      <c r="M291" s="148"/>
      <c r="T291" s="149"/>
      <c r="AT291" s="144" t="s">
        <v>164</v>
      </c>
      <c r="AU291" s="144" t="s">
        <v>85</v>
      </c>
      <c r="AV291" s="12" t="s">
        <v>85</v>
      </c>
      <c r="AW291" s="12" t="s">
        <v>3</v>
      </c>
      <c r="AX291" s="12" t="s">
        <v>81</v>
      </c>
      <c r="AY291" s="144" t="s">
        <v>148</v>
      </c>
    </row>
    <row r="292" spans="2:65" s="1" customFormat="1" ht="24.2" customHeight="1">
      <c r="B292" s="128"/>
      <c r="C292" s="129" t="s">
        <v>462</v>
      </c>
      <c r="D292" s="129" t="s">
        <v>150</v>
      </c>
      <c r="E292" s="130" t="s">
        <v>463</v>
      </c>
      <c r="F292" s="131" t="s">
        <v>464</v>
      </c>
      <c r="G292" s="132" t="s">
        <v>179</v>
      </c>
      <c r="H292" s="133">
        <v>102</v>
      </c>
      <c r="I292" s="134"/>
      <c r="J292" s="135">
        <f>ROUND(I292*H292,2)</f>
        <v>0</v>
      </c>
      <c r="K292" s="131" t="s">
        <v>154</v>
      </c>
      <c r="L292" s="32"/>
      <c r="M292" s="136" t="s">
        <v>1</v>
      </c>
      <c r="N292" s="137" t="s">
        <v>41</v>
      </c>
      <c r="P292" s="138">
        <f>O292*H292</f>
        <v>0</v>
      </c>
      <c r="Q292" s="138">
        <v>2.0000000000000002E-5</v>
      </c>
      <c r="R292" s="138">
        <f>Q292*H292</f>
        <v>2.0400000000000001E-3</v>
      </c>
      <c r="S292" s="138">
        <v>0</v>
      </c>
      <c r="T292" s="139">
        <f>S292*H292</f>
        <v>0</v>
      </c>
      <c r="AR292" s="140" t="s">
        <v>155</v>
      </c>
      <c r="AT292" s="140" t="s">
        <v>150</v>
      </c>
      <c r="AU292" s="140" t="s">
        <v>85</v>
      </c>
      <c r="AY292" s="17" t="s">
        <v>148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7" t="s">
        <v>81</v>
      </c>
      <c r="BK292" s="141">
        <f>ROUND(I292*H292,2)</f>
        <v>0</v>
      </c>
      <c r="BL292" s="17" t="s">
        <v>155</v>
      </c>
      <c r="BM292" s="140" t="s">
        <v>465</v>
      </c>
    </row>
    <row r="293" spans="2:65" s="1" customFormat="1" ht="24.2" customHeight="1">
      <c r="B293" s="128"/>
      <c r="C293" s="170" t="s">
        <v>466</v>
      </c>
      <c r="D293" s="170" t="s">
        <v>348</v>
      </c>
      <c r="E293" s="171" t="s">
        <v>467</v>
      </c>
      <c r="F293" s="172" t="s">
        <v>468</v>
      </c>
      <c r="G293" s="173" t="s">
        <v>179</v>
      </c>
      <c r="H293" s="174">
        <v>103.53</v>
      </c>
      <c r="I293" s="175"/>
      <c r="J293" s="176">
        <f>ROUND(I293*H293,2)</f>
        <v>0</v>
      </c>
      <c r="K293" s="172" t="s">
        <v>154</v>
      </c>
      <c r="L293" s="177"/>
      <c r="M293" s="178" t="s">
        <v>1</v>
      </c>
      <c r="N293" s="179" t="s">
        <v>41</v>
      </c>
      <c r="P293" s="138">
        <f>O293*H293</f>
        <v>0</v>
      </c>
      <c r="Q293" s="138">
        <v>1.67E-3</v>
      </c>
      <c r="R293" s="138">
        <f>Q293*H293</f>
        <v>0.1728951</v>
      </c>
      <c r="S293" s="138">
        <v>0</v>
      </c>
      <c r="T293" s="139">
        <f>S293*H293</f>
        <v>0</v>
      </c>
      <c r="AR293" s="140" t="s">
        <v>187</v>
      </c>
      <c r="AT293" s="140" t="s">
        <v>348</v>
      </c>
      <c r="AU293" s="140" t="s">
        <v>85</v>
      </c>
      <c r="AY293" s="17" t="s">
        <v>148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7" t="s">
        <v>81</v>
      </c>
      <c r="BK293" s="141">
        <f>ROUND(I293*H293,2)</f>
        <v>0</v>
      </c>
      <c r="BL293" s="17" t="s">
        <v>155</v>
      </c>
      <c r="BM293" s="140" t="s">
        <v>469</v>
      </c>
    </row>
    <row r="294" spans="2:65" s="12" customFormat="1" ht="11.25">
      <c r="B294" s="142"/>
      <c r="D294" s="143" t="s">
        <v>164</v>
      </c>
      <c r="F294" s="145" t="s">
        <v>470</v>
      </c>
      <c r="H294" s="146">
        <v>103.53</v>
      </c>
      <c r="I294" s="147"/>
      <c r="L294" s="142"/>
      <c r="M294" s="148"/>
      <c r="T294" s="149"/>
      <c r="AT294" s="144" t="s">
        <v>164</v>
      </c>
      <c r="AU294" s="144" t="s">
        <v>85</v>
      </c>
      <c r="AV294" s="12" t="s">
        <v>85</v>
      </c>
      <c r="AW294" s="12" t="s">
        <v>3</v>
      </c>
      <c r="AX294" s="12" t="s">
        <v>81</v>
      </c>
      <c r="AY294" s="144" t="s">
        <v>148</v>
      </c>
    </row>
    <row r="295" spans="2:65" s="1" customFormat="1" ht="24.2" customHeight="1">
      <c r="B295" s="128"/>
      <c r="C295" s="129" t="s">
        <v>471</v>
      </c>
      <c r="D295" s="129" t="s">
        <v>150</v>
      </c>
      <c r="E295" s="130" t="s">
        <v>472</v>
      </c>
      <c r="F295" s="131" t="s">
        <v>473</v>
      </c>
      <c r="G295" s="132" t="s">
        <v>385</v>
      </c>
      <c r="H295" s="133">
        <v>3</v>
      </c>
      <c r="I295" s="134"/>
      <c r="J295" s="135">
        <f>ROUND(I295*H295,2)</f>
        <v>0</v>
      </c>
      <c r="K295" s="131" t="s">
        <v>154</v>
      </c>
      <c r="L295" s="32"/>
      <c r="M295" s="136" t="s">
        <v>1</v>
      </c>
      <c r="N295" s="137" t="s">
        <v>41</v>
      </c>
      <c r="P295" s="138">
        <f>O295*H295</f>
        <v>0</v>
      </c>
      <c r="Q295" s="138">
        <v>8.0000000000000007E-5</v>
      </c>
      <c r="R295" s="138">
        <f>Q295*H295</f>
        <v>2.4000000000000003E-4</v>
      </c>
      <c r="S295" s="138">
        <v>0</v>
      </c>
      <c r="T295" s="139">
        <f>S295*H295</f>
        <v>0</v>
      </c>
      <c r="AR295" s="140" t="s">
        <v>155</v>
      </c>
      <c r="AT295" s="140" t="s">
        <v>150</v>
      </c>
      <c r="AU295" s="140" t="s">
        <v>85</v>
      </c>
      <c r="AY295" s="17" t="s">
        <v>148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7" t="s">
        <v>81</v>
      </c>
      <c r="BK295" s="141">
        <f>ROUND(I295*H295,2)</f>
        <v>0</v>
      </c>
      <c r="BL295" s="17" t="s">
        <v>155</v>
      </c>
      <c r="BM295" s="140" t="s">
        <v>474</v>
      </c>
    </row>
    <row r="296" spans="2:65" s="1" customFormat="1" ht="21.75" customHeight="1">
      <c r="B296" s="128"/>
      <c r="C296" s="170" t="s">
        <v>475</v>
      </c>
      <c r="D296" s="170" t="s">
        <v>348</v>
      </c>
      <c r="E296" s="171" t="s">
        <v>476</v>
      </c>
      <c r="F296" s="172" t="s">
        <v>477</v>
      </c>
      <c r="G296" s="173" t="s">
        <v>385</v>
      </c>
      <c r="H296" s="174">
        <v>3</v>
      </c>
      <c r="I296" s="175"/>
      <c r="J296" s="176">
        <f>ROUND(I296*H296,2)</f>
        <v>0</v>
      </c>
      <c r="K296" s="172" t="s">
        <v>154</v>
      </c>
      <c r="L296" s="177"/>
      <c r="M296" s="178" t="s">
        <v>1</v>
      </c>
      <c r="N296" s="179" t="s">
        <v>41</v>
      </c>
      <c r="P296" s="138">
        <f>O296*H296</f>
        <v>0</v>
      </c>
      <c r="Q296" s="138">
        <v>8.9999999999999998E-4</v>
      </c>
      <c r="R296" s="138">
        <f>Q296*H296</f>
        <v>2.7000000000000001E-3</v>
      </c>
      <c r="S296" s="138">
        <v>0</v>
      </c>
      <c r="T296" s="139">
        <f>S296*H296</f>
        <v>0</v>
      </c>
      <c r="AR296" s="140" t="s">
        <v>187</v>
      </c>
      <c r="AT296" s="140" t="s">
        <v>348</v>
      </c>
      <c r="AU296" s="140" t="s">
        <v>85</v>
      </c>
      <c r="AY296" s="17" t="s">
        <v>148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7" t="s">
        <v>81</v>
      </c>
      <c r="BK296" s="141">
        <f>ROUND(I296*H296,2)</f>
        <v>0</v>
      </c>
      <c r="BL296" s="17" t="s">
        <v>155</v>
      </c>
      <c r="BM296" s="140" t="s">
        <v>478</v>
      </c>
    </row>
    <row r="297" spans="2:65" s="1" customFormat="1" ht="24.2" customHeight="1">
      <c r="B297" s="128"/>
      <c r="C297" s="129" t="s">
        <v>479</v>
      </c>
      <c r="D297" s="129" t="s">
        <v>150</v>
      </c>
      <c r="E297" s="130" t="s">
        <v>480</v>
      </c>
      <c r="F297" s="131" t="s">
        <v>481</v>
      </c>
      <c r="G297" s="132" t="s">
        <v>385</v>
      </c>
      <c r="H297" s="133">
        <v>9</v>
      </c>
      <c r="I297" s="134"/>
      <c r="J297" s="135">
        <f>ROUND(I297*H297,2)</f>
        <v>0</v>
      </c>
      <c r="K297" s="131" t="s">
        <v>154</v>
      </c>
      <c r="L297" s="32"/>
      <c r="M297" s="136" t="s">
        <v>1</v>
      </c>
      <c r="N297" s="137" t="s">
        <v>41</v>
      </c>
      <c r="P297" s="138">
        <f>O297*H297</f>
        <v>0</v>
      </c>
      <c r="Q297" s="138">
        <v>1E-4</v>
      </c>
      <c r="R297" s="138">
        <f>Q297*H297</f>
        <v>9.0000000000000008E-4</v>
      </c>
      <c r="S297" s="138">
        <v>0</v>
      </c>
      <c r="T297" s="139">
        <f>S297*H297</f>
        <v>0</v>
      </c>
      <c r="AR297" s="140" t="s">
        <v>155</v>
      </c>
      <c r="AT297" s="140" t="s">
        <v>150</v>
      </c>
      <c r="AU297" s="140" t="s">
        <v>85</v>
      </c>
      <c r="AY297" s="17" t="s">
        <v>148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7" t="s">
        <v>81</v>
      </c>
      <c r="BK297" s="141">
        <f>ROUND(I297*H297,2)</f>
        <v>0</v>
      </c>
      <c r="BL297" s="17" t="s">
        <v>155</v>
      </c>
      <c r="BM297" s="140" t="s">
        <v>482</v>
      </c>
    </row>
    <row r="298" spans="2:65" s="1" customFormat="1" ht="21.75" customHeight="1">
      <c r="B298" s="128"/>
      <c r="C298" s="170" t="s">
        <v>483</v>
      </c>
      <c r="D298" s="170" t="s">
        <v>348</v>
      </c>
      <c r="E298" s="171" t="s">
        <v>484</v>
      </c>
      <c r="F298" s="172" t="s">
        <v>485</v>
      </c>
      <c r="G298" s="173" t="s">
        <v>385</v>
      </c>
      <c r="H298" s="174">
        <v>9</v>
      </c>
      <c r="I298" s="175"/>
      <c r="J298" s="176">
        <f>ROUND(I298*H298,2)</f>
        <v>0</v>
      </c>
      <c r="K298" s="172" t="s">
        <v>154</v>
      </c>
      <c r="L298" s="177"/>
      <c r="M298" s="178" t="s">
        <v>1</v>
      </c>
      <c r="N298" s="179" t="s">
        <v>41</v>
      </c>
      <c r="P298" s="138">
        <f>O298*H298</f>
        <v>0</v>
      </c>
      <c r="Q298" s="138">
        <v>1.8E-3</v>
      </c>
      <c r="R298" s="138">
        <f>Q298*H298</f>
        <v>1.6199999999999999E-2</v>
      </c>
      <c r="S298" s="138">
        <v>0</v>
      </c>
      <c r="T298" s="139">
        <f>S298*H298</f>
        <v>0</v>
      </c>
      <c r="AR298" s="140" t="s">
        <v>187</v>
      </c>
      <c r="AT298" s="140" t="s">
        <v>348</v>
      </c>
      <c r="AU298" s="140" t="s">
        <v>85</v>
      </c>
      <c r="AY298" s="17" t="s">
        <v>148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7" t="s">
        <v>81</v>
      </c>
      <c r="BK298" s="141">
        <f>ROUND(I298*H298,2)</f>
        <v>0</v>
      </c>
      <c r="BL298" s="17" t="s">
        <v>155</v>
      </c>
      <c r="BM298" s="140" t="s">
        <v>486</v>
      </c>
    </row>
    <row r="299" spans="2:65" s="1" customFormat="1" ht="24.2" customHeight="1">
      <c r="B299" s="128"/>
      <c r="C299" s="129" t="s">
        <v>487</v>
      </c>
      <c r="D299" s="129" t="s">
        <v>150</v>
      </c>
      <c r="E299" s="130" t="s">
        <v>488</v>
      </c>
      <c r="F299" s="131" t="s">
        <v>489</v>
      </c>
      <c r="G299" s="132" t="s">
        <v>206</v>
      </c>
      <c r="H299" s="133">
        <v>0.9</v>
      </c>
      <c r="I299" s="134"/>
      <c r="J299" s="135">
        <f>ROUND(I299*H299,2)</f>
        <v>0</v>
      </c>
      <c r="K299" s="131" t="s">
        <v>154</v>
      </c>
      <c r="L299" s="32"/>
      <c r="M299" s="136" t="s">
        <v>1</v>
      </c>
      <c r="N299" s="137" t="s">
        <v>41</v>
      </c>
      <c r="P299" s="138">
        <f>O299*H299</f>
        <v>0</v>
      </c>
      <c r="Q299" s="138">
        <v>0</v>
      </c>
      <c r="R299" s="138">
        <f>Q299*H299</f>
        <v>0</v>
      </c>
      <c r="S299" s="138">
        <v>1.92</v>
      </c>
      <c r="T299" s="139">
        <f>S299*H299</f>
        <v>1.728</v>
      </c>
      <c r="AR299" s="140" t="s">
        <v>155</v>
      </c>
      <c r="AT299" s="140" t="s">
        <v>150</v>
      </c>
      <c r="AU299" s="140" t="s">
        <v>85</v>
      </c>
      <c r="AY299" s="17" t="s">
        <v>148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7" t="s">
        <v>81</v>
      </c>
      <c r="BK299" s="141">
        <f>ROUND(I299*H299,2)</f>
        <v>0</v>
      </c>
      <c r="BL299" s="17" t="s">
        <v>155</v>
      </c>
      <c r="BM299" s="140" t="s">
        <v>490</v>
      </c>
    </row>
    <row r="300" spans="2:65" s="14" customFormat="1" ht="11.25">
      <c r="B300" s="157"/>
      <c r="D300" s="143" t="s">
        <v>164</v>
      </c>
      <c r="E300" s="158" t="s">
        <v>1</v>
      </c>
      <c r="F300" s="159" t="s">
        <v>240</v>
      </c>
      <c r="H300" s="158" t="s">
        <v>1</v>
      </c>
      <c r="I300" s="160"/>
      <c r="L300" s="157"/>
      <c r="M300" s="161"/>
      <c r="T300" s="162"/>
      <c r="AT300" s="158" t="s">
        <v>164</v>
      </c>
      <c r="AU300" s="158" t="s">
        <v>85</v>
      </c>
      <c r="AV300" s="14" t="s">
        <v>81</v>
      </c>
      <c r="AW300" s="14" t="s">
        <v>32</v>
      </c>
      <c r="AX300" s="14" t="s">
        <v>76</v>
      </c>
      <c r="AY300" s="158" t="s">
        <v>148</v>
      </c>
    </row>
    <row r="301" spans="2:65" s="12" customFormat="1" ht="11.25">
      <c r="B301" s="142"/>
      <c r="D301" s="143" t="s">
        <v>164</v>
      </c>
      <c r="E301" s="144" t="s">
        <v>1</v>
      </c>
      <c r="F301" s="145" t="s">
        <v>491</v>
      </c>
      <c r="H301" s="146">
        <v>0.9</v>
      </c>
      <c r="I301" s="147"/>
      <c r="L301" s="142"/>
      <c r="M301" s="148"/>
      <c r="T301" s="149"/>
      <c r="AT301" s="144" t="s">
        <v>164</v>
      </c>
      <c r="AU301" s="144" t="s">
        <v>85</v>
      </c>
      <c r="AV301" s="12" t="s">
        <v>85</v>
      </c>
      <c r="AW301" s="12" t="s">
        <v>32</v>
      </c>
      <c r="AX301" s="12" t="s">
        <v>81</v>
      </c>
      <c r="AY301" s="144" t="s">
        <v>148</v>
      </c>
    </row>
    <row r="302" spans="2:65" s="1" customFormat="1" ht="24.2" customHeight="1">
      <c r="B302" s="128"/>
      <c r="C302" s="129" t="s">
        <v>492</v>
      </c>
      <c r="D302" s="129" t="s">
        <v>150</v>
      </c>
      <c r="E302" s="130" t="s">
        <v>493</v>
      </c>
      <c r="F302" s="131" t="s">
        <v>494</v>
      </c>
      <c r="G302" s="132" t="s">
        <v>206</v>
      </c>
      <c r="H302" s="133">
        <v>13.298</v>
      </c>
      <c r="I302" s="134"/>
      <c r="J302" s="135">
        <f>ROUND(I302*H302,2)</f>
        <v>0</v>
      </c>
      <c r="K302" s="131" t="s">
        <v>154</v>
      </c>
      <c r="L302" s="32"/>
      <c r="M302" s="136" t="s">
        <v>1</v>
      </c>
      <c r="N302" s="137" t="s">
        <v>41</v>
      </c>
      <c r="P302" s="138">
        <f>O302*H302</f>
        <v>0</v>
      </c>
      <c r="Q302" s="138">
        <v>0</v>
      </c>
      <c r="R302" s="138">
        <f>Q302*H302</f>
        <v>0</v>
      </c>
      <c r="S302" s="138">
        <v>0.6</v>
      </c>
      <c r="T302" s="139">
        <f>S302*H302</f>
        <v>7.9787999999999997</v>
      </c>
      <c r="AR302" s="140" t="s">
        <v>155</v>
      </c>
      <c r="AT302" s="140" t="s">
        <v>150</v>
      </c>
      <c r="AU302" s="140" t="s">
        <v>85</v>
      </c>
      <c r="AY302" s="17" t="s">
        <v>148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7" t="s">
        <v>81</v>
      </c>
      <c r="BK302" s="141">
        <f>ROUND(I302*H302,2)</f>
        <v>0</v>
      </c>
      <c r="BL302" s="17" t="s">
        <v>155</v>
      </c>
      <c r="BM302" s="140" t="s">
        <v>495</v>
      </c>
    </row>
    <row r="303" spans="2:65" s="14" customFormat="1" ht="11.25">
      <c r="B303" s="157"/>
      <c r="D303" s="143" t="s">
        <v>164</v>
      </c>
      <c r="E303" s="158" t="s">
        <v>1</v>
      </c>
      <c r="F303" s="159" t="s">
        <v>496</v>
      </c>
      <c r="H303" s="158" t="s">
        <v>1</v>
      </c>
      <c r="I303" s="160"/>
      <c r="L303" s="157"/>
      <c r="M303" s="161"/>
      <c r="T303" s="162"/>
      <c r="AT303" s="158" t="s">
        <v>164</v>
      </c>
      <c r="AU303" s="158" t="s">
        <v>85</v>
      </c>
      <c r="AV303" s="14" t="s">
        <v>81</v>
      </c>
      <c r="AW303" s="14" t="s">
        <v>32</v>
      </c>
      <c r="AX303" s="14" t="s">
        <v>76</v>
      </c>
      <c r="AY303" s="158" t="s">
        <v>148</v>
      </c>
    </row>
    <row r="304" spans="2:65" s="12" customFormat="1" ht="11.25">
      <c r="B304" s="142"/>
      <c r="D304" s="143" t="s">
        <v>164</v>
      </c>
      <c r="E304" s="144" t="s">
        <v>1</v>
      </c>
      <c r="F304" s="145" t="s">
        <v>497</v>
      </c>
      <c r="H304" s="146">
        <v>13.298</v>
      </c>
      <c r="I304" s="147"/>
      <c r="L304" s="142"/>
      <c r="M304" s="148"/>
      <c r="T304" s="149"/>
      <c r="AT304" s="144" t="s">
        <v>164</v>
      </c>
      <c r="AU304" s="144" t="s">
        <v>85</v>
      </c>
      <c r="AV304" s="12" t="s">
        <v>85</v>
      </c>
      <c r="AW304" s="12" t="s">
        <v>32</v>
      </c>
      <c r="AX304" s="12" t="s">
        <v>81</v>
      </c>
      <c r="AY304" s="144" t="s">
        <v>148</v>
      </c>
    </row>
    <row r="305" spans="2:65" s="1" customFormat="1" ht="21.75" customHeight="1">
      <c r="B305" s="128"/>
      <c r="C305" s="129" t="s">
        <v>498</v>
      </c>
      <c r="D305" s="129" t="s">
        <v>150</v>
      </c>
      <c r="E305" s="130" t="s">
        <v>499</v>
      </c>
      <c r="F305" s="131" t="s">
        <v>500</v>
      </c>
      <c r="G305" s="132" t="s">
        <v>179</v>
      </c>
      <c r="H305" s="133">
        <v>17</v>
      </c>
      <c r="I305" s="134"/>
      <c r="J305" s="135">
        <f t="shared" ref="J305:J330" si="10">ROUND(I305*H305,2)</f>
        <v>0</v>
      </c>
      <c r="K305" s="131" t="s">
        <v>154</v>
      </c>
      <c r="L305" s="32"/>
      <c r="M305" s="136" t="s">
        <v>1</v>
      </c>
      <c r="N305" s="137" t="s">
        <v>41</v>
      </c>
      <c r="P305" s="138">
        <f t="shared" ref="P305:P330" si="11">O305*H305</f>
        <v>0</v>
      </c>
      <c r="Q305" s="138">
        <v>0</v>
      </c>
      <c r="R305" s="138">
        <f t="shared" ref="R305:R330" si="12">Q305*H305</f>
        <v>0</v>
      </c>
      <c r="S305" s="138">
        <v>0</v>
      </c>
      <c r="T305" s="139">
        <f t="shared" ref="T305:T330" si="13">S305*H305</f>
        <v>0</v>
      </c>
      <c r="AR305" s="140" t="s">
        <v>155</v>
      </c>
      <c r="AT305" s="140" t="s">
        <v>150</v>
      </c>
      <c r="AU305" s="140" t="s">
        <v>85</v>
      </c>
      <c r="AY305" s="17" t="s">
        <v>148</v>
      </c>
      <c r="BE305" s="141">
        <f t="shared" ref="BE305:BE330" si="14">IF(N305="základní",J305,0)</f>
        <v>0</v>
      </c>
      <c r="BF305" s="141">
        <f t="shared" ref="BF305:BF330" si="15">IF(N305="snížená",J305,0)</f>
        <v>0</v>
      </c>
      <c r="BG305" s="141">
        <f t="shared" ref="BG305:BG330" si="16">IF(N305="zákl. přenesená",J305,0)</f>
        <v>0</v>
      </c>
      <c r="BH305" s="141">
        <f t="shared" ref="BH305:BH330" si="17">IF(N305="sníž. přenesená",J305,0)</f>
        <v>0</v>
      </c>
      <c r="BI305" s="141">
        <f t="shared" ref="BI305:BI330" si="18">IF(N305="nulová",J305,0)</f>
        <v>0</v>
      </c>
      <c r="BJ305" s="17" t="s">
        <v>81</v>
      </c>
      <c r="BK305" s="141">
        <f t="shared" ref="BK305:BK330" si="19">ROUND(I305*H305,2)</f>
        <v>0</v>
      </c>
      <c r="BL305" s="17" t="s">
        <v>155</v>
      </c>
      <c r="BM305" s="140" t="s">
        <v>501</v>
      </c>
    </row>
    <row r="306" spans="2:65" s="1" customFormat="1" ht="24.2" customHeight="1">
      <c r="B306" s="128"/>
      <c r="C306" s="129" t="s">
        <v>502</v>
      </c>
      <c r="D306" s="129" t="s">
        <v>150</v>
      </c>
      <c r="E306" s="130" t="s">
        <v>503</v>
      </c>
      <c r="F306" s="131" t="s">
        <v>504</v>
      </c>
      <c r="G306" s="132" t="s">
        <v>179</v>
      </c>
      <c r="H306" s="133">
        <v>102</v>
      </c>
      <c r="I306" s="134"/>
      <c r="J306" s="135">
        <f t="shared" si="10"/>
        <v>0</v>
      </c>
      <c r="K306" s="131" t="s">
        <v>154</v>
      </c>
      <c r="L306" s="32"/>
      <c r="M306" s="136" t="s">
        <v>1</v>
      </c>
      <c r="N306" s="137" t="s">
        <v>41</v>
      </c>
      <c r="P306" s="138">
        <f t="shared" si="11"/>
        <v>0</v>
      </c>
      <c r="Q306" s="138">
        <v>0</v>
      </c>
      <c r="R306" s="138">
        <f t="shared" si="12"/>
        <v>0</v>
      </c>
      <c r="S306" s="138">
        <v>0</v>
      </c>
      <c r="T306" s="139">
        <f t="shared" si="13"/>
        <v>0</v>
      </c>
      <c r="AR306" s="140" t="s">
        <v>155</v>
      </c>
      <c r="AT306" s="140" t="s">
        <v>150</v>
      </c>
      <c r="AU306" s="140" t="s">
        <v>85</v>
      </c>
      <c r="AY306" s="17" t="s">
        <v>148</v>
      </c>
      <c r="BE306" s="141">
        <f t="shared" si="14"/>
        <v>0</v>
      </c>
      <c r="BF306" s="141">
        <f t="shared" si="15"/>
        <v>0</v>
      </c>
      <c r="BG306" s="141">
        <f t="shared" si="16"/>
        <v>0</v>
      </c>
      <c r="BH306" s="141">
        <f t="shared" si="17"/>
        <v>0</v>
      </c>
      <c r="BI306" s="141">
        <f t="shared" si="18"/>
        <v>0</v>
      </c>
      <c r="BJ306" s="17" t="s">
        <v>81</v>
      </c>
      <c r="BK306" s="141">
        <f t="shared" si="19"/>
        <v>0</v>
      </c>
      <c r="BL306" s="17" t="s">
        <v>155</v>
      </c>
      <c r="BM306" s="140" t="s">
        <v>505</v>
      </c>
    </row>
    <row r="307" spans="2:65" s="1" customFormat="1" ht="24.2" customHeight="1">
      <c r="B307" s="128"/>
      <c r="C307" s="129" t="s">
        <v>506</v>
      </c>
      <c r="D307" s="129" t="s">
        <v>150</v>
      </c>
      <c r="E307" s="130" t="s">
        <v>507</v>
      </c>
      <c r="F307" s="131" t="s">
        <v>508</v>
      </c>
      <c r="G307" s="132" t="s">
        <v>385</v>
      </c>
      <c r="H307" s="133">
        <v>5</v>
      </c>
      <c r="I307" s="134"/>
      <c r="J307" s="135">
        <f t="shared" si="10"/>
        <v>0</v>
      </c>
      <c r="K307" s="131" t="s">
        <v>154</v>
      </c>
      <c r="L307" s="32"/>
      <c r="M307" s="136" t="s">
        <v>1</v>
      </c>
      <c r="N307" s="137" t="s">
        <v>41</v>
      </c>
      <c r="P307" s="138">
        <f t="shared" si="11"/>
        <v>0</v>
      </c>
      <c r="Q307" s="138">
        <v>0.41948000000000002</v>
      </c>
      <c r="R307" s="138">
        <f t="shared" si="12"/>
        <v>2.0973999999999999</v>
      </c>
      <c r="S307" s="138">
        <v>0</v>
      </c>
      <c r="T307" s="139">
        <f t="shared" si="13"/>
        <v>0</v>
      </c>
      <c r="AR307" s="140" t="s">
        <v>155</v>
      </c>
      <c r="AT307" s="140" t="s">
        <v>150</v>
      </c>
      <c r="AU307" s="140" t="s">
        <v>85</v>
      </c>
      <c r="AY307" s="17" t="s">
        <v>148</v>
      </c>
      <c r="BE307" s="141">
        <f t="shared" si="14"/>
        <v>0</v>
      </c>
      <c r="BF307" s="141">
        <f t="shared" si="15"/>
        <v>0</v>
      </c>
      <c r="BG307" s="141">
        <f t="shared" si="16"/>
        <v>0</v>
      </c>
      <c r="BH307" s="141">
        <f t="shared" si="17"/>
        <v>0</v>
      </c>
      <c r="BI307" s="141">
        <f t="shared" si="18"/>
        <v>0</v>
      </c>
      <c r="BJ307" s="17" t="s">
        <v>81</v>
      </c>
      <c r="BK307" s="141">
        <f t="shared" si="19"/>
        <v>0</v>
      </c>
      <c r="BL307" s="17" t="s">
        <v>155</v>
      </c>
      <c r="BM307" s="140" t="s">
        <v>509</v>
      </c>
    </row>
    <row r="308" spans="2:65" s="1" customFormat="1" ht="21.75" customHeight="1">
      <c r="B308" s="128"/>
      <c r="C308" s="170" t="s">
        <v>510</v>
      </c>
      <c r="D308" s="170" t="s">
        <v>348</v>
      </c>
      <c r="E308" s="171" t="s">
        <v>511</v>
      </c>
      <c r="F308" s="172" t="s">
        <v>512</v>
      </c>
      <c r="G308" s="173" t="s">
        <v>385</v>
      </c>
      <c r="H308" s="174">
        <v>5</v>
      </c>
      <c r="I308" s="175"/>
      <c r="J308" s="176">
        <f t="shared" si="10"/>
        <v>0</v>
      </c>
      <c r="K308" s="172" t="s">
        <v>154</v>
      </c>
      <c r="L308" s="177"/>
      <c r="M308" s="178" t="s">
        <v>1</v>
      </c>
      <c r="N308" s="179" t="s">
        <v>41</v>
      </c>
      <c r="P308" s="138">
        <f t="shared" si="11"/>
        <v>0</v>
      </c>
      <c r="Q308" s="138">
        <v>1.87</v>
      </c>
      <c r="R308" s="138">
        <f t="shared" si="12"/>
        <v>9.3500000000000014</v>
      </c>
      <c r="S308" s="138">
        <v>0</v>
      </c>
      <c r="T308" s="139">
        <f t="shared" si="13"/>
        <v>0</v>
      </c>
      <c r="AR308" s="140" t="s">
        <v>187</v>
      </c>
      <c r="AT308" s="140" t="s">
        <v>348</v>
      </c>
      <c r="AU308" s="140" t="s">
        <v>85</v>
      </c>
      <c r="AY308" s="17" t="s">
        <v>148</v>
      </c>
      <c r="BE308" s="141">
        <f t="shared" si="14"/>
        <v>0</v>
      </c>
      <c r="BF308" s="141">
        <f t="shared" si="15"/>
        <v>0</v>
      </c>
      <c r="BG308" s="141">
        <f t="shared" si="16"/>
        <v>0</v>
      </c>
      <c r="BH308" s="141">
        <f t="shared" si="17"/>
        <v>0</v>
      </c>
      <c r="BI308" s="141">
        <f t="shared" si="18"/>
        <v>0</v>
      </c>
      <c r="BJ308" s="17" t="s">
        <v>81</v>
      </c>
      <c r="BK308" s="141">
        <f t="shared" si="19"/>
        <v>0</v>
      </c>
      <c r="BL308" s="17" t="s">
        <v>155</v>
      </c>
      <c r="BM308" s="140" t="s">
        <v>513</v>
      </c>
    </row>
    <row r="309" spans="2:65" s="1" customFormat="1" ht="24.2" customHeight="1">
      <c r="B309" s="128"/>
      <c r="C309" s="129" t="s">
        <v>514</v>
      </c>
      <c r="D309" s="129" t="s">
        <v>150</v>
      </c>
      <c r="E309" s="130" t="s">
        <v>515</v>
      </c>
      <c r="F309" s="131" t="s">
        <v>516</v>
      </c>
      <c r="G309" s="132" t="s">
        <v>385</v>
      </c>
      <c r="H309" s="133">
        <v>3</v>
      </c>
      <c r="I309" s="134"/>
      <c r="J309" s="135">
        <f t="shared" si="10"/>
        <v>0</v>
      </c>
      <c r="K309" s="131" t="s">
        <v>154</v>
      </c>
      <c r="L309" s="32"/>
      <c r="M309" s="136" t="s">
        <v>1</v>
      </c>
      <c r="N309" s="137" t="s">
        <v>41</v>
      </c>
      <c r="P309" s="138">
        <f t="shared" si="11"/>
        <v>0</v>
      </c>
      <c r="Q309" s="138">
        <v>9.8899999999999995E-3</v>
      </c>
      <c r="R309" s="138">
        <f t="shared" si="12"/>
        <v>2.9669999999999998E-2</v>
      </c>
      <c r="S309" s="138">
        <v>0</v>
      </c>
      <c r="T309" s="139">
        <f t="shared" si="13"/>
        <v>0</v>
      </c>
      <c r="AR309" s="140" t="s">
        <v>155</v>
      </c>
      <c r="AT309" s="140" t="s">
        <v>150</v>
      </c>
      <c r="AU309" s="140" t="s">
        <v>85</v>
      </c>
      <c r="AY309" s="17" t="s">
        <v>148</v>
      </c>
      <c r="BE309" s="141">
        <f t="shared" si="14"/>
        <v>0</v>
      </c>
      <c r="BF309" s="141">
        <f t="shared" si="15"/>
        <v>0</v>
      </c>
      <c r="BG309" s="141">
        <f t="shared" si="16"/>
        <v>0</v>
      </c>
      <c r="BH309" s="141">
        <f t="shared" si="17"/>
        <v>0</v>
      </c>
      <c r="BI309" s="141">
        <f t="shared" si="18"/>
        <v>0</v>
      </c>
      <c r="BJ309" s="17" t="s">
        <v>81</v>
      </c>
      <c r="BK309" s="141">
        <f t="shared" si="19"/>
        <v>0</v>
      </c>
      <c r="BL309" s="17" t="s">
        <v>155</v>
      </c>
      <c r="BM309" s="140" t="s">
        <v>517</v>
      </c>
    </row>
    <row r="310" spans="2:65" s="1" customFormat="1" ht="16.5" customHeight="1">
      <c r="B310" s="128"/>
      <c r="C310" s="170" t="s">
        <v>518</v>
      </c>
      <c r="D310" s="170" t="s">
        <v>348</v>
      </c>
      <c r="E310" s="171" t="s">
        <v>519</v>
      </c>
      <c r="F310" s="172" t="s">
        <v>520</v>
      </c>
      <c r="G310" s="173" t="s">
        <v>385</v>
      </c>
      <c r="H310" s="174">
        <v>3</v>
      </c>
      <c r="I310" s="175"/>
      <c r="J310" s="176">
        <f t="shared" si="10"/>
        <v>0</v>
      </c>
      <c r="K310" s="172" t="s">
        <v>1</v>
      </c>
      <c r="L310" s="177"/>
      <c r="M310" s="178" t="s">
        <v>1</v>
      </c>
      <c r="N310" s="179" t="s">
        <v>41</v>
      </c>
      <c r="P310" s="138">
        <f t="shared" si="11"/>
        <v>0</v>
      </c>
      <c r="Q310" s="138">
        <v>0.254</v>
      </c>
      <c r="R310" s="138">
        <f t="shared" si="12"/>
        <v>0.76200000000000001</v>
      </c>
      <c r="S310" s="138">
        <v>0</v>
      </c>
      <c r="T310" s="139">
        <f t="shared" si="13"/>
        <v>0</v>
      </c>
      <c r="AR310" s="140" t="s">
        <v>187</v>
      </c>
      <c r="AT310" s="140" t="s">
        <v>348</v>
      </c>
      <c r="AU310" s="140" t="s">
        <v>85</v>
      </c>
      <c r="AY310" s="17" t="s">
        <v>148</v>
      </c>
      <c r="BE310" s="141">
        <f t="shared" si="14"/>
        <v>0</v>
      </c>
      <c r="BF310" s="141">
        <f t="shared" si="15"/>
        <v>0</v>
      </c>
      <c r="BG310" s="141">
        <f t="shared" si="16"/>
        <v>0</v>
      </c>
      <c r="BH310" s="141">
        <f t="shared" si="17"/>
        <v>0</v>
      </c>
      <c r="BI310" s="141">
        <f t="shared" si="18"/>
        <v>0</v>
      </c>
      <c r="BJ310" s="17" t="s">
        <v>81</v>
      </c>
      <c r="BK310" s="141">
        <f t="shared" si="19"/>
        <v>0</v>
      </c>
      <c r="BL310" s="17" t="s">
        <v>155</v>
      </c>
      <c r="BM310" s="140" t="s">
        <v>521</v>
      </c>
    </row>
    <row r="311" spans="2:65" s="1" customFormat="1" ht="24.2" customHeight="1">
      <c r="B311" s="128"/>
      <c r="C311" s="129" t="s">
        <v>522</v>
      </c>
      <c r="D311" s="129" t="s">
        <v>150</v>
      </c>
      <c r="E311" s="130" t="s">
        <v>523</v>
      </c>
      <c r="F311" s="131" t="s">
        <v>524</v>
      </c>
      <c r="G311" s="132" t="s">
        <v>385</v>
      </c>
      <c r="H311" s="133">
        <v>4</v>
      </c>
      <c r="I311" s="134"/>
      <c r="J311" s="135">
        <f t="shared" si="10"/>
        <v>0</v>
      </c>
      <c r="K311" s="131" t="s">
        <v>154</v>
      </c>
      <c r="L311" s="32"/>
      <c r="M311" s="136" t="s">
        <v>1</v>
      </c>
      <c r="N311" s="137" t="s">
        <v>41</v>
      </c>
      <c r="P311" s="138">
        <f t="shared" si="11"/>
        <v>0</v>
      </c>
      <c r="Q311" s="138">
        <v>9.8899999999999995E-3</v>
      </c>
      <c r="R311" s="138">
        <f t="shared" si="12"/>
        <v>3.9559999999999998E-2</v>
      </c>
      <c r="S311" s="138">
        <v>0</v>
      </c>
      <c r="T311" s="139">
        <f t="shared" si="13"/>
        <v>0</v>
      </c>
      <c r="AR311" s="140" t="s">
        <v>155</v>
      </c>
      <c r="AT311" s="140" t="s">
        <v>150</v>
      </c>
      <c r="AU311" s="140" t="s">
        <v>85</v>
      </c>
      <c r="AY311" s="17" t="s">
        <v>148</v>
      </c>
      <c r="BE311" s="141">
        <f t="shared" si="14"/>
        <v>0</v>
      </c>
      <c r="BF311" s="141">
        <f t="shared" si="15"/>
        <v>0</v>
      </c>
      <c r="BG311" s="141">
        <f t="shared" si="16"/>
        <v>0</v>
      </c>
      <c r="BH311" s="141">
        <f t="shared" si="17"/>
        <v>0</v>
      </c>
      <c r="BI311" s="141">
        <f t="shared" si="18"/>
        <v>0</v>
      </c>
      <c r="BJ311" s="17" t="s">
        <v>81</v>
      </c>
      <c r="BK311" s="141">
        <f t="shared" si="19"/>
        <v>0</v>
      </c>
      <c r="BL311" s="17" t="s">
        <v>155</v>
      </c>
      <c r="BM311" s="140" t="s">
        <v>525</v>
      </c>
    </row>
    <row r="312" spans="2:65" s="1" customFormat="1" ht="16.5" customHeight="1">
      <c r="B312" s="128"/>
      <c r="C312" s="170" t="s">
        <v>526</v>
      </c>
      <c r="D312" s="170" t="s">
        <v>348</v>
      </c>
      <c r="E312" s="171" t="s">
        <v>527</v>
      </c>
      <c r="F312" s="172" t="s">
        <v>528</v>
      </c>
      <c r="G312" s="173" t="s">
        <v>385</v>
      </c>
      <c r="H312" s="174">
        <v>4</v>
      </c>
      <c r="I312" s="175"/>
      <c r="J312" s="176">
        <f t="shared" si="10"/>
        <v>0</v>
      </c>
      <c r="K312" s="172" t="s">
        <v>1</v>
      </c>
      <c r="L312" s="177"/>
      <c r="M312" s="178" t="s">
        <v>1</v>
      </c>
      <c r="N312" s="179" t="s">
        <v>41</v>
      </c>
      <c r="P312" s="138">
        <f t="shared" si="11"/>
        <v>0</v>
      </c>
      <c r="Q312" s="138">
        <v>0.50600000000000001</v>
      </c>
      <c r="R312" s="138">
        <f t="shared" si="12"/>
        <v>2.024</v>
      </c>
      <c r="S312" s="138">
        <v>0</v>
      </c>
      <c r="T312" s="139">
        <f t="shared" si="13"/>
        <v>0</v>
      </c>
      <c r="AR312" s="140" t="s">
        <v>187</v>
      </c>
      <c r="AT312" s="140" t="s">
        <v>348</v>
      </c>
      <c r="AU312" s="140" t="s">
        <v>85</v>
      </c>
      <c r="AY312" s="17" t="s">
        <v>148</v>
      </c>
      <c r="BE312" s="141">
        <f t="shared" si="14"/>
        <v>0</v>
      </c>
      <c r="BF312" s="141">
        <f t="shared" si="15"/>
        <v>0</v>
      </c>
      <c r="BG312" s="141">
        <f t="shared" si="16"/>
        <v>0</v>
      </c>
      <c r="BH312" s="141">
        <f t="shared" si="17"/>
        <v>0</v>
      </c>
      <c r="BI312" s="141">
        <f t="shared" si="18"/>
        <v>0</v>
      </c>
      <c r="BJ312" s="17" t="s">
        <v>81</v>
      </c>
      <c r="BK312" s="141">
        <f t="shared" si="19"/>
        <v>0</v>
      </c>
      <c r="BL312" s="17" t="s">
        <v>155</v>
      </c>
      <c r="BM312" s="140" t="s">
        <v>529</v>
      </c>
    </row>
    <row r="313" spans="2:65" s="1" customFormat="1" ht="24.2" customHeight="1">
      <c r="B313" s="128"/>
      <c r="C313" s="129" t="s">
        <v>530</v>
      </c>
      <c r="D313" s="129" t="s">
        <v>150</v>
      </c>
      <c r="E313" s="130" t="s">
        <v>531</v>
      </c>
      <c r="F313" s="131" t="s">
        <v>532</v>
      </c>
      <c r="G313" s="132" t="s">
        <v>385</v>
      </c>
      <c r="H313" s="133">
        <v>5</v>
      </c>
      <c r="I313" s="134"/>
      <c r="J313" s="135">
        <f t="shared" si="10"/>
        <v>0</v>
      </c>
      <c r="K313" s="131" t="s">
        <v>154</v>
      </c>
      <c r="L313" s="32"/>
      <c r="M313" s="136" t="s">
        <v>1</v>
      </c>
      <c r="N313" s="137" t="s">
        <v>41</v>
      </c>
      <c r="P313" s="138">
        <f t="shared" si="11"/>
        <v>0</v>
      </c>
      <c r="Q313" s="138">
        <v>1.218E-2</v>
      </c>
      <c r="R313" s="138">
        <f t="shared" si="12"/>
        <v>6.0899999999999996E-2</v>
      </c>
      <c r="S313" s="138">
        <v>0</v>
      </c>
      <c r="T313" s="139">
        <f t="shared" si="13"/>
        <v>0</v>
      </c>
      <c r="AR313" s="140" t="s">
        <v>155</v>
      </c>
      <c r="AT313" s="140" t="s">
        <v>150</v>
      </c>
      <c r="AU313" s="140" t="s">
        <v>85</v>
      </c>
      <c r="AY313" s="17" t="s">
        <v>148</v>
      </c>
      <c r="BE313" s="141">
        <f t="shared" si="14"/>
        <v>0</v>
      </c>
      <c r="BF313" s="141">
        <f t="shared" si="15"/>
        <v>0</v>
      </c>
      <c r="BG313" s="141">
        <f t="shared" si="16"/>
        <v>0</v>
      </c>
      <c r="BH313" s="141">
        <f t="shared" si="17"/>
        <v>0</v>
      </c>
      <c r="BI313" s="141">
        <f t="shared" si="18"/>
        <v>0</v>
      </c>
      <c r="BJ313" s="17" t="s">
        <v>81</v>
      </c>
      <c r="BK313" s="141">
        <f t="shared" si="19"/>
        <v>0</v>
      </c>
      <c r="BL313" s="17" t="s">
        <v>155</v>
      </c>
      <c r="BM313" s="140" t="s">
        <v>533</v>
      </c>
    </row>
    <row r="314" spans="2:65" s="1" customFormat="1" ht="16.5" customHeight="1">
      <c r="B314" s="128"/>
      <c r="C314" s="170" t="s">
        <v>534</v>
      </c>
      <c r="D314" s="170" t="s">
        <v>348</v>
      </c>
      <c r="E314" s="171" t="s">
        <v>535</v>
      </c>
      <c r="F314" s="172" t="s">
        <v>536</v>
      </c>
      <c r="G314" s="173" t="s">
        <v>385</v>
      </c>
      <c r="H314" s="174">
        <v>5</v>
      </c>
      <c r="I314" s="175"/>
      <c r="J314" s="176">
        <f t="shared" si="10"/>
        <v>0</v>
      </c>
      <c r="K314" s="172" t="s">
        <v>1</v>
      </c>
      <c r="L314" s="177"/>
      <c r="M314" s="178" t="s">
        <v>1</v>
      </c>
      <c r="N314" s="179" t="s">
        <v>41</v>
      </c>
      <c r="P314" s="138">
        <f t="shared" si="11"/>
        <v>0</v>
      </c>
      <c r="Q314" s="138">
        <v>0.58499999999999996</v>
      </c>
      <c r="R314" s="138">
        <f t="shared" si="12"/>
        <v>2.9249999999999998</v>
      </c>
      <c r="S314" s="138">
        <v>0</v>
      </c>
      <c r="T314" s="139">
        <f t="shared" si="13"/>
        <v>0</v>
      </c>
      <c r="AR314" s="140" t="s">
        <v>187</v>
      </c>
      <c r="AT314" s="140" t="s">
        <v>348</v>
      </c>
      <c r="AU314" s="140" t="s">
        <v>85</v>
      </c>
      <c r="AY314" s="17" t="s">
        <v>148</v>
      </c>
      <c r="BE314" s="141">
        <f t="shared" si="14"/>
        <v>0</v>
      </c>
      <c r="BF314" s="141">
        <f t="shared" si="15"/>
        <v>0</v>
      </c>
      <c r="BG314" s="141">
        <f t="shared" si="16"/>
        <v>0</v>
      </c>
      <c r="BH314" s="141">
        <f t="shared" si="17"/>
        <v>0</v>
      </c>
      <c r="BI314" s="141">
        <f t="shared" si="18"/>
        <v>0</v>
      </c>
      <c r="BJ314" s="17" t="s">
        <v>81</v>
      </c>
      <c r="BK314" s="141">
        <f t="shared" si="19"/>
        <v>0</v>
      </c>
      <c r="BL314" s="17" t="s">
        <v>155</v>
      </c>
      <c r="BM314" s="140" t="s">
        <v>537</v>
      </c>
    </row>
    <row r="315" spans="2:65" s="1" customFormat="1" ht="24.2" customHeight="1">
      <c r="B315" s="128"/>
      <c r="C315" s="170" t="s">
        <v>538</v>
      </c>
      <c r="D315" s="170" t="s">
        <v>348</v>
      </c>
      <c r="E315" s="171" t="s">
        <v>539</v>
      </c>
      <c r="F315" s="172" t="s">
        <v>540</v>
      </c>
      <c r="G315" s="173" t="s">
        <v>385</v>
      </c>
      <c r="H315" s="174">
        <v>19</v>
      </c>
      <c r="I315" s="175"/>
      <c r="J315" s="176">
        <f t="shared" si="10"/>
        <v>0</v>
      </c>
      <c r="K315" s="172" t="s">
        <v>154</v>
      </c>
      <c r="L315" s="177"/>
      <c r="M315" s="178" t="s">
        <v>1</v>
      </c>
      <c r="N315" s="179" t="s">
        <v>41</v>
      </c>
      <c r="P315" s="138">
        <f t="shared" si="11"/>
        <v>0</v>
      </c>
      <c r="Q315" s="138">
        <v>2E-3</v>
      </c>
      <c r="R315" s="138">
        <f t="shared" si="12"/>
        <v>3.7999999999999999E-2</v>
      </c>
      <c r="S315" s="138">
        <v>0</v>
      </c>
      <c r="T315" s="139">
        <f t="shared" si="13"/>
        <v>0</v>
      </c>
      <c r="AR315" s="140" t="s">
        <v>187</v>
      </c>
      <c r="AT315" s="140" t="s">
        <v>348</v>
      </c>
      <c r="AU315" s="140" t="s">
        <v>85</v>
      </c>
      <c r="AY315" s="17" t="s">
        <v>148</v>
      </c>
      <c r="BE315" s="141">
        <f t="shared" si="14"/>
        <v>0</v>
      </c>
      <c r="BF315" s="141">
        <f t="shared" si="15"/>
        <v>0</v>
      </c>
      <c r="BG315" s="141">
        <f t="shared" si="16"/>
        <v>0</v>
      </c>
      <c r="BH315" s="141">
        <f t="shared" si="17"/>
        <v>0</v>
      </c>
      <c r="BI315" s="141">
        <f t="shared" si="18"/>
        <v>0</v>
      </c>
      <c r="BJ315" s="17" t="s">
        <v>81</v>
      </c>
      <c r="BK315" s="141">
        <f t="shared" si="19"/>
        <v>0</v>
      </c>
      <c r="BL315" s="17" t="s">
        <v>155</v>
      </c>
      <c r="BM315" s="140" t="s">
        <v>541</v>
      </c>
    </row>
    <row r="316" spans="2:65" s="1" customFormat="1" ht="24.2" customHeight="1">
      <c r="B316" s="128"/>
      <c r="C316" s="129" t="s">
        <v>542</v>
      </c>
      <c r="D316" s="129" t="s">
        <v>150</v>
      </c>
      <c r="E316" s="130" t="s">
        <v>543</v>
      </c>
      <c r="F316" s="131" t="s">
        <v>544</v>
      </c>
      <c r="G316" s="132" t="s">
        <v>385</v>
      </c>
      <c r="H316" s="133">
        <v>2</v>
      </c>
      <c r="I316" s="134"/>
      <c r="J316" s="135">
        <f t="shared" si="10"/>
        <v>0</v>
      </c>
      <c r="K316" s="131" t="s">
        <v>154</v>
      </c>
      <c r="L316" s="32"/>
      <c r="M316" s="136" t="s">
        <v>1</v>
      </c>
      <c r="N316" s="137" t="s">
        <v>41</v>
      </c>
      <c r="P316" s="138">
        <f t="shared" si="11"/>
        <v>0</v>
      </c>
      <c r="Q316" s="138">
        <v>2.972E-2</v>
      </c>
      <c r="R316" s="138">
        <f t="shared" si="12"/>
        <v>5.944E-2</v>
      </c>
      <c r="S316" s="138">
        <v>0</v>
      </c>
      <c r="T316" s="139">
        <f t="shared" si="13"/>
        <v>0</v>
      </c>
      <c r="AR316" s="140" t="s">
        <v>155</v>
      </c>
      <c r="AT316" s="140" t="s">
        <v>150</v>
      </c>
      <c r="AU316" s="140" t="s">
        <v>85</v>
      </c>
      <c r="AY316" s="17" t="s">
        <v>148</v>
      </c>
      <c r="BE316" s="141">
        <f t="shared" si="14"/>
        <v>0</v>
      </c>
      <c r="BF316" s="141">
        <f t="shared" si="15"/>
        <v>0</v>
      </c>
      <c r="BG316" s="141">
        <f t="shared" si="16"/>
        <v>0</v>
      </c>
      <c r="BH316" s="141">
        <f t="shared" si="17"/>
        <v>0</v>
      </c>
      <c r="BI316" s="141">
        <f t="shared" si="18"/>
        <v>0</v>
      </c>
      <c r="BJ316" s="17" t="s">
        <v>81</v>
      </c>
      <c r="BK316" s="141">
        <f t="shared" si="19"/>
        <v>0</v>
      </c>
      <c r="BL316" s="17" t="s">
        <v>155</v>
      </c>
      <c r="BM316" s="140" t="s">
        <v>545</v>
      </c>
    </row>
    <row r="317" spans="2:65" s="1" customFormat="1" ht="21.75" customHeight="1">
      <c r="B317" s="128"/>
      <c r="C317" s="170" t="s">
        <v>546</v>
      </c>
      <c r="D317" s="170" t="s">
        <v>348</v>
      </c>
      <c r="E317" s="171" t="s">
        <v>547</v>
      </c>
      <c r="F317" s="172" t="s">
        <v>548</v>
      </c>
      <c r="G317" s="173" t="s">
        <v>385</v>
      </c>
      <c r="H317" s="174">
        <v>2</v>
      </c>
      <c r="I317" s="175"/>
      <c r="J317" s="176">
        <f t="shared" si="10"/>
        <v>0</v>
      </c>
      <c r="K317" s="172" t="s">
        <v>154</v>
      </c>
      <c r="L317" s="177"/>
      <c r="M317" s="178" t="s">
        <v>1</v>
      </c>
      <c r="N317" s="179" t="s">
        <v>41</v>
      </c>
      <c r="P317" s="138">
        <f t="shared" si="11"/>
        <v>0</v>
      </c>
      <c r="Q317" s="138">
        <v>5.8000000000000003E-2</v>
      </c>
      <c r="R317" s="138">
        <f t="shared" si="12"/>
        <v>0.11600000000000001</v>
      </c>
      <c r="S317" s="138">
        <v>0</v>
      </c>
      <c r="T317" s="139">
        <f t="shared" si="13"/>
        <v>0</v>
      </c>
      <c r="AR317" s="140" t="s">
        <v>187</v>
      </c>
      <c r="AT317" s="140" t="s">
        <v>348</v>
      </c>
      <c r="AU317" s="140" t="s">
        <v>85</v>
      </c>
      <c r="AY317" s="17" t="s">
        <v>148</v>
      </c>
      <c r="BE317" s="141">
        <f t="shared" si="14"/>
        <v>0</v>
      </c>
      <c r="BF317" s="141">
        <f t="shared" si="15"/>
        <v>0</v>
      </c>
      <c r="BG317" s="141">
        <f t="shared" si="16"/>
        <v>0</v>
      </c>
      <c r="BH317" s="141">
        <f t="shared" si="17"/>
        <v>0</v>
      </c>
      <c r="BI317" s="141">
        <f t="shared" si="18"/>
        <v>0</v>
      </c>
      <c r="BJ317" s="17" t="s">
        <v>81</v>
      </c>
      <c r="BK317" s="141">
        <f t="shared" si="19"/>
        <v>0</v>
      </c>
      <c r="BL317" s="17" t="s">
        <v>155</v>
      </c>
      <c r="BM317" s="140" t="s">
        <v>549</v>
      </c>
    </row>
    <row r="318" spans="2:65" s="1" customFormat="1" ht="24.2" customHeight="1">
      <c r="B318" s="128"/>
      <c r="C318" s="129" t="s">
        <v>550</v>
      </c>
      <c r="D318" s="129" t="s">
        <v>150</v>
      </c>
      <c r="E318" s="130" t="s">
        <v>551</v>
      </c>
      <c r="F318" s="131" t="s">
        <v>552</v>
      </c>
      <c r="G318" s="132" t="s">
        <v>385</v>
      </c>
      <c r="H318" s="133">
        <v>2</v>
      </c>
      <c r="I318" s="134"/>
      <c r="J318" s="135">
        <f t="shared" si="10"/>
        <v>0</v>
      </c>
      <c r="K318" s="131" t="s">
        <v>154</v>
      </c>
      <c r="L318" s="32"/>
      <c r="M318" s="136" t="s">
        <v>1</v>
      </c>
      <c r="N318" s="137" t="s">
        <v>41</v>
      </c>
      <c r="P318" s="138">
        <f t="shared" si="11"/>
        <v>0</v>
      </c>
      <c r="Q318" s="138">
        <v>0.12422</v>
      </c>
      <c r="R318" s="138">
        <f t="shared" si="12"/>
        <v>0.24843999999999999</v>
      </c>
      <c r="S318" s="138">
        <v>0</v>
      </c>
      <c r="T318" s="139">
        <f t="shared" si="13"/>
        <v>0</v>
      </c>
      <c r="AR318" s="140" t="s">
        <v>155</v>
      </c>
      <c r="AT318" s="140" t="s">
        <v>150</v>
      </c>
      <c r="AU318" s="140" t="s">
        <v>85</v>
      </c>
      <c r="AY318" s="17" t="s">
        <v>148</v>
      </c>
      <c r="BE318" s="141">
        <f t="shared" si="14"/>
        <v>0</v>
      </c>
      <c r="BF318" s="141">
        <f t="shared" si="15"/>
        <v>0</v>
      </c>
      <c r="BG318" s="141">
        <f t="shared" si="16"/>
        <v>0</v>
      </c>
      <c r="BH318" s="141">
        <f t="shared" si="17"/>
        <v>0</v>
      </c>
      <c r="BI318" s="141">
        <f t="shared" si="18"/>
        <v>0</v>
      </c>
      <c r="BJ318" s="17" t="s">
        <v>81</v>
      </c>
      <c r="BK318" s="141">
        <f t="shared" si="19"/>
        <v>0</v>
      </c>
      <c r="BL318" s="17" t="s">
        <v>155</v>
      </c>
      <c r="BM318" s="140" t="s">
        <v>553</v>
      </c>
    </row>
    <row r="319" spans="2:65" s="1" customFormat="1" ht="24.2" customHeight="1">
      <c r="B319" s="128"/>
      <c r="C319" s="170" t="s">
        <v>554</v>
      </c>
      <c r="D319" s="170" t="s">
        <v>348</v>
      </c>
      <c r="E319" s="171" t="s">
        <v>555</v>
      </c>
      <c r="F319" s="172" t="s">
        <v>556</v>
      </c>
      <c r="G319" s="173" t="s">
        <v>385</v>
      </c>
      <c r="H319" s="174">
        <v>2</v>
      </c>
      <c r="I319" s="175"/>
      <c r="J319" s="176">
        <f t="shared" si="10"/>
        <v>0</v>
      </c>
      <c r="K319" s="172" t="s">
        <v>154</v>
      </c>
      <c r="L319" s="177"/>
      <c r="M319" s="178" t="s">
        <v>1</v>
      </c>
      <c r="N319" s="179" t="s">
        <v>41</v>
      </c>
      <c r="P319" s="138">
        <f t="shared" si="11"/>
        <v>0</v>
      </c>
      <c r="Q319" s="138">
        <v>7.1999999999999995E-2</v>
      </c>
      <c r="R319" s="138">
        <f t="shared" si="12"/>
        <v>0.14399999999999999</v>
      </c>
      <c r="S319" s="138">
        <v>0</v>
      </c>
      <c r="T319" s="139">
        <f t="shared" si="13"/>
        <v>0</v>
      </c>
      <c r="AR319" s="140" t="s">
        <v>187</v>
      </c>
      <c r="AT319" s="140" t="s">
        <v>348</v>
      </c>
      <c r="AU319" s="140" t="s">
        <v>85</v>
      </c>
      <c r="AY319" s="17" t="s">
        <v>148</v>
      </c>
      <c r="BE319" s="141">
        <f t="shared" si="14"/>
        <v>0</v>
      </c>
      <c r="BF319" s="141">
        <f t="shared" si="15"/>
        <v>0</v>
      </c>
      <c r="BG319" s="141">
        <f t="shared" si="16"/>
        <v>0</v>
      </c>
      <c r="BH319" s="141">
        <f t="shared" si="17"/>
        <v>0</v>
      </c>
      <c r="BI319" s="141">
        <f t="shared" si="18"/>
        <v>0</v>
      </c>
      <c r="BJ319" s="17" t="s">
        <v>81</v>
      </c>
      <c r="BK319" s="141">
        <f t="shared" si="19"/>
        <v>0</v>
      </c>
      <c r="BL319" s="17" t="s">
        <v>155</v>
      </c>
      <c r="BM319" s="140" t="s">
        <v>557</v>
      </c>
    </row>
    <row r="320" spans="2:65" s="1" customFormat="1" ht="24.2" customHeight="1">
      <c r="B320" s="128"/>
      <c r="C320" s="129" t="s">
        <v>558</v>
      </c>
      <c r="D320" s="129" t="s">
        <v>150</v>
      </c>
      <c r="E320" s="130" t="s">
        <v>559</v>
      </c>
      <c r="F320" s="131" t="s">
        <v>560</v>
      </c>
      <c r="G320" s="132" t="s">
        <v>385</v>
      </c>
      <c r="H320" s="133">
        <v>2</v>
      </c>
      <c r="I320" s="134"/>
      <c r="J320" s="135">
        <f t="shared" si="10"/>
        <v>0</v>
      </c>
      <c r="K320" s="131" t="s">
        <v>154</v>
      </c>
      <c r="L320" s="32"/>
      <c r="M320" s="136" t="s">
        <v>1</v>
      </c>
      <c r="N320" s="137" t="s">
        <v>41</v>
      </c>
      <c r="P320" s="138">
        <f t="shared" si="11"/>
        <v>0</v>
      </c>
      <c r="Q320" s="138">
        <v>2.972E-2</v>
      </c>
      <c r="R320" s="138">
        <f t="shared" si="12"/>
        <v>5.944E-2</v>
      </c>
      <c r="S320" s="138">
        <v>0</v>
      </c>
      <c r="T320" s="139">
        <f t="shared" si="13"/>
        <v>0</v>
      </c>
      <c r="AR320" s="140" t="s">
        <v>155</v>
      </c>
      <c r="AT320" s="140" t="s">
        <v>150</v>
      </c>
      <c r="AU320" s="140" t="s">
        <v>85</v>
      </c>
      <c r="AY320" s="17" t="s">
        <v>148</v>
      </c>
      <c r="BE320" s="141">
        <f t="shared" si="14"/>
        <v>0</v>
      </c>
      <c r="BF320" s="141">
        <f t="shared" si="15"/>
        <v>0</v>
      </c>
      <c r="BG320" s="141">
        <f t="shared" si="16"/>
        <v>0</v>
      </c>
      <c r="BH320" s="141">
        <f t="shared" si="17"/>
        <v>0</v>
      </c>
      <c r="BI320" s="141">
        <f t="shared" si="18"/>
        <v>0</v>
      </c>
      <c r="BJ320" s="17" t="s">
        <v>81</v>
      </c>
      <c r="BK320" s="141">
        <f t="shared" si="19"/>
        <v>0</v>
      </c>
      <c r="BL320" s="17" t="s">
        <v>155</v>
      </c>
      <c r="BM320" s="140" t="s">
        <v>561</v>
      </c>
    </row>
    <row r="321" spans="2:65" s="1" customFormat="1" ht="24.2" customHeight="1">
      <c r="B321" s="128"/>
      <c r="C321" s="170" t="s">
        <v>562</v>
      </c>
      <c r="D321" s="170" t="s">
        <v>348</v>
      </c>
      <c r="E321" s="171" t="s">
        <v>563</v>
      </c>
      <c r="F321" s="172" t="s">
        <v>564</v>
      </c>
      <c r="G321" s="173" t="s">
        <v>385</v>
      </c>
      <c r="H321" s="174">
        <v>2</v>
      </c>
      <c r="I321" s="175"/>
      <c r="J321" s="176">
        <f t="shared" si="10"/>
        <v>0</v>
      </c>
      <c r="K321" s="172" t="s">
        <v>154</v>
      </c>
      <c r="L321" s="177"/>
      <c r="M321" s="178" t="s">
        <v>1</v>
      </c>
      <c r="N321" s="179" t="s">
        <v>41</v>
      </c>
      <c r="P321" s="138">
        <f t="shared" si="11"/>
        <v>0</v>
      </c>
      <c r="Q321" s="138">
        <v>0.08</v>
      </c>
      <c r="R321" s="138">
        <f t="shared" si="12"/>
        <v>0.16</v>
      </c>
      <c r="S321" s="138">
        <v>0</v>
      </c>
      <c r="T321" s="139">
        <f t="shared" si="13"/>
        <v>0</v>
      </c>
      <c r="AR321" s="140" t="s">
        <v>187</v>
      </c>
      <c r="AT321" s="140" t="s">
        <v>348</v>
      </c>
      <c r="AU321" s="140" t="s">
        <v>85</v>
      </c>
      <c r="AY321" s="17" t="s">
        <v>148</v>
      </c>
      <c r="BE321" s="141">
        <f t="shared" si="14"/>
        <v>0</v>
      </c>
      <c r="BF321" s="141">
        <f t="shared" si="15"/>
        <v>0</v>
      </c>
      <c r="BG321" s="141">
        <f t="shared" si="16"/>
        <v>0</v>
      </c>
      <c r="BH321" s="141">
        <f t="shared" si="17"/>
        <v>0</v>
      </c>
      <c r="BI321" s="141">
        <f t="shared" si="18"/>
        <v>0</v>
      </c>
      <c r="BJ321" s="17" t="s">
        <v>81</v>
      </c>
      <c r="BK321" s="141">
        <f t="shared" si="19"/>
        <v>0</v>
      </c>
      <c r="BL321" s="17" t="s">
        <v>155</v>
      </c>
      <c r="BM321" s="140" t="s">
        <v>565</v>
      </c>
    </row>
    <row r="322" spans="2:65" s="1" customFormat="1" ht="37.9" customHeight="1">
      <c r="B322" s="128"/>
      <c r="C322" s="129" t="s">
        <v>566</v>
      </c>
      <c r="D322" s="129" t="s">
        <v>150</v>
      </c>
      <c r="E322" s="130" t="s">
        <v>567</v>
      </c>
      <c r="F322" s="131" t="s">
        <v>568</v>
      </c>
      <c r="G322" s="132" t="s">
        <v>385</v>
      </c>
      <c r="H322" s="133">
        <v>1</v>
      </c>
      <c r="I322" s="134"/>
      <c r="J322" s="135">
        <f t="shared" si="10"/>
        <v>0</v>
      </c>
      <c r="K322" s="131" t="s">
        <v>154</v>
      </c>
      <c r="L322" s="32"/>
      <c r="M322" s="136" t="s">
        <v>1</v>
      </c>
      <c r="N322" s="137" t="s">
        <v>41</v>
      </c>
      <c r="P322" s="138">
        <f t="shared" si="11"/>
        <v>0</v>
      </c>
      <c r="Q322" s="138">
        <v>0.09</v>
      </c>
      <c r="R322" s="138">
        <f t="shared" si="12"/>
        <v>0.09</v>
      </c>
      <c r="S322" s="138">
        <v>0</v>
      </c>
      <c r="T322" s="139">
        <f t="shared" si="13"/>
        <v>0</v>
      </c>
      <c r="AR322" s="140" t="s">
        <v>155</v>
      </c>
      <c r="AT322" s="140" t="s">
        <v>150</v>
      </c>
      <c r="AU322" s="140" t="s">
        <v>85</v>
      </c>
      <c r="AY322" s="17" t="s">
        <v>148</v>
      </c>
      <c r="BE322" s="141">
        <f t="shared" si="14"/>
        <v>0</v>
      </c>
      <c r="BF322" s="141">
        <f t="shared" si="15"/>
        <v>0</v>
      </c>
      <c r="BG322" s="141">
        <f t="shared" si="16"/>
        <v>0</v>
      </c>
      <c r="BH322" s="141">
        <f t="shared" si="17"/>
        <v>0</v>
      </c>
      <c r="BI322" s="141">
        <f t="shared" si="18"/>
        <v>0</v>
      </c>
      <c r="BJ322" s="17" t="s">
        <v>81</v>
      </c>
      <c r="BK322" s="141">
        <f t="shared" si="19"/>
        <v>0</v>
      </c>
      <c r="BL322" s="17" t="s">
        <v>155</v>
      </c>
      <c r="BM322" s="140" t="s">
        <v>569</v>
      </c>
    </row>
    <row r="323" spans="2:65" s="1" customFormat="1" ht="24.2" customHeight="1">
      <c r="B323" s="128"/>
      <c r="C323" s="170" t="s">
        <v>570</v>
      </c>
      <c r="D323" s="170" t="s">
        <v>348</v>
      </c>
      <c r="E323" s="171" t="s">
        <v>571</v>
      </c>
      <c r="F323" s="172" t="s">
        <v>572</v>
      </c>
      <c r="G323" s="173" t="s">
        <v>385</v>
      </c>
      <c r="H323" s="174">
        <v>1</v>
      </c>
      <c r="I323" s="175"/>
      <c r="J323" s="176">
        <f t="shared" si="10"/>
        <v>0</v>
      </c>
      <c r="K323" s="172" t="s">
        <v>1</v>
      </c>
      <c r="L323" s="177"/>
      <c r="M323" s="178" t="s">
        <v>1</v>
      </c>
      <c r="N323" s="179" t="s">
        <v>41</v>
      </c>
      <c r="P323" s="138">
        <f t="shared" si="11"/>
        <v>0</v>
      </c>
      <c r="Q323" s="138">
        <v>9.6000000000000002E-2</v>
      </c>
      <c r="R323" s="138">
        <f t="shared" si="12"/>
        <v>9.6000000000000002E-2</v>
      </c>
      <c r="S323" s="138">
        <v>0</v>
      </c>
      <c r="T323" s="139">
        <f t="shared" si="13"/>
        <v>0</v>
      </c>
      <c r="AR323" s="140" t="s">
        <v>187</v>
      </c>
      <c r="AT323" s="140" t="s">
        <v>348</v>
      </c>
      <c r="AU323" s="140" t="s">
        <v>85</v>
      </c>
      <c r="AY323" s="17" t="s">
        <v>148</v>
      </c>
      <c r="BE323" s="141">
        <f t="shared" si="14"/>
        <v>0</v>
      </c>
      <c r="BF323" s="141">
        <f t="shared" si="15"/>
        <v>0</v>
      </c>
      <c r="BG323" s="141">
        <f t="shared" si="16"/>
        <v>0</v>
      </c>
      <c r="BH323" s="141">
        <f t="shared" si="17"/>
        <v>0</v>
      </c>
      <c r="BI323" s="141">
        <f t="shared" si="18"/>
        <v>0</v>
      </c>
      <c r="BJ323" s="17" t="s">
        <v>81</v>
      </c>
      <c r="BK323" s="141">
        <f t="shared" si="19"/>
        <v>0</v>
      </c>
      <c r="BL323" s="17" t="s">
        <v>155</v>
      </c>
      <c r="BM323" s="140" t="s">
        <v>573</v>
      </c>
    </row>
    <row r="324" spans="2:65" s="1" customFormat="1" ht="37.9" customHeight="1">
      <c r="B324" s="128"/>
      <c r="C324" s="129" t="s">
        <v>574</v>
      </c>
      <c r="D324" s="129" t="s">
        <v>150</v>
      </c>
      <c r="E324" s="130" t="s">
        <v>575</v>
      </c>
      <c r="F324" s="131" t="s">
        <v>576</v>
      </c>
      <c r="G324" s="132" t="s">
        <v>385</v>
      </c>
      <c r="H324" s="133">
        <v>4</v>
      </c>
      <c r="I324" s="134"/>
      <c r="J324" s="135">
        <f t="shared" si="10"/>
        <v>0</v>
      </c>
      <c r="K324" s="131" t="s">
        <v>154</v>
      </c>
      <c r="L324" s="32"/>
      <c r="M324" s="136" t="s">
        <v>1</v>
      </c>
      <c r="N324" s="137" t="s">
        <v>41</v>
      </c>
      <c r="P324" s="138">
        <f t="shared" si="11"/>
        <v>0</v>
      </c>
      <c r="Q324" s="138">
        <v>0.09</v>
      </c>
      <c r="R324" s="138">
        <f t="shared" si="12"/>
        <v>0.36</v>
      </c>
      <c r="S324" s="138">
        <v>0</v>
      </c>
      <c r="T324" s="139">
        <f t="shared" si="13"/>
        <v>0</v>
      </c>
      <c r="AR324" s="140" t="s">
        <v>155</v>
      </c>
      <c r="AT324" s="140" t="s">
        <v>150</v>
      </c>
      <c r="AU324" s="140" t="s">
        <v>85</v>
      </c>
      <c r="AY324" s="17" t="s">
        <v>148</v>
      </c>
      <c r="BE324" s="141">
        <f t="shared" si="14"/>
        <v>0</v>
      </c>
      <c r="BF324" s="141">
        <f t="shared" si="15"/>
        <v>0</v>
      </c>
      <c r="BG324" s="141">
        <f t="shared" si="16"/>
        <v>0</v>
      </c>
      <c r="BH324" s="141">
        <f t="shared" si="17"/>
        <v>0</v>
      </c>
      <c r="BI324" s="141">
        <f t="shared" si="18"/>
        <v>0</v>
      </c>
      <c r="BJ324" s="17" t="s">
        <v>81</v>
      </c>
      <c r="BK324" s="141">
        <f t="shared" si="19"/>
        <v>0</v>
      </c>
      <c r="BL324" s="17" t="s">
        <v>155</v>
      </c>
      <c r="BM324" s="140" t="s">
        <v>577</v>
      </c>
    </row>
    <row r="325" spans="2:65" s="1" customFormat="1" ht="24.2" customHeight="1">
      <c r="B325" s="128"/>
      <c r="C325" s="170" t="s">
        <v>578</v>
      </c>
      <c r="D325" s="170" t="s">
        <v>348</v>
      </c>
      <c r="E325" s="171" t="s">
        <v>579</v>
      </c>
      <c r="F325" s="172" t="s">
        <v>580</v>
      </c>
      <c r="G325" s="173" t="s">
        <v>385</v>
      </c>
      <c r="H325" s="174">
        <v>4</v>
      </c>
      <c r="I325" s="175"/>
      <c r="J325" s="176">
        <f t="shared" si="10"/>
        <v>0</v>
      </c>
      <c r="K325" s="172" t="s">
        <v>1</v>
      </c>
      <c r="L325" s="177"/>
      <c r="M325" s="178" t="s">
        <v>1</v>
      </c>
      <c r="N325" s="179" t="s">
        <v>41</v>
      </c>
      <c r="P325" s="138">
        <f t="shared" si="11"/>
        <v>0</v>
      </c>
      <c r="Q325" s="138">
        <v>0.158</v>
      </c>
      <c r="R325" s="138">
        <f t="shared" si="12"/>
        <v>0.63200000000000001</v>
      </c>
      <c r="S325" s="138">
        <v>0</v>
      </c>
      <c r="T325" s="139">
        <f t="shared" si="13"/>
        <v>0</v>
      </c>
      <c r="AR325" s="140" t="s">
        <v>187</v>
      </c>
      <c r="AT325" s="140" t="s">
        <v>348</v>
      </c>
      <c r="AU325" s="140" t="s">
        <v>85</v>
      </c>
      <c r="AY325" s="17" t="s">
        <v>148</v>
      </c>
      <c r="BE325" s="141">
        <f t="shared" si="14"/>
        <v>0</v>
      </c>
      <c r="BF325" s="141">
        <f t="shared" si="15"/>
        <v>0</v>
      </c>
      <c r="BG325" s="141">
        <f t="shared" si="16"/>
        <v>0</v>
      </c>
      <c r="BH325" s="141">
        <f t="shared" si="17"/>
        <v>0</v>
      </c>
      <c r="BI325" s="141">
        <f t="shared" si="18"/>
        <v>0</v>
      </c>
      <c r="BJ325" s="17" t="s">
        <v>81</v>
      </c>
      <c r="BK325" s="141">
        <f t="shared" si="19"/>
        <v>0</v>
      </c>
      <c r="BL325" s="17" t="s">
        <v>155</v>
      </c>
      <c r="BM325" s="140" t="s">
        <v>581</v>
      </c>
    </row>
    <row r="326" spans="2:65" s="1" customFormat="1" ht="24.2" customHeight="1">
      <c r="B326" s="128"/>
      <c r="C326" s="129" t="s">
        <v>582</v>
      </c>
      <c r="D326" s="129" t="s">
        <v>150</v>
      </c>
      <c r="E326" s="130" t="s">
        <v>583</v>
      </c>
      <c r="F326" s="131" t="s">
        <v>584</v>
      </c>
      <c r="G326" s="132" t="s">
        <v>385</v>
      </c>
      <c r="H326" s="133">
        <v>5</v>
      </c>
      <c r="I326" s="134"/>
      <c r="J326" s="135">
        <f t="shared" si="10"/>
        <v>0</v>
      </c>
      <c r="K326" s="131" t="s">
        <v>154</v>
      </c>
      <c r="L326" s="32"/>
      <c r="M326" s="136" t="s">
        <v>1</v>
      </c>
      <c r="N326" s="137" t="s">
        <v>41</v>
      </c>
      <c r="P326" s="138">
        <f t="shared" si="11"/>
        <v>0</v>
      </c>
      <c r="Q326" s="138">
        <v>0</v>
      </c>
      <c r="R326" s="138">
        <f t="shared" si="12"/>
        <v>0</v>
      </c>
      <c r="S326" s="138">
        <v>0.2</v>
      </c>
      <c r="T326" s="139">
        <f t="shared" si="13"/>
        <v>1</v>
      </c>
      <c r="AR326" s="140" t="s">
        <v>155</v>
      </c>
      <c r="AT326" s="140" t="s">
        <v>150</v>
      </c>
      <c r="AU326" s="140" t="s">
        <v>85</v>
      </c>
      <c r="AY326" s="17" t="s">
        <v>148</v>
      </c>
      <c r="BE326" s="141">
        <f t="shared" si="14"/>
        <v>0</v>
      </c>
      <c r="BF326" s="141">
        <f t="shared" si="15"/>
        <v>0</v>
      </c>
      <c r="BG326" s="141">
        <f t="shared" si="16"/>
        <v>0</v>
      </c>
      <c r="BH326" s="141">
        <f t="shared" si="17"/>
        <v>0</v>
      </c>
      <c r="BI326" s="141">
        <f t="shared" si="18"/>
        <v>0</v>
      </c>
      <c r="BJ326" s="17" t="s">
        <v>81</v>
      </c>
      <c r="BK326" s="141">
        <f t="shared" si="19"/>
        <v>0</v>
      </c>
      <c r="BL326" s="17" t="s">
        <v>155</v>
      </c>
      <c r="BM326" s="140" t="s">
        <v>585</v>
      </c>
    </row>
    <row r="327" spans="2:65" s="1" customFormat="1" ht="24.2" customHeight="1">
      <c r="B327" s="128"/>
      <c r="C327" s="129" t="s">
        <v>586</v>
      </c>
      <c r="D327" s="129" t="s">
        <v>150</v>
      </c>
      <c r="E327" s="130" t="s">
        <v>587</v>
      </c>
      <c r="F327" s="131" t="s">
        <v>588</v>
      </c>
      <c r="G327" s="132" t="s">
        <v>385</v>
      </c>
      <c r="H327" s="133">
        <v>2</v>
      </c>
      <c r="I327" s="134"/>
      <c r="J327" s="135">
        <f t="shared" si="10"/>
        <v>0</v>
      </c>
      <c r="K327" s="131" t="s">
        <v>154</v>
      </c>
      <c r="L327" s="32"/>
      <c r="M327" s="136" t="s">
        <v>1</v>
      </c>
      <c r="N327" s="137" t="s">
        <v>41</v>
      </c>
      <c r="P327" s="138">
        <f t="shared" si="11"/>
        <v>0</v>
      </c>
      <c r="Q327" s="138">
        <v>0.21734000000000001</v>
      </c>
      <c r="R327" s="138">
        <f t="shared" si="12"/>
        <v>0.43468000000000001</v>
      </c>
      <c r="S327" s="138">
        <v>0</v>
      </c>
      <c r="T327" s="139">
        <f t="shared" si="13"/>
        <v>0</v>
      </c>
      <c r="AR327" s="140" t="s">
        <v>155</v>
      </c>
      <c r="AT327" s="140" t="s">
        <v>150</v>
      </c>
      <c r="AU327" s="140" t="s">
        <v>85</v>
      </c>
      <c r="AY327" s="17" t="s">
        <v>148</v>
      </c>
      <c r="BE327" s="141">
        <f t="shared" si="14"/>
        <v>0</v>
      </c>
      <c r="BF327" s="141">
        <f t="shared" si="15"/>
        <v>0</v>
      </c>
      <c r="BG327" s="141">
        <f t="shared" si="16"/>
        <v>0</v>
      </c>
      <c r="BH327" s="141">
        <f t="shared" si="17"/>
        <v>0</v>
      </c>
      <c r="BI327" s="141">
        <f t="shared" si="18"/>
        <v>0</v>
      </c>
      <c r="BJ327" s="17" t="s">
        <v>81</v>
      </c>
      <c r="BK327" s="141">
        <f t="shared" si="19"/>
        <v>0</v>
      </c>
      <c r="BL327" s="17" t="s">
        <v>155</v>
      </c>
      <c r="BM327" s="140" t="s">
        <v>589</v>
      </c>
    </row>
    <row r="328" spans="2:65" s="1" customFormat="1" ht="16.5" customHeight="1">
      <c r="B328" s="128"/>
      <c r="C328" s="170" t="s">
        <v>590</v>
      </c>
      <c r="D328" s="170" t="s">
        <v>348</v>
      </c>
      <c r="E328" s="171" t="s">
        <v>591</v>
      </c>
      <c r="F328" s="172" t="s">
        <v>592</v>
      </c>
      <c r="G328" s="173" t="s">
        <v>385</v>
      </c>
      <c r="H328" s="174">
        <v>2</v>
      </c>
      <c r="I328" s="175"/>
      <c r="J328" s="176">
        <f t="shared" si="10"/>
        <v>0</v>
      </c>
      <c r="K328" s="172" t="s">
        <v>154</v>
      </c>
      <c r="L328" s="177"/>
      <c r="M328" s="178" t="s">
        <v>1</v>
      </c>
      <c r="N328" s="179" t="s">
        <v>41</v>
      </c>
      <c r="P328" s="138">
        <f t="shared" si="11"/>
        <v>0</v>
      </c>
      <c r="Q328" s="138">
        <v>5.0599999999999999E-2</v>
      </c>
      <c r="R328" s="138">
        <f t="shared" si="12"/>
        <v>0.1012</v>
      </c>
      <c r="S328" s="138">
        <v>0</v>
      </c>
      <c r="T328" s="139">
        <f t="shared" si="13"/>
        <v>0</v>
      </c>
      <c r="AR328" s="140" t="s">
        <v>187</v>
      </c>
      <c r="AT328" s="140" t="s">
        <v>348</v>
      </c>
      <c r="AU328" s="140" t="s">
        <v>85</v>
      </c>
      <c r="AY328" s="17" t="s">
        <v>148</v>
      </c>
      <c r="BE328" s="141">
        <f t="shared" si="14"/>
        <v>0</v>
      </c>
      <c r="BF328" s="141">
        <f t="shared" si="15"/>
        <v>0</v>
      </c>
      <c r="BG328" s="141">
        <f t="shared" si="16"/>
        <v>0</v>
      </c>
      <c r="BH328" s="141">
        <f t="shared" si="17"/>
        <v>0</v>
      </c>
      <c r="BI328" s="141">
        <f t="shared" si="18"/>
        <v>0</v>
      </c>
      <c r="BJ328" s="17" t="s">
        <v>81</v>
      </c>
      <c r="BK328" s="141">
        <f t="shared" si="19"/>
        <v>0</v>
      </c>
      <c r="BL328" s="17" t="s">
        <v>155</v>
      </c>
      <c r="BM328" s="140" t="s">
        <v>593</v>
      </c>
    </row>
    <row r="329" spans="2:65" s="1" customFormat="1" ht="24.2" customHeight="1">
      <c r="B329" s="128"/>
      <c r="C329" s="170" t="s">
        <v>594</v>
      </c>
      <c r="D329" s="170" t="s">
        <v>348</v>
      </c>
      <c r="E329" s="171" t="s">
        <v>595</v>
      </c>
      <c r="F329" s="172" t="s">
        <v>596</v>
      </c>
      <c r="G329" s="173" t="s">
        <v>385</v>
      </c>
      <c r="H329" s="174">
        <v>2</v>
      </c>
      <c r="I329" s="175"/>
      <c r="J329" s="176">
        <f t="shared" si="10"/>
        <v>0</v>
      </c>
      <c r="K329" s="172" t="s">
        <v>154</v>
      </c>
      <c r="L329" s="177"/>
      <c r="M329" s="178" t="s">
        <v>1</v>
      </c>
      <c r="N329" s="179" t="s">
        <v>41</v>
      </c>
      <c r="P329" s="138">
        <f t="shared" si="11"/>
        <v>0</v>
      </c>
      <c r="Q329" s="138">
        <v>3.0000000000000001E-3</v>
      </c>
      <c r="R329" s="138">
        <f t="shared" si="12"/>
        <v>6.0000000000000001E-3</v>
      </c>
      <c r="S329" s="138">
        <v>0</v>
      </c>
      <c r="T329" s="139">
        <f t="shared" si="13"/>
        <v>0</v>
      </c>
      <c r="AR329" s="140" t="s">
        <v>187</v>
      </c>
      <c r="AT329" s="140" t="s">
        <v>348</v>
      </c>
      <c r="AU329" s="140" t="s">
        <v>85</v>
      </c>
      <c r="AY329" s="17" t="s">
        <v>148</v>
      </c>
      <c r="BE329" s="141">
        <f t="shared" si="14"/>
        <v>0</v>
      </c>
      <c r="BF329" s="141">
        <f t="shared" si="15"/>
        <v>0</v>
      </c>
      <c r="BG329" s="141">
        <f t="shared" si="16"/>
        <v>0</v>
      </c>
      <c r="BH329" s="141">
        <f t="shared" si="17"/>
        <v>0</v>
      </c>
      <c r="BI329" s="141">
        <f t="shared" si="18"/>
        <v>0</v>
      </c>
      <c r="BJ329" s="17" t="s">
        <v>81</v>
      </c>
      <c r="BK329" s="141">
        <f t="shared" si="19"/>
        <v>0</v>
      </c>
      <c r="BL329" s="17" t="s">
        <v>155</v>
      </c>
      <c r="BM329" s="140" t="s">
        <v>597</v>
      </c>
    </row>
    <row r="330" spans="2:65" s="1" customFormat="1" ht="24.2" customHeight="1">
      <c r="B330" s="128"/>
      <c r="C330" s="129" t="s">
        <v>598</v>
      </c>
      <c r="D330" s="129" t="s">
        <v>150</v>
      </c>
      <c r="E330" s="130" t="s">
        <v>599</v>
      </c>
      <c r="F330" s="131" t="s">
        <v>600</v>
      </c>
      <c r="G330" s="132" t="s">
        <v>385</v>
      </c>
      <c r="H330" s="133">
        <v>2</v>
      </c>
      <c r="I330" s="134"/>
      <c r="J330" s="135">
        <f t="shared" si="10"/>
        <v>0</v>
      </c>
      <c r="K330" s="131" t="s">
        <v>154</v>
      </c>
      <c r="L330" s="32"/>
      <c r="M330" s="136" t="s">
        <v>1</v>
      </c>
      <c r="N330" s="137" t="s">
        <v>41</v>
      </c>
      <c r="P330" s="138">
        <f t="shared" si="11"/>
        <v>0</v>
      </c>
      <c r="Q330" s="138">
        <v>0</v>
      </c>
      <c r="R330" s="138">
        <f t="shared" si="12"/>
        <v>0</v>
      </c>
      <c r="S330" s="138">
        <v>0.2</v>
      </c>
      <c r="T330" s="139">
        <f t="shared" si="13"/>
        <v>0.4</v>
      </c>
      <c r="AR330" s="140" t="s">
        <v>155</v>
      </c>
      <c r="AT330" s="140" t="s">
        <v>150</v>
      </c>
      <c r="AU330" s="140" t="s">
        <v>85</v>
      </c>
      <c r="AY330" s="17" t="s">
        <v>148</v>
      </c>
      <c r="BE330" s="141">
        <f t="shared" si="14"/>
        <v>0</v>
      </c>
      <c r="BF330" s="141">
        <f t="shared" si="15"/>
        <v>0</v>
      </c>
      <c r="BG330" s="141">
        <f t="shared" si="16"/>
        <v>0</v>
      </c>
      <c r="BH330" s="141">
        <f t="shared" si="17"/>
        <v>0</v>
      </c>
      <c r="BI330" s="141">
        <f t="shared" si="18"/>
        <v>0</v>
      </c>
      <c r="BJ330" s="17" t="s">
        <v>81</v>
      </c>
      <c r="BK330" s="141">
        <f t="shared" si="19"/>
        <v>0</v>
      </c>
      <c r="BL330" s="17" t="s">
        <v>155</v>
      </c>
      <c r="BM330" s="140" t="s">
        <v>601</v>
      </c>
    </row>
    <row r="331" spans="2:65" s="11" customFormat="1" ht="22.9" customHeight="1">
      <c r="B331" s="116"/>
      <c r="D331" s="117" t="s">
        <v>75</v>
      </c>
      <c r="E331" s="126" t="s">
        <v>191</v>
      </c>
      <c r="F331" s="126" t="s">
        <v>602</v>
      </c>
      <c r="I331" s="119"/>
      <c r="J331" s="127">
        <f>BK331</f>
        <v>0</v>
      </c>
      <c r="L331" s="116"/>
      <c r="M331" s="121"/>
      <c r="P331" s="122">
        <f>SUM(P332:P337)</f>
        <v>0</v>
      </c>
      <c r="R331" s="122">
        <f>SUM(R332:R337)</f>
        <v>4.3805129999999997</v>
      </c>
      <c r="T331" s="123">
        <f>SUM(T332:T337)</f>
        <v>14.07</v>
      </c>
      <c r="AR331" s="117" t="s">
        <v>81</v>
      </c>
      <c r="AT331" s="124" t="s">
        <v>75</v>
      </c>
      <c r="AU331" s="124" t="s">
        <v>81</v>
      </c>
      <c r="AY331" s="117" t="s">
        <v>148</v>
      </c>
      <c r="BK331" s="125">
        <f>SUM(BK332:BK337)</f>
        <v>0</v>
      </c>
    </row>
    <row r="332" spans="2:65" s="1" customFormat="1" ht="16.5" customHeight="1">
      <c r="B332" s="128"/>
      <c r="C332" s="129" t="s">
        <v>603</v>
      </c>
      <c r="D332" s="129" t="s">
        <v>150</v>
      </c>
      <c r="E332" s="130" t="s">
        <v>604</v>
      </c>
      <c r="F332" s="131" t="s">
        <v>605</v>
      </c>
      <c r="G332" s="132" t="s">
        <v>179</v>
      </c>
      <c r="H332" s="133">
        <v>202.6</v>
      </c>
      <c r="I332" s="134"/>
      <c r="J332" s="135">
        <f t="shared" ref="J332:J337" si="20">ROUND(I332*H332,2)</f>
        <v>0</v>
      </c>
      <c r="K332" s="131" t="s">
        <v>154</v>
      </c>
      <c r="L332" s="32"/>
      <c r="M332" s="136" t="s">
        <v>1</v>
      </c>
      <c r="N332" s="137" t="s">
        <v>41</v>
      </c>
      <c r="P332" s="138">
        <f t="shared" ref="P332:P337" si="21">O332*H332</f>
        <v>0</v>
      </c>
      <c r="Q332" s="138">
        <v>0</v>
      </c>
      <c r="R332" s="138">
        <f t="shared" ref="R332:R337" si="22">Q332*H332</f>
        <v>0</v>
      </c>
      <c r="S332" s="138">
        <v>0</v>
      </c>
      <c r="T332" s="139">
        <f t="shared" ref="T332:T337" si="23">S332*H332</f>
        <v>0</v>
      </c>
      <c r="AR332" s="140" t="s">
        <v>155</v>
      </c>
      <c r="AT332" s="140" t="s">
        <v>150</v>
      </c>
      <c r="AU332" s="140" t="s">
        <v>85</v>
      </c>
      <c r="AY332" s="17" t="s">
        <v>148</v>
      </c>
      <c r="BE332" s="141">
        <f t="shared" ref="BE332:BE337" si="24">IF(N332="základní",J332,0)</f>
        <v>0</v>
      </c>
      <c r="BF332" s="141">
        <f t="shared" ref="BF332:BF337" si="25">IF(N332="snížená",J332,0)</f>
        <v>0</v>
      </c>
      <c r="BG332" s="141">
        <f t="shared" ref="BG332:BG337" si="26">IF(N332="zákl. přenesená",J332,0)</f>
        <v>0</v>
      </c>
      <c r="BH332" s="141">
        <f t="shared" ref="BH332:BH337" si="27">IF(N332="sníž. přenesená",J332,0)</f>
        <v>0</v>
      </c>
      <c r="BI332" s="141">
        <f t="shared" ref="BI332:BI337" si="28">IF(N332="nulová",J332,0)</f>
        <v>0</v>
      </c>
      <c r="BJ332" s="17" t="s">
        <v>81</v>
      </c>
      <c r="BK332" s="141">
        <f t="shared" ref="BK332:BK337" si="29">ROUND(I332*H332,2)</f>
        <v>0</v>
      </c>
      <c r="BL332" s="17" t="s">
        <v>155</v>
      </c>
      <c r="BM332" s="140" t="s">
        <v>606</v>
      </c>
    </row>
    <row r="333" spans="2:65" s="1" customFormat="1" ht="24.2" customHeight="1">
      <c r="B333" s="128"/>
      <c r="C333" s="129" t="s">
        <v>607</v>
      </c>
      <c r="D333" s="129" t="s">
        <v>150</v>
      </c>
      <c r="E333" s="130" t="s">
        <v>608</v>
      </c>
      <c r="F333" s="131" t="s">
        <v>609</v>
      </c>
      <c r="G333" s="132" t="s">
        <v>179</v>
      </c>
      <c r="H333" s="133">
        <v>6.7</v>
      </c>
      <c r="I333" s="134"/>
      <c r="J333" s="135">
        <f t="shared" si="20"/>
        <v>0</v>
      </c>
      <c r="K333" s="131" t="s">
        <v>1</v>
      </c>
      <c r="L333" s="32"/>
      <c r="M333" s="136" t="s">
        <v>1</v>
      </c>
      <c r="N333" s="137" t="s">
        <v>41</v>
      </c>
      <c r="P333" s="138">
        <f t="shared" si="21"/>
        <v>0</v>
      </c>
      <c r="Q333" s="138">
        <v>0.43819000000000002</v>
      </c>
      <c r="R333" s="138">
        <f t="shared" si="22"/>
        <v>2.9358730000000004</v>
      </c>
      <c r="S333" s="138">
        <v>0</v>
      </c>
      <c r="T333" s="139">
        <f t="shared" si="23"/>
        <v>0</v>
      </c>
      <c r="AR333" s="140" t="s">
        <v>155</v>
      </c>
      <c r="AT333" s="140" t="s">
        <v>150</v>
      </c>
      <c r="AU333" s="140" t="s">
        <v>85</v>
      </c>
      <c r="AY333" s="17" t="s">
        <v>148</v>
      </c>
      <c r="BE333" s="141">
        <f t="shared" si="24"/>
        <v>0</v>
      </c>
      <c r="BF333" s="141">
        <f t="shared" si="25"/>
        <v>0</v>
      </c>
      <c r="BG333" s="141">
        <f t="shared" si="26"/>
        <v>0</v>
      </c>
      <c r="BH333" s="141">
        <f t="shared" si="27"/>
        <v>0</v>
      </c>
      <c r="BI333" s="141">
        <f t="shared" si="28"/>
        <v>0</v>
      </c>
      <c r="BJ333" s="17" t="s">
        <v>81</v>
      </c>
      <c r="BK333" s="141">
        <f t="shared" si="29"/>
        <v>0</v>
      </c>
      <c r="BL333" s="17" t="s">
        <v>155</v>
      </c>
      <c r="BM333" s="140" t="s">
        <v>610</v>
      </c>
    </row>
    <row r="334" spans="2:65" s="1" customFormat="1" ht="24.2" customHeight="1">
      <c r="B334" s="128"/>
      <c r="C334" s="170" t="s">
        <v>611</v>
      </c>
      <c r="D334" s="170" t="s">
        <v>348</v>
      </c>
      <c r="E334" s="171" t="s">
        <v>612</v>
      </c>
      <c r="F334" s="172" t="s">
        <v>613</v>
      </c>
      <c r="G334" s="173" t="s">
        <v>179</v>
      </c>
      <c r="H334" s="174">
        <v>6.7</v>
      </c>
      <c r="I334" s="175"/>
      <c r="J334" s="176">
        <f t="shared" si="20"/>
        <v>0</v>
      </c>
      <c r="K334" s="172" t="s">
        <v>1</v>
      </c>
      <c r="L334" s="177"/>
      <c r="M334" s="178" t="s">
        <v>1</v>
      </c>
      <c r="N334" s="179" t="s">
        <v>41</v>
      </c>
      <c r="P334" s="138">
        <f t="shared" si="21"/>
        <v>0</v>
      </c>
      <c r="Q334" s="138">
        <v>0.15</v>
      </c>
      <c r="R334" s="138">
        <f t="shared" si="22"/>
        <v>1.0049999999999999</v>
      </c>
      <c r="S334" s="138">
        <v>0</v>
      </c>
      <c r="T334" s="139">
        <f t="shared" si="23"/>
        <v>0</v>
      </c>
      <c r="AR334" s="140" t="s">
        <v>187</v>
      </c>
      <c r="AT334" s="140" t="s">
        <v>348</v>
      </c>
      <c r="AU334" s="140" t="s">
        <v>85</v>
      </c>
      <c r="AY334" s="17" t="s">
        <v>148</v>
      </c>
      <c r="BE334" s="141">
        <f t="shared" si="24"/>
        <v>0</v>
      </c>
      <c r="BF334" s="141">
        <f t="shared" si="25"/>
        <v>0</v>
      </c>
      <c r="BG334" s="141">
        <f t="shared" si="26"/>
        <v>0</v>
      </c>
      <c r="BH334" s="141">
        <f t="shared" si="27"/>
        <v>0</v>
      </c>
      <c r="BI334" s="141">
        <f t="shared" si="28"/>
        <v>0</v>
      </c>
      <c r="BJ334" s="17" t="s">
        <v>81</v>
      </c>
      <c r="BK334" s="141">
        <f t="shared" si="29"/>
        <v>0</v>
      </c>
      <c r="BL334" s="17" t="s">
        <v>155</v>
      </c>
      <c r="BM334" s="140" t="s">
        <v>614</v>
      </c>
    </row>
    <row r="335" spans="2:65" s="1" customFormat="1" ht="16.5" customHeight="1">
      <c r="B335" s="128"/>
      <c r="C335" s="129" t="s">
        <v>615</v>
      </c>
      <c r="D335" s="129" t="s">
        <v>150</v>
      </c>
      <c r="E335" s="130" t="s">
        <v>616</v>
      </c>
      <c r="F335" s="131" t="s">
        <v>617</v>
      </c>
      <c r="G335" s="132" t="s">
        <v>385</v>
      </c>
      <c r="H335" s="133">
        <v>1</v>
      </c>
      <c r="I335" s="134"/>
      <c r="J335" s="135">
        <f t="shared" si="20"/>
        <v>0</v>
      </c>
      <c r="K335" s="131" t="s">
        <v>1</v>
      </c>
      <c r="L335" s="32"/>
      <c r="M335" s="136" t="s">
        <v>1</v>
      </c>
      <c r="N335" s="137" t="s">
        <v>41</v>
      </c>
      <c r="P335" s="138">
        <f t="shared" si="21"/>
        <v>0</v>
      </c>
      <c r="Q335" s="138">
        <v>0.37164000000000003</v>
      </c>
      <c r="R335" s="138">
        <f t="shared" si="22"/>
        <v>0.37164000000000003</v>
      </c>
      <c r="S335" s="138">
        <v>0</v>
      </c>
      <c r="T335" s="139">
        <f t="shared" si="23"/>
        <v>0</v>
      </c>
      <c r="AR335" s="140" t="s">
        <v>155</v>
      </c>
      <c r="AT335" s="140" t="s">
        <v>150</v>
      </c>
      <c r="AU335" s="140" t="s">
        <v>85</v>
      </c>
      <c r="AY335" s="17" t="s">
        <v>148</v>
      </c>
      <c r="BE335" s="141">
        <f t="shared" si="24"/>
        <v>0</v>
      </c>
      <c r="BF335" s="141">
        <f t="shared" si="25"/>
        <v>0</v>
      </c>
      <c r="BG335" s="141">
        <f t="shared" si="26"/>
        <v>0</v>
      </c>
      <c r="BH335" s="141">
        <f t="shared" si="27"/>
        <v>0</v>
      </c>
      <c r="BI335" s="141">
        <f t="shared" si="28"/>
        <v>0</v>
      </c>
      <c r="BJ335" s="17" t="s">
        <v>81</v>
      </c>
      <c r="BK335" s="141">
        <f t="shared" si="29"/>
        <v>0</v>
      </c>
      <c r="BL335" s="17" t="s">
        <v>155</v>
      </c>
      <c r="BM335" s="140" t="s">
        <v>618</v>
      </c>
    </row>
    <row r="336" spans="2:65" s="1" customFormat="1" ht="24.2" customHeight="1">
      <c r="B336" s="128"/>
      <c r="C336" s="170" t="s">
        <v>619</v>
      </c>
      <c r="D336" s="170" t="s">
        <v>348</v>
      </c>
      <c r="E336" s="171" t="s">
        <v>620</v>
      </c>
      <c r="F336" s="172" t="s">
        <v>621</v>
      </c>
      <c r="G336" s="173" t="s">
        <v>385</v>
      </c>
      <c r="H336" s="174">
        <v>1</v>
      </c>
      <c r="I336" s="175"/>
      <c r="J336" s="176">
        <f t="shared" si="20"/>
        <v>0</v>
      </c>
      <c r="K336" s="172" t="s">
        <v>154</v>
      </c>
      <c r="L336" s="177"/>
      <c r="M336" s="178" t="s">
        <v>1</v>
      </c>
      <c r="N336" s="179" t="s">
        <v>41</v>
      </c>
      <c r="P336" s="138">
        <f t="shared" si="21"/>
        <v>0</v>
      </c>
      <c r="Q336" s="138">
        <v>6.8000000000000005E-2</v>
      </c>
      <c r="R336" s="138">
        <f t="shared" si="22"/>
        <v>6.8000000000000005E-2</v>
      </c>
      <c r="S336" s="138">
        <v>0</v>
      </c>
      <c r="T336" s="139">
        <f t="shared" si="23"/>
        <v>0</v>
      </c>
      <c r="AR336" s="140" t="s">
        <v>187</v>
      </c>
      <c r="AT336" s="140" t="s">
        <v>348</v>
      </c>
      <c r="AU336" s="140" t="s">
        <v>85</v>
      </c>
      <c r="AY336" s="17" t="s">
        <v>148</v>
      </c>
      <c r="BE336" s="141">
        <f t="shared" si="24"/>
        <v>0</v>
      </c>
      <c r="BF336" s="141">
        <f t="shared" si="25"/>
        <v>0</v>
      </c>
      <c r="BG336" s="141">
        <f t="shared" si="26"/>
        <v>0</v>
      </c>
      <c r="BH336" s="141">
        <f t="shared" si="27"/>
        <v>0</v>
      </c>
      <c r="BI336" s="141">
        <f t="shared" si="28"/>
        <v>0</v>
      </c>
      <c r="BJ336" s="17" t="s">
        <v>81</v>
      </c>
      <c r="BK336" s="141">
        <f t="shared" si="29"/>
        <v>0</v>
      </c>
      <c r="BL336" s="17" t="s">
        <v>155</v>
      </c>
      <c r="BM336" s="140" t="s">
        <v>622</v>
      </c>
    </row>
    <row r="337" spans="2:65" s="1" customFormat="1" ht="24.2" customHeight="1">
      <c r="B337" s="128"/>
      <c r="C337" s="129" t="s">
        <v>623</v>
      </c>
      <c r="D337" s="129" t="s">
        <v>150</v>
      </c>
      <c r="E337" s="130" t="s">
        <v>624</v>
      </c>
      <c r="F337" s="131" t="s">
        <v>625</v>
      </c>
      <c r="G337" s="132" t="s">
        <v>179</v>
      </c>
      <c r="H337" s="133">
        <v>6.7</v>
      </c>
      <c r="I337" s="134"/>
      <c r="J337" s="135">
        <f t="shared" si="20"/>
        <v>0</v>
      </c>
      <c r="K337" s="131" t="s">
        <v>154</v>
      </c>
      <c r="L337" s="32"/>
      <c r="M337" s="136" t="s">
        <v>1</v>
      </c>
      <c r="N337" s="137" t="s">
        <v>41</v>
      </c>
      <c r="P337" s="138">
        <f t="shared" si="21"/>
        <v>0</v>
      </c>
      <c r="Q337" s="138">
        <v>0</v>
      </c>
      <c r="R337" s="138">
        <f t="shared" si="22"/>
        <v>0</v>
      </c>
      <c r="S337" s="138">
        <v>2.1</v>
      </c>
      <c r="T337" s="139">
        <f t="shared" si="23"/>
        <v>14.07</v>
      </c>
      <c r="AR337" s="140" t="s">
        <v>155</v>
      </c>
      <c r="AT337" s="140" t="s">
        <v>150</v>
      </c>
      <c r="AU337" s="140" t="s">
        <v>85</v>
      </c>
      <c r="AY337" s="17" t="s">
        <v>148</v>
      </c>
      <c r="BE337" s="141">
        <f t="shared" si="24"/>
        <v>0</v>
      </c>
      <c r="BF337" s="141">
        <f t="shared" si="25"/>
        <v>0</v>
      </c>
      <c r="BG337" s="141">
        <f t="shared" si="26"/>
        <v>0</v>
      </c>
      <c r="BH337" s="141">
        <f t="shared" si="27"/>
        <v>0</v>
      </c>
      <c r="BI337" s="141">
        <f t="shared" si="28"/>
        <v>0</v>
      </c>
      <c r="BJ337" s="17" t="s">
        <v>81</v>
      </c>
      <c r="BK337" s="141">
        <f t="shared" si="29"/>
        <v>0</v>
      </c>
      <c r="BL337" s="17" t="s">
        <v>155</v>
      </c>
      <c r="BM337" s="140" t="s">
        <v>626</v>
      </c>
    </row>
    <row r="338" spans="2:65" s="11" customFormat="1" ht="22.9" customHeight="1">
      <c r="B338" s="116"/>
      <c r="D338" s="117" t="s">
        <v>75</v>
      </c>
      <c r="E338" s="126" t="s">
        <v>627</v>
      </c>
      <c r="F338" s="126" t="s">
        <v>628</v>
      </c>
      <c r="I338" s="119"/>
      <c r="J338" s="127">
        <f>BK338</f>
        <v>0</v>
      </c>
      <c r="L338" s="116"/>
      <c r="M338" s="121"/>
      <c r="P338" s="122">
        <f>SUM(P339:P352)</f>
        <v>0</v>
      </c>
      <c r="R338" s="122">
        <f>SUM(R339:R352)</f>
        <v>0</v>
      </c>
      <c r="T338" s="123">
        <f>SUM(T339:T352)</f>
        <v>0</v>
      </c>
      <c r="AR338" s="117" t="s">
        <v>81</v>
      </c>
      <c r="AT338" s="124" t="s">
        <v>75</v>
      </c>
      <c r="AU338" s="124" t="s">
        <v>81</v>
      </c>
      <c r="AY338" s="117" t="s">
        <v>148</v>
      </c>
      <c r="BK338" s="125">
        <f>SUM(BK339:BK352)</f>
        <v>0</v>
      </c>
    </row>
    <row r="339" spans="2:65" s="1" customFormat="1" ht="21.75" customHeight="1">
      <c r="B339" s="128"/>
      <c r="C339" s="129" t="s">
        <v>629</v>
      </c>
      <c r="D339" s="129" t="s">
        <v>150</v>
      </c>
      <c r="E339" s="130" t="s">
        <v>630</v>
      </c>
      <c r="F339" s="131" t="s">
        <v>631</v>
      </c>
      <c r="G339" s="132" t="s">
        <v>327</v>
      </c>
      <c r="H339" s="133">
        <v>84.058999999999997</v>
      </c>
      <c r="I339" s="134"/>
      <c r="J339" s="135">
        <f>ROUND(I339*H339,2)</f>
        <v>0</v>
      </c>
      <c r="K339" s="131" t="s">
        <v>154</v>
      </c>
      <c r="L339" s="32"/>
      <c r="M339" s="136" t="s">
        <v>1</v>
      </c>
      <c r="N339" s="137" t="s">
        <v>41</v>
      </c>
      <c r="P339" s="138">
        <f>O339*H339</f>
        <v>0</v>
      </c>
      <c r="Q339" s="138">
        <v>0</v>
      </c>
      <c r="R339" s="138">
        <f>Q339*H339</f>
        <v>0</v>
      </c>
      <c r="S339" s="138">
        <v>0</v>
      </c>
      <c r="T339" s="139">
        <f>S339*H339</f>
        <v>0</v>
      </c>
      <c r="AR339" s="140" t="s">
        <v>155</v>
      </c>
      <c r="AT339" s="140" t="s">
        <v>150</v>
      </c>
      <c r="AU339" s="140" t="s">
        <v>85</v>
      </c>
      <c r="AY339" s="17" t="s">
        <v>148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7" t="s">
        <v>81</v>
      </c>
      <c r="BK339" s="141">
        <f>ROUND(I339*H339,2)</f>
        <v>0</v>
      </c>
      <c r="BL339" s="17" t="s">
        <v>155</v>
      </c>
      <c r="BM339" s="140" t="s">
        <v>632</v>
      </c>
    </row>
    <row r="340" spans="2:65" s="12" customFormat="1" ht="11.25">
      <c r="B340" s="142"/>
      <c r="D340" s="143" t="s">
        <v>164</v>
      </c>
      <c r="E340" s="144" t="s">
        <v>111</v>
      </c>
      <c r="F340" s="145" t="s">
        <v>112</v>
      </c>
      <c r="H340" s="146">
        <v>84.058999999999997</v>
      </c>
      <c r="I340" s="147"/>
      <c r="L340" s="142"/>
      <c r="M340" s="148"/>
      <c r="T340" s="149"/>
      <c r="AT340" s="144" t="s">
        <v>164</v>
      </c>
      <c r="AU340" s="144" t="s">
        <v>85</v>
      </c>
      <c r="AV340" s="12" t="s">
        <v>85</v>
      </c>
      <c r="AW340" s="12" t="s">
        <v>32</v>
      </c>
      <c r="AX340" s="12" t="s">
        <v>81</v>
      </c>
      <c r="AY340" s="144" t="s">
        <v>148</v>
      </c>
    </row>
    <row r="341" spans="2:65" s="1" customFormat="1" ht="24.2" customHeight="1">
      <c r="B341" s="128"/>
      <c r="C341" s="129" t="s">
        <v>633</v>
      </c>
      <c r="D341" s="129" t="s">
        <v>150</v>
      </c>
      <c r="E341" s="130" t="s">
        <v>634</v>
      </c>
      <c r="F341" s="131" t="s">
        <v>635</v>
      </c>
      <c r="G341" s="132" t="s">
        <v>327</v>
      </c>
      <c r="H341" s="133">
        <v>1597.1210000000001</v>
      </c>
      <c r="I341" s="134"/>
      <c r="J341" s="135">
        <f>ROUND(I341*H341,2)</f>
        <v>0</v>
      </c>
      <c r="K341" s="131" t="s">
        <v>154</v>
      </c>
      <c r="L341" s="32"/>
      <c r="M341" s="136" t="s">
        <v>1</v>
      </c>
      <c r="N341" s="137" t="s">
        <v>41</v>
      </c>
      <c r="P341" s="138">
        <f>O341*H341</f>
        <v>0</v>
      </c>
      <c r="Q341" s="138">
        <v>0</v>
      </c>
      <c r="R341" s="138">
        <f>Q341*H341</f>
        <v>0</v>
      </c>
      <c r="S341" s="138">
        <v>0</v>
      </c>
      <c r="T341" s="139">
        <f>S341*H341</f>
        <v>0</v>
      </c>
      <c r="AR341" s="140" t="s">
        <v>155</v>
      </c>
      <c r="AT341" s="140" t="s">
        <v>150</v>
      </c>
      <c r="AU341" s="140" t="s">
        <v>85</v>
      </c>
      <c r="AY341" s="17" t="s">
        <v>148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7" t="s">
        <v>81</v>
      </c>
      <c r="BK341" s="141">
        <f>ROUND(I341*H341,2)</f>
        <v>0</v>
      </c>
      <c r="BL341" s="17" t="s">
        <v>155</v>
      </c>
      <c r="BM341" s="140" t="s">
        <v>636</v>
      </c>
    </row>
    <row r="342" spans="2:65" s="12" customFormat="1" ht="11.25">
      <c r="B342" s="142"/>
      <c r="D342" s="143" t="s">
        <v>164</v>
      </c>
      <c r="E342" s="144" t="s">
        <v>1</v>
      </c>
      <c r="F342" s="145" t="s">
        <v>637</v>
      </c>
      <c r="H342" s="146">
        <v>1597.1210000000001</v>
      </c>
      <c r="I342" s="147"/>
      <c r="L342" s="142"/>
      <c r="M342" s="148"/>
      <c r="T342" s="149"/>
      <c r="AT342" s="144" t="s">
        <v>164</v>
      </c>
      <c r="AU342" s="144" t="s">
        <v>85</v>
      </c>
      <c r="AV342" s="12" t="s">
        <v>85</v>
      </c>
      <c r="AW342" s="12" t="s">
        <v>32</v>
      </c>
      <c r="AX342" s="12" t="s">
        <v>81</v>
      </c>
      <c r="AY342" s="144" t="s">
        <v>148</v>
      </c>
    </row>
    <row r="343" spans="2:65" s="1" customFormat="1" ht="21.75" customHeight="1">
      <c r="B343" s="128"/>
      <c r="C343" s="129" t="s">
        <v>638</v>
      </c>
      <c r="D343" s="129" t="s">
        <v>150</v>
      </c>
      <c r="E343" s="130" t="s">
        <v>639</v>
      </c>
      <c r="F343" s="131" t="s">
        <v>640</v>
      </c>
      <c r="G343" s="132" t="s">
        <v>327</v>
      </c>
      <c r="H343" s="133">
        <v>62.936</v>
      </c>
      <c r="I343" s="134"/>
      <c r="J343" s="135">
        <f>ROUND(I343*H343,2)</f>
        <v>0</v>
      </c>
      <c r="K343" s="131" t="s">
        <v>154</v>
      </c>
      <c r="L343" s="32"/>
      <c r="M343" s="136" t="s">
        <v>1</v>
      </c>
      <c r="N343" s="137" t="s">
        <v>41</v>
      </c>
      <c r="P343" s="138">
        <f>O343*H343</f>
        <v>0</v>
      </c>
      <c r="Q343" s="138">
        <v>0</v>
      </c>
      <c r="R343" s="138">
        <f>Q343*H343</f>
        <v>0</v>
      </c>
      <c r="S343" s="138">
        <v>0</v>
      </c>
      <c r="T343" s="139">
        <f>S343*H343</f>
        <v>0</v>
      </c>
      <c r="AR343" s="140" t="s">
        <v>155</v>
      </c>
      <c r="AT343" s="140" t="s">
        <v>150</v>
      </c>
      <c r="AU343" s="140" t="s">
        <v>85</v>
      </c>
      <c r="AY343" s="17" t="s">
        <v>148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7" t="s">
        <v>81</v>
      </c>
      <c r="BK343" s="141">
        <f>ROUND(I343*H343,2)</f>
        <v>0</v>
      </c>
      <c r="BL343" s="17" t="s">
        <v>155</v>
      </c>
      <c r="BM343" s="140" t="s">
        <v>641</v>
      </c>
    </row>
    <row r="344" spans="2:65" s="12" customFormat="1" ht="11.25">
      <c r="B344" s="142"/>
      <c r="D344" s="143" t="s">
        <v>164</v>
      </c>
      <c r="E344" s="144" t="s">
        <v>103</v>
      </c>
      <c r="F344" s="145" t="s">
        <v>642</v>
      </c>
      <c r="H344" s="146">
        <v>62.936</v>
      </c>
      <c r="I344" s="147"/>
      <c r="L344" s="142"/>
      <c r="M344" s="148"/>
      <c r="T344" s="149"/>
      <c r="AT344" s="144" t="s">
        <v>164</v>
      </c>
      <c r="AU344" s="144" t="s">
        <v>85</v>
      </c>
      <c r="AV344" s="12" t="s">
        <v>85</v>
      </c>
      <c r="AW344" s="12" t="s">
        <v>32</v>
      </c>
      <c r="AX344" s="12" t="s">
        <v>81</v>
      </c>
      <c r="AY344" s="144" t="s">
        <v>148</v>
      </c>
    </row>
    <row r="345" spans="2:65" s="1" customFormat="1" ht="24.2" customHeight="1">
      <c r="B345" s="128"/>
      <c r="C345" s="129" t="s">
        <v>643</v>
      </c>
      <c r="D345" s="129" t="s">
        <v>150</v>
      </c>
      <c r="E345" s="130" t="s">
        <v>644</v>
      </c>
      <c r="F345" s="131" t="s">
        <v>645</v>
      </c>
      <c r="G345" s="132" t="s">
        <v>327</v>
      </c>
      <c r="H345" s="133">
        <v>1195.7840000000001</v>
      </c>
      <c r="I345" s="134"/>
      <c r="J345" s="135">
        <f>ROUND(I345*H345,2)</f>
        <v>0</v>
      </c>
      <c r="K345" s="131" t="s">
        <v>154</v>
      </c>
      <c r="L345" s="32"/>
      <c r="M345" s="136" t="s">
        <v>1</v>
      </c>
      <c r="N345" s="137" t="s">
        <v>41</v>
      </c>
      <c r="P345" s="138">
        <f>O345*H345</f>
        <v>0</v>
      </c>
      <c r="Q345" s="138">
        <v>0</v>
      </c>
      <c r="R345" s="138">
        <f>Q345*H345</f>
        <v>0</v>
      </c>
      <c r="S345" s="138">
        <v>0</v>
      </c>
      <c r="T345" s="139">
        <f>S345*H345</f>
        <v>0</v>
      </c>
      <c r="AR345" s="140" t="s">
        <v>155</v>
      </c>
      <c r="AT345" s="140" t="s">
        <v>150</v>
      </c>
      <c r="AU345" s="140" t="s">
        <v>85</v>
      </c>
      <c r="AY345" s="17" t="s">
        <v>148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7" t="s">
        <v>81</v>
      </c>
      <c r="BK345" s="141">
        <f>ROUND(I345*H345,2)</f>
        <v>0</v>
      </c>
      <c r="BL345" s="17" t="s">
        <v>155</v>
      </c>
      <c r="BM345" s="140" t="s">
        <v>646</v>
      </c>
    </row>
    <row r="346" spans="2:65" s="12" customFormat="1" ht="11.25">
      <c r="B346" s="142"/>
      <c r="D346" s="143" t="s">
        <v>164</v>
      </c>
      <c r="E346" s="144" t="s">
        <v>1</v>
      </c>
      <c r="F346" s="145" t="s">
        <v>647</v>
      </c>
      <c r="H346" s="146">
        <v>1195.7840000000001</v>
      </c>
      <c r="I346" s="147"/>
      <c r="L346" s="142"/>
      <c r="M346" s="148"/>
      <c r="T346" s="149"/>
      <c r="AT346" s="144" t="s">
        <v>164</v>
      </c>
      <c r="AU346" s="144" t="s">
        <v>85</v>
      </c>
      <c r="AV346" s="12" t="s">
        <v>85</v>
      </c>
      <c r="AW346" s="12" t="s">
        <v>32</v>
      </c>
      <c r="AX346" s="12" t="s">
        <v>81</v>
      </c>
      <c r="AY346" s="144" t="s">
        <v>148</v>
      </c>
    </row>
    <row r="347" spans="2:65" s="1" customFormat="1" ht="24.2" customHeight="1">
      <c r="B347" s="128"/>
      <c r="C347" s="129" t="s">
        <v>648</v>
      </c>
      <c r="D347" s="129" t="s">
        <v>150</v>
      </c>
      <c r="E347" s="130" t="s">
        <v>649</v>
      </c>
      <c r="F347" s="131" t="s">
        <v>650</v>
      </c>
      <c r="G347" s="132" t="s">
        <v>327</v>
      </c>
      <c r="H347" s="133">
        <v>146.995</v>
      </c>
      <c r="I347" s="134"/>
      <c r="J347" s="135">
        <f>ROUND(I347*H347,2)</f>
        <v>0</v>
      </c>
      <c r="K347" s="131" t="s">
        <v>154</v>
      </c>
      <c r="L347" s="32"/>
      <c r="M347" s="136" t="s">
        <v>1</v>
      </c>
      <c r="N347" s="137" t="s">
        <v>41</v>
      </c>
      <c r="P347" s="138">
        <f>O347*H347</f>
        <v>0</v>
      </c>
      <c r="Q347" s="138">
        <v>0</v>
      </c>
      <c r="R347" s="138">
        <f>Q347*H347</f>
        <v>0</v>
      </c>
      <c r="S347" s="138">
        <v>0</v>
      </c>
      <c r="T347" s="139">
        <f>S347*H347</f>
        <v>0</v>
      </c>
      <c r="AR347" s="140" t="s">
        <v>155</v>
      </c>
      <c r="AT347" s="140" t="s">
        <v>150</v>
      </c>
      <c r="AU347" s="140" t="s">
        <v>85</v>
      </c>
      <c r="AY347" s="17" t="s">
        <v>148</v>
      </c>
      <c r="BE347" s="141">
        <f>IF(N347="základní",J347,0)</f>
        <v>0</v>
      </c>
      <c r="BF347" s="141">
        <f>IF(N347="snížená",J347,0)</f>
        <v>0</v>
      </c>
      <c r="BG347" s="141">
        <f>IF(N347="zákl. přenesená",J347,0)</f>
        <v>0</v>
      </c>
      <c r="BH347" s="141">
        <f>IF(N347="sníž. přenesená",J347,0)</f>
        <v>0</v>
      </c>
      <c r="BI347" s="141">
        <f>IF(N347="nulová",J347,0)</f>
        <v>0</v>
      </c>
      <c r="BJ347" s="17" t="s">
        <v>81</v>
      </c>
      <c r="BK347" s="141">
        <f>ROUND(I347*H347,2)</f>
        <v>0</v>
      </c>
      <c r="BL347" s="17" t="s">
        <v>155</v>
      </c>
      <c r="BM347" s="140" t="s">
        <v>651</v>
      </c>
    </row>
    <row r="348" spans="2:65" s="1" customFormat="1" ht="37.9" customHeight="1">
      <c r="B348" s="128"/>
      <c r="C348" s="129" t="s">
        <v>652</v>
      </c>
      <c r="D348" s="129" t="s">
        <v>150</v>
      </c>
      <c r="E348" s="130" t="s">
        <v>653</v>
      </c>
      <c r="F348" s="131" t="s">
        <v>654</v>
      </c>
      <c r="G348" s="132" t="s">
        <v>327</v>
      </c>
      <c r="H348" s="133">
        <v>62.936</v>
      </c>
      <c r="I348" s="134"/>
      <c r="J348" s="135">
        <f>ROUND(I348*H348,2)</f>
        <v>0</v>
      </c>
      <c r="K348" s="131" t="s">
        <v>154</v>
      </c>
      <c r="L348" s="32"/>
      <c r="M348" s="136" t="s">
        <v>1</v>
      </c>
      <c r="N348" s="137" t="s">
        <v>41</v>
      </c>
      <c r="P348" s="138">
        <f>O348*H348</f>
        <v>0</v>
      </c>
      <c r="Q348" s="138">
        <v>0</v>
      </c>
      <c r="R348" s="138">
        <f>Q348*H348</f>
        <v>0</v>
      </c>
      <c r="S348" s="138">
        <v>0</v>
      </c>
      <c r="T348" s="139">
        <f>S348*H348</f>
        <v>0</v>
      </c>
      <c r="AR348" s="140" t="s">
        <v>155</v>
      </c>
      <c r="AT348" s="140" t="s">
        <v>150</v>
      </c>
      <c r="AU348" s="140" t="s">
        <v>85</v>
      </c>
      <c r="AY348" s="17" t="s">
        <v>148</v>
      </c>
      <c r="BE348" s="141">
        <f>IF(N348="základní",J348,0)</f>
        <v>0</v>
      </c>
      <c r="BF348" s="141">
        <f>IF(N348="snížená",J348,0)</f>
        <v>0</v>
      </c>
      <c r="BG348" s="141">
        <f>IF(N348="zákl. přenesená",J348,0)</f>
        <v>0</v>
      </c>
      <c r="BH348" s="141">
        <f>IF(N348="sníž. přenesená",J348,0)</f>
        <v>0</v>
      </c>
      <c r="BI348" s="141">
        <f>IF(N348="nulová",J348,0)</f>
        <v>0</v>
      </c>
      <c r="BJ348" s="17" t="s">
        <v>81</v>
      </c>
      <c r="BK348" s="141">
        <f>ROUND(I348*H348,2)</f>
        <v>0</v>
      </c>
      <c r="BL348" s="17" t="s">
        <v>155</v>
      </c>
      <c r="BM348" s="140" t="s">
        <v>655</v>
      </c>
    </row>
    <row r="349" spans="2:65" s="12" customFormat="1" ht="11.25">
      <c r="B349" s="142"/>
      <c r="D349" s="143" t="s">
        <v>164</v>
      </c>
      <c r="E349" s="144" t="s">
        <v>1</v>
      </c>
      <c r="F349" s="145" t="s">
        <v>103</v>
      </c>
      <c r="H349" s="146">
        <v>62.936</v>
      </c>
      <c r="I349" s="147"/>
      <c r="L349" s="142"/>
      <c r="M349" s="148"/>
      <c r="T349" s="149"/>
      <c r="AT349" s="144" t="s">
        <v>164</v>
      </c>
      <c r="AU349" s="144" t="s">
        <v>85</v>
      </c>
      <c r="AV349" s="12" t="s">
        <v>85</v>
      </c>
      <c r="AW349" s="12" t="s">
        <v>32</v>
      </c>
      <c r="AX349" s="12" t="s">
        <v>81</v>
      </c>
      <c r="AY349" s="144" t="s">
        <v>148</v>
      </c>
    </row>
    <row r="350" spans="2:65" s="1" customFormat="1" ht="44.25" customHeight="1">
      <c r="B350" s="128"/>
      <c r="C350" s="129" t="s">
        <v>656</v>
      </c>
      <c r="D350" s="129" t="s">
        <v>150</v>
      </c>
      <c r="E350" s="130" t="s">
        <v>657</v>
      </c>
      <c r="F350" s="131" t="s">
        <v>658</v>
      </c>
      <c r="G350" s="132" t="s">
        <v>327</v>
      </c>
      <c r="H350" s="133">
        <v>49.183999999999997</v>
      </c>
      <c r="I350" s="134"/>
      <c r="J350" s="135">
        <f>ROUND(I350*H350,2)</f>
        <v>0</v>
      </c>
      <c r="K350" s="131" t="s">
        <v>154</v>
      </c>
      <c r="L350" s="32"/>
      <c r="M350" s="136" t="s">
        <v>1</v>
      </c>
      <c r="N350" s="137" t="s">
        <v>41</v>
      </c>
      <c r="P350" s="138">
        <f>O350*H350</f>
        <v>0</v>
      </c>
      <c r="Q350" s="138">
        <v>0</v>
      </c>
      <c r="R350" s="138">
        <f>Q350*H350</f>
        <v>0</v>
      </c>
      <c r="S350" s="138">
        <v>0</v>
      </c>
      <c r="T350" s="139">
        <f>S350*H350</f>
        <v>0</v>
      </c>
      <c r="AR350" s="140" t="s">
        <v>155</v>
      </c>
      <c r="AT350" s="140" t="s">
        <v>150</v>
      </c>
      <c r="AU350" s="140" t="s">
        <v>85</v>
      </c>
      <c r="AY350" s="17" t="s">
        <v>148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7" t="s">
        <v>81</v>
      </c>
      <c r="BK350" s="141">
        <f>ROUND(I350*H350,2)</f>
        <v>0</v>
      </c>
      <c r="BL350" s="17" t="s">
        <v>155</v>
      </c>
      <c r="BM350" s="140" t="s">
        <v>659</v>
      </c>
    </row>
    <row r="351" spans="2:65" s="12" customFormat="1" ht="11.25">
      <c r="B351" s="142"/>
      <c r="D351" s="143" t="s">
        <v>164</v>
      </c>
      <c r="E351" s="144" t="s">
        <v>1</v>
      </c>
      <c r="F351" s="145" t="s">
        <v>660</v>
      </c>
      <c r="H351" s="146">
        <v>49.183999999999997</v>
      </c>
      <c r="I351" s="147"/>
      <c r="L351" s="142"/>
      <c r="M351" s="148"/>
      <c r="T351" s="149"/>
      <c r="AT351" s="144" t="s">
        <v>164</v>
      </c>
      <c r="AU351" s="144" t="s">
        <v>85</v>
      </c>
      <c r="AV351" s="12" t="s">
        <v>85</v>
      </c>
      <c r="AW351" s="12" t="s">
        <v>32</v>
      </c>
      <c r="AX351" s="12" t="s">
        <v>81</v>
      </c>
      <c r="AY351" s="144" t="s">
        <v>148</v>
      </c>
    </row>
    <row r="352" spans="2:65" s="1" customFormat="1" ht="44.25" customHeight="1">
      <c r="B352" s="128"/>
      <c r="C352" s="129" t="s">
        <v>661</v>
      </c>
      <c r="D352" s="129" t="s">
        <v>150</v>
      </c>
      <c r="E352" s="130" t="s">
        <v>662</v>
      </c>
      <c r="F352" s="131" t="s">
        <v>663</v>
      </c>
      <c r="G352" s="132" t="s">
        <v>327</v>
      </c>
      <c r="H352" s="133">
        <v>34.875</v>
      </c>
      <c r="I352" s="134"/>
      <c r="J352" s="135">
        <f>ROUND(I352*H352,2)</f>
        <v>0</v>
      </c>
      <c r="K352" s="131" t="s">
        <v>154</v>
      </c>
      <c r="L352" s="32"/>
      <c r="M352" s="136" t="s">
        <v>1</v>
      </c>
      <c r="N352" s="137" t="s">
        <v>41</v>
      </c>
      <c r="P352" s="138">
        <f>O352*H352</f>
        <v>0</v>
      </c>
      <c r="Q352" s="138">
        <v>0</v>
      </c>
      <c r="R352" s="138">
        <f>Q352*H352</f>
        <v>0</v>
      </c>
      <c r="S352" s="138">
        <v>0</v>
      </c>
      <c r="T352" s="139">
        <f>S352*H352</f>
        <v>0</v>
      </c>
      <c r="AR352" s="140" t="s">
        <v>155</v>
      </c>
      <c r="AT352" s="140" t="s">
        <v>150</v>
      </c>
      <c r="AU352" s="140" t="s">
        <v>85</v>
      </c>
      <c r="AY352" s="17" t="s">
        <v>148</v>
      </c>
      <c r="BE352" s="141">
        <f>IF(N352="základní",J352,0)</f>
        <v>0</v>
      </c>
      <c r="BF352" s="141">
        <f>IF(N352="snížená",J352,0)</f>
        <v>0</v>
      </c>
      <c r="BG352" s="141">
        <f>IF(N352="zákl. přenesená",J352,0)</f>
        <v>0</v>
      </c>
      <c r="BH352" s="141">
        <f>IF(N352="sníž. přenesená",J352,0)</f>
        <v>0</v>
      </c>
      <c r="BI352" s="141">
        <f>IF(N352="nulová",J352,0)</f>
        <v>0</v>
      </c>
      <c r="BJ352" s="17" t="s">
        <v>81</v>
      </c>
      <c r="BK352" s="141">
        <f>ROUND(I352*H352,2)</f>
        <v>0</v>
      </c>
      <c r="BL352" s="17" t="s">
        <v>155</v>
      </c>
      <c r="BM352" s="140" t="s">
        <v>664</v>
      </c>
    </row>
    <row r="353" spans="2:65" s="11" customFormat="1" ht="22.9" customHeight="1">
      <c r="B353" s="116"/>
      <c r="D353" s="117" t="s">
        <v>75</v>
      </c>
      <c r="E353" s="126" t="s">
        <v>665</v>
      </c>
      <c r="F353" s="126" t="s">
        <v>666</v>
      </c>
      <c r="I353" s="119"/>
      <c r="J353" s="127">
        <f>BK353</f>
        <v>0</v>
      </c>
      <c r="L353" s="116"/>
      <c r="M353" s="121"/>
      <c r="P353" s="122">
        <f>P354</f>
        <v>0</v>
      </c>
      <c r="R353" s="122">
        <f>R354</f>
        <v>0</v>
      </c>
      <c r="T353" s="123">
        <f>T354</f>
        <v>0</v>
      </c>
      <c r="AR353" s="117" t="s">
        <v>81</v>
      </c>
      <c r="AT353" s="124" t="s">
        <v>75</v>
      </c>
      <c r="AU353" s="124" t="s">
        <v>81</v>
      </c>
      <c r="AY353" s="117" t="s">
        <v>148</v>
      </c>
      <c r="BK353" s="125">
        <f>BK354</f>
        <v>0</v>
      </c>
    </row>
    <row r="354" spans="2:65" s="1" customFormat="1" ht="24.2" customHeight="1">
      <c r="B354" s="128"/>
      <c r="C354" s="129" t="s">
        <v>667</v>
      </c>
      <c r="D354" s="129" t="s">
        <v>150</v>
      </c>
      <c r="E354" s="130" t="s">
        <v>668</v>
      </c>
      <c r="F354" s="131" t="s">
        <v>669</v>
      </c>
      <c r="G354" s="132" t="s">
        <v>327</v>
      </c>
      <c r="H354" s="133">
        <v>706.875</v>
      </c>
      <c r="I354" s="134"/>
      <c r="J354" s="135">
        <f>ROUND(I354*H354,2)</f>
        <v>0</v>
      </c>
      <c r="K354" s="131" t="s">
        <v>154</v>
      </c>
      <c r="L354" s="32"/>
      <c r="M354" s="136" t="s">
        <v>1</v>
      </c>
      <c r="N354" s="137" t="s">
        <v>41</v>
      </c>
      <c r="P354" s="138">
        <f>O354*H354</f>
        <v>0</v>
      </c>
      <c r="Q354" s="138">
        <v>0</v>
      </c>
      <c r="R354" s="138">
        <f>Q354*H354</f>
        <v>0</v>
      </c>
      <c r="S354" s="138">
        <v>0</v>
      </c>
      <c r="T354" s="139">
        <f>S354*H354</f>
        <v>0</v>
      </c>
      <c r="AR354" s="140" t="s">
        <v>155</v>
      </c>
      <c r="AT354" s="140" t="s">
        <v>150</v>
      </c>
      <c r="AU354" s="140" t="s">
        <v>85</v>
      </c>
      <c r="AY354" s="17" t="s">
        <v>148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7" t="s">
        <v>81</v>
      </c>
      <c r="BK354" s="141">
        <f>ROUND(I354*H354,2)</f>
        <v>0</v>
      </c>
      <c r="BL354" s="17" t="s">
        <v>155</v>
      </c>
      <c r="BM354" s="140" t="s">
        <v>670</v>
      </c>
    </row>
    <row r="355" spans="2:65" s="11" customFormat="1" ht="25.9" customHeight="1">
      <c r="B355" s="116"/>
      <c r="D355" s="117" t="s">
        <v>75</v>
      </c>
      <c r="E355" s="118" t="s">
        <v>671</v>
      </c>
      <c r="F355" s="118" t="s">
        <v>672</v>
      </c>
      <c r="I355" s="119"/>
      <c r="J355" s="120">
        <f>BK355</f>
        <v>0</v>
      </c>
      <c r="L355" s="116"/>
      <c r="M355" s="121"/>
      <c r="P355" s="122">
        <f>P356+P360+P362</f>
        <v>0</v>
      </c>
      <c r="R355" s="122">
        <f>R356+R360+R362</f>
        <v>0</v>
      </c>
      <c r="T355" s="123">
        <f>T356+T360+T362</f>
        <v>0</v>
      </c>
      <c r="AR355" s="117" t="s">
        <v>172</v>
      </c>
      <c r="AT355" s="124" t="s">
        <v>75</v>
      </c>
      <c r="AU355" s="124" t="s">
        <v>76</v>
      </c>
      <c r="AY355" s="117" t="s">
        <v>148</v>
      </c>
      <c r="BK355" s="125">
        <f>BK356+BK360+BK362</f>
        <v>0</v>
      </c>
    </row>
    <row r="356" spans="2:65" s="11" customFormat="1" ht="22.9" customHeight="1">
      <c r="B356" s="116"/>
      <c r="D356" s="117" t="s">
        <v>75</v>
      </c>
      <c r="E356" s="126" t="s">
        <v>673</v>
      </c>
      <c r="F356" s="126" t="s">
        <v>674</v>
      </c>
      <c r="I356" s="119"/>
      <c r="J356" s="127">
        <f>BK356</f>
        <v>0</v>
      </c>
      <c r="L356" s="116"/>
      <c r="M356" s="121"/>
      <c r="P356" s="122">
        <f>SUM(P357:P359)</f>
        <v>0</v>
      </c>
      <c r="R356" s="122">
        <f>SUM(R357:R359)</f>
        <v>0</v>
      </c>
      <c r="T356" s="123">
        <f>SUM(T357:T359)</f>
        <v>0</v>
      </c>
      <c r="AR356" s="117" t="s">
        <v>172</v>
      </c>
      <c r="AT356" s="124" t="s">
        <v>75</v>
      </c>
      <c r="AU356" s="124" t="s">
        <v>81</v>
      </c>
      <c r="AY356" s="117" t="s">
        <v>148</v>
      </c>
      <c r="BK356" s="125">
        <f>SUM(BK357:BK359)</f>
        <v>0</v>
      </c>
    </row>
    <row r="357" spans="2:65" s="1" customFormat="1" ht="16.5" customHeight="1">
      <c r="B357" s="128"/>
      <c r="C357" s="129" t="s">
        <v>675</v>
      </c>
      <c r="D357" s="129" t="s">
        <v>150</v>
      </c>
      <c r="E357" s="130" t="s">
        <v>676</v>
      </c>
      <c r="F357" s="131" t="s">
        <v>677</v>
      </c>
      <c r="G357" s="132" t="s">
        <v>678</v>
      </c>
      <c r="H357" s="133">
        <v>1</v>
      </c>
      <c r="I357" s="134"/>
      <c r="J357" s="135">
        <f>ROUND(I357*H357,2)</f>
        <v>0</v>
      </c>
      <c r="K357" s="131" t="s">
        <v>154</v>
      </c>
      <c r="L357" s="32"/>
      <c r="M357" s="136" t="s">
        <v>1</v>
      </c>
      <c r="N357" s="137" t="s">
        <v>41</v>
      </c>
      <c r="P357" s="138">
        <f>O357*H357</f>
        <v>0</v>
      </c>
      <c r="Q357" s="138">
        <v>0</v>
      </c>
      <c r="R357" s="138">
        <f>Q357*H357</f>
        <v>0</v>
      </c>
      <c r="S357" s="138">
        <v>0</v>
      </c>
      <c r="T357" s="139">
        <f>S357*H357</f>
        <v>0</v>
      </c>
      <c r="AR357" s="140" t="s">
        <v>679</v>
      </c>
      <c r="AT357" s="140" t="s">
        <v>150</v>
      </c>
      <c r="AU357" s="140" t="s">
        <v>85</v>
      </c>
      <c r="AY357" s="17" t="s">
        <v>148</v>
      </c>
      <c r="BE357" s="141">
        <f>IF(N357="základní",J357,0)</f>
        <v>0</v>
      </c>
      <c r="BF357" s="141">
        <f>IF(N357="snížená",J357,0)</f>
        <v>0</v>
      </c>
      <c r="BG357" s="141">
        <f>IF(N357="zákl. přenesená",J357,0)</f>
        <v>0</v>
      </c>
      <c r="BH357" s="141">
        <f>IF(N357="sníž. přenesená",J357,0)</f>
        <v>0</v>
      </c>
      <c r="BI357" s="141">
        <f>IF(N357="nulová",J357,0)</f>
        <v>0</v>
      </c>
      <c r="BJ357" s="17" t="s">
        <v>81</v>
      </c>
      <c r="BK357" s="141">
        <f>ROUND(I357*H357,2)</f>
        <v>0</v>
      </c>
      <c r="BL357" s="17" t="s">
        <v>679</v>
      </c>
      <c r="BM357" s="140" t="s">
        <v>680</v>
      </c>
    </row>
    <row r="358" spans="2:65" s="1" customFormat="1" ht="16.5" customHeight="1">
      <c r="B358" s="128"/>
      <c r="C358" s="129" t="s">
        <v>681</v>
      </c>
      <c r="D358" s="129" t="s">
        <v>150</v>
      </c>
      <c r="E358" s="130" t="s">
        <v>682</v>
      </c>
      <c r="F358" s="131" t="s">
        <v>683</v>
      </c>
      <c r="G358" s="132" t="s">
        <v>678</v>
      </c>
      <c r="H358" s="133">
        <v>1</v>
      </c>
      <c r="I358" s="134"/>
      <c r="J358" s="135">
        <f>ROUND(I358*H358,2)</f>
        <v>0</v>
      </c>
      <c r="K358" s="131" t="s">
        <v>154</v>
      </c>
      <c r="L358" s="32"/>
      <c r="M358" s="136" t="s">
        <v>1</v>
      </c>
      <c r="N358" s="137" t="s">
        <v>41</v>
      </c>
      <c r="P358" s="138">
        <f>O358*H358</f>
        <v>0</v>
      </c>
      <c r="Q358" s="138">
        <v>0</v>
      </c>
      <c r="R358" s="138">
        <f>Q358*H358</f>
        <v>0</v>
      </c>
      <c r="S358" s="138">
        <v>0</v>
      </c>
      <c r="T358" s="139">
        <f>S358*H358</f>
        <v>0</v>
      </c>
      <c r="AR358" s="140" t="s">
        <v>679</v>
      </c>
      <c r="AT358" s="140" t="s">
        <v>150</v>
      </c>
      <c r="AU358" s="140" t="s">
        <v>85</v>
      </c>
      <c r="AY358" s="17" t="s">
        <v>148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7" t="s">
        <v>81</v>
      </c>
      <c r="BK358" s="141">
        <f>ROUND(I358*H358,2)</f>
        <v>0</v>
      </c>
      <c r="BL358" s="17" t="s">
        <v>679</v>
      </c>
      <c r="BM358" s="140" t="s">
        <v>684</v>
      </c>
    </row>
    <row r="359" spans="2:65" s="1" customFormat="1" ht="16.5" customHeight="1">
      <c r="B359" s="128"/>
      <c r="C359" s="129" t="s">
        <v>685</v>
      </c>
      <c r="D359" s="129" t="s">
        <v>150</v>
      </c>
      <c r="E359" s="130" t="s">
        <v>686</v>
      </c>
      <c r="F359" s="131" t="s">
        <v>687</v>
      </c>
      <c r="G359" s="132" t="s">
        <v>678</v>
      </c>
      <c r="H359" s="133">
        <v>1</v>
      </c>
      <c r="I359" s="134"/>
      <c r="J359" s="135">
        <f>ROUND(I359*H359,2)</f>
        <v>0</v>
      </c>
      <c r="K359" s="131" t="s">
        <v>154</v>
      </c>
      <c r="L359" s="32"/>
      <c r="M359" s="136" t="s">
        <v>1</v>
      </c>
      <c r="N359" s="137" t="s">
        <v>41</v>
      </c>
      <c r="P359" s="138">
        <f>O359*H359</f>
        <v>0</v>
      </c>
      <c r="Q359" s="138">
        <v>0</v>
      </c>
      <c r="R359" s="138">
        <f>Q359*H359</f>
        <v>0</v>
      </c>
      <c r="S359" s="138">
        <v>0</v>
      </c>
      <c r="T359" s="139">
        <f>S359*H359</f>
        <v>0</v>
      </c>
      <c r="AR359" s="140" t="s">
        <v>679</v>
      </c>
      <c r="AT359" s="140" t="s">
        <v>150</v>
      </c>
      <c r="AU359" s="140" t="s">
        <v>85</v>
      </c>
      <c r="AY359" s="17" t="s">
        <v>148</v>
      </c>
      <c r="BE359" s="141">
        <f>IF(N359="základní",J359,0)</f>
        <v>0</v>
      </c>
      <c r="BF359" s="141">
        <f>IF(N359="snížená",J359,0)</f>
        <v>0</v>
      </c>
      <c r="BG359" s="141">
        <f>IF(N359="zákl. přenesená",J359,0)</f>
        <v>0</v>
      </c>
      <c r="BH359" s="141">
        <f>IF(N359="sníž. přenesená",J359,0)</f>
        <v>0</v>
      </c>
      <c r="BI359" s="141">
        <f>IF(N359="nulová",J359,0)</f>
        <v>0</v>
      </c>
      <c r="BJ359" s="17" t="s">
        <v>81</v>
      </c>
      <c r="BK359" s="141">
        <f>ROUND(I359*H359,2)</f>
        <v>0</v>
      </c>
      <c r="BL359" s="17" t="s">
        <v>679</v>
      </c>
      <c r="BM359" s="140" t="s">
        <v>688</v>
      </c>
    </row>
    <row r="360" spans="2:65" s="11" customFormat="1" ht="22.9" customHeight="1">
      <c r="B360" s="116"/>
      <c r="D360" s="117" t="s">
        <v>75</v>
      </c>
      <c r="E360" s="126" t="s">
        <v>689</v>
      </c>
      <c r="F360" s="126" t="s">
        <v>690</v>
      </c>
      <c r="I360" s="119"/>
      <c r="J360" s="127">
        <f>BK360</f>
        <v>0</v>
      </c>
      <c r="L360" s="116"/>
      <c r="M360" s="121"/>
      <c r="P360" s="122">
        <f>P361</f>
        <v>0</v>
      </c>
      <c r="R360" s="122">
        <f>R361</f>
        <v>0</v>
      </c>
      <c r="T360" s="123">
        <f>T361</f>
        <v>0</v>
      </c>
      <c r="AR360" s="117" t="s">
        <v>172</v>
      </c>
      <c r="AT360" s="124" t="s">
        <v>75</v>
      </c>
      <c r="AU360" s="124" t="s">
        <v>81</v>
      </c>
      <c r="AY360" s="117" t="s">
        <v>148</v>
      </c>
      <c r="BK360" s="125">
        <f>BK361</f>
        <v>0</v>
      </c>
    </row>
    <row r="361" spans="2:65" s="1" customFormat="1" ht="16.5" customHeight="1">
      <c r="B361" s="128"/>
      <c r="C361" s="129" t="s">
        <v>691</v>
      </c>
      <c r="D361" s="129" t="s">
        <v>150</v>
      </c>
      <c r="E361" s="130" t="s">
        <v>692</v>
      </c>
      <c r="F361" s="131" t="s">
        <v>690</v>
      </c>
      <c r="G361" s="132" t="s">
        <v>678</v>
      </c>
      <c r="H361" s="133">
        <v>1</v>
      </c>
      <c r="I361" s="134"/>
      <c r="J361" s="135">
        <f>ROUND(I361*H361,2)</f>
        <v>0</v>
      </c>
      <c r="K361" s="131" t="s">
        <v>154</v>
      </c>
      <c r="L361" s="32"/>
      <c r="M361" s="136" t="s">
        <v>1</v>
      </c>
      <c r="N361" s="137" t="s">
        <v>41</v>
      </c>
      <c r="P361" s="138">
        <f>O361*H361</f>
        <v>0</v>
      </c>
      <c r="Q361" s="138">
        <v>0</v>
      </c>
      <c r="R361" s="138">
        <f>Q361*H361</f>
        <v>0</v>
      </c>
      <c r="S361" s="138">
        <v>0</v>
      </c>
      <c r="T361" s="139">
        <f>S361*H361</f>
        <v>0</v>
      </c>
      <c r="AR361" s="140" t="s">
        <v>679</v>
      </c>
      <c r="AT361" s="140" t="s">
        <v>150</v>
      </c>
      <c r="AU361" s="140" t="s">
        <v>85</v>
      </c>
      <c r="AY361" s="17" t="s">
        <v>148</v>
      </c>
      <c r="BE361" s="141">
        <f>IF(N361="základní",J361,0)</f>
        <v>0</v>
      </c>
      <c r="BF361" s="141">
        <f>IF(N361="snížená",J361,0)</f>
        <v>0</v>
      </c>
      <c r="BG361" s="141">
        <f>IF(N361="zákl. přenesená",J361,0)</f>
        <v>0</v>
      </c>
      <c r="BH361" s="141">
        <f>IF(N361="sníž. přenesená",J361,0)</f>
        <v>0</v>
      </c>
      <c r="BI361" s="141">
        <f>IF(N361="nulová",J361,0)</f>
        <v>0</v>
      </c>
      <c r="BJ361" s="17" t="s">
        <v>81</v>
      </c>
      <c r="BK361" s="141">
        <f>ROUND(I361*H361,2)</f>
        <v>0</v>
      </c>
      <c r="BL361" s="17" t="s">
        <v>679</v>
      </c>
      <c r="BM361" s="140" t="s">
        <v>693</v>
      </c>
    </row>
    <row r="362" spans="2:65" s="11" customFormat="1" ht="22.9" customHeight="1">
      <c r="B362" s="116"/>
      <c r="D362" s="117" t="s">
        <v>75</v>
      </c>
      <c r="E362" s="126" t="s">
        <v>694</v>
      </c>
      <c r="F362" s="126" t="s">
        <v>695</v>
      </c>
      <c r="I362" s="119"/>
      <c r="J362" s="127">
        <f>BK362</f>
        <v>0</v>
      </c>
      <c r="L362" s="116"/>
      <c r="M362" s="121"/>
      <c r="P362" s="122">
        <f>P363</f>
        <v>0</v>
      </c>
      <c r="R362" s="122">
        <f>R363</f>
        <v>0</v>
      </c>
      <c r="T362" s="123">
        <f>T363</f>
        <v>0</v>
      </c>
      <c r="AR362" s="117" t="s">
        <v>172</v>
      </c>
      <c r="AT362" s="124" t="s">
        <v>75</v>
      </c>
      <c r="AU362" s="124" t="s">
        <v>81</v>
      </c>
      <c r="AY362" s="117" t="s">
        <v>148</v>
      </c>
      <c r="BK362" s="125">
        <f>BK363</f>
        <v>0</v>
      </c>
    </row>
    <row r="363" spans="2:65" s="1" customFormat="1" ht="16.5" customHeight="1">
      <c r="B363" s="128"/>
      <c r="C363" s="129" t="s">
        <v>696</v>
      </c>
      <c r="D363" s="129" t="s">
        <v>150</v>
      </c>
      <c r="E363" s="130" t="s">
        <v>697</v>
      </c>
      <c r="F363" s="131" t="s">
        <v>698</v>
      </c>
      <c r="G363" s="132" t="s">
        <v>678</v>
      </c>
      <c r="H363" s="133">
        <v>1</v>
      </c>
      <c r="I363" s="134"/>
      <c r="J363" s="135">
        <f>ROUND(I363*H363,2)</f>
        <v>0</v>
      </c>
      <c r="K363" s="131" t="s">
        <v>154</v>
      </c>
      <c r="L363" s="32"/>
      <c r="M363" s="180" t="s">
        <v>1</v>
      </c>
      <c r="N363" s="181" t="s">
        <v>41</v>
      </c>
      <c r="O363" s="182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AR363" s="140" t="s">
        <v>679</v>
      </c>
      <c r="AT363" s="140" t="s">
        <v>150</v>
      </c>
      <c r="AU363" s="140" t="s">
        <v>85</v>
      </c>
      <c r="AY363" s="17" t="s">
        <v>148</v>
      </c>
      <c r="BE363" s="141">
        <f>IF(N363="základní",J363,0)</f>
        <v>0</v>
      </c>
      <c r="BF363" s="141">
        <f>IF(N363="snížená",J363,0)</f>
        <v>0</v>
      </c>
      <c r="BG363" s="141">
        <f>IF(N363="zákl. přenesená",J363,0)</f>
        <v>0</v>
      </c>
      <c r="BH363" s="141">
        <f>IF(N363="sníž. přenesená",J363,0)</f>
        <v>0</v>
      </c>
      <c r="BI363" s="141">
        <f>IF(N363="nulová",J363,0)</f>
        <v>0</v>
      </c>
      <c r="BJ363" s="17" t="s">
        <v>81</v>
      </c>
      <c r="BK363" s="141">
        <f>ROUND(I363*H363,2)</f>
        <v>0</v>
      </c>
      <c r="BL363" s="17" t="s">
        <v>679</v>
      </c>
      <c r="BM363" s="140" t="s">
        <v>699</v>
      </c>
    </row>
    <row r="364" spans="2:65" s="1" customFormat="1" ht="6.95" customHeight="1">
      <c r="B364" s="44"/>
      <c r="C364" s="45"/>
      <c r="D364" s="45"/>
      <c r="E364" s="45"/>
      <c r="F364" s="45"/>
      <c r="G364" s="45"/>
      <c r="H364" s="45"/>
      <c r="I364" s="45"/>
      <c r="J364" s="45"/>
      <c r="K364" s="45"/>
      <c r="L364" s="32"/>
    </row>
  </sheetData>
  <autoFilter ref="C124:K363" xr:uid="{00000000-0009-0000-0000-000001000000}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4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700</v>
      </c>
      <c r="H4" s="20"/>
    </row>
    <row r="5" spans="2:8" ht="12" customHeight="1">
      <c r="B5" s="20"/>
      <c r="C5" s="24" t="s">
        <v>13</v>
      </c>
      <c r="D5" s="201" t="s">
        <v>14</v>
      </c>
      <c r="E5" s="197"/>
      <c r="F5" s="197"/>
      <c r="H5" s="20"/>
    </row>
    <row r="6" spans="2:8" ht="36.950000000000003" customHeight="1">
      <c r="B6" s="20"/>
      <c r="C6" s="26" t="s">
        <v>16</v>
      </c>
      <c r="D6" s="198" t="s">
        <v>17</v>
      </c>
      <c r="E6" s="197"/>
      <c r="F6" s="197"/>
      <c r="H6" s="20"/>
    </row>
    <row r="7" spans="2:8" ht="16.5" customHeight="1">
      <c r="B7" s="20"/>
      <c r="C7" s="27" t="s">
        <v>22</v>
      </c>
      <c r="D7" s="52" t="str">
        <f>'Rekapitulace stavby'!AN8</f>
        <v>9. 1. 2024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135</v>
      </c>
      <c r="F9" s="111" t="s">
        <v>701</v>
      </c>
      <c r="H9" s="108"/>
    </row>
    <row r="10" spans="2:8" s="1" customFormat="1" ht="26.45" customHeight="1">
      <c r="B10" s="32"/>
      <c r="C10" s="185" t="s">
        <v>14</v>
      </c>
      <c r="D10" s="185" t="s">
        <v>17</v>
      </c>
      <c r="H10" s="32"/>
    </row>
    <row r="11" spans="2:8" s="1" customFormat="1" ht="16.899999999999999" customHeight="1">
      <c r="B11" s="32"/>
      <c r="C11" s="186" t="s">
        <v>101</v>
      </c>
      <c r="D11" s="187" t="s">
        <v>1</v>
      </c>
      <c r="E11" s="188" t="s">
        <v>1</v>
      </c>
      <c r="F11" s="189">
        <v>111.78</v>
      </c>
      <c r="H11" s="32"/>
    </row>
    <row r="12" spans="2:8" s="1" customFormat="1" ht="16.899999999999999" customHeight="1">
      <c r="B12" s="32"/>
      <c r="C12" s="190" t="s">
        <v>1</v>
      </c>
      <c r="D12" s="190" t="s">
        <v>168</v>
      </c>
      <c r="E12" s="17" t="s">
        <v>1</v>
      </c>
      <c r="F12" s="191">
        <v>83.6</v>
      </c>
      <c r="H12" s="32"/>
    </row>
    <row r="13" spans="2:8" s="1" customFormat="1" ht="16.899999999999999" customHeight="1">
      <c r="B13" s="32"/>
      <c r="C13" s="190" t="s">
        <v>1</v>
      </c>
      <c r="D13" s="190" t="s">
        <v>169</v>
      </c>
      <c r="E13" s="17" t="s">
        <v>1</v>
      </c>
      <c r="F13" s="191">
        <v>10.9</v>
      </c>
      <c r="H13" s="32"/>
    </row>
    <row r="14" spans="2:8" s="1" customFormat="1" ht="16.899999999999999" customHeight="1">
      <c r="B14" s="32"/>
      <c r="C14" s="190" t="s">
        <v>1</v>
      </c>
      <c r="D14" s="190" t="s">
        <v>170</v>
      </c>
      <c r="E14" s="17" t="s">
        <v>1</v>
      </c>
      <c r="F14" s="191">
        <v>17.28</v>
      </c>
      <c r="H14" s="32"/>
    </row>
    <row r="15" spans="2:8" s="1" customFormat="1" ht="16.899999999999999" customHeight="1">
      <c r="B15" s="32"/>
      <c r="C15" s="190" t="s">
        <v>101</v>
      </c>
      <c r="D15" s="190" t="s">
        <v>171</v>
      </c>
      <c r="E15" s="17" t="s">
        <v>1</v>
      </c>
      <c r="F15" s="191">
        <v>111.78</v>
      </c>
      <c r="H15" s="32"/>
    </row>
    <row r="16" spans="2:8" s="1" customFormat="1" ht="16.899999999999999" customHeight="1">
      <c r="B16" s="32"/>
      <c r="C16" s="192" t="s">
        <v>702</v>
      </c>
      <c r="H16" s="32"/>
    </row>
    <row r="17" spans="2:8" s="1" customFormat="1" ht="16.899999999999999" customHeight="1">
      <c r="B17" s="32"/>
      <c r="C17" s="190" t="s">
        <v>165</v>
      </c>
      <c r="D17" s="190" t="s">
        <v>166</v>
      </c>
      <c r="E17" s="17" t="s">
        <v>153</v>
      </c>
      <c r="F17" s="191">
        <v>111.78</v>
      </c>
      <c r="H17" s="32"/>
    </row>
    <row r="18" spans="2:8" s="1" customFormat="1" ht="22.5">
      <c r="B18" s="32"/>
      <c r="C18" s="190" t="s">
        <v>161</v>
      </c>
      <c r="D18" s="190" t="s">
        <v>162</v>
      </c>
      <c r="E18" s="17" t="s">
        <v>153</v>
      </c>
      <c r="F18" s="191">
        <v>111.78</v>
      </c>
      <c r="H18" s="32"/>
    </row>
    <row r="19" spans="2:8" s="1" customFormat="1" ht="16.899999999999999" customHeight="1">
      <c r="B19" s="32"/>
      <c r="C19" s="190" t="s">
        <v>173</v>
      </c>
      <c r="D19" s="190" t="s">
        <v>174</v>
      </c>
      <c r="E19" s="17" t="s">
        <v>153</v>
      </c>
      <c r="F19" s="191">
        <v>111.78</v>
      </c>
      <c r="H19" s="32"/>
    </row>
    <row r="20" spans="2:8" s="1" customFormat="1" ht="16.899999999999999" customHeight="1">
      <c r="B20" s="32"/>
      <c r="C20" s="190" t="s">
        <v>421</v>
      </c>
      <c r="D20" s="190" t="s">
        <v>422</v>
      </c>
      <c r="E20" s="17" t="s">
        <v>153</v>
      </c>
      <c r="F20" s="191">
        <v>111.78</v>
      </c>
      <c r="H20" s="32"/>
    </row>
    <row r="21" spans="2:8" s="1" customFormat="1" ht="16.899999999999999" customHeight="1">
      <c r="B21" s="32"/>
      <c r="C21" s="190" t="s">
        <v>425</v>
      </c>
      <c r="D21" s="190" t="s">
        <v>426</v>
      </c>
      <c r="E21" s="17" t="s">
        <v>153</v>
      </c>
      <c r="F21" s="191">
        <v>111.78</v>
      </c>
      <c r="H21" s="32"/>
    </row>
    <row r="22" spans="2:8" s="1" customFormat="1" ht="16.899999999999999" customHeight="1">
      <c r="B22" s="32"/>
      <c r="C22" s="190" t="s">
        <v>429</v>
      </c>
      <c r="D22" s="190" t="s">
        <v>430</v>
      </c>
      <c r="E22" s="17" t="s">
        <v>153</v>
      </c>
      <c r="F22" s="191">
        <v>111.78</v>
      </c>
      <c r="H22" s="32"/>
    </row>
    <row r="23" spans="2:8" s="1" customFormat="1" ht="16.899999999999999" customHeight="1">
      <c r="B23" s="32"/>
      <c r="C23" s="190" t="s">
        <v>433</v>
      </c>
      <c r="D23" s="190" t="s">
        <v>434</v>
      </c>
      <c r="E23" s="17" t="s">
        <v>153</v>
      </c>
      <c r="F23" s="191">
        <v>223.56</v>
      </c>
      <c r="H23" s="32"/>
    </row>
    <row r="24" spans="2:8" s="1" customFormat="1" ht="22.5">
      <c r="B24" s="32"/>
      <c r="C24" s="190" t="s">
        <v>438</v>
      </c>
      <c r="D24" s="190" t="s">
        <v>439</v>
      </c>
      <c r="E24" s="17" t="s">
        <v>153</v>
      </c>
      <c r="F24" s="191">
        <v>111.78</v>
      </c>
      <c r="H24" s="32"/>
    </row>
    <row r="25" spans="2:8" s="1" customFormat="1" ht="16.899999999999999" customHeight="1">
      <c r="B25" s="32"/>
      <c r="C25" s="186" t="s">
        <v>109</v>
      </c>
      <c r="D25" s="187" t="s">
        <v>1</v>
      </c>
      <c r="E25" s="188" t="s">
        <v>1</v>
      </c>
      <c r="F25" s="189">
        <v>298.07900000000001</v>
      </c>
      <c r="H25" s="32"/>
    </row>
    <row r="26" spans="2:8" s="1" customFormat="1" ht="16.899999999999999" customHeight="1">
      <c r="B26" s="32"/>
      <c r="C26" s="190" t="s">
        <v>1</v>
      </c>
      <c r="D26" s="190" t="s">
        <v>297</v>
      </c>
      <c r="E26" s="17" t="s">
        <v>1</v>
      </c>
      <c r="F26" s="191">
        <v>0</v>
      </c>
      <c r="H26" s="32"/>
    </row>
    <row r="27" spans="2:8" s="1" customFormat="1" ht="16.899999999999999" customHeight="1">
      <c r="B27" s="32"/>
      <c r="C27" s="190" t="s">
        <v>1</v>
      </c>
      <c r="D27" s="190" t="s">
        <v>298</v>
      </c>
      <c r="E27" s="17" t="s">
        <v>1</v>
      </c>
      <c r="F27" s="191">
        <v>358.69200000000001</v>
      </c>
      <c r="H27" s="32"/>
    </row>
    <row r="28" spans="2:8" s="1" customFormat="1" ht="16.899999999999999" customHeight="1">
      <c r="B28" s="32"/>
      <c r="C28" s="190" t="s">
        <v>1</v>
      </c>
      <c r="D28" s="190" t="s">
        <v>299</v>
      </c>
      <c r="E28" s="17" t="s">
        <v>1</v>
      </c>
      <c r="F28" s="191">
        <v>-60.613</v>
      </c>
      <c r="H28" s="32"/>
    </row>
    <row r="29" spans="2:8" s="1" customFormat="1" ht="16.899999999999999" customHeight="1">
      <c r="B29" s="32"/>
      <c r="C29" s="190" t="s">
        <v>109</v>
      </c>
      <c r="D29" s="190" t="s">
        <v>171</v>
      </c>
      <c r="E29" s="17" t="s">
        <v>1</v>
      </c>
      <c r="F29" s="191">
        <v>298.07900000000001</v>
      </c>
      <c r="H29" s="32"/>
    </row>
    <row r="30" spans="2:8" s="1" customFormat="1" ht="16.899999999999999" customHeight="1">
      <c r="B30" s="32"/>
      <c r="C30" s="192" t="s">
        <v>702</v>
      </c>
      <c r="H30" s="32"/>
    </row>
    <row r="31" spans="2:8" s="1" customFormat="1" ht="22.5">
      <c r="B31" s="32"/>
      <c r="C31" s="190" t="s">
        <v>294</v>
      </c>
      <c r="D31" s="190" t="s">
        <v>295</v>
      </c>
      <c r="E31" s="17" t="s">
        <v>206</v>
      </c>
      <c r="F31" s="191">
        <v>149.04</v>
      </c>
      <c r="H31" s="32"/>
    </row>
    <row r="32" spans="2:8" s="1" customFormat="1" ht="22.5">
      <c r="B32" s="32"/>
      <c r="C32" s="190" t="s">
        <v>302</v>
      </c>
      <c r="D32" s="190" t="s">
        <v>303</v>
      </c>
      <c r="E32" s="17" t="s">
        <v>206</v>
      </c>
      <c r="F32" s="191">
        <v>1490.395</v>
      </c>
      <c r="H32" s="32"/>
    </row>
    <row r="33" spans="2:8" s="1" customFormat="1" ht="22.5">
      <c r="B33" s="32"/>
      <c r="C33" s="190" t="s">
        <v>307</v>
      </c>
      <c r="D33" s="190" t="s">
        <v>308</v>
      </c>
      <c r="E33" s="17" t="s">
        <v>206</v>
      </c>
      <c r="F33" s="191">
        <v>149.04</v>
      </c>
      <c r="H33" s="32"/>
    </row>
    <row r="34" spans="2:8" s="1" customFormat="1" ht="22.5">
      <c r="B34" s="32"/>
      <c r="C34" s="190" t="s">
        <v>311</v>
      </c>
      <c r="D34" s="190" t="s">
        <v>312</v>
      </c>
      <c r="E34" s="17" t="s">
        <v>206</v>
      </c>
      <c r="F34" s="191">
        <v>1490.395</v>
      </c>
      <c r="H34" s="32"/>
    </row>
    <row r="35" spans="2:8" s="1" customFormat="1" ht="22.5">
      <c r="B35" s="32"/>
      <c r="C35" s="190" t="s">
        <v>325</v>
      </c>
      <c r="D35" s="190" t="s">
        <v>326</v>
      </c>
      <c r="E35" s="17" t="s">
        <v>327</v>
      </c>
      <c r="F35" s="191">
        <v>596.15800000000002</v>
      </c>
      <c r="H35" s="32"/>
    </row>
    <row r="36" spans="2:8" s="1" customFormat="1" ht="16.899999999999999" customHeight="1">
      <c r="B36" s="32"/>
      <c r="C36" s="190" t="s">
        <v>331</v>
      </c>
      <c r="D36" s="190" t="s">
        <v>332</v>
      </c>
      <c r="E36" s="17" t="s">
        <v>206</v>
      </c>
      <c r="F36" s="191">
        <v>298.07900000000001</v>
      </c>
      <c r="H36" s="32"/>
    </row>
    <row r="37" spans="2:8" s="1" customFormat="1" ht="16.899999999999999" customHeight="1">
      <c r="B37" s="32"/>
      <c r="C37" s="186" t="s">
        <v>97</v>
      </c>
      <c r="D37" s="187" t="s">
        <v>1</v>
      </c>
      <c r="E37" s="188" t="s">
        <v>1</v>
      </c>
      <c r="F37" s="189">
        <v>74.97</v>
      </c>
      <c r="H37" s="32"/>
    </row>
    <row r="38" spans="2:8" s="1" customFormat="1" ht="16.899999999999999" customHeight="1">
      <c r="B38" s="32"/>
      <c r="C38" s="190" t="s">
        <v>1</v>
      </c>
      <c r="D38" s="190" t="s">
        <v>362</v>
      </c>
      <c r="E38" s="17" t="s">
        <v>1</v>
      </c>
      <c r="F38" s="191">
        <v>67.319999999999993</v>
      </c>
      <c r="H38" s="32"/>
    </row>
    <row r="39" spans="2:8" s="1" customFormat="1" ht="16.899999999999999" customHeight="1">
      <c r="B39" s="32"/>
      <c r="C39" s="190" t="s">
        <v>1</v>
      </c>
      <c r="D39" s="190" t="s">
        <v>363</v>
      </c>
      <c r="E39" s="17" t="s">
        <v>1</v>
      </c>
      <c r="F39" s="191">
        <v>7.65</v>
      </c>
      <c r="H39" s="32"/>
    </row>
    <row r="40" spans="2:8" s="1" customFormat="1" ht="16.899999999999999" customHeight="1">
      <c r="B40" s="32"/>
      <c r="C40" s="190" t="s">
        <v>97</v>
      </c>
      <c r="D40" s="190" t="s">
        <v>171</v>
      </c>
      <c r="E40" s="17" t="s">
        <v>1</v>
      </c>
      <c r="F40" s="191">
        <v>74.97</v>
      </c>
      <c r="H40" s="32"/>
    </row>
    <row r="41" spans="2:8" s="1" customFormat="1" ht="16.899999999999999" customHeight="1">
      <c r="B41" s="32"/>
      <c r="C41" s="192" t="s">
        <v>702</v>
      </c>
      <c r="H41" s="32"/>
    </row>
    <row r="42" spans="2:8" s="1" customFormat="1" ht="16.899999999999999" customHeight="1">
      <c r="B42" s="32"/>
      <c r="C42" s="190" t="s">
        <v>359</v>
      </c>
      <c r="D42" s="190" t="s">
        <v>360</v>
      </c>
      <c r="E42" s="17" t="s">
        <v>206</v>
      </c>
      <c r="F42" s="191">
        <v>74.97</v>
      </c>
      <c r="H42" s="32"/>
    </row>
    <row r="43" spans="2:8" s="1" customFormat="1" ht="16.899999999999999" customHeight="1">
      <c r="B43" s="32"/>
      <c r="C43" s="190" t="s">
        <v>335</v>
      </c>
      <c r="D43" s="190" t="s">
        <v>336</v>
      </c>
      <c r="E43" s="17" t="s">
        <v>206</v>
      </c>
      <c r="F43" s="191">
        <v>60.613</v>
      </c>
      <c r="H43" s="32"/>
    </row>
    <row r="44" spans="2:8" s="1" customFormat="1" ht="16.899999999999999" customHeight="1">
      <c r="B44" s="32"/>
      <c r="C44" s="186" t="s">
        <v>99</v>
      </c>
      <c r="D44" s="187" t="s">
        <v>1</v>
      </c>
      <c r="E44" s="188" t="s">
        <v>1</v>
      </c>
      <c r="F44" s="189">
        <v>18.53</v>
      </c>
      <c r="H44" s="32"/>
    </row>
    <row r="45" spans="2:8" s="1" customFormat="1" ht="16.899999999999999" customHeight="1">
      <c r="B45" s="32"/>
      <c r="C45" s="190" t="s">
        <v>1</v>
      </c>
      <c r="D45" s="190" t="s">
        <v>380</v>
      </c>
      <c r="E45" s="17" t="s">
        <v>1</v>
      </c>
      <c r="F45" s="191">
        <v>16.829999999999998</v>
      </c>
      <c r="H45" s="32"/>
    </row>
    <row r="46" spans="2:8" s="1" customFormat="1" ht="16.899999999999999" customHeight="1">
      <c r="B46" s="32"/>
      <c r="C46" s="190" t="s">
        <v>1</v>
      </c>
      <c r="D46" s="190" t="s">
        <v>381</v>
      </c>
      <c r="E46" s="17" t="s">
        <v>1</v>
      </c>
      <c r="F46" s="191">
        <v>1.7</v>
      </c>
      <c r="H46" s="32"/>
    </row>
    <row r="47" spans="2:8" s="1" customFormat="1" ht="16.899999999999999" customHeight="1">
      <c r="B47" s="32"/>
      <c r="C47" s="190" t="s">
        <v>99</v>
      </c>
      <c r="D47" s="190" t="s">
        <v>171</v>
      </c>
      <c r="E47" s="17" t="s">
        <v>1</v>
      </c>
      <c r="F47" s="191">
        <v>18.53</v>
      </c>
      <c r="H47" s="32"/>
    </row>
    <row r="48" spans="2:8" s="1" customFormat="1" ht="16.899999999999999" customHeight="1">
      <c r="B48" s="32"/>
      <c r="C48" s="192" t="s">
        <v>702</v>
      </c>
      <c r="H48" s="32"/>
    </row>
    <row r="49" spans="2:8" s="1" customFormat="1" ht="16.899999999999999" customHeight="1">
      <c r="B49" s="32"/>
      <c r="C49" s="190" t="s">
        <v>377</v>
      </c>
      <c r="D49" s="190" t="s">
        <v>378</v>
      </c>
      <c r="E49" s="17" t="s">
        <v>206</v>
      </c>
      <c r="F49" s="191">
        <v>18.53</v>
      </c>
      <c r="H49" s="32"/>
    </row>
    <row r="50" spans="2:8" s="1" customFormat="1" ht="16.899999999999999" customHeight="1">
      <c r="B50" s="32"/>
      <c r="C50" s="190" t="s">
        <v>335</v>
      </c>
      <c r="D50" s="190" t="s">
        <v>336</v>
      </c>
      <c r="E50" s="17" t="s">
        <v>206</v>
      </c>
      <c r="F50" s="191">
        <v>60.613</v>
      </c>
      <c r="H50" s="32"/>
    </row>
    <row r="51" spans="2:8" s="1" customFormat="1" ht="16.899999999999999" customHeight="1">
      <c r="B51" s="32"/>
      <c r="C51" s="186" t="s">
        <v>105</v>
      </c>
      <c r="D51" s="187" t="s">
        <v>1</v>
      </c>
      <c r="E51" s="188" t="s">
        <v>1</v>
      </c>
      <c r="F51" s="189">
        <v>180.33699999999999</v>
      </c>
      <c r="H51" s="32"/>
    </row>
    <row r="52" spans="2:8" s="1" customFormat="1" ht="16.899999999999999" customHeight="1">
      <c r="B52" s="32"/>
      <c r="C52" s="190" t="s">
        <v>1</v>
      </c>
      <c r="D52" s="190" t="s">
        <v>338</v>
      </c>
      <c r="E52" s="17" t="s">
        <v>1</v>
      </c>
      <c r="F52" s="191">
        <v>0</v>
      </c>
      <c r="H52" s="32"/>
    </row>
    <row r="53" spans="2:8" s="1" customFormat="1" ht="16.899999999999999" customHeight="1">
      <c r="B53" s="32"/>
      <c r="C53" s="190" t="s">
        <v>1</v>
      </c>
      <c r="D53" s="190" t="s">
        <v>339</v>
      </c>
      <c r="E53" s="17" t="s">
        <v>1</v>
      </c>
      <c r="F53" s="191">
        <v>6.5979999999999999</v>
      </c>
      <c r="H53" s="32"/>
    </row>
    <row r="54" spans="2:8" s="1" customFormat="1" ht="16.899999999999999" customHeight="1">
      <c r="B54" s="32"/>
      <c r="C54" s="190" t="s">
        <v>1</v>
      </c>
      <c r="D54" s="190" t="s">
        <v>340</v>
      </c>
      <c r="E54" s="17" t="s">
        <v>1</v>
      </c>
      <c r="F54" s="191">
        <v>7.468</v>
      </c>
      <c r="H54" s="32"/>
    </row>
    <row r="55" spans="2:8" s="1" customFormat="1" ht="16.899999999999999" customHeight="1">
      <c r="B55" s="32"/>
      <c r="C55" s="190" t="s">
        <v>1</v>
      </c>
      <c r="D55" s="190" t="s">
        <v>341</v>
      </c>
      <c r="E55" s="17" t="s">
        <v>1</v>
      </c>
      <c r="F55" s="191">
        <v>53.052999999999997</v>
      </c>
      <c r="H55" s="32"/>
    </row>
    <row r="56" spans="2:8" s="1" customFormat="1" ht="16.899999999999999" customHeight="1">
      <c r="B56" s="32"/>
      <c r="C56" s="190" t="s">
        <v>1</v>
      </c>
      <c r="D56" s="190" t="s">
        <v>342</v>
      </c>
      <c r="E56" s="17" t="s">
        <v>1</v>
      </c>
      <c r="F56" s="191">
        <v>33.759</v>
      </c>
      <c r="H56" s="32"/>
    </row>
    <row r="57" spans="2:8" s="1" customFormat="1" ht="16.899999999999999" customHeight="1">
      <c r="B57" s="32"/>
      <c r="C57" s="190" t="s">
        <v>1</v>
      </c>
      <c r="D57" s="190" t="s">
        <v>343</v>
      </c>
      <c r="E57" s="17" t="s">
        <v>1</v>
      </c>
      <c r="F57" s="191">
        <v>31.702000000000002</v>
      </c>
      <c r="H57" s="32"/>
    </row>
    <row r="58" spans="2:8" s="1" customFormat="1" ht="16.899999999999999" customHeight="1">
      <c r="B58" s="32"/>
      <c r="C58" s="190" t="s">
        <v>1</v>
      </c>
      <c r="D58" s="190" t="s">
        <v>344</v>
      </c>
      <c r="E58" s="17" t="s">
        <v>1</v>
      </c>
      <c r="F58" s="191">
        <v>7.085</v>
      </c>
      <c r="H58" s="32"/>
    </row>
    <row r="59" spans="2:8" s="1" customFormat="1" ht="16.899999999999999" customHeight="1">
      <c r="B59" s="32"/>
      <c r="C59" s="190" t="s">
        <v>1</v>
      </c>
      <c r="D59" s="190" t="s">
        <v>345</v>
      </c>
      <c r="E59" s="17" t="s">
        <v>1</v>
      </c>
      <c r="F59" s="191">
        <v>8.8450000000000006</v>
      </c>
      <c r="H59" s="32"/>
    </row>
    <row r="60" spans="2:8" s="1" customFormat="1" ht="16.899999999999999" customHeight="1">
      <c r="B60" s="32"/>
      <c r="C60" s="190" t="s">
        <v>1</v>
      </c>
      <c r="D60" s="190" t="s">
        <v>346</v>
      </c>
      <c r="E60" s="17" t="s">
        <v>1</v>
      </c>
      <c r="F60" s="191">
        <v>31.827000000000002</v>
      </c>
      <c r="H60" s="32"/>
    </row>
    <row r="61" spans="2:8" s="1" customFormat="1" ht="16.899999999999999" customHeight="1">
      <c r="B61" s="32"/>
      <c r="C61" s="190" t="s">
        <v>105</v>
      </c>
      <c r="D61" s="190" t="s">
        <v>171</v>
      </c>
      <c r="E61" s="17" t="s">
        <v>1</v>
      </c>
      <c r="F61" s="191">
        <v>180.33699999999999</v>
      </c>
      <c r="H61" s="32"/>
    </row>
    <row r="62" spans="2:8" s="1" customFormat="1" ht="16.899999999999999" customHeight="1">
      <c r="B62" s="32"/>
      <c r="C62" s="192" t="s">
        <v>702</v>
      </c>
      <c r="H62" s="32"/>
    </row>
    <row r="63" spans="2:8" s="1" customFormat="1" ht="16.899999999999999" customHeight="1">
      <c r="B63" s="32"/>
      <c r="C63" s="190" t="s">
        <v>335</v>
      </c>
      <c r="D63" s="190" t="s">
        <v>336</v>
      </c>
      <c r="E63" s="17" t="s">
        <v>206</v>
      </c>
      <c r="F63" s="191">
        <v>180.33699999999999</v>
      </c>
      <c r="H63" s="32"/>
    </row>
    <row r="64" spans="2:8" s="1" customFormat="1" ht="16.899999999999999" customHeight="1">
      <c r="B64" s="32"/>
      <c r="C64" s="190" t="s">
        <v>335</v>
      </c>
      <c r="D64" s="190" t="s">
        <v>336</v>
      </c>
      <c r="E64" s="17" t="s">
        <v>206</v>
      </c>
      <c r="F64" s="191">
        <v>60.613</v>
      </c>
      <c r="H64" s="32"/>
    </row>
    <row r="65" spans="2:8" s="1" customFormat="1" ht="16.899999999999999" customHeight="1">
      <c r="B65" s="32"/>
      <c r="C65" s="186" t="s">
        <v>89</v>
      </c>
      <c r="D65" s="187" t="s">
        <v>1</v>
      </c>
      <c r="E65" s="188" t="s">
        <v>1</v>
      </c>
      <c r="F65" s="189">
        <v>275.02199999999999</v>
      </c>
      <c r="H65" s="32"/>
    </row>
    <row r="66" spans="2:8" s="1" customFormat="1" ht="16.899999999999999" customHeight="1">
      <c r="B66" s="32"/>
      <c r="C66" s="190" t="s">
        <v>1</v>
      </c>
      <c r="D66" s="190" t="s">
        <v>215</v>
      </c>
      <c r="E66" s="17" t="s">
        <v>1</v>
      </c>
      <c r="F66" s="191">
        <v>0</v>
      </c>
      <c r="H66" s="32"/>
    </row>
    <row r="67" spans="2:8" s="1" customFormat="1" ht="16.899999999999999" customHeight="1">
      <c r="B67" s="32"/>
      <c r="C67" s="190" t="s">
        <v>1</v>
      </c>
      <c r="D67" s="190" t="s">
        <v>216</v>
      </c>
      <c r="E67" s="17" t="s">
        <v>1</v>
      </c>
      <c r="F67" s="191">
        <v>17.224</v>
      </c>
      <c r="H67" s="32"/>
    </row>
    <row r="68" spans="2:8" s="1" customFormat="1" ht="16.899999999999999" customHeight="1">
      <c r="B68" s="32"/>
      <c r="C68" s="190" t="s">
        <v>1</v>
      </c>
      <c r="D68" s="190" t="s">
        <v>217</v>
      </c>
      <c r="E68" s="17" t="s">
        <v>1</v>
      </c>
      <c r="F68" s="191">
        <v>10.521000000000001</v>
      </c>
      <c r="H68" s="32"/>
    </row>
    <row r="69" spans="2:8" s="1" customFormat="1" ht="16.899999999999999" customHeight="1">
      <c r="B69" s="32"/>
      <c r="C69" s="190" t="s">
        <v>1</v>
      </c>
      <c r="D69" s="190" t="s">
        <v>218</v>
      </c>
      <c r="E69" s="17" t="s">
        <v>1</v>
      </c>
      <c r="F69" s="191">
        <v>74.915999999999997</v>
      </c>
      <c r="H69" s="32"/>
    </row>
    <row r="70" spans="2:8" s="1" customFormat="1" ht="16.899999999999999" customHeight="1">
      <c r="B70" s="32"/>
      <c r="C70" s="190" t="s">
        <v>1</v>
      </c>
      <c r="D70" s="190" t="s">
        <v>219</v>
      </c>
      <c r="E70" s="17" t="s">
        <v>1</v>
      </c>
      <c r="F70" s="191">
        <v>51.908999999999999</v>
      </c>
      <c r="H70" s="32"/>
    </row>
    <row r="71" spans="2:8" s="1" customFormat="1" ht="16.899999999999999" customHeight="1">
      <c r="B71" s="32"/>
      <c r="C71" s="190" t="s">
        <v>1</v>
      </c>
      <c r="D71" s="190" t="s">
        <v>220</v>
      </c>
      <c r="E71" s="17" t="s">
        <v>1</v>
      </c>
      <c r="F71" s="191">
        <v>95.171999999999997</v>
      </c>
      <c r="H71" s="32"/>
    </row>
    <row r="72" spans="2:8" s="1" customFormat="1" ht="16.899999999999999" customHeight="1">
      <c r="B72" s="32"/>
      <c r="C72" s="190" t="s">
        <v>1</v>
      </c>
      <c r="D72" s="190" t="s">
        <v>222</v>
      </c>
      <c r="E72" s="17" t="s">
        <v>1</v>
      </c>
      <c r="F72" s="191">
        <v>0</v>
      </c>
      <c r="H72" s="32"/>
    </row>
    <row r="73" spans="2:8" s="1" customFormat="1" ht="16.899999999999999" customHeight="1">
      <c r="B73" s="32"/>
      <c r="C73" s="190" t="s">
        <v>1</v>
      </c>
      <c r="D73" s="190" t="s">
        <v>223</v>
      </c>
      <c r="E73" s="17" t="s">
        <v>1</v>
      </c>
      <c r="F73" s="191">
        <v>13.08</v>
      </c>
      <c r="H73" s="32"/>
    </row>
    <row r="74" spans="2:8" s="1" customFormat="1" ht="16.899999999999999" customHeight="1">
      <c r="B74" s="32"/>
      <c r="C74" s="190" t="s">
        <v>1</v>
      </c>
      <c r="D74" s="190" t="s">
        <v>224</v>
      </c>
      <c r="E74" s="17" t="s">
        <v>1</v>
      </c>
      <c r="F74" s="191">
        <v>12.2</v>
      </c>
      <c r="H74" s="32"/>
    </row>
    <row r="75" spans="2:8" s="1" customFormat="1" ht="16.899999999999999" customHeight="1">
      <c r="B75" s="32"/>
      <c r="C75" s="190" t="s">
        <v>89</v>
      </c>
      <c r="D75" s="190" t="s">
        <v>171</v>
      </c>
      <c r="E75" s="17" t="s">
        <v>1</v>
      </c>
      <c r="F75" s="191">
        <v>275.02199999999999</v>
      </c>
      <c r="H75" s="32"/>
    </row>
    <row r="76" spans="2:8" s="1" customFormat="1" ht="16.899999999999999" customHeight="1">
      <c r="B76" s="32"/>
      <c r="C76" s="192" t="s">
        <v>702</v>
      </c>
      <c r="H76" s="32"/>
    </row>
    <row r="77" spans="2:8" s="1" customFormat="1" ht="22.5">
      <c r="B77" s="32"/>
      <c r="C77" s="190" t="s">
        <v>212</v>
      </c>
      <c r="D77" s="190" t="s">
        <v>213</v>
      </c>
      <c r="E77" s="17" t="s">
        <v>206</v>
      </c>
      <c r="F77" s="191">
        <v>137.511</v>
      </c>
      <c r="H77" s="32"/>
    </row>
    <row r="78" spans="2:8" s="1" customFormat="1" ht="22.5">
      <c r="B78" s="32"/>
      <c r="C78" s="190" t="s">
        <v>231</v>
      </c>
      <c r="D78" s="190" t="s">
        <v>232</v>
      </c>
      <c r="E78" s="17" t="s">
        <v>206</v>
      </c>
      <c r="F78" s="191">
        <v>137.511</v>
      </c>
      <c r="H78" s="32"/>
    </row>
    <row r="79" spans="2:8" s="1" customFormat="1" ht="22.5">
      <c r="B79" s="32"/>
      <c r="C79" s="190" t="s">
        <v>294</v>
      </c>
      <c r="D79" s="190" t="s">
        <v>295</v>
      </c>
      <c r="E79" s="17" t="s">
        <v>206</v>
      </c>
      <c r="F79" s="191">
        <v>149.04</v>
      </c>
      <c r="H79" s="32"/>
    </row>
    <row r="80" spans="2:8" s="1" customFormat="1" ht="16.899999999999999" customHeight="1">
      <c r="B80" s="32"/>
      <c r="C80" s="190" t="s">
        <v>335</v>
      </c>
      <c r="D80" s="190" t="s">
        <v>336</v>
      </c>
      <c r="E80" s="17" t="s">
        <v>206</v>
      </c>
      <c r="F80" s="191">
        <v>60.613</v>
      </c>
      <c r="H80" s="32"/>
    </row>
    <row r="81" spans="2:8" s="1" customFormat="1" ht="16.899999999999999" customHeight="1">
      <c r="B81" s="32"/>
      <c r="C81" s="186" t="s">
        <v>86</v>
      </c>
      <c r="D81" s="187" t="s">
        <v>1</v>
      </c>
      <c r="E81" s="188" t="s">
        <v>1</v>
      </c>
      <c r="F81" s="189">
        <v>249.74199999999999</v>
      </c>
      <c r="H81" s="32"/>
    </row>
    <row r="82" spans="2:8" s="1" customFormat="1" ht="16.899999999999999" customHeight="1">
      <c r="B82" s="32"/>
      <c r="C82" s="190" t="s">
        <v>1</v>
      </c>
      <c r="D82" s="190" t="s">
        <v>215</v>
      </c>
      <c r="E82" s="17" t="s">
        <v>1</v>
      </c>
      <c r="F82" s="191">
        <v>0</v>
      </c>
      <c r="H82" s="32"/>
    </row>
    <row r="83" spans="2:8" s="1" customFormat="1" ht="16.899999999999999" customHeight="1">
      <c r="B83" s="32"/>
      <c r="C83" s="190" t="s">
        <v>1</v>
      </c>
      <c r="D83" s="190" t="s">
        <v>216</v>
      </c>
      <c r="E83" s="17" t="s">
        <v>1</v>
      </c>
      <c r="F83" s="191">
        <v>17.224</v>
      </c>
      <c r="H83" s="32"/>
    </row>
    <row r="84" spans="2:8" s="1" customFormat="1" ht="16.899999999999999" customHeight="1">
      <c r="B84" s="32"/>
      <c r="C84" s="190" t="s">
        <v>1</v>
      </c>
      <c r="D84" s="190" t="s">
        <v>217</v>
      </c>
      <c r="E84" s="17" t="s">
        <v>1</v>
      </c>
      <c r="F84" s="191">
        <v>10.521000000000001</v>
      </c>
      <c r="H84" s="32"/>
    </row>
    <row r="85" spans="2:8" s="1" customFormat="1" ht="16.899999999999999" customHeight="1">
      <c r="B85" s="32"/>
      <c r="C85" s="190" t="s">
        <v>1</v>
      </c>
      <c r="D85" s="190" t="s">
        <v>218</v>
      </c>
      <c r="E85" s="17" t="s">
        <v>1</v>
      </c>
      <c r="F85" s="191">
        <v>74.915999999999997</v>
      </c>
      <c r="H85" s="32"/>
    </row>
    <row r="86" spans="2:8" s="1" customFormat="1" ht="16.899999999999999" customHeight="1">
      <c r="B86" s="32"/>
      <c r="C86" s="190" t="s">
        <v>1</v>
      </c>
      <c r="D86" s="190" t="s">
        <v>219</v>
      </c>
      <c r="E86" s="17" t="s">
        <v>1</v>
      </c>
      <c r="F86" s="191">
        <v>51.908999999999999</v>
      </c>
      <c r="H86" s="32"/>
    </row>
    <row r="87" spans="2:8" s="1" customFormat="1" ht="16.899999999999999" customHeight="1">
      <c r="B87" s="32"/>
      <c r="C87" s="190" t="s">
        <v>1</v>
      </c>
      <c r="D87" s="190" t="s">
        <v>220</v>
      </c>
      <c r="E87" s="17" t="s">
        <v>1</v>
      </c>
      <c r="F87" s="191">
        <v>95.171999999999997</v>
      </c>
      <c r="H87" s="32"/>
    </row>
    <row r="88" spans="2:8" s="1" customFormat="1" ht="16.899999999999999" customHeight="1">
      <c r="B88" s="32"/>
      <c r="C88" s="190" t="s">
        <v>86</v>
      </c>
      <c r="D88" s="190" t="s">
        <v>221</v>
      </c>
      <c r="E88" s="17" t="s">
        <v>1</v>
      </c>
      <c r="F88" s="191">
        <v>249.74199999999999</v>
      </c>
      <c r="H88" s="32"/>
    </row>
    <row r="89" spans="2:8" s="1" customFormat="1" ht="16.899999999999999" customHeight="1">
      <c r="B89" s="32"/>
      <c r="C89" s="186" t="s">
        <v>113</v>
      </c>
      <c r="D89" s="187" t="s">
        <v>1</v>
      </c>
      <c r="E89" s="188" t="s">
        <v>1</v>
      </c>
      <c r="F89" s="189">
        <v>1.0720000000000001</v>
      </c>
      <c r="H89" s="32"/>
    </row>
    <row r="90" spans="2:8" s="1" customFormat="1" ht="16.899999999999999" customHeight="1">
      <c r="B90" s="32"/>
      <c r="C90" s="190" t="s">
        <v>1</v>
      </c>
      <c r="D90" s="190" t="s">
        <v>208</v>
      </c>
      <c r="E90" s="17" t="s">
        <v>1</v>
      </c>
      <c r="F90" s="191">
        <v>0</v>
      </c>
      <c r="H90" s="32"/>
    </row>
    <row r="91" spans="2:8" s="1" customFormat="1" ht="16.899999999999999" customHeight="1">
      <c r="B91" s="32"/>
      <c r="C91" s="190" t="s">
        <v>113</v>
      </c>
      <c r="D91" s="190" t="s">
        <v>209</v>
      </c>
      <c r="E91" s="17" t="s">
        <v>1</v>
      </c>
      <c r="F91" s="191">
        <v>1.0720000000000001</v>
      </c>
      <c r="H91" s="32"/>
    </row>
    <row r="92" spans="2:8" s="1" customFormat="1" ht="16.899999999999999" customHeight="1">
      <c r="B92" s="32"/>
      <c r="C92" s="192" t="s">
        <v>702</v>
      </c>
      <c r="H92" s="32"/>
    </row>
    <row r="93" spans="2:8" s="1" customFormat="1" ht="22.5">
      <c r="B93" s="32"/>
      <c r="C93" s="190" t="s">
        <v>204</v>
      </c>
      <c r="D93" s="190" t="s">
        <v>205</v>
      </c>
      <c r="E93" s="17" t="s">
        <v>206</v>
      </c>
      <c r="F93" s="191">
        <v>0.53600000000000003</v>
      </c>
      <c r="H93" s="32"/>
    </row>
    <row r="94" spans="2:8" s="1" customFormat="1" ht="22.5">
      <c r="B94" s="32"/>
      <c r="C94" s="190" t="s">
        <v>227</v>
      </c>
      <c r="D94" s="190" t="s">
        <v>228</v>
      </c>
      <c r="E94" s="17" t="s">
        <v>206</v>
      </c>
      <c r="F94" s="191">
        <v>0.53600000000000003</v>
      </c>
      <c r="H94" s="32"/>
    </row>
    <row r="95" spans="2:8" s="1" customFormat="1" ht="22.5">
      <c r="B95" s="32"/>
      <c r="C95" s="190" t="s">
        <v>294</v>
      </c>
      <c r="D95" s="190" t="s">
        <v>295</v>
      </c>
      <c r="E95" s="17" t="s">
        <v>206</v>
      </c>
      <c r="F95" s="191">
        <v>149.04</v>
      </c>
      <c r="H95" s="32"/>
    </row>
    <row r="96" spans="2:8" s="1" customFormat="1" ht="16.899999999999999" customHeight="1">
      <c r="B96" s="32"/>
      <c r="C96" s="186" t="s">
        <v>83</v>
      </c>
      <c r="D96" s="187" t="s">
        <v>1</v>
      </c>
      <c r="E96" s="188" t="s">
        <v>1</v>
      </c>
      <c r="F96" s="189">
        <v>25.28</v>
      </c>
      <c r="H96" s="32"/>
    </row>
    <row r="97" spans="2:8" s="1" customFormat="1" ht="16.899999999999999" customHeight="1">
      <c r="B97" s="32"/>
      <c r="C97" s="190" t="s">
        <v>1</v>
      </c>
      <c r="D97" s="190" t="s">
        <v>222</v>
      </c>
      <c r="E97" s="17" t="s">
        <v>1</v>
      </c>
      <c r="F97" s="191">
        <v>0</v>
      </c>
      <c r="H97" s="32"/>
    </row>
    <row r="98" spans="2:8" s="1" customFormat="1" ht="16.899999999999999" customHeight="1">
      <c r="B98" s="32"/>
      <c r="C98" s="190" t="s">
        <v>1</v>
      </c>
      <c r="D98" s="190" t="s">
        <v>223</v>
      </c>
      <c r="E98" s="17" t="s">
        <v>1</v>
      </c>
      <c r="F98" s="191">
        <v>13.08</v>
      </c>
      <c r="H98" s="32"/>
    </row>
    <row r="99" spans="2:8" s="1" customFormat="1" ht="16.899999999999999" customHeight="1">
      <c r="B99" s="32"/>
      <c r="C99" s="190" t="s">
        <v>1</v>
      </c>
      <c r="D99" s="190" t="s">
        <v>224</v>
      </c>
      <c r="E99" s="17" t="s">
        <v>1</v>
      </c>
      <c r="F99" s="191">
        <v>12.2</v>
      </c>
      <c r="H99" s="32"/>
    </row>
    <row r="100" spans="2:8" s="1" customFormat="1" ht="16.899999999999999" customHeight="1">
      <c r="B100" s="32"/>
      <c r="C100" s="190" t="s">
        <v>83</v>
      </c>
      <c r="D100" s="190" t="s">
        <v>221</v>
      </c>
      <c r="E100" s="17" t="s">
        <v>1</v>
      </c>
      <c r="F100" s="191">
        <v>25.28</v>
      </c>
      <c r="H100" s="32"/>
    </row>
    <row r="101" spans="2:8" s="1" customFormat="1" ht="16.899999999999999" customHeight="1">
      <c r="B101" s="32"/>
      <c r="C101" s="186" t="s">
        <v>93</v>
      </c>
      <c r="D101" s="187" t="s">
        <v>1</v>
      </c>
      <c r="E101" s="188" t="s">
        <v>1</v>
      </c>
      <c r="F101" s="189">
        <v>82.597999999999999</v>
      </c>
      <c r="H101" s="32"/>
    </row>
    <row r="102" spans="2:8" s="1" customFormat="1" ht="16.899999999999999" customHeight="1">
      <c r="B102" s="32"/>
      <c r="C102" s="190" t="s">
        <v>1</v>
      </c>
      <c r="D102" s="190" t="s">
        <v>238</v>
      </c>
      <c r="E102" s="17" t="s">
        <v>1</v>
      </c>
      <c r="F102" s="191">
        <v>0</v>
      </c>
      <c r="H102" s="32"/>
    </row>
    <row r="103" spans="2:8" s="1" customFormat="1" ht="16.899999999999999" customHeight="1">
      <c r="B103" s="32"/>
      <c r="C103" s="190" t="s">
        <v>91</v>
      </c>
      <c r="D103" s="190" t="s">
        <v>239</v>
      </c>
      <c r="E103" s="17" t="s">
        <v>1</v>
      </c>
      <c r="F103" s="191">
        <v>78.998000000000005</v>
      </c>
      <c r="H103" s="32"/>
    </row>
    <row r="104" spans="2:8" s="1" customFormat="1" ht="16.899999999999999" customHeight="1">
      <c r="B104" s="32"/>
      <c r="C104" s="190" t="s">
        <v>1</v>
      </c>
      <c r="D104" s="190" t="s">
        <v>240</v>
      </c>
      <c r="E104" s="17" t="s">
        <v>1</v>
      </c>
      <c r="F104" s="191">
        <v>0</v>
      </c>
      <c r="H104" s="32"/>
    </row>
    <row r="105" spans="2:8" s="1" customFormat="1" ht="16.899999999999999" customHeight="1">
      <c r="B105" s="32"/>
      <c r="C105" s="190" t="s">
        <v>95</v>
      </c>
      <c r="D105" s="190" t="s">
        <v>241</v>
      </c>
      <c r="E105" s="17" t="s">
        <v>1</v>
      </c>
      <c r="F105" s="191">
        <v>3.6</v>
      </c>
      <c r="H105" s="32"/>
    </row>
    <row r="106" spans="2:8" s="1" customFormat="1" ht="16.899999999999999" customHeight="1">
      <c r="B106" s="32"/>
      <c r="C106" s="190" t="s">
        <v>93</v>
      </c>
      <c r="D106" s="190" t="s">
        <v>171</v>
      </c>
      <c r="E106" s="17" t="s">
        <v>1</v>
      </c>
      <c r="F106" s="191">
        <v>82.597999999999999</v>
      </c>
      <c r="H106" s="32"/>
    </row>
    <row r="107" spans="2:8" s="1" customFormat="1" ht="16.899999999999999" customHeight="1">
      <c r="B107" s="32"/>
      <c r="C107" s="192" t="s">
        <v>702</v>
      </c>
      <c r="H107" s="32"/>
    </row>
    <row r="108" spans="2:8" s="1" customFormat="1" ht="16.899999999999999" customHeight="1">
      <c r="B108" s="32"/>
      <c r="C108" s="190" t="s">
        <v>235</v>
      </c>
      <c r="D108" s="190" t="s">
        <v>236</v>
      </c>
      <c r="E108" s="17" t="s">
        <v>206</v>
      </c>
      <c r="F108" s="191">
        <v>41.298999999999999</v>
      </c>
      <c r="H108" s="32"/>
    </row>
    <row r="109" spans="2:8" s="1" customFormat="1" ht="16.899999999999999" customHeight="1">
      <c r="B109" s="32"/>
      <c r="C109" s="190" t="s">
        <v>244</v>
      </c>
      <c r="D109" s="190" t="s">
        <v>245</v>
      </c>
      <c r="E109" s="17" t="s">
        <v>206</v>
      </c>
      <c r="F109" s="191">
        <v>41.298999999999999</v>
      </c>
      <c r="H109" s="32"/>
    </row>
    <row r="110" spans="2:8" s="1" customFormat="1" ht="22.5">
      <c r="B110" s="32"/>
      <c r="C110" s="190" t="s">
        <v>294</v>
      </c>
      <c r="D110" s="190" t="s">
        <v>295</v>
      </c>
      <c r="E110" s="17" t="s">
        <v>206</v>
      </c>
      <c r="F110" s="191">
        <v>149.04</v>
      </c>
      <c r="H110" s="32"/>
    </row>
    <row r="111" spans="2:8" s="1" customFormat="1" ht="16.899999999999999" customHeight="1">
      <c r="B111" s="32"/>
      <c r="C111" s="190" t="s">
        <v>335</v>
      </c>
      <c r="D111" s="190" t="s">
        <v>336</v>
      </c>
      <c r="E111" s="17" t="s">
        <v>206</v>
      </c>
      <c r="F111" s="191">
        <v>60.613</v>
      </c>
      <c r="H111" s="32"/>
    </row>
    <row r="112" spans="2:8" s="1" customFormat="1" ht="16.899999999999999" customHeight="1">
      <c r="B112" s="32"/>
      <c r="C112" s="186" t="s">
        <v>91</v>
      </c>
      <c r="D112" s="187" t="s">
        <v>1</v>
      </c>
      <c r="E112" s="188" t="s">
        <v>1</v>
      </c>
      <c r="F112" s="189">
        <v>78.998000000000005</v>
      </c>
      <c r="H112" s="32"/>
    </row>
    <row r="113" spans="2:8" s="1" customFormat="1" ht="16.899999999999999" customHeight="1">
      <c r="B113" s="32"/>
      <c r="C113" s="190" t="s">
        <v>1</v>
      </c>
      <c r="D113" s="190" t="s">
        <v>238</v>
      </c>
      <c r="E113" s="17" t="s">
        <v>1</v>
      </c>
      <c r="F113" s="191">
        <v>0</v>
      </c>
      <c r="H113" s="32"/>
    </row>
    <row r="114" spans="2:8" s="1" customFormat="1" ht="16.899999999999999" customHeight="1">
      <c r="B114" s="32"/>
      <c r="C114" s="190" t="s">
        <v>91</v>
      </c>
      <c r="D114" s="190" t="s">
        <v>239</v>
      </c>
      <c r="E114" s="17" t="s">
        <v>1</v>
      </c>
      <c r="F114" s="191">
        <v>78.998000000000005</v>
      </c>
      <c r="H114" s="32"/>
    </row>
    <row r="115" spans="2:8" s="1" customFormat="1" ht="16.899999999999999" customHeight="1">
      <c r="B115" s="32"/>
      <c r="C115" s="186" t="s">
        <v>95</v>
      </c>
      <c r="D115" s="187" t="s">
        <v>1</v>
      </c>
      <c r="E115" s="188" t="s">
        <v>1</v>
      </c>
      <c r="F115" s="189">
        <v>3.6</v>
      </c>
      <c r="H115" s="32"/>
    </row>
    <row r="116" spans="2:8" s="1" customFormat="1" ht="16.899999999999999" customHeight="1">
      <c r="B116" s="32"/>
      <c r="C116" s="190" t="s">
        <v>1</v>
      </c>
      <c r="D116" s="190" t="s">
        <v>240</v>
      </c>
      <c r="E116" s="17" t="s">
        <v>1</v>
      </c>
      <c r="F116" s="191">
        <v>0</v>
      </c>
      <c r="H116" s="32"/>
    </row>
    <row r="117" spans="2:8" s="1" customFormat="1" ht="16.899999999999999" customHeight="1">
      <c r="B117" s="32"/>
      <c r="C117" s="190" t="s">
        <v>95</v>
      </c>
      <c r="D117" s="190" t="s">
        <v>241</v>
      </c>
      <c r="E117" s="17" t="s">
        <v>1</v>
      </c>
      <c r="F117" s="191">
        <v>3.6</v>
      </c>
      <c r="H117" s="32"/>
    </row>
    <row r="118" spans="2:8" s="1" customFormat="1" ht="16.899999999999999" customHeight="1">
      <c r="B118" s="32"/>
      <c r="C118" s="186" t="s">
        <v>111</v>
      </c>
      <c r="D118" s="187" t="s">
        <v>1</v>
      </c>
      <c r="E118" s="188" t="s">
        <v>1</v>
      </c>
      <c r="F118" s="189">
        <v>84.058999999999997</v>
      </c>
      <c r="H118" s="32"/>
    </row>
    <row r="119" spans="2:8" s="1" customFormat="1" ht="16.899999999999999" customHeight="1">
      <c r="B119" s="32"/>
      <c r="C119" s="190" t="s">
        <v>111</v>
      </c>
      <c r="D119" s="190" t="s">
        <v>112</v>
      </c>
      <c r="E119" s="17" t="s">
        <v>1</v>
      </c>
      <c r="F119" s="191">
        <v>84.058999999999997</v>
      </c>
      <c r="H119" s="32"/>
    </row>
    <row r="120" spans="2:8" s="1" customFormat="1" ht="16.899999999999999" customHeight="1">
      <c r="B120" s="32"/>
      <c r="C120" s="192" t="s">
        <v>702</v>
      </c>
      <c r="H120" s="32"/>
    </row>
    <row r="121" spans="2:8" s="1" customFormat="1" ht="16.899999999999999" customHeight="1">
      <c r="B121" s="32"/>
      <c r="C121" s="190" t="s">
        <v>630</v>
      </c>
      <c r="D121" s="190" t="s">
        <v>631</v>
      </c>
      <c r="E121" s="17" t="s">
        <v>327</v>
      </c>
      <c r="F121" s="191">
        <v>84.058999999999997</v>
      </c>
      <c r="H121" s="32"/>
    </row>
    <row r="122" spans="2:8" s="1" customFormat="1" ht="16.899999999999999" customHeight="1">
      <c r="B122" s="32"/>
      <c r="C122" s="190" t="s">
        <v>634</v>
      </c>
      <c r="D122" s="190" t="s">
        <v>635</v>
      </c>
      <c r="E122" s="17" t="s">
        <v>327</v>
      </c>
      <c r="F122" s="191">
        <v>1597.1210000000001</v>
      </c>
      <c r="H122" s="32"/>
    </row>
    <row r="123" spans="2:8" s="1" customFormat="1" ht="16.899999999999999" customHeight="1">
      <c r="B123" s="32"/>
      <c r="C123" s="190" t="s">
        <v>639</v>
      </c>
      <c r="D123" s="190" t="s">
        <v>640</v>
      </c>
      <c r="E123" s="17" t="s">
        <v>327</v>
      </c>
      <c r="F123" s="191">
        <v>62.936</v>
      </c>
      <c r="H123" s="32"/>
    </row>
    <row r="124" spans="2:8" s="1" customFormat="1" ht="22.5">
      <c r="B124" s="32"/>
      <c r="C124" s="190" t="s">
        <v>657</v>
      </c>
      <c r="D124" s="190" t="s">
        <v>658</v>
      </c>
      <c r="E124" s="17" t="s">
        <v>327</v>
      </c>
      <c r="F124" s="191">
        <v>49.183999999999997</v>
      </c>
      <c r="H124" s="32"/>
    </row>
    <row r="125" spans="2:8" s="1" customFormat="1" ht="16.899999999999999" customHeight="1">
      <c r="B125" s="32"/>
      <c r="C125" s="186" t="s">
        <v>103</v>
      </c>
      <c r="D125" s="187" t="s">
        <v>1</v>
      </c>
      <c r="E125" s="188" t="s">
        <v>1</v>
      </c>
      <c r="F125" s="189">
        <v>62.936</v>
      </c>
      <c r="H125" s="32"/>
    </row>
    <row r="126" spans="2:8" s="1" customFormat="1" ht="16.899999999999999" customHeight="1">
      <c r="B126" s="32"/>
      <c r="C126" s="190" t="s">
        <v>103</v>
      </c>
      <c r="D126" s="190" t="s">
        <v>642</v>
      </c>
      <c r="E126" s="17" t="s">
        <v>1</v>
      </c>
      <c r="F126" s="191">
        <v>62.936</v>
      </c>
      <c r="H126" s="32"/>
    </row>
    <row r="127" spans="2:8" s="1" customFormat="1" ht="16.899999999999999" customHeight="1">
      <c r="B127" s="32"/>
      <c r="C127" s="192" t="s">
        <v>702</v>
      </c>
      <c r="H127" s="32"/>
    </row>
    <row r="128" spans="2:8" s="1" customFormat="1" ht="16.899999999999999" customHeight="1">
      <c r="B128" s="32"/>
      <c r="C128" s="190" t="s">
        <v>639</v>
      </c>
      <c r="D128" s="190" t="s">
        <v>640</v>
      </c>
      <c r="E128" s="17" t="s">
        <v>327</v>
      </c>
      <c r="F128" s="191">
        <v>62.936</v>
      </c>
      <c r="H128" s="32"/>
    </row>
    <row r="129" spans="2:8" s="1" customFormat="1" ht="16.899999999999999" customHeight="1">
      <c r="B129" s="32"/>
      <c r="C129" s="190" t="s">
        <v>644</v>
      </c>
      <c r="D129" s="190" t="s">
        <v>645</v>
      </c>
      <c r="E129" s="17" t="s">
        <v>327</v>
      </c>
      <c r="F129" s="191">
        <v>1195.7840000000001</v>
      </c>
      <c r="H129" s="32"/>
    </row>
    <row r="130" spans="2:8" s="1" customFormat="1" ht="22.5">
      <c r="B130" s="32"/>
      <c r="C130" s="190" t="s">
        <v>653</v>
      </c>
      <c r="D130" s="190" t="s">
        <v>654</v>
      </c>
      <c r="E130" s="17" t="s">
        <v>327</v>
      </c>
      <c r="F130" s="191">
        <v>62.936</v>
      </c>
      <c r="H130" s="32"/>
    </row>
    <row r="131" spans="2:8" s="1" customFormat="1" ht="16.899999999999999" customHeight="1">
      <c r="B131" s="32"/>
      <c r="C131" s="186" t="s">
        <v>107</v>
      </c>
      <c r="D131" s="187" t="s">
        <v>1</v>
      </c>
      <c r="E131" s="188" t="s">
        <v>1</v>
      </c>
      <c r="F131" s="189">
        <v>60.613</v>
      </c>
      <c r="H131" s="32"/>
    </row>
    <row r="132" spans="2:8" s="1" customFormat="1" ht="16.899999999999999" customHeight="1">
      <c r="B132" s="32"/>
      <c r="C132" s="190" t="s">
        <v>1</v>
      </c>
      <c r="D132" s="190" t="s">
        <v>355</v>
      </c>
      <c r="E132" s="17" t="s">
        <v>1</v>
      </c>
      <c r="F132" s="191">
        <v>357.62</v>
      </c>
      <c r="H132" s="32"/>
    </row>
    <row r="133" spans="2:8" s="1" customFormat="1" ht="16.899999999999999" customHeight="1">
      <c r="B133" s="32"/>
      <c r="C133" s="190" t="s">
        <v>1</v>
      </c>
      <c r="D133" s="190" t="s">
        <v>356</v>
      </c>
      <c r="E133" s="17" t="s">
        <v>1</v>
      </c>
      <c r="F133" s="191">
        <v>-273.83699999999999</v>
      </c>
      <c r="H133" s="32"/>
    </row>
    <row r="134" spans="2:8" s="1" customFormat="1" ht="16.899999999999999" customHeight="1">
      <c r="B134" s="32"/>
      <c r="C134" s="190" t="s">
        <v>1</v>
      </c>
      <c r="D134" s="190" t="s">
        <v>357</v>
      </c>
      <c r="E134" s="17" t="s">
        <v>1</v>
      </c>
      <c r="F134" s="191">
        <v>-23.17</v>
      </c>
      <c r="H134" s="32"/>
    </row>
    <row r="135" spans="2:8" s="1" customFormat="1" ht="16.899999999999999" customHeight="1">
      <c r="B135" s="32"/>
      <c r="C135" s="190" t="s">
        <v>107</v>
      </c>
      <c r="D135" s="190" t="s">
        <v>171</v>
      </c>
      <c r="E135" s="17" t="s">
        <v>1</v>
      </c>
      <c r="F135" s="191">
        <v>60.613</v>
      </c>
      <c r="H135" s="32"/>
    </row>
    <row r="136" spans="2:8" s="1" customFormat="1" ht="16.899999999999999" customHeight="1">
      <c r="B136" s="32"/>
      <c r="C136" s="192" t="s">
        <v>702</v>
      </c>
      <c r="H136" s="32"/>
    </row>
    <row r="137" spans="2:8" s="1" customFormat="1" ht="16.899999999999999" customHeight="1">
      <c r="B137" s="32"/>
      <c r="C137" s="190" t="s">
        <v>335</v>
      </c>
      <c r="D137" s="190" t="s">
        <v>336</v>
      </c>
      <c r="E137" s="17" t="s">
        <v>206</v>
      </c>
      <c r="F137" s="191">
        <v>60.613</v>
      </c>
      <c r="H137" s="32"/>
    </row>
    <row r="138" spans="2:8" s="1" customFormat="1" ht="22.5">
      <c r="B138" s="32"/>
      <c r="C138" s="190" t="s">
        <v>284</v>
      </c>
      <c r="D138" s="190" t="s">
        <v>285</v>
      </c>
      <c r="E138" s="17" t="s">
        <v>206</v>
      </c>
      <c r="F138" s="191">
        <v>60.613</v>
      </c>
      <c r="H138" s="32"/>
    </row>
    <row r="139" spans="2:8" s="1" customFormat="1" ht="22.5">
      <c r="B139" s="32"/>
      <c r="C139" s="190" t="s">
        <v>290</v>
      </c>
      <c r="D139" s="190" t="s">
        <v>291</v>
      </c>
      <c r="E139" s="17" t="s">
        <v>206</v>
      </c>
      <c r="F139" s="191">
        <v>60.613</v>
      </c>
      <c r="H139" s="32"/>
    </row>
    <row r="140" spans="2:8" s="1" customFormat="1" ht="22.5">
      <c r="B140" s="32"/>
      <c r="C140" s="190" t="s">
        <v>294</v>
      </c>
      <c r="D140" s="190" t="s">
        <v>295</v>
      </c>
      <c r="E140" s="17" t="s">
        <v>206</v>
      </c>
      <c r="F140" s="191">
        <v>149.04</v>
      </c>
      <c r="H140" s="32"/>
    </row>
    <row r="141" spans="2:8" s="1" customFormat="1" ht="16.899999999999999" customHeight="1">
      <c r="B141" s="32"/>
      <c r="C141" s="190" t="s">
        <v>315</v>
      </c>
      <c r="D141" s="190" t="s">
        <v>316</v>
      </c>
      <c r="E141" s="17" t="s">
        <v>206</v>
      </c>
      <c r="F141" s="191">
        <v>30.306999999999999</v>
      </c>
      <c r="H141" s="32"/>
    </row>
    <row r="142" spans="2:8" s="1" customFormat="1" ht="16.899999999999999" customHeight="1">
      <c r="B142" s="32"/>
      <c r="C142" s="190" t="s">
        <v>320</v>
      </c>
      <c r="D142" s="190" t="s">
        <v>321</v>
      </c>
      <c r="E142" s="17" t="s">
        <v>206</v>
      </c>
      <c r="F142" s="191">
        <v>30.306999999999999</v>
      </c>
      <c r="H142" s="32"/>
    </row>
    <row r="143" spans="2:8" s="1" customFormat="1" ht="7.35" customHeight="1">
      <c r="B143" s="44"/>
      <c r="C143" s="45"/>
      <c r="D143" s="45"/>
      <c r="E143" s="45"/>
      <c r="F143" s="45"/>
      <c r="G143" s="45"/>
      <c r="H143" s="32"/>
    </row>
    <row r="144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Hradil2401 - Valašské Mez...</vt:lpstr>
      <vt:lpstr>Seznam figur</vt:lpstr>
      <vt:lpstr>'Hradil2401 - Valašské Mez...'!Názvy_tisku</vt:lpstr>
      <vt:lpstr>'Rekapitulace stavby'!Názvy_tisku</vt:lpstr>
      <vt:lpstr>'Seznam figur'!Názvy_tisku</vt:lpstr>
      <vt:lpstr>'Hradil2401 - Valašské Mez...'!Oblast_tisku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2024-06-05T10:11:08Z</dcterms:created>
  <dcterms:modified xsi:type="dcterms:W3CDTF">2024-06-05T10:12:40Z</dcterms:modified>
</cp:coreProperties>
</file>