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Dokumenty\opravy, akce pod smlouvama, projekty, soutěže\AKCE pod SMLOUVAMA\2024\_oprava opěrné zídky Hrachovec\"/>
    </mc:Choice>
  </mc:AlternateContent>
  <bookViews>
    <workbookView xWindow="0" yWindow="0" windowWidth="28800" windowHeight="12300" activeTab="1"/>
  </bookViews>
  <sheets>
    <sheet name="Rekapitulace stavby" sheetId="1" r:id="rId1"/>
    <sheet name="Zpevnění břehu" sheetId="2" r:id="rId2"/>
  </sheets>
  <definedNames>
    <definedName name="_xlnm._FilterDatabase" localSheetId="1" hidden="1">'Zpevnění břehu'!$C$112:$K$168</definedName>
    <definedName name="_xlnm.Print_Titles" localSheetId="0">'Rekapitulace stavby'!$92:$92</definedName>
    <definedName name="_xlnm.Print_Titles" localSheetId="1">'Zpevnění břehu'!$112:$112</definedName>
    <definedName name="_xlnm.Print_Area" localSheetId="0">'Rekapitulace stavby'!$D$4:$AO$76,'Rekapitulace stavby'!$C$82:$AQ$96</definedName>
    <definedName name="_xlnm.Print_Area" localSheetId="1">'Zpevnění břehu'!$C$4:$J$76,'Zpevnění břehu'!$C$82:$J$96,'Zpevnění břehu'!$C$102:$K$168</definedName>
  </definedNames>
  <calcPr calcId="162913"/>
</workbook>
</file>

<file path=xl/calcChain.xml><?xml version="1.0" encoding="utf-8"?>
<calcChain xmlns="http://schemas.openxmlformats.org/spreadsheetml/2006/main">
  <c r="H166" i="2" l="1"/>
  <c r="H142" i="2"/>
  <c r="H126" i="2"/>
  <c r="H124" i="2"/>
  <c r="H129" i="2"/>
  <c r="J137" i="2"/>
  <c r="J136" i="2" s="1"/>
  <c r="J97" i="2" s="1"/>
  <c r="J159" i="2"/>
  <c r="J157" i="2" l="1"/>
  <c r="J181" i="2" l="1"/>
  <c r="J180" i="2" s="1"/>
  <c r="J179" i="2"/>
  <c r="J178" i="2" s="1"/>
  <c r="J175" i="2"/>
  <c r="J174" i="2" s="1"/>
  <c r="J101" i="2" s="1"/>
  <c r="J172" i="2"/>
  <c r="J170" i="2"/>
  <c r="J168" i="2"/>
  <c r="J166" i="2"/>
  <c r="J125" i="2"/>
  <c r="J152" i="2"/>
  <c r="J142" i="2"/>
  <c r="J140" i="2" s="1"/>
  <c r="J133" i="2"/>
  <c r="J132" i="2"/>
  <c r="J131" i="2"/>
  <c r="J130" i="2"/>
  <c r="J129" i="2"/>
  <c r="J128" i="2"/>
  <c r="J127" i="2"/>
  <c r="J126" i="2"/>
  <c r="J177" i="2" l="1"/>
  <c r="J165" i="2"/>
  <c r="J107" i="2"/>
  <c r="J100" i="2" l="1"/>
  <c r="J98" i="2"/>
  <c r="J134" i="2" l="1"/>
  <c r="J124" i="2"/>
  <c r="J123" i="2" s="1"/>
  <c r="J96" i="2" l="1"/>
  <c r="AK33" i="1"/>
  <c r="W33" i="1"/>
  <c r="J35" i="2" l="1"/>
  <c r="J34" i="2"/>
  <c r="AY95" i="1" s="1"/>
  <c r="J33" i="2"/>
  <c r="AX95" i="1" s="1"/>
  <c r="BI168" i="2"/>
  <c r="BH168" i="2"/>
  <c r="BG168" i="2"/>
  <c r="BF168" i="2"/>
  <c r="T168" i="2"/>
  <c r="T167" i="2" s="1"/>
  <c r="R168" i="2"/>
  <c r="R167" i="2" s="1"/>
  <c r="P168" i="2"/>
  <c r="P167" i="2" s="1"/>
  <c r="BI164" i="2"/>
  <c r="BH164" i="2"/>
  <c r="BG164" i="2"/>
  <c r="BF164" i="2"/>
  <c r="T164" i="2"/>
  <c r="R164" i="2"/>
  <c r="P164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21" i="2"/>
  <c r="BH121" i="2"/>
  <c r="BG121" i="2"/>
  <c r="BF121" i="2"/>
  <c r="T121" i="2"/>
  <c r="R121" i="2"/>
  <c r="P121" i="2"/>
  <c r="BI119" i="2"/>
  <c r="BH119" i="2"/>
  <c r="BG119" i="2"/>
  <c r="BF119" i="2"/>
  <c r="T119" i="2"/>
  <c r="R119" i="2"/>
  <c r="P119" i="2"/>
  <c r="BI117" i="2"/>
  <c r="BH117" i="2"/>
  <c r="BG117" i="2"/>
  <c r="BF117" i="2"/>
  <c r="T117" i="2"/>
  <c r="R117" i="2"/>
  <c r="P117" i="2"/>
  <c r="BI115" i="2"/>
  <c r="BH115" i="2"/>
  <c r="BG115" i="2"/>
  <c r="BF115" i="2"/>
  <c r="T115" i="2"/>
  <c r="R115" i="2"/>
  <c r="P115" i="2"/>
  <c r="J110" i="2"/>
  <c r="E105" i="2"/>
  <c r="J90" i="2"/>
  <c r="E85" i="2"/>
  <c r="J19" i="2"/>
  <c r="E19" i="2"/>
  <c r="J109" i="2" s="1"/>
  <c r="J18" i="2"/>
  <c r="F90" i="2"/>
  <c r="J87" i="2"/>
  <c r="L90" i="1"/>
  <c r="AM90" i="1"/>
  <c r="AM89" i="1"/>
  <c r="AM87" i="1"/>
  <c r="L85" i="1"/>
  <c r="BK168" i="2"/>
  <c r="J164" i="2"/>
  <c r="BK153" i="2"/>
  <c r="J151" i="2"/>
  <c r="J146" i="2"/>
  <c r="BK145" i="2"/>
  <c r="J144" i="2"/>
  <c r="BK121" i="2"/>
  <c r="BK117" i="2"/>
  <c r="BK115" i="2"/>
  <c r="BK164" i="2"/>
  <c r="BK154" i="2"/>
  <c r="J153" i="2"/>
  <c r="BK150" i="2"/>
  <c r="J148" i="2"/>
  <c r="J121" i="2"/>
  <c r="BK119" i="2"/>
  <c r="BK151" i="2"/>
  <c r="J150" i="2"/>
  <c r="BK146" i="2"/>
  <c r="J145" i="2"/>
  <c r="BK144" i="2"/>
  <c r="J117" i="2"/>
  <c r="J115" i="2"/>
  <c r="AS94" i="1"/>
  <c r="J154" i="2"/>
  <c r="BK148" i="2"/>
  <c r="J119" i="2"/>
  <c r="J143" i="2" l="1"/>
  <c r="J114" i="2" s="1"/>
  <c r="P143" i="2"/>
  <c r="R143" i="2"/>
  <c r="T143" i="2"/>
  <c r="BK143" i="2"/>
  <c r="J89" i="2"/>
  <c r="F110" i="2"/>
  <c r="BE115" i="2"/>
  <c r="BE117" i="2"/>
  <c r="BE121" i="2"/>
  <c r="BE144" i="2"/>
  <c r="BE146" i="2"/>
  <c r="BE150" i="2"/>
  <c r="BE151" i="2"/>
  <c r="BE168" i="2"/>
  <c r="BE119" i="2"/>
  <c r="BE153" i="2"/>
  <c r="BE164" i="2"/>
  <c r="BK167" i="2"/>
  <c r="BE145" i="2"/>
  <c r="BE148" i="2"/>
  <c r="BE154" i="2"/>
  <c r="F33" i="2"/>
  <c r="BB95" i="1" s="1"/>
  <c r="BB94" i="1" s="1"/>
  <c r="AX94" i="1" s="1"/>
  <c r="F32" i="2"/>
  <c r="BA95" i="1" s="1"/>
  <c r="BA94" i="1" s="1"/>
  <c r="AW94" i="1" s="1"/>
  <c r="AK30" i="1" s="1"/>
  <c r="F34" i="2"/>
  <c r="BC95" i="1" s="1"/>
  <c r="BC94" i="1" s="1"/>
  <c r="F35" i="2"/>
  <c r="BD95" i="1" s="1"/>
  <c r="BD94" i="1" s="1"/>
  <c r="J32" i="2"/>
  <c r="AW95" i="1" s="1"/>
  <c r="J95" i="2" l="1"/>
  <c r="J113" i="2"/>
  <c r="J94" i="2" s="1"/>
  <c r="J99" i="2"/>
  <c r="P114" i="2"/>
  <c r="P113" i="2" s="1"/>
  <c r="AU95" i="1" s="1"/>
  <c r="AU94" i="1" s="1"/>
  <c r="R114" i="2"/>
  <c r="R113" i="2" s="1"/>
  <c r="T114" i="2"/>
  <c r="T113" i="2" s="1"/>
  <c r="BK114" i="2"/>
  <c r="AY94" i="1"/>
  <c r="AZ95" i="1"/>
  <c r="AZ94" i="1" s="1"/>
  <c r="W30" i="1"/>
  <c r="AV95" i="1"/>
  <c r="AT95" i="1" s="1"/>
  <c r="BK113" i="2" l="1"/>
  <c r="AV94" i="1"/>
  <c r="J28" i="2" l="1"/>
  <c r="AG95" i="1" s="1"/>
  <c r="AT94" i="1"/>
  <c r="AG94" i="1" l="1"/>
  <c r="J37" i="2"/>
  <c r="AK26" i="1" l="1"/>
  <c r="AK35" i="1" l="1"/>
  <c r="W32" i="1"/>
  <c r="AN94" i="1"/>
  <c r="AN95" i="1" s="1"/>
  <c r="AK32" i="1" l="1"/>
</calcChain>
</file>

<file path=xl/sharedStrings.xml><?xml version="1.0" encoding="utf-8"?>
<sst xmlns="http://schemas.openxmlformats.org/spreadsheetml/2006/main" count="718" uniqueCount="257">
  <si>
    <t>Export Komplet</t>
  </si>
  <si>
    <t/>
  </si>
  <si>
    <t>2.0</t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</si>
  <si>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</si>
  <si>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</si>
  <si>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</si>
  <si>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</si>
  <si>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</si>
  <si>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</si>
  <si>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</si>
  <si>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</si>
  <si>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</si>
  <si>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</si>
  <si>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</si>
  <si>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</si>
  <si>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</si>
  <si>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</si>
  <si>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</si>
  <si>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</si>
  <si>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Datum:</t>
  </si>
  <si>
    <t>Zadavatel:</t>
  </si>
  <si>
    <t>IČ: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</si>
  <si>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</si>
  <si>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</si>
  <si>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</si>
  <si>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</si>
  <si>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</si>
  <si>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</si>
  <si>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</si>
  <si>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</si>
  <si>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</si>
  <si>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</si>
  <si>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</si>
  <si>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</si>
  <si>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</si>
  <si>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</si>
  <si>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</si>
  <si>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</si>
  <si>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</si>
  <si>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</si>
  <si>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</si>
  <si>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</si>
  <si>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</si>
  <si>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</si>
  <si>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</si>
  <si>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</si>
  <si>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</si>
  <si>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</si>
  <si>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</si>
  <si>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</si>
  <si>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</si>
  <si>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</si>
  <si>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</si>
  <si>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</si>
  <si>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</si>
  <si>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</si>
  <si>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</si>
  <si>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</si>
  <si>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</si>
  <si>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</si>
  <si>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</si>
  <si>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</si>
  <si>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</si>
  <si>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</si>
  <si>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</si>
  <si>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</si>
  <si>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</si>
  <si>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</si>
  <si>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</si>
  <si>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</si>
  <si>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</si>
  <si>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</si>
  <si>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</si>
  <si>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</si>
  <si>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</si>
  <si>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</si>
  <si>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</si>
  <si>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</si>
  <si>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</si>
  <si>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</si>
  <si>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</si>
  <si>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</si>
  <si>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REKAPITULACE ČLENĚNÍ SOUPISU PRACÍ</t>
  </si>
  <si>
    <t>Kód dílu - Popis</t>
  </si>
  <si>
    <t>Cena celkem [CZK]</t>
  </si>
  <si>
    <t>Náklady ze soupisu prací</t>
  </si>
  <si>
    <t>-1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</si>
  <si>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</si>
  <si>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</si>
  <si>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</si>
  <si>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</si>
  <si>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</si>
  <si>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</si>
  <si>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</si>
  <si>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</si>
  <si>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</si>
  <si>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</si>
  <si>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</si>
  <si>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</si>
  <si>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</si>
  <si>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</si>
  <si>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</si>
  <si>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</si>
  <si>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</si>
  <si>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</si>
  <si>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</si>
  <si>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m2</t>
  </si>
  <si>
    <t>CS ÚRS 2020 01</t>
  </si>
  <si>
    <t>4</t>
  </si>
  <si>
    <t>VV</t>
  </si>
  <si>
    <t>m</t>
  </si>
  <si>
    <t>8</t>
  </si>
  <si>
    <t>9</t>
  </si>
  <si>
    <t>t</t>
  </si>
  <si>
    <t>M</t>
  </si>
  <si>
    <t>PSB.14010300</t>
  </si>
  <si>
    <t>HOLLAND I 200x100x60 mm</t>
  </si>
  <si>
    <t>32</t>
  </si>
  <si>
    <t>579266672</t>
  </si>
  <si>
    <t>465*1,05</t>
  </si>
  <si>
    <t>33</t>
  </si>
  <si>
    <t>PSB.14010301</t>
  </si>
  <si>
    <t>HOLLAND I 200x100x60 mm barevná</t>
  </si>
  <si>
    <t>-1585888191</t>
  </si>
  <si>
    <t>4,5*1,05</t>
  </si>
  <si>
    <t>35</t>
  </si>
  <si>
    <t>596211114</t>
  </si>
  <si>
    <t>Příplatek za kombinaci dvou barev u kladení betonových dlažeb komunikací pro pěší tl 60 mm skupiny A</t>
  </si>
  <si>
    <t>-2094595808</t>
  </si>
  <si>
    <t>1,2+4,5</t>
  </si>
  <si>
    <t>36</t>
  </si>
  <si>
    <t>599141111</t>
  </si>
  <si>
    <t>Vyplnění spár mezi silničními dílci živičnou zálivkou</t>
  </si>
  <si>
    <t>1473142375</t>
  </si>
  <si>
    <t>Ostatní konstrukce a práce, bourání</t>
  </si>
  <si>
    <t>40</t>
  </si>
  <si>
    <t>915221112</t>
  </si>
  <si>
    <t>Vodorovné dopravní značení vodící čáry souvislé š 250 mm retroreflexní bílý plast</t>
  </si>
  <si>
    <t>-797509138</t>
  </si>
  <si>
    <t>41</t>
  </si>
  <si>
    <t>915611111</t>
  </si>
  <si>
    <t>Předznačení vodorovného liniového značení</t>
  </si>
  <si>
    <t>-1489705470</t>
  </si>
  <si>
    <t>43</t>
  </si>
  <si>
    <t>58381007</t>
  </si>
  <si>
    <t>kostka dlažební žula drobná 8/10</t>
  </si>
  <si>
    <t>1759854008</t>
  </si>
  <si>
    <t>144,000*0,1*1,05</t>
  </si>
  <si>
    <t>45</t>
  </si>
  <si>
    <t>59217034</t>
  </si>
  <si>
    <t>obrubník betonový silniční 1000x150x300mm</t>
  </si>
  <si>
    <t>1138861416</t>
  </si>
  <si>
    <t>184*1,05</t>
  </si>
  <si>
    <t>46</t>
  </si>
  <si>
    <t>59217029</t>
  </si>
  <si>
    <t>obrubník betonový silniční nájezdový 1000x150x150mm</t>
  </si>
  <si>
    <t>-462573739</t>
  </si>
  <si>
    <t>47</t>
  </si>
  <si>
    <t>59217030</t>
  </si>
  <si>
    <t>obrubník betonový silniční přechodový 1000x150x150-250mm</t>
  </si>
  <si>
    <t>2034181485</t>
  </si>
  <si>
    <t>50</t>
  </si>
  <si>
    <t>916431111</t>
  </si>
  <si>
    <t>Osazení bezbariérového betonového obrubníku do betonového lože tl 150 mm</t>
  </si>
  <si>
    <t>712570482</t>
  </si>
  <si>
    <t>51</t>
  </si>
  <si>
    <t>59217041</t>
  </si>
  <si>
    <t>obrubník betonový bezbariérový přímý</t>
  </si>
  <si>
    <t>-734766964</t>
  </si>
  <si>
    <t>25,000*1,05</t>
  </si>
  <si>
    <t>53</t>
  </si>
  <si>
    <t>919735112</t>
  </si>
  <si>
    <t>Řezání stávajícího živičného krytu hl do 100 mm</t>
  </si>
  <si>
    <t>623726105</t>
  </si>
  <si>
    <t>998</t>
  </si>
  <si>
    <t>Přesun hmot</t>
  </si>
  <si>
    <t>998223011</t>
  </si>
  <si>
    <t>Přesun hmot pro pozemní komunikace s krytem dlážděným</t>
  </si>
  <si>
    <t>1130119484</t>
  </si>
  <si>
    <t>Cena celkem</t>
  </si>
  <si>
    <t>CS ÚRS 2024 01</t>
  </si>
  <si>
    <t>Cena celkem bez DPH</t>
  </si>
  <si>
    <t>Cena celkem bez DPH [CZK]</t>
  </si>
  <si>
    <t>Cena celkem s DPH  [CZK]</t>
  </si>
  <si>
    <t>Cena s  DPH</t>
  </si>
  <si>
    <t>Město Valašské Meziříčí</t>
  </si>
  <si>
    <t>Zadavatel: Město Valašské Meziříčí</t>
  </si>
  <si>
    <t>Zemní práce</t>
  </si>
  <si>
    <t>113107162</t>
  </si>
  <si>
    <t>Odstranění podkladu z kameniva drceného tl přes 100 do 200 mm strojně pl přes 50 do 200 m2</t>
  </si>
  <si>
    <t>113202111</t>
  </si>
  <si>
    <t>Vytrhání obrub krajníků obrubníků stojatých</t>
  </si>
  <si>
    <t>5</t>
  </si>
  <si>
    <t>Komunikace pozemní</t>
  </si>
  <si>
    <t>HSV - Práce a dodávky HSV</t>
  </si>
  <si>
    <t xml:space="preserve">    1 - Zemní práce</t>
  </si>
  <si>
    <t xml:space="preserve">    5 - Komunikace pozemní</t>
  </si>
  <si>
    <t>Valašské Meziříčí</t>
  </si>
  <si>
    <t>162751117</t>
  </si>
  <si>
    <t>Vodorovné přemístění do 10000 m výkopku/sypaniny z horniny třídy těžitelnosti I, skupiny 1 až 3</t>
  </si>
  <si>
    <t>m3</t>
  </si>
  <si>
    <t>167151101</t>
  </si>
  <si>
    <t>Nakládání výkopku z hornin třídy těžitelnosti I, skupiny 1 až 3 do 100 m3</t>
  </si>
  <si>
    <t>171251201</t>
  </si>
  <si>
    <t>Uložení sypaniny na skládky nebo meziskládky</t>
  </si>
  <si>
    <t>181152302</t>
  </si>
  <si>
    <t>Úprava pláně pro silnice a dálnice v zářezech se zhutněním</t>
  </si>
  <si>
    <t>181311103</t>
  </si>
  <si>
    <t>Rozprostření ornice tl vrstvy do 200 mm v rovině nebo ve svahu do 1:5 ručně</t>
  </si>
  <si>
    <t>181411131</t>
  </si>
  <si>
    <t>Založení parkového trávníku výsevem plochy do 1000 m2 v rovině a ve svahu do 1:5</t>
  </si>
  <si>
    <t>00572410</t>
  </si>
  <si>
    <t>osivo směs travní parková</t>
  </si>
  <si>
    <t>kg</t>
  </si>
  <si>
    <t>183403153</t>
  </si>
  <si>
    <t>Obdělání půdy hrabáním v rovině a svahu do 1:5</t>
  </si>
  <si>
    <t>564861111</t>
  </si>
  <si>
    <t>Podklad ze štěrkodrtě ŠD tl 200 mm</t>
  </si>
  <si>
    <t>916131213</t>
  </si>
  <si>
    <t>Osazení silničního obrubníku betonového stojatého s boční opěrou do lože z betonu prostého</t>
  </si>
  <si>
    <t>997</t>
  </si>
  <si>
    <t>Přesun sutě</t>
  </si>
  <si>
    <t>997221551</t>
  </si>
  <si>
    <t>Vodorovná doprava suti ze sypkých materiálů do 1 km</t>
  </si>
  <si>
    <t>997221559</t>
  </si>
  <si>
    <t>Příplatek ZKD 1 km u vodorovné dopravy suti ze sypkých materiálů</t>
  </si>
  <si>
    <t>997221611</t>
  </si>
  <si>
    <t>Nakládání suti na dopravní prostředky pro vodorovnou dopravu</t>
  </si>
  <si>
    <t>sut1+sut2</t>
  </si>
  <si>
    <t>997221873</t>
  </si>
  <si>
    <t>Poplatek za uložení stavebního odpadu na recyklační skládce (skládkovné) zeminy a kamení zatříděného do Katalogu odpadů pod kódem 17 05 04</t>
  </si>
  <si>
    <t>VRN</t>
  </si>
  <si>
    <t>Vedlejší rozpočtové náklady</t>
  </si>
  <si>
    <t>VRN3</t>
  </si>
  <si>
    <t>Zařízení staveniště</t>
  </si>
  <si>
    <t>030001000</t>
  </si>
  <si>
    <t>kpl</t>
  </si>
  <si>
    <t>VRN7</t>
  </si>
  <si>
    <t>Provozní vlivy</t>
  </si>
  <si>
    <t>072002000</t>
  </si>
  <si>
    <t>Silniční provoz - dočasné dopravní značení</t>
  </si>
  <si>
    <t xml:space="preserve">    997 - Přesun sutě</t>
  </si>
  <si>
    <t>59217031</t>
  </si>
  <si>
    <t>obrubník silniční betonový 1000x150x250mm</t>
  </si>
  <si>
    <t>916991121</t>
  </si>
  <si>
    <t>Lože pod obrubníky, krajníky nebo obruby z dlažebních kostek z betonu prostého</t>
  </si>
  <si>
    <t>CS ÚRS 2023 01</t>
  </si>
  <si>
    <t>Hrachovec_zpevnění břehu</t>
  </si>
  <si>
    <t>Základy a zvláštní zakládání</t>
  </si>
  <si>
    <t>224 32-1010.RA0</t>
  </si>
  <si>
    <t xml:space="preserve">Vrtané piloty, vytaž. výpažnice, výplň ŽB, D 900  </t>
  </si>
  <si>
    <t>Vrty pro piloty zapažené svislé, výztuž pilot betonových ze ŽB s vytažením pažnic,z vodostavebního beton</t>
  </si>
  <si>
    <t xml:space="preserve">    2 - Základy a zvláštní zakládání</t>
  </si>
  <si>
    <t>Oprava opěrné zídky Hrachovec</t>
  </si>
  <si>
    <t>Valašské Meziříčí - Hrachovec</t>
  </si>
  <si>
    <t xml:space="preserve">Místo: </t>
  </si>
  <si>
    <t>"použít stávající , 10% nový"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</si>
</sst>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color rgb="FF444444"/>
      <name val="Calibri"/>
      <family val="2"/>
      <charset val="238"/>
    </font>
    <font>
      <sz val="10"/>
      <name val="Arial CE"/>
      <charset val="238"/>
    </font>
    <font>
      <sz val="8"/>
      <color rgb="FF800080"/>
      <name val="Arial CE"/>
    </font>
    <font>
      <sz val="8"/>
      <name val="Arial"/>
      <family val="2"/>
      <charset val="238"/>
    </font>
    <font>
      <sz val="8"/>
      <color rgb="FF1A1B37"/>
      <name val="Arial"/>
      <family val="2"/>
      <charset val="238"/>
    </font>
    <font>
      <sz val="8"/>
      <color rgb="FF96969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4" fillId="0" borderId="22" xfId="0" applyFont="1" applyBorder="1" applyAlignment="1" applyProtection="1">
      <alignment horizontal="center"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0" fontId="34" fillId="3" borderId="14" xfId="0" applyFont="1" applyFill="1" applyBorder="1" applyAlignment="1" applyProtection="1">
      <alignment horizontal="left"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/>
    <xf numFmtId="0" fontId="2" fillId="0" borderId="0" xfId="0" applyFont="1" applyAlignment="1">
      <alignment vertical="center"/>
    </xf>
    <xf numFmtId="0" fontId="37" fillId="0" borderId="0" xfId="0" applyFont="1"/>
    <xf numFmtId="0" fontId="21" fillId="0" borderId="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38" fillId="0" borderId="0" xfId="0" applyFont="1" applyAlignment="1">
      <alignment vertical="center"/>
    </xf>
    <xf numFmtId="0" fontId="8" fillId="0" borderId="0" xfId="0" applyFont="1" applyAlignme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4" fontId="40" fillId="6" borderId="0" xfId="0" applyNumberFormat="1" applyFont="1" applyFill="1" applyBorder="1" applyAlignment="1" applyProtection="1">
      <alignment vertical="center"/>
      <protection locked="0"/>
    </xf>
    <xf numFmtId="0" fontId="42" fillId="3" borderId="14" xfId="0" applyFont="1" applyFill="1" applyBorder="1" applyAlignment="1" applyProtection="1">
      <alignment horizontal="left" vertical="center"/>
      <protection locked="0"/>
    </xf>
    <xf numFmtId="4" fontId="21" fillId="3" borderId="29" xfId="0" applyNumberFormat="1" applyFont="1" applyFill="1" applyBorder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/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1" fillId="5" borderId="0" xfId="0" applyFont="1" applyFill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21" fillId="5" borderId="16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66" fontId="31" fillId="0" borderId="12" xfId="0" applyNumberFormat="1" applyFont="1" applyBorder="1" applyProtection="1">
      <protection locked="0"/>
    </xf>
    <xf numFmtId="166" fontId="31" fillId="0" borderId="13" xfId="0" applyNumberFormat="1" applyFont="1" applyBorder="1" applyProtection="1">
      <protection locked="0"/>
    </xf>
    <xf numFmtId="4" fontId="32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35" fillId="0" borderId="3" xfId="0" applyFont="1" applyBorder="1" applyAlignment="1" applyProtection="1">
      <alignment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166" fontId="22" fillId="0" borderId="0" xfId="0" applyNumberFormat="1" applyFont="1" applyAlignment="1" applyProtection="1">
      <alignment vertical="center"/>
      <protection locked="0"/>
    </xf>
    <xf numFmtId="166" fontId="22" fillId="0" borderId="15" xfId="0" applyNumberFormat="1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40" fillId="0" borderId="3" xfId="0" applyFont="1" applyBorder="1" applyAlignment="1" applyProtection="1">
      <alignment vertical="center"/>
      <protection locked="0"/>
    </xf>
    <xf numFmtId="0" fontId="42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/>
      <protection locked="0"/>
    </xf>
    <xf numFmtId="166" fontId="42" fillId="0" borderId="0" xfId="0" applyNumberFormat="1" applyFont="1" applyAlignment="1" applyProtection="1">
      <alignment vertical="center"/>
      <protection locked="0"/>
    </xf>
    <xf numFmtId="166" fontId="42" fillId="0" borderId="15" xfId="0" applyNumberFormat="1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23" xfId="0" applyBorder="1" applyProtection="1">
      <protection locked="0"/>
    </xf>
    <xf numFmtId="0" fontId="0" fillId="0" borderId="28" xfId="0" applyBorder="1" applyProtection="1">
      <protection locked="0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49" fontId="21" fillId="0" borderId="0" xfId="0" applyNumberFormat="1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 applyProtection="1">
      <alignment horizontal="center" vertical="center" wrapText="1"/>
    </xf>
    <xf numFmtId="167" fontId="21" fillId="0" borderId="0" xfId="0" applyNumberFormat="1" applyFont="1" applyBorder="1" applyAlignment="1" applyProtection="1">
      <alignment vertical="center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41" fillId="0" borderId="0" xfId="0" applyFont="1" applyProtection="1"/>
    <xf numFmtId="0" fontId="40" fillId="0" borderId="0" xfId="0" applyFont="1" applyBorder="1" applyAlignment="1" applyProtection="1">
      <alignment horizontal="center" vertical="center" wrapText="1"/>
    </xf>
    <xf numFmtId="167" fontId="40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0" fillId="0" borderId="0" xfId="0" applyProtection="1"/>
    <xf numFmtId="0" fontId="21" fillId="0" borderId="29" xfId="0" applyFont="1" applyBorder="1" applyAlignment="1" applyProtection="1">
      <alignment horizontal="center" vertical="center"/>
    </xf>
    <xf numFmtId="49" fontId="21" fillId="0" borderId="29" xfId="0" applyNumberFormat="1" applyFont="1" applyBorder="1" applyAlignment="1" applyProtection="1">
      <alignment horizontal="left" vertical="center" wrapText="1"/>
    </xf>
    <xf numFmtId="0" fontId="21" fillId="0" borderId="29" xfId="0" applyFont="1" applyBorder="1" applyAlignment="1" applyProtection="1">
      <alignment horizontal="left" vertical="center" wrapText="1"/>
    </xf>
    <xf numFmtId="0" fontId="21" fillId="0" borderId="29" xfId="0" applyFont="1" applyBorder="1" applyAlignment="1" applyProtection="1">
      <alignment horizontal="center" vertical="center" wrapText="1"/>
    </xf>
    <xf numFmtId="167" fontId="21" fillId="0" borderId="29" xfId="0" applyNumberFormat="1" applyFont="1" applyBorder="1" applyAlignment="1" applyProtection="1">
      <alignment vertical="center"/>
    </xf>
    <xf numFmtId="4" fontId="21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4" fontId="7" fillId="0" borderId="0" xfId="0" applyNumberFormat="1" applyFont="1" applyProtection="1"/>
    <xf numFmtId="4" fontId="40" fillId="0" borderId="0" xfId="0" applyNumberFormat="1" applyFont="1" applyBorder="1" applyAlignment="1" applyProtection="1">
      <alignment vertical="center"/>
    </xf>
    <xf numFmtId="0" fontId="40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Alignment="1" applyProtection="1"/>
    <xf numFmtId="0" fontId="9" fillId="0" borderId="25" xfId="0" applyFont="1" applyBorder="1" applyAlignment="1" applyProtection="1">
      <alignment vertical="center"/>
    </xf>
    <xf numFmtId="0" fontId="21" fillId="0" borderId="26" xfId="0" applyFont="1" applyBorder="1" applyAlignment="1" applyProtection="1">
      <alignment horizontal="left" vertical="center" wrapText="1"/>
    </xf>
    <xf numFmtId="0" fontId="9" fillId="0" borderId="27" xfId="0" applyFont="1" applyBorder="1" applyAlignment="1" applyProtection="1">
      <alignment vertical="center"/>
    </xf>
    <xf numFmtId="0" fontId="0" fillId="0" borderId="27" xfId="0" applyBorder="1" applyProtection="1"/>
    <xf numFmtId="0" fontId="8" fillId="0" borderId="27" xfId="0" applyFont="1" applyBorder="1" applyAlignment="1" applyProtection="1"/>
    <xf numFmtId="4" fontId="21" fillId="0" borderId="29" xfId="0" applyNumberFormat="1" applyFont="1" applyBorder="1" applyAlignment="1" applyProtection="1">
      <alignment vertical="center"/>
    </xf>
    <xf numFmtId="0" fontId="21" fillId="0" borderId="30" xfId="0" applyFont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0" fillId="0" borderId="12" xfId="0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ill="1" applyBorder="1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1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5" borderId="0" xfId="0" applyFill="1" applyAlignment="1" applyProtection="1">
      <alignment vertical="center"/>
    </xf>
    <xf numFmtId="0" fontId="21" fillId="5" borderId="0" xfId="0" applyFont="1" applyFill="1" applyAlignment="1" applyProtection="1">
      <alignment horizontal="right"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1" fillId="5" borderId="17" xfId="0" applyFont="1" applyFill="1" applyBorder="1" applyAlignment="1" applyProtection="1">
      <alignment horizontal="center" vertical="center" wrapText="1"/>
    </xf>
    <xf numFmtId="0" fontId="21" fillId="5" borderId="18" xfId="0" applyFont="1" applyFill="1" applyBorder="1" applyAlignment="1" applyProtection="1">
      <alignment horizontal="center" vertical="center" wrapText="1"/>
    </xf>
    <xf numFmtId="4" fontId="23" fillId="0" borderId="0" xfId="0" applyNumberFormat="1" applyFont="1" applyProtection="1"/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4" fontId="34" fillId="3" borderId="22" xfId="0" applyNumberFormat="1" applyFont="1" applyFill="1" applyBorder="1" applyAlignment="1" applyProtection="1">
      <alignment vertical="center"/>
    </xf>
    <xf numFmtId="4" fontId="21" fillId="3" borderId="22" xfId="0" applyNumberFormat="1" applyFont="1" applyFill="1" applyBorder="1" applyAlignment="1" applyProtection="1">
      <alignment vertical="center"/>
    </xf>
    <xf numFmtId="4" fontId="21" fillId="6" borderId="0" xfId="0" applyNumberFormat="1" applyFont="1" applyFill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11" width="2.6640625" customWidth="1"/>
    <col min="12" max="12" width="4.83203125" customWidth="1"/>
    <col min="13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7" t="s">
        <v>0</v>
      </c>
      <c r="AZ1" s="7" t="s">
        <v>1</v>
      </c>
      <c r="BA1" s="7" t="s">
        <v>2</v>
      </c>
      <c r="BB1" s="7" t="s">
        <v>1</v>
      </c>
      <c r="BT1" s="7" t="s">
        <v>3</v>
      </c>
      <c r="BU1" s="7" t="s">
        <v>3</v>
      </c>
      <c r="BV1" s="7" t="s">
        <v>4</v>
      </c>
    </row>
    <row r="2" spans="1:74" ht="36.950000000000003" customHeight="1">
      <c r="AR2" s="106" t="s">
        <v>5</v>
      </c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S2" s="8" t="s">
        <v>6</v>
      </c>
      <c r="BT2" s="8" t="s">
        <v>7</v>
      </c>
    </row>
    <row r="3" spans="1:74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1"/>
      <c r="BS3" s="8" t="s">
        <v>6</v>
      </c>
      <c r="BT3" s="8" t="s">
        <v>8</v>
      </c>
    </row>
    <row r="4" spans="1:74" ht="24.95" customHeight="1">
      <c r="B4" s="11"/>
      <c r="D4" s="12" t="s">
        <v>9</v>
      </c>
      <c r="AR4" s="11"/>
      <c r="AS4" s="13" t="s">
        <v>10</v>
      </c>
      <c r="BE4" s="14" t="s">
        <v>11</v>
      </c>
      <c r="BS4" s="8" t="s">
        <v>12</v>
      </c>
    </row>
    <row r="5" spans="1:74" ht="12" customHeight="1">
      <c r="B5" s="11"/>
      <c r="D5" s="15" t="s">
        <v>13</v>
      </c>
      <c r="K5" s="135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R5" s="11"/>
      <c r="BE5" s="132" t="s">
        <v>14</v>
      </c>
      <c r="BS5" s="8" t="s">
        <v>6</v>
      </c>
    </row>
    <row r="6" spans="1:74" ht="36.950000000000003" customHeight="1">
      <c r="B6" s="11"/>
      <c r="D6" s="17" t="s">
        <v>15</v>
      </c>
      <c r="K6" s="136" t="s">
        <v>253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R6" s="11"/>
      <c r="BE6" s="133"/>
      <c r="BS6" s="8" t="s">
        <v>6</v>
      </c>
    </row>
    <row r="7" spans="1:74" ht="12" customHeight="1">
      <c r="B7" s="11"/>
      <c r="D7" s="18" t="s">
        <v>16</v>
      </c>
      <c r="K7" s="16" t="s">
        <v>1</v>
      </c>
      <c r="AK7" s="18" t="s">
        <v>17</v>
      </c>
      <c r="AN7" s="16" t="s">
        <v>1</v>
      </c>
      <c r="AR7" s="11"/>
      <c r="BE7" s="133"/>
      <c r="BS7" s="8" t="s">
        <v>6</v>
      </c>
    </row>
    <row r="8" spans="1:74" ht="12" customHeight="1">
      <c r="B8" s="11"/>
      <c r="D8" s="18" t="s">
        <v>18</v>
      </c>
      <c r="J8" s="88" t="s">
        <v>254</v>
      </c>
      <c r="K8" s="16"/>
      <c r="AK8" s="18" t="s">
        <v>19</v>
      </c>
      <c r="AN8" s="85">
        <v>45565</v>
      </c>
      <c r="AR8" s="11"/>
      <c r="BE8" s="133"/>
      <c r="BS8" s="8" t="s">
        <v>6</v>
      </c>
    </row>
    <row r="9" spans="1:74" ht="14.45" customHeight="1">
      <c r="B9" s="11"/>
      <c r="AR9" s="11"/>
      <c r="BE9" s="133"/>
      <c r="BS9" s="8" t="s">
        <v>6</v>
      </c>
    </row>
    <row r="10" spans="1:74" ht="12" customHeight="1">
      <c r="B10" s="11"/>
      <c r="D10" s="18" t="s">
        <v>20</v>
      </c>
      <c r="J10" s="88" t="s">
        <v>185</v>
      </c>
      <c r="AK10" s="18" t="s">
        <v>21</v>
      </c>
      <c r="AN10" s="16" t="s">
        <v>1</v>
      </c>
      <c r="AR10" s="11"/>
      <c r="BE10" s="133"/>
      <c r="BS10" s="8" t="s">
        <v>6</v>
      </c>
    </row>
    <row r="11" spans="1:74" ht="18.399999999999999" customHeight="1">
      <c r="B11" s="11"/>
      <c r="E11" s="16"/>
      <c r="AK11" s="18" t="s">
        <v>22</v>
      </c>
      <c r="AN11" s="16" t="s">
        <v>1</v>
      </c>
      <c r="AR11" s="11"/>
      <c r="BE11" s="133"/>
      <c r="BS11" s="8" t="s">
        <v>6</v>
      </c>
    </row>
    <row r="12" spans="1:74" ht="6.95" customHeight="1">
      <c r="B12" s="11"/>
      <c r="AR12" s="11"/>
      <c r="BE12" s="133"/>
      <c r="BS12" s="8" t="s">
        <v>6</v>
      </c>
    </row>
    <row r="13" spans="1:74" ht="12" customHeight="1">
      <c r="B13" s="11"/>
      <c r="D13" s="18" t="s">
        <v>23</v>
      </c>
      <c r="AK13" s="18" t="s">
        <v>21</v>
      </c>
      <c r="AN13" s="87"/>
      <c r="AR13" s="11"/>
      <c r="BE13" s="133"/>
      <c r="BS13" s="8" t="s">
        <v>6</v>
      </c>
    </row>
    <row r="14" spans="1:74" ht="15">
      <c r="B14" s="11"/>
      <c r="E14" s="137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8" t="s">
        <v>22</v>
      </c>
      <c r="AN14" s="90"/>
      <c r="AR14" s="11"/>
      <c r="BE14" s="133"/>
      <c r="BS14" s="8" t="s">
        <v>6</v>
      </c>
    </row>
    <row r="15" spans="1:74" ht="6.95" customHeight="1">
      <c r="B15" s="11"/>
      <c r="AR15" s="11"/>
      <c r="BE15" s="133"/>
      <c r="BS15" s="8" t="s">
        <v>3</v>
      </c>
    </row>
    <row r="16" spans="1:74" ht="12" customHeight="1">
      <c r="B16" s="11"/>
      <c r="D16" s="18" t="s">
        <v>24</v>
      </c>
      <c r="AK16" s="18" t="s">
        <v>21</v>
      </c>
      <c r="AN16" s="16" t="s">
        <v>1</v>
      </c>
      <c r="AR16" s="11"/>
      <c r="BE16" s="133"/>
      <c r="BS16" s="8" t="s">
        <v>3</v>
      </c>
    </row>
    <row r="17" spans="2:71" ht="18.399999999999999" customHeight="1">
      <c r="B17" s="11"/>
      <c r="E17" s="16" t="s">
        <v>25</v>
      </c>
      <c r="AK17" s="18" t="s">
        <v>22</v>
      </c>
      <c r="AN17" s="16" t="s">
        <v>1</v>
      </c>
      <c r="AR17" s="11"/>
      <c r="BE17" s="133"/>
      <c r="BS17" s="8" t="s">
        <v>26</v>
      </c>
    </row>
    <row r="18" spans="2:71" ht="6.95" customHeight="1">
      <c r="B18" s="11"/>
      <c r="AR18" s="11"/>
      <c r="BE18" s="133"/>
      <c r="BS18" s="8" t="s">
        <v>6</v>
      </c>
    </row>
    <row r="19" spans="2:71" ht="12" customHeight="1">
      <c r="B19" s="11"/>
      <c r="D19" s="18" t="s">
        <v>27</v>
      </c>
      <c r="AK19" s="18" t="s">
        <v>21</v>
      </c>
      <c r="AN19" s="16" t="s">
        <v>1</v>
      </c>
      <c r="AR19" s="11"/>
      <c r="BE19" s="133"/>
      <c r="BS19" s="8" t="s">
        <v>6</v>
      </c>
    </row>
    <row r="20" spans="2:71" ht="18.399999999999999" customHeight="1">
      <c r="B20" s="11"/>
      <c r="E20" s="16"/>
      <c r="AK20" s="18" t="s">
        <v>22</v>
      </c>
      <c r="AN20" s="16" t="s">
        <v>1</v>
      </c>
      <c r="AR20" s="11"/>
      <c r="BE20" s="133"/>
      <c r="BS20" s="8" t="s">
        <v>26</v>
      </c>
    </row>
    <row r="21" spans="2:71" ht="6.95" customHeight="1">
      <c r="B21" s="11"/>
      <c r="AR21" s="11"/>
      <c r="BE21" s="133"/>
    </row>
    <row r="22" spans="2:71" ht="12" customHeight="1">
      <c r="B22" s="11"/>
      <c r="D22" s="18" t="s">
        <v>28</v>
      </c>
      <c r="AR22" s="11"/>
      <c r="BE22" s="133"/>
    </row>
    <row r="23" spans="2:71" ht="16.5" customHeight="1">
      <c r="B23" s="11"/>
      <c r="E23" s="139" t="s">
        <v>1</v>
      </c>
      <c r="F23" s="139"/>
      <c r="G23" s="139"/>
      <c r="H23" s="139"/>
      <c r="I23" s="139"/>
      <c r="J23" s="139"/>
      <c r="K23" s="139"/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R23" s="11"/>
      <c r="BE23" s="133"/>
    </row>
    <row r="24" spans="2:71" ht="6.95" customHeight="1">
      <c r="B24" s="11"/>
      <c r="AR24" s="11"/>
      <c r="BE24" s="133"/>
    </row>
    <row r="25" spans="2:71" ht="6.95" customHeight="1">
      <c r="B25" s="11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R25" s="11"/>
      <c r="BE25" s="133"/>
    </row>
    <row r="26" spans="2:71" s="1" customFormat="1" ht="25.9" customHeight="1">
      <c r="B26" s="20"/>
      <c r="D26" s="21" t="s">
        <v>181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140">
        <f>ROUND(AG94,2)</f>
        <v>0</v>
      </c>
      <c r="AL26" s="141"/>
      <c r="AM26" s="141"/>
      <c r="AN26" s="141"/>
      <c r="AO26" s="141"/>
      <c r="AR26" s="20"/>
      <c r="BE26" s="133"/>
    </row>
    <row r="27" spans="2:71" s="1" customFormat="1" ht="6.75" customHeight="1">
      <c r="B27" s="20"/>
      <c r="AR27" s="20"/>
      <c r="BE27" s="133"/>
    </row>
    <row r="28" spans="2:71" s="1" customFormat="1" ht="12.75" hidden="1">
      <c r="B28" s="20"/>
      <c r="L28" s="124" t="s">
        <v>29</v>
      </c>
      <c r="M28" s="124"/>
      <c r="N28" s="124"/>
      <c r="O28" s="124"/>
      <c r="P28" s="124"/>
      <c r="W28" s="124" t="s">
        <v>30</v>
      </c>
      <c r="X28" s="124"/>
      <c r="Y28" s="124"/>
      <c r="Z28" s="124"/>
      <c r="AA28" s="124"/>
      <c r="AB28" s="124"/>
      <c r="AC28" s="124"/>
      <c r="AD28" s="124"/>
      <c r="AE28" s="124"/>
      <c r="AK28" s="124" t="s">
        <v>31</v>
      </c>
      <c r="AL28" s="124"/>
      <c r="AM28" s="124"/>
      <c r="AN28" s="124"/>
      <c r="AO28" s="124"/>
      <c r="AR28" s="20"/>
      <c r="BE28" s="133"/>
    </row>
    <row r="29" spans="2:71" s="2" customFormat="1" ht="14.45" hidden="1" customHeight="1">
      <c r="B29" s="23"/>
      <c r="D29" s="18" t="s">
        <v>32</v>
      </c>
      <c r="F29" s="18" t="s">
        <v>33</v>
      </c>
      <c r="L29" s="125">
        <v>0.21</v>
      </c>
      <c r="M29" s="123"/>
      <c r="N29" s="123"/>
      <c r="O29" s="123"/>
      <c r="P29" s="123"/>
      <c r="W29" s="122">
        <v>0</v>
      </c>
      <c r="X29" s="123"/>
      <c r="Y29" s="123"/>
      <c r="Z29" s="123"/>
      <c r="AA29" s="123"/>
      <c r="AB29" s="123"/>
      <c r="AC29" s="123"/>
      <c r="AD29" s="123"/>
      <c r="AE29" s="123"/>
      <c r="AK29" s="122">
        <v>0</v>
      </c>
      <c r="AL29" s="123"/>
      <c r="AM29" s="123"/>
      <c r="AN29" s="123"/>
      <c r="AO29" s="123"/>
      <c r="AR29" s="23"/>
      <c r="BE29" s="134"/>
    </row>
    <row r="30" spans="2:71" s="2" customFormat="1" ht="14.45" hidden="1" customHeight="1">
      <c r="B30" s="23"/>
      <c r="F30" s="18" t="s">
        <v>34</v>
      </c>
      <c r="L30" s="125">
        <v>0.15</v>
      </c>
      <c r="M30" s="123"/>
      <c r="N30" s="123"/>
      <c r="O30" s="123"/>
      <c r="P30" s="123"/>
      <c r="W30" s="122">
        <f>ROUND(BA94, 2)</f>
        <v>0</v>
      </c>
      <c r="X30" s="123"/>
      <c r="Y30" s="123"/>
      <c r="Z30" s="123"/>
      <c r="AA30" s="123"/>
      <c r="AB30" s="123"/>
      <c r="AC30" s="123"/>
      <c r="AD30" s="123"/>
      <c r="AE30" s="123"/>
      <c r="AK30" s="122">
        <f>ROUND(AW94, 2)</f>
        <v>0</v>
      </c>
      <c r="AL30" s="123"/>
      <c r="AM30" s="123"/>
      <c r="AN30" s="123"/>
      <c r="AO30" s="123"/>
      <c r="AR30" s="23"/>
      <c r="BE30" s="134"/>
    </row>
    <row r="31" spans="2:71" s="1" customFormat="1" ht="12.75">
      <c r="B31" s="20"/>
      <c r="L31" s="124" t="s">
        <v>29</v>
      </c>
      <c r="M31" s="124"/>
      <c r="N31" s="124"/>
      <c r="O31" s="124"/>
      <c r="P31" s="124"/>
      <c r="W31" s="124" t="s">
        <v>30</v>
      </c>
      <c r="X31" s="124"/>
      <c r="Y31" s="124"/>
      <c r="Z31" s="124"/>
      <c r="AA31" s="124"/>
      <c r="AB31" s="124"/>
      <c r="AC31" s="124"/>
      <c r="AD31" s="124"/>
      <c r="AE31" s="124"/>
      <c r="AK31" s="124" t="s">
        <v>31</v>
      </c>
      <c r="AL31" s="124"/>
      <c r="AM31" s="124"/>
      <c r="AN31" s="124"/>
      <c r="AO31" s="124"/>
      <c r="AR31" s="20"/>
      <c r="BE31" s="134"/>
    </row>
    <row r="32" spans="2:71" s="2" customFormat="1" ht="14.45" customHeight="1">
      <c r="B32" s="23"/>
      <c r="D32" s="18" t="s">
        <v>32</v>
      </c>
      <c r="F32" s="18" t="s">
        <v>33</v>
      </c>
      <c r="L32" s="125">
        <v>0.21</v>
      </c>
      <c r="M32" s="123"/>
      <c r="N32" s="123"/>
      <c r="O32" s="123"/>
      <c r="P32" s="123"/>
      <c r="W32" s="122">
        <f>AK26</f>
        <v>0</v>
      </c>
      <c r="X32" s="123"/>
      <c r="Y32" s="123"/>
      <c r="Z32" s="123"/>
      <c r="AA32" s="123"/>
      <c r="AB32" s="123"/>
      <c r="AC32" s="123"/>
      <c r="AD32" s="123"/>
      <c r="AE32" s="123"/>
      <c r="AK32" s="122">
        <f>AK35-W32</f>
        <v>0</v>
      </c>
      <c r="AL32" s="123"/>
      <c r="AM32" s="123"/>
      <c r="AN32" s="123"/>
      <c r="AO32" s="123"/>
      <c r="AR32" s="23"/>
      <c r="BE32" s="134"/>
    </row>
    <row r="33" spans="2:57" s="2" customFormat="1" ht="14.45" customHeight="1">
      <c r="B33" s="23"/>
      <c r="F33" s="18" t="s">
        <v>34</v>
      </c>
      <c r="L33" s="125">
        <v>0.15</v>
      </c>
      <c r="M33" s="123"/>
      <c r="N33" s="123"/>
      <c r="O33" s="123"/>
      <c r="P33" s="123"/>
      <c r="W33" s="122">
        <f>ROUND(BA97, 2)</f>
        <v>0</v>
      </c>
      <c r="X33" s="123"/>
      <c r="Y33" s="123"/>
      <c r="Z33" s="123"/>
      <c r="AA33" s="123"/>
      <c r="AB33" s="123"/>
      <c r="AC33" s="123"/>
      <c r="AD33" s="123"/>
      <c r="AE33" s="123"/>
      <c r="AK33" s="122">
        <f>ROUND(AW97, 2)</f>
        <v>0</v>
      </c>
      <c r="AL33" s="123"/>
      <c r="AM33" s="123"/>
      <c r="AN33" s="123"/>
      <c r="AO33" s="123"/>
      <c r="AR33" s="23"/>
      <c r="BE33" s="134"/>
    </row>
    <row r="34" spans="2:57" s="1" customFormat="1" ht="8.25" customHeight="1">
      <c r="B34" s="20"/>
      <c r="AR34" s="20"/>
      <c r="BE34" s="133"/>
    </row>
    <row r="35" spans="2:57" s="1" customFormat="1" ht="25.9" customHeight="1">
      <c r="B35" s="20"/>
      <c r="C35" s="24"/>
      <c r="D35" s="25" t="s">
        <v>184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7" t="s">
        <v>38</v>
      </c>
      <c r="U35" s="26"/>
      <c r="V35" s="26"/>
      <c r="W35" s="26"/>
      <c r="X35" s="128" t="s">
        <v>39</v>
      </c>
      <c r="Y35" s="129"/>
      <c r="Z35" s="129"/>
      <c r="AA35" s="129"/>
      <c r="AB35" s="129"/>
      <c r="AC35" s="26"/>
      <c r="AD35" s="26"/>
      <c r="AE35" s="26"/>
      <c r="AF35" s="26"/>
      <c r="AG35" s="26"/>
      <c r="AH35" s="26"/>
      <c r="AI35" s="26"/>
      <c r="AJ35" s="26"/>
      <c r="AK35" s="130">
        <f>SUM(AK26*1.21)</f>
        <v>0</v>
      </c>
      <c r="AL35" s="129"/>
      <c r="AM35" s="129"/>
      <c r="AN35" s="129"/>
      <c r="AO35" s="131"/>
      <c r="AP35" s="24"/>
      <c r="AQ35" s="24"/>
      <c r="AR35" s="20"/>
    </row>
    <row r="36" spans="2:57" s="1" customFormat="1" ht="6.95" customHeight="1">
      <c r="B36" s="20"/>
      <c r="AR36" s="20"/>
    </row>
    <row r="37" spans="2:57" s="1" customFormat="1" ht="14.45" customHeight="1">
      <c r="B37" s="20"/>
      <c r="AR37" s="20"/>
    </row>
    <row r="38" spans="2:57" ht="14.45" customHeight="1">
      <c r="B38" s="11"/>
      <c r="AR38" s="11"/>
    </row>
    <row r="39" spans="2:57" ht="14.45" customHeight="1">
      <c r="B39" s="11"/>
      <c r="AR39" s="11"/>
    </row>
    <row r="40" spans="2:57" ht="14.45" customHeight="1">
      <c r="B40" s="11"/>
      <c r="AR40" s="11"/>
    </row>
    <row r="41" spans="2:57" ht="14.45" customHeight="1">
      <c r="B41" s="11"/>
      <c r="AR41" s="11"/>
    </row>
    <row r="42" spans="2:57" ht="14.45" customHeight="1">
      <c r="B42" s="11"/>
      <c r="AR42" s="11"/>
    </row>
    <row r="43" spans="2:57" ht="14.45" customHeight="1">
      <c r="B43" s="11"/>
      <c r="AR43" s="11"/>
    </row>
    <row r="44" spans="2:57" ht="14.45" customHeight="1">
      <c r="B44" s="11"/>
      <c r="AR44" s="11"/>
    </row>
    <row r="45" spans="2:57" ht="14.45" customHeight="1">
      <c r="B45" s="11"/>
      <c r="AR45" s="11"/>
    </row>
    <row r="46" spans="2:57" ht="14.45" customHeight="1">
      <c r="B46" s="11"/>
      <c r="AR46" s="11"/>
    </row>
    <row r="47" spans="2:57" ht="14.45" customHeight="1">
      <c r="B47" s="11"/>
      <c r="AR47" s="11"/>
    </row>
    <row r="48" spans="2:57" ht="14.45" customHeight="1">
      <c r="B48" s="11"/>
      <c r="AR48" s="11"/>
    </row>
    <row r="49" spans="2:44" s="1" customFormat="1" ht="14.45" customHeight="1">
      <c r="B49" s="20"/>
      <c r="D49" s="28" t="s">
        <v>40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41</v>
      </c>
      <c r="AI49" s="29"/>
      <c r="AJ49" s="29"/>
      <c r="AK49" s="29"/>
      <c r="AL49" s="29"/>
      <c r="AM49" s="29"/>
      <c r="AN49" s="29"/>
      <c r="AO49" s="29"/>
      <c r="AR49" s="20"/>
    </row>
    <row r="50" spans="2:44">
      <c r="B50" s="11"/>
      <c r="AR50" s="11"/>
    </row>
    <row r="51" spans="2:44">
      <c r="B51" s="11"/>
      <c r="AR51" s="11"/>
    </row>
    <row r="52" spans="2:44">
      <c r="B52" s="11"/>
      <c r="AR52" s="11"/>
    </row>
    <row r="53" spans="2:44">
      <c r="B53" s="11"/>
      <c r="AR53" s="11"/>
    </row>
    <row r="54" spans="2:44">
      <c r="B54" s="11"/>
      <c r="AR54" s="11"/>
    </row>
    <row r="55" spans="2:44">
      <c r="B55" s="11"/>
      <c r="AR55" s="11"/>
    </row>
    <row r="56" spans="2:44">
      <c r="B56" s="11"/>
      <c r="AR56" s="11"/>
    </row>
    <row r="57" spans="2:44">
      <c r="B57" s="11"/>
      <c r="AR57" s="11"/>
    </row>
    <row r="58" spans="2:44">
      <c r="B58" s="11"/>
      <c r="AR58" s="11"/>
    </row>
    <row r="59" spans="2:44">
      <c r="B59" s="11"/>
      <c r="AR59" s="11"/>
    </row>
    <row r="60" spans="2:44" s="1" customFormat="1" ht="12.75">
      <c r="B60" s="20"/>
      <c r="D60" s="30" t="s">
        <v>42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30" t="s">
        <v>43</v>
      </c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30" t="s">
        <v>42</v>
      </c>
      <c r="AI60" s="22"/>
      <c r="AJ60" s="22"/>
      <c r="AK60" s="22"/>
      <c r="AL60" s="22"/>
      <c r="AM60" s="30" t="s">
        <v>43</v>
      </c>
      <c r="AN60" s="22"/>
      <c r="AO60" s="22"/>
      <c r="AR60" s="20"/>
    </row>
    <row r="61" spans="2:44">
      <c r="B61" s="11"/>
      <c r="AR61" s="11"/>
    </row>
    <row r="62" spans="2:44">
      <c r="B62" s="11"/>
      <c r="AR62" s="11"/>
    </row>
    <row r="63" spans="2:44">
      <c r="B63" s="11"/>
      <c r="AR63" s="11"/>
    </row>
    <row r="64" spans="2:44" s="1" customFormat="1" ht="12.75">
      <c r="B64" s="20"/>
      <c r="D64" s="28" t="s">
        <v>44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8" t="s">
        <v>45</v>
      </c>
      <c r="AI64" s="29"/>
      <c r="AJ64" s="29"/>
      <c r="AK64" s="29"/>
      <c r="AL64" s="29"/>
      <c r="AM64" s="29"/>
      <c r="AN64" s="29"/>
      <c r="AO64" s="29"/>
      <c r="AR64" s="20"/>
    </row>
    <row r="65" spans="2:44">
      <c r="B65" s="11"/>
      <c r="AR65" s="11"/>
    </row>
    <row r="66" spans="2:44">
      <c r="B66" s="11"/>
      <c r="AR66" s="11"/>
    </row>
    <row r="67" spans="2:44">
      <c r="B67" s="11"/>
      <c r="AR67" s="11"/>
    </row>
    <row r="68" spans="2:44">
      <c r="B68" s="11"/>
      <c r="AR68" s="11"/>
    </row>
    <row r="69" spans="2:44">
      <c r="B69" s="11"/>
      <c r="AR69" s="11"/>
    </row>
    <row r="70" spans="2:44">
      <c r="B70" s="11"/>
      <c r="AR70" s="11"/>
    </row>
    <row r="71" spans="2:44">
      <c r="B71" s="11"/>
      <c r="AR71" s="11"/>
    </row>
    <row r="72" spans="2:44">
      <c r="B72" s="11"/>
      <c r="AR72" s="11"/>
    </row>
    <row r="73" spans="2:44">
      <c r="B73" s="11"/>
      <c r="AR73" s="11"/>
    </row>
    <row r="74" spans="2:44">
      <c r="B74" s="11"/>
      <c r="AR74" s="11"/>
    </row>
    <row r="75" spans="2:44" s="1" customFormat="1" ht="12.75">
      <c r="B75" s="20"/>
      <c r="D75" s="30" t="s">
        <v>42</v>
      </c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30" t="s">
        <v>43</v>
      </c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30" t="s">
        <v>42</v>
      </c>
      <c r="AI75" s="22"/>
      <c r="AJ75" s="22"/>
      <c r="AK75" s="22"/>
      <c r="AL75" s="22"/>
      <c r="AM75" s="30" t="s">
        <v>43</v>
      </c>
      <c r="AN75" s="22"/>
      <c r="AO75" s="22"/>
      <c r="AR75" s="20"/>
    </row>
    <row r="76" spans="2:44" s="1" customFormat="1">
      <c r="B76" s="20"/>
      <c r="AR76" s="20"/>
    </row>
    <row r="77" spans="2:44" s="1" customFormat="1" ht="6.95" customHeight="1"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20"/>
    </row>
    <row r="81" spans="1:90" s="1" customFormat="1" ht="6.95" customHeight="1"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20"/>
    </row>
    <row r="82" spans="1:90" s="1" customFormat="1" ht="24.95" customHeight="1">
      <c r="B82" s="20"/>
      <c r="C82" s="12" t="s">
        <v>46</v>
      </c>
      <c r="AR82" s="20"/>
    </row>
    <row r="83" spans="1:90" s="1" customFormat="1" ht="6.95" customHeight="1">
      <c r="B83" s="20"/>
      <c r="AR83" s="20"/>
    </row>
    <row r="84" spans="1:90" s="3" customFormat="1" ht="12" customHeight="1">
      <c r="B84" s="35"/>
      <c r="C84" s="18" t="s">
        <v>13</v>
      </c>
      <c r="L84" s="86"/>
      <c r="AR84" s="35"/>
    </row>
    <row r="85" spans="1:90" s="4" customFormat="1" ht="36.950000000000003" customHeight="1">
      <c r="B85" s="36"/>
      <c r="C85" s="37" t="s">
        <v>15</v>
      </c>
      <c r="L85" s="113" t="str">
        <f>K6</f>
        <v>Oprava opěrné zídky Hrachovec</v>
      </c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R85" s="36"/>
    </row>
    <row r="86" spans="1:90" s="1" customFormat="1" ht="6.95" customHeight="1">
      <c r="B86" s="20"/>
      <c r="AR86" s="20"/>
    </row>
    <row r="87" spans="1:90" s="1" customFormat="1" ht="12" customHeight="1">
      <c r="B87" s="20"/>
      <c r="C87" s="18" t="s">
        <v>18</v>
      </c>
      <c r="L87" s="96" t="s">
        <v>197</v>
      </c>
      <c r="AI87" s="18" t="s">
        <v>19</v>
      </c>
      <c r="AM87" s="115">
        <f>IF(AN8= "","",AN8)</f>
        <v>45565</v>
      </c>
      <c r="AN87" s="115"/>
      <c r="AR87" s="20"/>
    </row>
    <row r="88" spans="1:90" s="1" customFormat="1" ht="6.95" customHeight="1">
      <c r="B88" s="20"/>
      <c r="AR88" s="20"/>
    </row>
    <row r="89" spans="1:90" s="1" customFormat="1" ht="15.2" customHeight="1">
      <c r="B89" s="20"/>
      <c r="C89" s="18" t="s">
        <v>20</v>
      </c>
      <c r="L89" s="89" t="s">
        <v>185</v>
      </c>
      <c r="AI89" s="18" t="s">
        <v>24</v>
      </c>
      <c r="AM89" s="116" t="str">
        <f>IF(E17="","",E17)</f>
        <v xml:space="preserve"> </v>
      </c>
      <c r="AN89" s="117"/>
      <c r="AO89" s="117"/>
      <c r="AP89" s="117"/>
      <c r="AR89" s="20"/>
      <c r="AS89" s="118" t="s">
        <v>47</v>
      </c>
      <c r="AT89" s="119"/>
      <c r="AU89" s="38"/>
      <c r="AV89" s="38"/>
      <c r="AW89" s="38"/>
      <c r="AX89" s="38"/>
      <c r="AY89" s="38"/>
      <c r="AZ89" s="38"/>
      <c r="BA89" s="38"/>
      <c r="BB89" s="38"/>
      <c r="BC89" s="38"/>
      <c r="BD89" s="39"/>
    </row>
    <row r="90" spans="1:90" s="1" customFormat="1" ht="15.2" customHeight="1">
      <c r="B90" s="20"/>
      <c r="C90" s="18" t="s">
        <v>23</v>
      </c>
      <c r="L90" s="3">
        <f>IF(E14= "Vyplň údaj","",E14)</f>
        <v>0</v>
      </c>
      <c r="AI90" s="18" t="s">
        <v>27</v>
      </c>
      <c r="AM90" s="116" t="str">
        <f>IF(E20="","",E20)</f>
        <v/>
      </c>
      <c r="AN90" s="117"/>
      <c r="AO90" s="117"/>
      <c r="AP90" s="117"/>
      <c r="AR90" s="20"/>
      <c r="AS90" s="120"/>
      <c r="AT90" s="121"/>
      <c r="BD90" s="40"/>
    </row>
    <row r="91" spans="1:90" s="1" customFormat="1" ht="10.9" customHeight="1">
      <c r="B91" s="20"/>
      <c r="AR91" s="20"/>
      <c r="AS91" s="120"/>
      <c r="AT91" s="121"/>
      <c r="BD91" s="40"/>
    </row>
    <row r="92" spans="1:90" s="1" customFormat="1" ht="29.25" customHeight="1">
      <c r="B92" s="20"/>
      <c r="C92" s="108" t="s">
        <v>48</v>
      </c>
      <c r="D92" s="109"/>
      <c r="E92" s="109"/>
      <c r="F92" s="109"/>
      <c r="G92" s="109"/>
      <c r="H92" s="41"/>
      <c r="I92" s="110" t="s">
        <v>49</v>
      </c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11" t="s">
        <v>182</v>
      </c>
      <c r="AH92" s="109"/>
      <c r="AI92" s="109"/>
      <c r="AJ92" s="109"/>
      <c r="AK92" s="109"/>
      <c r="AL92" s="109"/>
      <c r="AM92" s="109"/>
      <c r="AN92" s="110" t="s">
        <v>183</v>
      </c>
      <c r="AO92" s="109"/>
      <c r="AP92" s="112"/>
      <c r="AQ92" s="42" t="s">
        <v>50</v>
      </c>
      <c r="AR92" s="20"/>
      <c r="AS92" s="43" t="s">
        <v>51</v>
      </c>
      <c r="AT92" s="44" t="s">
        <v>52</v>
      </c>
      <c r="AU92" s="44" t="s">
        <v>53</v>
      </c>
      <c r="AV92" s="44" t="s">
        <v>54</v>
      </c>
      <c r="AW92" s="44" t="s">
        <v>55</v>
      </c>
      <c r="AX92" s="44" t="s">
        <v>56</v>
      </c>
      <c r="AY92" s="44" t="s">
        <v>57</v>
      </c>
      <c r="AZ92" s="44" t="s">
        <v>58</v>
      </c>
      <c r="BA92" s="44" t="s">
        <v>59</v>
      </c>
      <c r="BB92" s="44" t="s">
        <v>60</v>
      </c>
      <c r="BC92" s="44" t="s">
        <v>61</v>
      </c>
      <c r="BD92" s="45" t="s">
        <v>62</v>
      </c>
    </row>
    <row r="93" spans="1:90" s="1" customFormat="1" ht="10.9" customHeight="1">
      <c r="B93" s="20"/>
      <c r="AR93" s="20"/>
      <c r="AS93" s="46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9"/>
    </row>
    <row r="94" spans="1:90" s="5" customFormat="1" ht="32.450000000000003" customHeight="1">
      <c r="B94" s="47"/>
      <c r="C94" s="48" t="s">
        <v>63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104">
        <f>ROUND(AG95,2)</f>
        <v>0</v>
      </c>
      <c r="AH94" s="104"/>
      <c r="AI94" s="104"/>
      <c r="AJ94" s="104"/>
      <c r="AK94" s="104"/>
      <c r="AL94" s="104"/>
      <c r="AM94" s="104"/>
      <c r="AN94" s="105">
        <f>AK35</f>
        <v>0</v>
      </c>
      <c r="AO94" s="105"/>
      <c r="AP94" s="105"/>
      <c r="AQ94" s="50" t="s">
        <v>1</v>
      </c>
      <c r="AR94" s="47"/>
      <c r="AS94" s="51">
        <f>ROUND(AS95,2)</f>
        <v>0</v>
      </c>
      <c r="AT94" s="52">
        <f>ROUND(SUM(AV94:AW94),2)</f>
        <v>0</v>
      </c>
      <c r="AU94" s="53" t="e">
        <f>ROUND(AU95,5)</f>
        <v>#REF!</v>
      </c>
      <c r="AV94" s="52">
        <f>ROUND(AZ94*L29,2)</f>
        <v>0</v>
      </c>
      <c r="AW94" s="52">
        <f>ROUND(BA94*L30,2)</f>
        <v>0</v>
      </c>
      <c r="AX94" s="52">
        <f>ROUND(BB94*L29,2)</f>
        <v>0</v>
      </c>
      <c r="AY94" s="52">
        <f>ROUND(BC94*L30,2)</f>
        <v>0</v>
      </c>
      <c r="AZ94" s="52">
        <f>ROUND(AZ95,2)</f>
        <v>0</v>
      </c>
      <c r="BA94" s="52">
        <f>ROUND(BA95,2)</f>
        <v>0</v>
      </c>
      <c r="BB94" s="52">
        <f>ROUND(BB95,2)</f>
        <v>0</v>
      </c>
      <c r="BC94" s="52">
        <f>ROUND(BC95,2)</f>
        <v>0</v>
      </c>
      <c r="BD94" s="54">
        <f>ROUND(BD95,2)</f>
        <v>0</v>
      </c>
      <c r="BS94" s="55" t="s">
        <v>64</v>
      </c>
      <c r="BT94" s="55" t="s">
        <v>65</v>
      </c>
      <c r="BV94" s="55" t="s">
        <v>66</v>
      </c>
      <c r="BW94" s="55" t="s">
        <v>4</v>
      </c>
      <c r="BX94" s="55" t="s">
        <v>67</v>
      </c>
      <c r="CL94" s="55" t="s">
        <v>1</v>
      </c>
    </row>
    <row r="95" spans="1:90" s="6" customFormat="1" ht="33" customHeight="1">
      <c r="A95" s="56" t="s">
        <v>68</v>
      </c>
      <c r="B95" s="57"/>
      <c r="C95" s="58"/>
      <c r="D95" s="103">
        <v>2024</v>
      </c>
      <c r="E95" s="103"/>
      <c r="F95" s="103"/>
      <c r="G95" s="103"/>
      <c r="H95" s="103"/>
      <c r="I95" s="59"/>
      <c r="J95" s="103" t="s">
        <v>247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26">
        <f>'Zpevnění břehu'!J28</f>
        <v>0</v>
      </c>
      <c r="AH95" s="127"/>
      <c r="AI95" s="127"/>
      <c r="AJ95" s="127"/>
      <c r="AK95" s="127"/>
      <c r="AL95" s="127"/>
      <c r="AM95" s="127"/>
      <c r="AN95" s="126">
        <f>AN94</f>
        <v>0</v>
      </c>
      <c r="AO95" s="127"/>
      <c r="AP95" s="127"/>
      <c r="AQ95" s="60" t="s">
        <v>69</v>
      </c>
      <c r="AR95" s="57"/>
      <c r="AS95" s="61">
        <v>0</v>
      </c>
      <c r="AT95" s="62">
        <f>ROUND(SUM(AV95:AW95),2)</f>
        <v>0</v>
      </c>
      <c r="AU95" s="63" t="e">
        <f>'Zpevnění břehu'!P113</f>
        <v>#REF!</v>
      </c>
      <c r="AV95" s="62">
        <f>'Zpevnění břehu'!J31</f>
        <v>0</v>
      </c>
      <c r="AW95" s="62">
        <f>'Zpevnění břehu'!J32</f>
        <v>0</v>
      </c>
      <c r="AX95" s="62">
        <f>'Zpevnění břehu'!J33</f>
        <v>0</v>
      </c>
      <c r="AY95" s="62">
        <f>'Zpevnění břehu'!J34</f>
        <v>0</v>
      </c>
      <c r="AZ95" s="62">
        <f>'Zpevnění břehu'!F31</f>
        <v>0</v>
      </c>
      <c r="BA95" s="62">
        <f>'Zpevnění břehu'!F32</f>
        <v>0</v>
      </c>
      <c r="BB95" s="62">
        <f>'Zpevnění břehu'!F33</f>
        <v>0</v>
      </c>
      <c r="BC95" s="62">
        <f>'Zpevnění břehu'!F34</f>
        <v>0</v>
      </c>
      <c r="BD95" s="64">
        <f>'Zpevnění břehu'!F35</f>
        <v>0</v>
      </c>
      <c r="BT95" s="65" t="s">
        <v>70</v>
      </c>
      <c r="BU95" s="65" t="s">
        <v>71</v>
      </c>
      <c r="BV95" s="65" t="s">
        <v>66</v>
      </c>
      <c r="BW95" s="65" t="s">
        <v>4</v>
      </c>
      <c r="BX95" s="65" t="s">
        <v>67</v>
      </c>
      <c r="CL95" s="65" t="s">
        <v>1</v>
      </c>
    </row>
    <row r="96" spans="1:90" s="1" customFormat="1" ht="30" customHeight="1">
      <c r="B96" s="20"/>
      <c r="AR96" s="20"/>
    </row>
    <row r="97" spans="2:44" s="1" customFormat="1" ht="6.95" customHeight="1"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20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</mergeCells>
  <hyperlinks>
    <hyperlink ref="A95" location="'Mesto095 - Oprava chodník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81"/>
  <sheetViews>
    <sheetView showGridLines="0" tabSelected="1" topLeftCell="A5" workbookViewId="0">
      <selection activeCell="W12" sqref="W12"/>
    </sheetView>
  </sheetViews>
  <sheetFormatPr defaultRowHeight="11.25"/>
  <cols>
    <col min="1" max="1" width="8.33203125" style="66" customWidth="1"/>
    <col min="2" max="2" width="1.6640625" style="66" customWidth="1"/>
    <col min="3" max="3" width="4.1640625" style="66" customWidth="1"/>
    <col min="4" max="4" width="4.33203125" style="66" customWidth="1"/>
    <col min="5" max="5" width="17.1640625" style="66" customWidth="1"/>
    <col min="6" max="6" width="50.83203125" style="66" customWidth="1"/>
    <col min="7" max="7" width="7" style="66" customWidth="1"/>
    <col min="8" max="8" width="11.5" style="66" customWidth="1"/>
    <col min="9" max="11" width="20.1640625" style="66" customWidth="1"/>
    <col min="12" max="12" width="9.33203125" style="66" customWidth="1"/>
    <col min="13" max="13" width="10.83203125" style="66" hidden="1" customWidth="1"/>
    <col min="14" max="14" width="9.33203125" style="66" hidden="1"/>
    <col min="15" max="20" width="14.1640625" style="66" hidden="1" customWidth="1"/>
    <col min="21" max="21" width="16.33203125" style="66" hidden="1" customWidth="1"/>
    <col min="22" max="22" width="12.33203125" style="66" customWidth="1"/>
    <col min="23" max="23" width="16.33203125" style="66" customWidth="1"/>
    <col min="24" max="24" width="12.33203125" style="66" customWidth="1"/>
    <col min="25" max="25" width="15" style="66" customWidth="1"/>
    <col min="26" max="26" width="11" style="66" customWidth="1"/>
    <col min="27" max="27" width="15" style="66" customWidth="1"/>
    <col min="28" max="28" width="16.33203125" style="66" customWidth="1"/>
    <col min="29" max="29" width="11" style="66" customWidth="1"/>
    <col min="30" max="30" width="15" style="66" customWidth="1"/>
    <col min="31" max="31" width="16.33203125" style="66" customWidth="1"/>
    <col min="32" max="43" width="9.33203125" style="66"/>
    <col min="44" max="65" width="9.33203125" style="66" hidden="1"/>
    <col min="66" max="16384" width="9.33203125" style="66"/>
  </cols>
  <sheetData>
    <row r="2" spans="2:56" ht="36.950000000000003" customHeight="1">
      <c r="L2" s="143" t="s">
        <v>5</v>
      </c>
      <c r="M2" s="144"/>
      <c r="N2" s="144"/>
      <c r="O2" s="144"/>
      <c r="P2" s="144"/>
      <c r="Q2" s="144"/>
      <c r="R2" s="144"/>
      <c r="S2" s="144"/>
      <c r="T2" s="144"/>
      <c r="U2" s="144"/>
      <c r="V2" s="144"/>
      <c r="AT2" s="145" t="s">
        <v>4</v>
      </c>
      <c r="AZ2" s="146" t="s">
        <v>72</v>
      </c>
      <c r="BA2" s="146" t="s">
        <v>1</v>
      </c>
      <c r="BB2" s="146" t="s">
        <v>1</v>
      </c>
      <c r="BC2" s="146" t="s">
        <v>73</v>
      </c>
      <c r="BD2" s="146" t="s">
        <v>74</v>
      </c>
    </row>
    <row r="3" spans="2:56" ht="6.95" customHeight="1">
      <c r="B3" s="147"/>
      <c r="C3" s="67"/>
      <c r="D3" s="67"/>
      <c r="E3" s="67"/>
      <c r="F3" s="67"/>
      <c r="G3" s="67"/>
      <c r="H3" s="67"/>
      <c r="I3" s="67"/>
      <c r="J3" s="67"/>
      <c r="K3" s="67"/>
      <c r="L3" s="148"/>
      <c r="AT3" s="145" t="s">
        <v>74</v>
      </c>
      <c r="AZ3" s="146" t="s">
        <v>75</v>
      </c>
      <c r="BA3" s="146" t="s">
        <v>1</v>
      </c>
      <c r="BB3" s="146" t="s">
        <v>1</v>
      </c>
      <c r="BC3" s="146" t="s">
        <v>76</v>
      </c>
      <c r="BD3" s="146" t="s">
        <v>74</v>
      </c>
    </row>
    <row r="4" spans="2:56" ht="24.95" customHeight="1">
      <c r="B4" s="148"/>
      <c r="D4" s="149" t="s">
        <v>77</v>
      </c>
      <c r="L4" s="148"/>
      <c r="M4" s="150" t="s">
        <v>10</v>
      </c>
      <c r="AT4" s="145" t="s">
        <v>3</v>
      </c>
      <c r="AZ4" s="146" t="s">
        <v>78</v>
      </c>
      <c r="BA4" s="146" t="s">
        <v>1</v>
      </c>
      <c r="BB4" s="146" t="s">
        <v>1</v>
      </c>
      <c r="BC4" s="146" t="s">
        <v>79</v>
      </c>
      <c r="BD4" s="146" t="s">
        <v>74</v>
      </c>
    </row>
    <row r="5" spans="2:56" ht="6.95" customHeight="1">
      <c r="B5" s="148"/>
      <c r="L5" s="148"/>
      <c r="AZ5" s="146" t="s">
        <v>80</v>
      </c>
      <c r="BA5" s="146" t="s">
        <v>1</v>
      </c>
      <c r="BB5" s="146" t="s">
        <v>1</v>
      </c>
      <c r="BC5" s="146" t="s">
        <v>81</v>
      </c>
      <c r="BD5" s="146" t="s">
        <v>74</v>
      </c>
    </row>
    <row r="6" spans="2:56" s="68" customFormat="1" ht="12" customHeight="1">
      <c r="B6" s="76"/>
      <c r="D6" s="69" t="s">
        <v>15</v>
      </c>
      <c r="L6" s="76"/>
    </row>
    <row r="7" spans="2:56" s="68" customFormat="1" ht="24.75" customHeight="1">
      <c r="B7" s="76"/>
      <c r="E7" s="151" t="s">
        <v>253</v>
      </c>
      <c r="F7" s="152"/>
      <c r="G7" s="152"/>
      <c r="H7" s="152"/>
      <c r="L7" s="76"/>
    </row>
    <row r="8" spans="2:56" s="68" customFormat="1">
      <c r="B8" s="76"/>
      <c r="L8" s="76"/>
    </row>
    <row r="9" spans="2:56" s="68" customFormat="1" ht="12" customHeight="1">
      <c r="B9" s="76"/>
      <c r="D9" s="69" t="s">
        <v>16</v>
      </c>
      <c r="F9" s="153" t="s">
        <v>1</v>
      </c>
      <c r="I9" s="69" t="s">
        <v>17</v>
      </c>
      <c r="J9" s="153" t="s">
        <v>1</v>
      </c>
      <c r="L9" s="76"/>
    </row>
    <row r="10" spans="2:56" s="68" customFormat="1" ht="12" customHeight="1">
      <c r="B10" s="76"/>
      <c r="D10" s="69" t="s">
        <v>255</v>
      </c>
      <c r="F10" s="153" t="s">
        <v>254</v>
      </c>
      <c r="I10" s="69" t="s">
        <v>19</v>
      </c>
      <c r="J10" s="154">
        <v>45565</v>
      </c>
      <c r="L10" s="76"/>
    </row>
    <row r="11" spans="2:56" s="68" customFormat="1" ht="10.9" customHeight="1">
      <c r="B11" s="76"/>
      <c r="L11" s="76"/>
    </row>
    <row r="12" spans="2:56" s="68" customFormat="1" ht="12" customHeight="1">
      <c r="B12" s="76"/>
      <c r="D12" s="69" t="s">
        <v>186</v>
      </c>
      <c r="I12" s="69" t="s">
        <v>21</v>
      </c>
      <c r="J12" s="153" t="s">
        <v>1</v>
      </c>
      <c r="L12" s="76"/>
    </row>
    <row r="13" spans="2:56" s="68" customFormat="1" ht="18" customHeight="1">
      <c r="B13" s="76"/>
      <c r="E13" s="153"/>
      <c r="I13" s="69" t="s">
        <v>22</v>
      </c>
      <c r="J13" s="153" t="s">
        <v>1</v>
      </c>
      <c r="L13" s="76"/>
    </row>
    <row r="14" spans="2:56" s="68" customFormat="1" ht="6.95" customHeight="1">
      <c r="B14" s="76"/>
      <c r="L14" s="76"/>
    </row>
    <row r="15" spans="2:56" s="68" customFormat="1" ht="12" customHeight="1">
      <c r="B15" s="76"/>
      <c r="D15" s="69" t="s">
        <v>23</v>
      </c>
      <c r="I15" s="69" t="s">
        <v>21</v>
      </c>
      <c r="J15" s="102"/>
      <c r="L15" s="76"/>
    </row>
    <row r="16" spans="2:56" s="68" customFormat="1" ht="18" customHeight="1">
      <c r="B16" s="76"/>
      <c r="E16" s="142"/>
      <c r="F16" s="155"/>
      <c r="G16" s="155"/>
      <c r="H16" s="155"/>
      <c r="I16" s="69" t="s">
        <v>22</v>
      </c>
      <c r="J16" s="102"/>
      <c r="L16" s="76"/>
    </row>
    <row r="17" spans="2:12" s="68" customFormat="1" ht="6.95" customHeight="1">
      <c r="B17" s="76"/>
      <c r="L17" s="76"/>
    </row>
    <row r="18" spans="2:12" s="68" customFormat="1" ht="12" customHeight="1">
      <c r="B18" s="76"/>
      <c r="D18" s="69" t="s">
        <v>24</v>
      </c>
      <c r="I18" s="69" t="s">
        <v>21</v>
      </c>
      <c r="J18" s="153" t="str">
        <f>IF('Rekapitulace stavby'!AN16="","",'Rekapitulace stavby'!AN16)</f>
        <v/>
      </c>
      <c r="L18" s="76"/>
    </row>
    <row r="19" spans="2:12" s="68" customFormat="1" ht="18" customHeight="1">
      <c r="B19" s="76"/>
      <c r="E19" s="153" t="str">
        <f>IF('Rekapitulace stavby'!E17="","",'Rekapitulace stavby'!E17)</f>
        <v xml:space="preserve"> </v>
      </c>
      <c r="I19" s="69" t="s">
        <v>22</v>
      </c>
      <c r="J19" s="153" t="str">
        <f>IF('Rekapitulace stavby'!AN17="","",'Rekapitulace stavby'!AN17)</f>
        <v/>
      </c>
      <c r="L19" s="76"/>
    </row>
    <row r="20" spans="2:12" s="68" customFormat="1" ht="6.95" customHeight="1">
      <c r="B20" s="76"/>
      <c r="L20" s="76"/>
    </row>
    <row r="21" spans="2:12" s="68" customFormat="1" ht="12" customHeight="1">
      <c r="B21" s="76"/>
      <c r="D21" s="69" t="s">
        <v>27</v>
      </c>
      <c r="I21" s="69" t="s">
        <v>21</v>
      </c>
      <c r="J21" s="153" t="s">
        <v>1</v>
      </c>
      <c r="L21" s="76"/>
    </row>
    <row r="22" spans="2:12" s="68" customFormat="1" ht="18" customHeight="1">
      <c r="B22" s="76"/>
      <c r="E22" s="153"/>
      <c r="I22" s="69" t="s">
        <v>22</v>
      </c>
      <c r="J22" s="153" t="s">
        <v>1</v>
      </c>
      <c r="L22" s="76"/>
    </row>
    <row r="23" spans="2:12" s="68" customFormat="1" ht="6.95" customHeight="1">
      <c r="B23" s="76"/>
      <c r="L23" s="76"/>
    </row>
    <row r="24" spans="2:12" s="68" customFormat="1" ht="12" customHeight="1">
      <c r="B24" s="76"/>
      <c r="D24" s="69" t="s">
        <v>28</v>
      </c>
      <c r="L24" s="76"/>
    </row>
    <row r="25" spans="2:12" s="70" customFormat="1" ht="16.5" customHeight="1">
      <c r="B25" s="156"/>
      <c r="E25" s="157" t="s">
        <v>1</v>
      </c>
      <c r="F25" s="157"/>
      <c r="G25" s="157"/>
      <c r="H25" s="157"/>
      <c r="L25" s="156"/>
    </row>
    <row r="26" spans="2:12" s="68" customFormat="1" ht="6.95" customHeight="1">
      <c r="B26" s="76"/>
      <c r="L26" s="76"/>
    </row>
    <row r="27" spans="2:12" s="68" customFormat="1" ht="6.95" customHeight="1">
      <c r="B27" s="76"/>
      <c r="D27" s="71"/>
      <c r="E27" s="71"/>
      <c r="F27" s="71"/>
      <c r="G27" s="71"/>
      <c r="H27" s="71"/>
      <c r="I27" s="71"/>
      <c r="J27" s="71"/>
      <c r="K27" s="71"/>
      <c r="L27" s="76"/>
    </row>
    <row r="28" spans="2:12" s="68" customFormat="1" ht="25.35" customHeight="1">
      <c r="B28" s="76"/>
      <c r="D28" s="258" t="s">
        <v>179</v>
      </c>
      <c r="E28" s="259"/>
      <c r="F28" s="259"/>
      <c r="G28" s="259"/>
      <c r="H28" s="259"/>
      <c r="I28" s="259"/>
      <c r="J28" s="260">
        <f>ROUND(J113, 2)</f>
        <v>0</v>
      </c>
      <c r="K28" s="259"/>
      <c r="L28" s="76"/>
    </row>
    <row r="29" spans="2:12" s="68" customFormat="1" ht="27" customHeight="1">
      <c r="B29" s="76"/>
      <c r="D29" s="261"/>
      <c r="E29" s="261"/>
      <c r="F29" s="261"/>
      <c r="G29" s="261"/>
      <c r="H29" s="261"/>
      <c r="I29" s="261"/>
      <c r="J29" s="261"/>
      <c r="K29" s="261"/>
      <c r="L29" s="76"/>
    </row>
    <row r="30" spans="2:12" s="68" customFormat="1" ht="14.45" hidden="1" customHeight="1">
      <c r="B30" s="76"/>
      <c r="D30" s="259"/>
      <c r="E30" s="259"/>
      <c r="F30" s="262" t="s">
        <v>30</v>
      </c>
      <c r="G30" s="259"/>
      <c r="H30" s="259"/>
      <c r="I30" s="262" t="s">
        <v>29</v>
      </c>
      <c r="J30" s="262" t="s">
        <v>31</v>
      </c>
      <c r="K30" s="259"/>
      <c r="L30" s="76"/>
    </row>
    <row r="31" spans="2:12" s="68" customFormat="1" ht="14.45" hidden="1" customHeight="1">
      <c r="B31" s="76"/>
      <c r="D31" s="263" t="s">
        <v>32</v>
      </c>
      <c r="E31" s="264" t="s">
        <v>33</v>
      </c>
      <c r="F31" s="265">
        <v>0</v>
      </c>
      <c r="G31" s="259"/>
      <c r="H31" s="259"/>
      <c r="I31" s="266">
        <v>0.21</v>
      </c>
      <c r="J31" s="265">
        <v>0</v>
      </c>
      <c r="K31" s="259"/>
      <c r="L31" s="76"/>
    </row>
    <row r="32" spans="2:12" s="68" customFormat="1" ht="14.45" hidden="1" customHeight="1">
      <c r="B32" s="76"/>
      <c r="D32" s="259"/>
      <c r="E32" s="264" t="s">
        <v>34</v>
      </c>
      <c r="F32" s="265">
        <f>ROUND((SUM(BF113:BF168)),  2)</f>
        <v>0</v>
      </c>
      <c r="G32" s="259"/>
      <c r="H32" s="259"/>
      <c r="I32" s="266">
        <v>0.15</v>
      </c>
      <c r="J32" s="265">
        <f>ROUND(((SUM(BF113:BF168))*I32),  2)</f>
        <v>0</v>
      </c>
      <c r="K32" s="259"/>
      <c r="L32" s="76"/>
    </row>
    <row r="33" spans="2:12" s="68" customFormat="1" ht="14.45" hidden="1" customHeight="1">
      <c r="B33" s="76"/>
      <c r="D33" s="259"/>
      <c r="E33" s="264" t="s">
        <v>35</v>
      </c>
      <c r="F33" s="265">
        <f>ROUND((SUM(BG113:BG168)),  2)</f>
        <v>0</v>
      </c>
      <c r="G33" s="259"/>
      <c r="H33" s="259"/>
      <c r="I33" s="266">
        <v>0.21</v>
      </c>
      <c r="J33" s="265">
        <f>0</f>
        <v>0</v>
      </c>
      <c r="K33" s="259"/>
      <c r="L33" s="76"/>
    </row>
    <row r="34" spans="2:12" s="68" customFormat="1" ht="14.45" hidden="1" customHeight="1">
      <c r="B34" s="76"/>
      <c r="D34" s="259"/>
      <c r="E34" s="264" t="s">
        <v>36</v>
      </c>
      <c r="F34" s="265">
        <f>ROUND((SUM(BH113:BH168)),  2)</f>
        <v>0</v>
      </c>
      <c r="G34" s="259"/>
      <c r="H34" s="259"/>
      <c r="I34" s="266">
        <v>0.15</v>
      </c>
      <c r="J34" s="265">
        <f>0</f>
        <v>0</v>
      </c>
      <c r="K34" s="259"/>
      <c r="L34" s="76"/>
    </row>
    <row r="35" spans="2:12" s="68" customFormat="1" ht="14.45" hidden="1" customHeight="1">
      <c r="B35" s="76"/>
      <c r="D35" s="259"/>
      <c r="E35" s="264" t="s">
        <v>37</v>
      </c>
      <c r="F35" s="265">
        <f>ROUND((SUM(BI113:BI168)),  2)</f>
        <v>0</v>
      </c>
      <c r="G35" s="259"/>
      <c r="H35" s="259"/>
      <c r="I35" s="266">
        <v>0</v>
      </c>
      <c r="J35" s="265">
        <f>0</f>
        <v>0</v>
      </c>
      <c r="K35" s="259"/>
      <c r="L35" s="76"/>
    </row>
    <row r="36" spans="2:12" s="68" customFormat="1" ht="31.5" customHeight="1">
      <c r="B36" s="76"/>
      <c r="D36" s="259"/>
      <c r="E36" s="259"/>
      <c r="F36" s="259"/>
      <c r="G36" s="259"/>
      <c r="H36" s="259"/>
      <c r="I36" s="259"/>
      <c r="J36" s="259"/>
      <c r="K36" s="259"/>
      <c r="L36" s="76"/>
    </row>
    <row r="37" spans="2:12" s="68" customFormat="1" ht="25.35" customHeight="1">
      <c r="B37" s="76"/>
      <c r="C37" s="74"/>
      <c r="D37" s="267" t="s">
        <v>181</v>
      </c>
      <c r="E37" s="268"/>
      <c r="F37" s="268"/>
      <c r="G37" s="269" t="s">
        <v>38</v>
      </c>
      <c r="H37" s="270" t="s">
        <v>39</v>
      </c>
      <c r="I37" s="268"/>
      <c r="J37" s="271">
        <f>SUM(J28:J35)</f>
        <v>0</v>
      </c>
      <c r="K37" s="272"/>
      <c r="L37" s="76"/>
    </row>
    <row r="38" spans="2:12" s="68" customFormat="1" ht="14.45" customHeight="1">
      <c r="B38" s="76"/>
      <c r="D38" s="259"/>
      <c r="E38" s="259"/>
      <c r="F38" s="259"/>
      <c r="G38" s="259"/>
      <c r="H38" s="259"/>
      <c r="I38" s="259"/>
      <c r="J38" s="259"/>
      <c r="K38" s="259"/>
      <c r="L38" s="76"/>
    </row>
    <row r="39" spans="2:12" ht="14.45" customHeight="1">
      <c r="B39" s="148"/>
      <c r="D39" s="238"/>
      <c r="E39" s="238"/>
      <c r="F39" s="238"/>
      <c r="G39" s="238"/>
      <c r="H39" s="238"/>
      <c r="I39" s="238"/>
      <c r="J39" s="238"/>
      <c r="K39" s="238"/>
      <c r="L39" s="148"/>
    </row>
    <row r="40" spans="2:12" ht="14.45" customHeight="1">
      <c r="B40" s="148"/>
      <c r="D40" s="238"/>
      <c r="E40" s="238"/>
      <c r="F40" s="238"/>
      <c r="G40" s="238"/>
      <c r="H40" s="238"/>
      <c r="I40" s="238"/>
      <c r="J40" s="238"/>
      <c r="K40" s="238"/>
      <c r="L40" s="148"/>
    </row>
    <row r="41" spans="2:12" ht="14.45" customHeight="1">
      <c r="B41" s="148"/>
      <c r="D41" s="238"/>
      <c r="E41" s="238"/>
      <c r="F41" s="238"/>
      <c r="G41" s="238"/>
      <c r="H41" s="238"/>
      <c r="I41" s="238"/>
      <c r="J41" s="238"/>
      <c r="K41" s="238"/>
      <c r="L41" s="148"/>
    </row>
    <row r="42" spans="2:12" ht="14.45" customHeight="1">
      <c r="B42" s="148"/>
      <c r="D42" s="238"/>
      <c r="E42" s="238"/>
      <c r="F42" s="238"/>
      <c r="G42" s="238"/>
      <c r="H42" s="238"/>
      <c r="I42" s="238"/>
      <c r="J42" s="238"/>
      <c r="K42" s="238"/>
      <c r="L42" s="148"/>
    </row>
    <row r="43" spans="2:12" ht="14.45" customHeight="1">
      <c r="B43" s="148"/>
      <c r="D43" s="238"/>
      <c r="E43" s="238"/>
      <c r="F43" s="238"/>
      <c r="G43" s="238"/>
      <c r="H43" s="238"/>
      <c r="I43" s="238"/>
      <c r="J43" s="238"/>
      <c r="K43" s="238"/>
      <c r="L43" s="148"/>
    </row>
    <row r="44" spans="2:12" ht="14.45" customHeight="1">
      <c r="B44" s="148"/>
      <c r="D44" s="238"/>
      <c r="E44" s="238"/>
      <c r="F44" s="238"/>
      <c r="G44" s="238"/>
      <c r="H44" s="238"/>
      <c r="I44" s="238"/>
      <c r="J44" s="238"/>
      <c r="K44" s="238"/>
      <c r="L44" s="148"/>
    </row>
    <row r="45" spans="2:12" ht="14.45" customHeight="1">
      <c r="B45" s="148"/>
      <c r="D45" s="238"/>
      <c r="E45" s="238"/>
      <c r="F45" s="238"/>
      <c r="G45" s="238"/>
      <c r="H45" s="238"/>
      <c r="I45" s="238"/>
      <c r="J45" s="238"/>
      <c r="K45" s="238"/>
      <c r="L45" s="148"/>
    </row>
    <row r="46" spans="2:12" ht="14.45" customHeight="1">
      <c r="B46" s="148"/>
      <c r="D46" s="238"/>
      <c r="E46" s="238"/>
      <c r="F46" s="238"/>
      <c r="G46" s="238"/>
      <c r="H46" s="238"/>
      <c r="I46" s="238"/>
      <c r="J46" s="238"/>
      <c r="K46" s="238"/>
      <c r="L46" s="148"/>
    </row>
    <row r="47" spans="2:12" ht="14.45" customHeight="1">
      <c r="B47" s="148"/>
      <c r="D47" s="238"/>
      <c r="E47" s="238"/>
      <c r="F47" s="238"/>
      <c r="G47" s="238"/>
      <c r="H47" s="238"/>
      <c r="I47" s="238"/>
      <c r="J47" s="238"/>
      <c r="K47" s="238"/>
      <c r="L47" s="148"/>
    </row>
    <row r="48" spans="2:12" ht="14.45" customHeight="1">
      <c r="B48" s="148"/>
      <c r="D48" s="238"/>
      <c r="E48" s="238"/>
      <c r="F48" s="238"/>
      <c r="G48" s="238"/>
      <c r="H48" s="238"/>
      <c r="I48" s="238"/>
      <c r="J48" s="238"/>
      <c r="K48" s="238"/>
      <c r="L48" s="148"/>
    </row>
    <row r="49" spans="2:12" ht="14.45" customHeight="1">
      <c r="B49" s="148"/>
      <c r="D49" s="238"/>
      <c r="E49" s="238"/>
      <c r="F49" s="238"/>
      <c r="G49" s="238"/>
      <c r="H49" s="238"/>
      <c r="I49" s="238"/>
      <c r="J49" s="238"/>
      <c r="K49" s="238"/>
      <c r="L49" s="148"/>
    </row>
    <row r="50" spans="2:12" s="68" customFormat="1" ht="14.45" customHeight="1">
      <c r="B50" s="76"/>
      <c r="D50" s="273" t="s">
        <v>40</v>
      </c>
      <c r="E50" s="274"/>
      <c r="F50" s="274"/>
      <c r="G50" s="273" t="s">
        <v>41</v>
      </c>
      <c r="H50" s="274"/>
      <c r="I50" s="274"/>
      <c r="J50" s="274"/>
      <c r="K50" s="274"/>
      <c r="L50" s="76"/>
    </row>
    <row r="51" spans="2:12">
      <c r="B51" s="148"/>
      <c r="D51" s="238"/>
      <c r="E51" s="238"/>
      <c r="F51" s="238"/>
      <c r="G51" s="238"/>
      <c r="H51" s="238"/>
      <c r="I51" s="238"/>
      <c r="J51" s="238"/>
      <c r="K51" s="238"/>
      <c r="L51" s="148"/>
    </row>
    <row r="52" spans="2:12">
      <c r="B52" s="148"/>
      <c r="D52" s="238"/>
      <c r="E52" s="238"/>
      <c r="F52" s="238"/>
      <c r="G52" s="238"/>
      <c r="H52" s="238"/>
      <c r="I52" s="238"/>
      <c r="J52" s="238"/>
      <c r="K52" s="238"/>
      <c r="L52" s="148"/>
    </row>
    <row r="53" spans="2:12">
      <c r="B53" s="148"/>
      <c r="D53" s="238"/>
      <c r="E53" s="238"/>
      <c r="F53" s="238"/>
      <c r="G53" s="238"/>
      <c r="H53" s="238"/>
      <c r="I53" s="238"/>
      <c r="J53" s="238"/>
      <c r="K53" s="238"/>
      <c r="L53" s="148"/>
    </row>
    <row r="54" spans="2:12">
      <c r="B54" s="148"/>
      <c r="D54" s="238"/>
      <c r="E54" s="238"/>
      <c r="F54" s="238"/>
      <c r="G54" s="238"/>
      <c r="H54" s="238"/>
      <c r="I54" s="238"/>
      <c r="J54" s="238"/>
      <c r="K54" s="238"/>
      <c r="L54" s="148"/>
    </row>
    <row r="55" spans="2:12">
      <c r="B55" s="148"/>
      <c r="D55" s="238"/>
      <c r="E55" s="238"/>
      <c r="F55" s="238"/>
      <c r="G55" s="238"/>
      <c r="H55" s="238"/>
      <c r="I55" s="238"/>
      <c r="J55" s="238"/>
      <c r="K55" s="238"/>
      <c r="L55" s="148"/>
    </row>
    <row r="56" spans="2:12">
      <c r="B56" s="148"/>
      <c r="D56" s="238"/>
      <c r="E56" s="238"/>
      <c r="F56" s="238"/>
      <c r="G56" s="238"/>
      <c r="H56" s="238"/>
      <c r="I56" s="238"/>
      <c r="J56" s="238"/>
      <c r="K56" s="238"/>
      <c r="L56" s="148"/>
    </row>
    <row r="57" spans="2:12">
      <c r="B57" s="148"/>
      <c r="D57" s="238"/>
      <c r="E57" s="238"/>
      <c r="F57" s="238"/>
      <c r="G57" s="238"/>
      <c r="H57" s="238"/>
      <c r="I57" s="238"/>
      <c r="J57" s="238"/>
      <c r="K57" s="238"/>
      <c r="L57" s="148"/>
    </row>
    <row r="58" spans="2:12">
      <c r="B58" s="148"/>
      <c r="D58" s="238"/>
      <c r="E58" s="238"/>
      <c r="F58" s="238"/>
      <c r="G58" s="238"/>
      <c r="H58" s="238"/>
      <c r="I58" s="238"/>
      <c r="J58" s="238"/>
      <c r="K58" s="238"/>
      <c r="L58" s="148"/>
    </row>
    <row r="59" spans="2:12">
      <c r="B59" s="148"/>
      <c r="D59" s="238"/>
      <c r="E59" s="238"/>
      <c r="F59" s="238"/>
      <c r="G59" s="238"/>
      <c r="H59" s="238"/>
      <c r="I59" s="238"/>
      <c r="J59" s="238"/>
      <c r="K59" s="238"/>
      <c r="L59" s="148"/>
    </row>
    <row r="60" spans="2:12">
      <c r="B60" s="148"/>
      <c r="D60" s="238"/>
      <c r="E60" s="238"/>
      <c r="F60" s="238"/>
      <c r="G60" s="238"/>
      <c r="H60" s="238"/>
      <c r="I60" s="238"/>
      <c r="J60" s="238"/>
      <c r="K60" s="238"/>
      <c r="L60" s="148"/>
    </row>
    <row r="61" spans="2:12" s="68" customFormat="1" ht="12.75">
      <c r="B61" s="76"/>
      <c r="D61" s="275" t="s">
        <v>42</v>
      </c>
      <c r="E61" s="276"/>
      <c r="F61" s="277" t="s">
        <v>43</v>
      </c>
      <c r="G61" s="275" t="s">
        <v>42</v>
      </c>
      <c r="H61" s="276"/>
      <c r="I61" s="276"/>
      <c r="J61" s="278" t="s">
        <v>43</v>
      </c>
      <c r="K61" s="276"/>
      <c r="L61" s="76"/>
    </row>
    <row r="62" spans="2:12">
      <c r="B62" s="148"/>
      <c r="D62" s="238"/>
      <c r="E62" s="238"/>
      <c r="F62" s="238"/>
      <c r="G62" s="238"/>
      <c r="H62" s="238"/>
      <c r="I62" s="238"/>
      <c r="J62" s="238"/>
      <c r="K62" s="238"/>
      <c r="L62" s="148"/>
    </row>
    <row r="63" spans="2:12">
      <c r="B63" s="148"/>
      <c r="D63" s="238"/>
      <c r="E63" s="238"/>
      <c r="F63" s="238"/>
      <c r="G63" s="238"/>
      <c r="H63" s="238"/>
      <c r="I63" s="238"/>
      <c r="J63" s="238"/>
      <c r="K63" s="238"/>
      <c r="L63" s="148"/>
    </row>
    <row r="64" spans="2:12">
      <c r="B64" s="148"/>
      <c r="D64" s="238"/>
      <c r="E64" s="238"/>
      <c r="F64" s="238"/>
      <c r="G64" s="238"/>
      <c r="H64" s="238"/>
      <c r="I64" s="238"/>
      <c r="J64" s="238"/>
      <c r="K64" s="238"/>
      <c r="L64" s="148"/>
    </row>
    <row r="65" spans="2:12" s="68" customFormat="1" ht="12.75">
      <c r="B65" s="76"/>
      <c r="D65" s="273" t="s">
        <v>44</v>
      </c>
      <c r="E65" s="274"/>
      <c r="F65" s="274"/>
      <c r="G65" s="273" t="s">
        <v>45</v>
      </c>
      <c r="H65" s="274"/>
      <c r="I65" s="274"/>
      <c r="J65" s="274"/>
      <c r="K65" s="274"/>
      <c r="L65" s="76"/>
    </row>
    <row r="66" spans="2:12">
      <c r="B66" s="148"/>
      <c r="D66" s="238"/>
      <c r="E66" s="238"/>
      <c r="F66" s="238"/>
      <c r="G66" s="238"/>
      <c r="H66" s="238"/>
      <c r="I66" s="238"/>
      <c r="J66" s="238"/>
      <c r="K66" s="238"/>
      <c r="L66" s="148"/>
    </row>
    <row r="67" spans="2:12">
      <c r="B67" s="148"/>
      <c r="D67" s="238"/>
      <c r="E67" s="238"/>
      <c r="F67" s="238"/>
      <c r="G67" s="238"/>
      <c r="H67" s="238"/>
      <c r="I67" s="238"/>
      <c r="J67" s="238"/>
      <c r="K67" s="238"/>
      <c r="L67" s="148"/>
    </row>
    <row r="68" spans="2:12">
      <c r="B68" s="148"/>
      <c r="D68" s="238"/>
      <c r="E68" s="238"/>
      <c r="F68" s="238"/>
      <c r="G68" s="238"/>
      <c r="H68" s="238"/>
      <c r="I68" s="238"/>
      <c r="J68" s="238"/>
      <c r="K68" s="238"/>
      <c r="L68" s="148"/>
    </row>
    <row r="69" spans="2:12">
      <c r="B69" s="148"/>
      <c r="D69" s="238"/>
      <c r="E69" s="238"/>
      <c r="F69" s="238"/>
      <c r="G69" s="238"/>
      <c r="H69" s="238"/>
      <c r="I69" s="238"/>
      <c r="J69" s="238"/>
      <c r="K69" s="238"/>
      <c r="L69" s="148"/>
    </row>
    <row r="70" spans="2:12">
      <c r="B70" s="148"/>
      <c r="D70" s="238"/>
      <c r="E70" s="238"/>
      <c r="F70" s="238"/>
      <c r="G70" s="238"/>
      <c r="H70" s="238"/>
      <c r="I70" s="238"/>
      <c r="J70" s="238"/>
      <c r="K70" s="238"/>
      <c r="L70" s="148"/>
    </row>
    <row r="71" spans="2:12">
      <c r="B71" s="148"/>
      <c r="D71" s="238"/>
      <c r="E71" s="238"/>
      <c r="F71" s="238"/>
      <c r="G71" s="238"/>
      <c r="H71" s="238"/>
      <c r="I71" s="238"/>
      <c r="J71" s="238"/>
      <c r="K71" s="238"/>
      <c r="L71" s="148"/>
    </row>
    <row r="72" spans="2:12">
      <c r="B72" s="148"/>
      <c r="D72" s="238"/>
      <c r="E72" s="238"/>
      <c r="F72" s="238"/>
      <c r="G72" s="238"/>
      <c r="H72" s="238"/>
      <c r="I72" s="238"/>
      <c r="J72" s="238"/>
      <c r="K72" s="238"/>
      <c r="L72" s="148"/>
    </row>
    <row r="73" spans="2:12">
      <c r="B73" s="148"/>
      <c r="D73" s="238"/>
      <c r="E73" s="238"/>
      <c r="F73" s="238"/>
      <c r="G73" s="238"/>
      <c r="H73" s="238"/>
      <c r="I73" s="238"/>
      <c r="J73" s="238"/>
      <c r="K73" s="238"/>
      <c r="L73" s="148"/>
    </row>
    <row r="74" spans="2:12">
      <c r="B74" s="148"/>
      <c r="D74" s="238"/>
      <c r="E74" s="238"/>
      <c r="F74" s="238"/>
      <c r="G74" s="238"/>
      <c r="H74" s="238"/>
      <c r="I74" s="238"/>
      <c r="J74" s="238"/>
      <c r="K74" s="238"/>
      <c r="L74" s="148"/>
    </row>
    <row r="75" spans="2:12">
      <c r="B75" s="148"/>
      <c r="D75" s="238"/>
      <c r="E75" s="238"/>
      <c r="F75" s="238"/>
      <c r="G75" s="238"/>
      <c r="H75" s="238"/>
      <c r="I75" s="238"/>
      <c r="J75" s="238"/>
      <c r="K75" s="238"/>
      <c r="L75" s="148"/>
    </row>
    <row r="76" spans="2:12" s="68" customFormat="1" ht="12.75">
      <c r="B76" s="76"/>
      <c r="D76" s="275" t="s">
        <v>42</v>
      </c>
      <c r="E76" s="276"/>
      <c r="F76" s="277" t="s">
        <v>43</v>
      </c>
      <c r="G76" s="275" t="s">
        <v>42</v>
      </c>
      <c r="H76" s="276"/>
      <c r="I76" s="276"/>
      <c r="J76" s="278" t="s">
        <v>43</v>
      </c>
      <c r="K76" s="276"/>
      <c r="L76" s="76"/>
    </row>
    <row r="77" spans="2:12" s="68" customFormat="1" ht="14.45" customHeight="1">
      <c r="B77" s="158"/>
      <c r="C77" s="72"/>
      <c r="D77" s="279"/>
      <c r="E77" s="279"/>
      <c r="F77" s="279"/>
      <c r="G77" s="279"/>
      <c r="H77" s="279"/>
      <c r="I77" s="279"/>
      <c r="J77" s="279"/>
      <c r="K77" s="279"/>
      <c r="L77" s="76"/>
    </row>
    <row r="78" spans="2:12">
      <c r="D78" s="238"/>
      <c r="E78" s="238"/>
      <c r="F78" s="238"/>
      <c r="G78" s="238"/>
      <c r="H78" s="238"/>
      <c r="I78" s="238"/>
      <c r="J78" s="238"/>
      <c r="K78" s="238"/>
    </row>
    <row r="79" spans="2:12">
      <c r="D79" s="238"/>
      <c r="E79" s="238"/>
      <c r="F79" s="238"/>
      <c r="G79" s="238"/>
      <c r="H79" s="238"/>
      <c r="I79" s="238"/>
      <c r="J79" s="238"/>
      <c r="K79" s="238"/>
    </row>
    <row r="80" spans="2:12">
      <c r="D80" s="238"/>
      <c r="E80" s="238"/>
      <c r="F80" s="238"/>
      <c r="G80" s="238"/>
      <c r="H80" s="238"/>
      <c r="I80" s="238"/>
      <c r="J80" s="238"/>
      <c r="K80" s="238"/>
    </row>
    <row r="81" spans="2:47" s="68" customFormat="1" ht="6.95" customHeight="1">
      <c r="B81" s="159"/>
      <c r="C81" s="73"/>
      <c r="D81" s="280"/>
      <c r="E81" s="280"/>
      <c r="F81" s="280"/>
      <c r="G81" s="280"/>
      <c r="H81" s="280"/>
      <c r="I81" s="280"/>
      <c r="J81" s="280"/>
      <c r="K81" s="280"/>
      <c r="L81" s="76"/>
    </row>
    <row r="82" spans="2:47" s="68" customFormat="1" ht="24.95" customHeight="1">
      <c r="B82" s="76"/>
      <c r="C82" s="149" t="s">
        <v>82</v>
      </c>
      <c r="D82" s="259"/>
      <c r="E82" s="259"/>
      <c r="F82" s="259"/>
      <c r="G82" s="259"/>
      <c r="H82" s="259"/>
      <c r="I82" s="259"/>
      <c r="J82" s="259"/>
      <c r="K82" s="259"/>
      <c r="L82" s="76"/>
    </row>
    <row r="83" spans="2:47" s="68" customFormat="1" ht="6.95" customHeight="1">
      <c r="B83" s="76"/>
      <c r="D83" s="259"/>
      <c r="E83" s="259"/>
      <c r="F83" s="259"/>
      <c r="G83" s="259"/>
      <c r="H83" s="259"/>
      <c r="I83" s="259"/>
      <c r="J83" s="259"/>
      <c r="K83" s="259"/>
      <c r="L83" s="76"/>
    </row>
    <row r="84" spans="2:47" s="68" customFormat="1" ht="12" customHeight="1">
      <c r="B84" s="76"/>
      <c r="C84" s="69" t="s">
        <v>15</v>
      </c>
      <c r="D84" s="259"/>
      <c r="E84" s="259"/>
      <c r="F84" s="259"/>
      <c r="G84" s="259"/>
      <c r="H84" s="259"/>
      <c r="I84" s="259"/>
      <c r="J84" s="259"/>
      <c r="K84" s="259"/>
      <c r="L84" s="76"/>
    </row>
    <row r="85" spans="2:47" s="68" customFormat="1" ht="24.75" customHeight="1">
      <c r="B85" s="76"/>
      <c r="D85" s="259"/>
      <c r="E85" s="281" t="str">
        <f>E7</f>
        <v>Oprava opěrné zídky Hrachovec</v>
      </c>
      <c r="F85" s="282"/>
      <c r="G85" s="282"/>
      <c r="H85" s="282"/>
      <c r="I85" s="259"/>
      <c r="J85" s="259"/>
      <c r="K85" s="259"/>
      <c r="L85" s="76"/>
    </row>
    <row r="86" spans="2:47" s="68" customFormat="1" ht="6.95" customHeight="1">
      <c r="B86" s="76"/>
      <c r="D86" s="259"/>
      <c r="E86" s="259"/>
      <c r="F86" s="259"/>
      <c r="G86" s="259"/>
      <c r="H86" s="259"/>
      <c r="I86" s="259"/>
      <c r="J86" s="259"/>
      <c r="K86" s="259"/>
      <c r="L86" s="76"/>
    </row>
    <row r="87" spans="2:47" s="68" customFormat="1" ht="12" customHeight="1">
      <c r="B87" s="76"/>
      <c r="C87" s="69" t="s">
        <v>18</v>
      </c>
      <c r="D87" s="259"/>
      <c r="E87" s="259"/>
      <c r="F87" s="283" t="s">
        <v>197</v>
      </c>
      <c r="G87" s="259"/>
      <c r="H87" s="259"/>
      <c r="I87" s="264" t="s">
        <v>19</v>
      </c>
      <c r="J87" s="284">
        <f>IF(J10="","",J10)</f>
        <v>45565</v>
      </c>
      <c r="K87" s="259"/>
      <c r="L87" s="76"/>
    </row>
    <row r="88" spans="2:47" s="68" customFormat="1" ht="6.95" customHeight="1">
      <c r="B88" s="76"/>
      <c r="D88" s="259"/>
      <c r="E88" s="259"/>
      <c r="F88" s="259"/>
      <c r="G88" s="259"/>
      <c r="H88" s="259"/>
      <c r="I88" s="259"/>
      <c r="J88" s="259"/>
      <c r="K88" s="259"/>
      <c r="L88" s="76"/>
    </row>
    <row r="89" spans="2:47" s="68" customFormat="1" ht="15.2" customHeight="1">
      <c r="B89" s="76"/>
      <c r="C89" s="69" t="s">
        <v>20</v>
      </c>
      <c r="D89" s="259"/>
      <c r="E89" s="259"/>
      <c r="F89" s="283" t="s">
        <v>185</v>
      </c>
      <c r="G89" s="259"/>
      <c r="H89" s="259"/>
      <c r="I89" s="264" t="s">
        <v>24</v>
      </c>
      <c r="J89" s="285" t="str">
        <f>E19</f>
        <v xml:space="preserve"> </v>
      </c>
      <c r="K89" s="259"/>
      <c r="L89" s="76"/>
    </row>
    <row r="90" spans="2:47" s="68" customFormat="1" ht="15.2" customHeight="1">
      <c r="B90" s="76"/>
      <c r="C90" s="69" t="s">
        <v>23</v>
      </c>
      <c r="D90" s="259"/>
      <c r="E90" s="259"/>
      <c r="F90" s="283" t="str">
        <f>IF(E16="","",E16)</f>
        <v/>
      </c>
      <c r="G90" s="259"/>
      <c r="H90" s="259"/>
      <c r="I90" s="264" t="s">
        <v>27</v>
      </c>
      <c r="J90" s="285">
        <f>E22</f>
        <v>0</v>
      </c>
      <c r="K90" s="259"/>
      <c r="L90" s="76"/>
    </row>
    <row r="91" spans="2:47" s="68" customFormat="1" ht="10.35" customHeight="1">
      <c r="B91" s="76"/>
      <c r="D91" s="259"/>
      <c r="E91" s="259"/>
      <c r="F91" s="259"/>
      <c r="G91" s="259"/>
      <c r="H91" s="259"/>
      <c r="I91" s="259"/>
      <c r="J91" s="259"/>
      <c r="K91" s="259"/>
      <c r="L91" s="76"/>
    </row>
    <row r="92" spans="2:47" s="68" customFormat="1" ht="29.25" customHeight="1">
      <c r="B92" s="76"/>
      <c r="C92" s="160" t="s">
        <v>83</v>
      </c>
      <c r="D92" s="286"/>
      <c r="E92" s="286"/>
      <c r="F92" s="286"/>
      <c r="G92" s="286"/>
      <c r="H92" s="286"/>
      <c r="I92" s="286"/>
      <c r="J92" s="287" t="s">
        <v>182</v>
      </c>
      <c r="K92" s="286"/>
      <c r="L92" s="76"/>
    </row>
    <row r="93" spans="2:47" s="68" customFormat="1" ht="10.35" customHeight="1">
      <c r="B93" s="76"/>
      <c r="D93" s="259"/>
      <c r="E93" s="259"/>
      <c r="F93" s="259"/>
      <c r="G93" s="259"/>
      <c r="H93" s="259"/>
      <c r="I93" s="259"/>
      <c r="J93" s="259"/>
      <c r="K93" s="259"/>
      <c r="L93" s="76"/>
    </row>
    <row r="94" spans="2:47" s="68" customFormat="1" ht="22.9" customHeight="1">
      <c r="B94" s="76"/>
      <c r="C94" s="161" t="s">
        <v>85</v>
      </c>
      <c r="D94" s="259"/>
      <c r="E94" s="259"/>
      <c r="F94" s="259"/>
      <c r="G94" s="259"/>
      <c r="H94" s="259"/>
      <c r="I94" s="259"/>
      <c r="J94" s="260">
        <f>SUM(J113)</f>
        <v>0</v>
      </c>
      <c r="K94" s="259"/>
      <c r="L94" s="76"/>
      <c r="AU94" s="145" t="s">
        <v>86</v>
      </c>
    </row>
    <row r="95" spans="2:47" s="93" customFormat="1" ht="24.95" customHeight="1">
      <c r="B95" s="92"/>
      <c r="D95" s="288" t="s">
        <v>194</v>
      </c>
      <c r="E95" s="289"/>
      <c r="F95" s="289"/>
      <c r="G95" s="289"/>
      <c r="H95" s="289"/>
      <c r="I95" s="289"/>
      <c r="J95" s="290">
        <f>J114</f>
        <v>0</v>
      </c>
      <c r="K95" s="291"/>
      <c r="L95" s="92"/>
    </row>
    <row r="96" spans="2:47" s="95" customFormat="1" ht="19.899999999999999" customHeight="1">
      <c r="B96" s="94"/>
      <c r="D96" s="292" t="s">
        <v>195</v>
      </c>
      <c r="E96" s="293"/>
      <c r="F96" s="293"/>
      <c r="G96" s="293"/>
      <c r="H96" s="293"/>
      <c r="I96" s="293"/>
      <c r="J96" s="294">
        <f>J123</f>
        <v>0</v>
      </c>
      <c r="K96" s="295"/>
      <c r="L96" s="94"/>
    </row>
    <row r="97" spans="2:20" s="95" customFormat="1" ht="19.899999999999999" customHeight="1">
      <c r="B97" s="94"/>
      <c r="D97" s="292" t="s">
        <v>252</v>
      </c>
      <c r="E97" s="293"/>
      <c r="F97" s="293"/>
      <c r="G97" s="293"/>
      <c r="H97" s="293"/>
      <c r="I97" s="293"/>
      <c r="J97" s="294">
        <f>J136</f>
        <v>0</v>
      </c>
      <c r="K97" s="295"/>
      <c r="L97" s="94"/>
    </row>
    <row r="98" spans="2:20" s="95" customFormat="1" ht="19.899999999999999" customHeight="1">
      <c r="B98" s="94"/>
      <c r="D98" s="292" t="s">
        <v>196</v>
      </c>
      <c r="E98" s="293"/>
      <c r="F98" s="293"/>
      <c r="G98" s="293"/>
      <c r="H98" s="293"/>
      <c r="I98" s="293"/>
      <c r="J98" s="294">
        <f>J140</f>
        <v>0</v>
      </c>
      <c r="K98" s="295"/>
      <c r="L98" s="94"/>
    </row>
    <row r="99" spans="2:20" s="95" customFormat="1" ht="19.899999999999999" customHeight="1">
      <c r="B99" s="94"/>
      <c r="D99" s="292" t="s">
        <v>87</v>
      </c>
      <c r="E99" s="293"/>
      <c r="F99" s="293"/>
      <c r="G99" s="293"/>
      <c r="H99" s="293"/>
      <c r="I99" s="293"/>
      <c r="J99" s="294">
        <f>J143</f>
        <v>0</v>
      </c>
      <c r="K99" s="295"/>
      <c r="L99" s="94"/>
    </row>
    <row r="100" spans="2:20" s="95" customFormat="1" ht="19.899999999999999" customHeight="1">
      <c r="B100" s="94"/>
      <c r="D100" s="292" t="s">
        <v>241</v>
      </c>
      <c r="E100" s="293"/>
      <c r="F100" s="293"/>
      <c r="G100" s="293"/>
      <c r="H100" s="293"/>
      <c r="I100" s="293"/>
      <c r="J100" s="294">
        <f>J165</f>
        <v>0</v>
      </c>
      <c r="K100" s="295"/>
      <c r="L100" s="94"/>
    </row>
    <row r="101" spans="2:20" s="68" customFormat="1" ht="21.75" customHeight="1">
      <c r="B101" s="76"/>
      <c r="D101" s="292" t="s">
        <v>88</v>
      </c>
      <c r="E101" s="293"/>
      <c r="F101" s="293"/>
      <c r="G101" s="293"/>
      <c r="H101" s="293"/>
      <c r="I101" s="293"/>
      <c r="J101" s="294">
        <f>J174</f>
        <v>0</v>
      </c>
      <c r="K101" s="259"/>
      <c r="L101" s="76"/>
    </row>
    <row r="102" spans="2:20" s="68" customFormat="1" ht="24.95" customHeight="1">
      <c r="B102" s="76"/>
      <c r="C102" s="149" t="s">
        <v>89</v>
      </c>
      <c r="D102" s="259"/>
      <c r="E102" s="259"/>
      <c r="F102" s="259"/>
      <c r="G102" s="259"/>
      <c r="H102" s="259"/>
      <c r="I102" s="259"/>
      <c r="J102" s="259"/>
      <c r="K102" s="259"/>
      <c r="L102" s="76"/>
    </row>
    <row r="103" spans="2:20" s="68" customFormat="1" ht="6.95" customHeight="1">
      <c r="B103" s="76"/>
      <c r="D103" s="259"/>
      <c r="E103" s="259"/>
      <c r="F103" s="259"/>
      <c r="G103" s="259"/>
      <c r="H103" s="259"/>
      <c r="I103" s="259"/>
      <c r="J103" s="259"/>
      <c r="K103" s="259"/>
      <c r="L103" s="76"/>
    </row>
    <row r="104" spans="2:20" s="68" customFormat="1" ht="12" customHeight="1">
      <c r="B104" s="76"/>
      <c r="C104" s="69" t="s">
        <v>15</v>
      </c>
      <c r="D104" s="259"/>
      <c r="E104" s="259"/>
      <c r="F104" s="259"/>
      <c r="G104" s="259"/>
      <c r="H104" s="259"/>
      <c r="I104" s="259"/>
      <c r="J104" s="259"/>
      <c r="K104" s="259"/>
      <c r="L104" s="76"/>
    </row>
    <row r="105" spans="2:20" s="68" customFormat="1" ht="24.75" customHeight="1">
      <c r="B105" s="76"/>
      <c r="D105" s="259"/>
      <c r="E105" s="281" t="str">
        <f>E7</f>
        <v>Oprava opěrné zídky Hrachovec</v>
      </c>
      <c r="F105" s="282"/>
      <c r="G105" s="282"/>
      <c r="H105" s="282"/>
      <c r="I105" s="259"/>
      <c r="J105" s="259"/>
      <c r="K105" s="259"/>
      <c r="L105" s="76"/>
    </row>
    <row r="106" spans="2:20" s="68" customFormat="1" ht="6.95" customHeight="1">
      <c r="B106" s="76"/>
      <c r="D106" s="259"/>
      <c r="E106" s="259"/>
      <c r="F106" s="259"/>
      <c r="G106" s="259"/>
      <c r="H106" s="259"/>
      <c r="I106" s="259"/>
      <c r="J106" s="259"/>
      <c r="K106" s="259"/>
      <c r="L106" s="76"/>
    </row>
    <row r="107" spans="2:20" s="68" customFormat="1" ht="12" customHeight="1">
      <c r="B107" s="76"/>
      <c r="C107" s="69" t="s">
        <v>18</v>
      </c>
      <c r="D107" s="259"/>
      <c r="E107" s="259"/>
      <c r="F107" s="283" t="s">
        <v>197</v>
      </c>
      <c r="G107" s="259"/>
      <c r="H107" s="259"/>
      <c r="I107" s="264" t="s">
        <v>19</v>
      </c>
      <c r="J107" s="284">
        <f>J10</f>
        <v>45565</v>
      </c>
      <c r="K107" s="259"/>
      <c r="L107" s="76"/>
    </row>
    <row r="108" spans="2:20" s="68" customFormat="1" ht="6.95" customHeight="1">
      <c r="B108" s="76"/>
      <c r="D108" s="259"/>
      <c r="E108" s="259"/>
      <c r="F108" s="259"/>
      <c r="G108" s="259"/>
      <c r="H108" s="259"/>
      <c r="I108" s="259"/>
      <c r="J108" s="259"/>
      <c r="K108" s="259"/>
      <c r="L108" s="76"/>
    </row>
    <row r="109" spans="2:20" s="68" customFormat="1" ht="15.2" customHeight="1">
      <c r="B109" s="76"/>
      <c r="C109" s="69" t="s">
        <v>20</v>
      </c>
      <c r="D109" s="259"/>
      <c r="E109" s="259"/>
      <c r="F109" s="283" t="s">
        <v>185</v>
      </c>
      <c r="G109" s="259"/>
      <c r="H109" s="259"/>
      <c r="I109" s="264" t="s">
        <v>24</v>
      </c>
      <c r="J109" s="285" t="str">
        <f>E19</f>
        <v xml:space="preserve"> </v>
      </c>
      <c r="K109" s="259"/>
      <c r="L109" s="76"/>
    </row>
    <row r="110" spans="2:20" s="68" customFormat="1" ht="15.2" customHeight="1">
      <c r="B110" s="76"/>
      <c r="C110" s="69" t="s">
        <v>23</v>
      </c>
      <c r="D110" s="259"/>
      <c r="E110" s="259"/>
      <c r="F110" s="283" t="str">
        <f>IF(E16="","",E16)</f>
        <v/>
      </c>
      <c r="G110" s="259"/>
      <c r="H110" s="259"/>
      <c r="I110" s="264" t="s">
        <v>27</v>
      </c>
      <c r="J110" s="285">
        <f>E22</f>
        <v>0</v>
      </c>
      <c r="K110" s="259"/>
      <c r="L110" s="76"/>
    </row>
    <row r="111" spans="2:20" s="68" customFormat="1" ht="10.35" customHeight="1">
      <c r="B111" s="76"/>
      <c r="D111" s="259"/>
      <c r="E111" s="259"/>
      <c r="F111" s="259"/>
      <c r="G111" s="259"/>
      <c r="H111" s="259"/>
      <c r="I111" s="259"/>
      <c r="J111" s="259"/>
      <c r="K111" s="259"/>
      <c r="L111" s="76"/>
    </row>
    <row r="112" spans="2:20" s="167" customFormat="1" ht="29.25" customHeight="1">
      <c r="B112" s="162"/>
      <c r="C112" s="163" t="s">
        <v>90</v>
      </c>
      <c r="D112" s="296" t="s">
        <v>50</v>
      </c>
      <c r="E112" s="296" t="s">
        <v>48</v>
      </c>
      <c r="F112" s="296" t="s">
        <v>49</v>
      </c>
      <c r="G112" s="296" t="s">
        <v>91</v>
      </c>
      <c r="H112" s="296" t="s">
        <v>92</v>
      </c>
      <c r="I112" s="296" t="s">
        <v>93</v>
      </c>
      <c r="J112" s="296" t="s">
        <v>84</v>
      </c>
      <c r="K112" s="297" t="s">
        <v>94</v>
      </c>
      <c r="L112" s="162"/>
      <c r="M112" s="164" t="s">
        <v>1</v>
      </c>
      <c r="N112" s="165" t="s">
        <v>32</v>
      </c>
      <c r="O112" s="165" t="s">
        <v>95</v>
      </c>
      <c r="P112" s="165" t="s">
        <v>96</v>
      </c>
      <c r="Q112" s="165" t="s">
        <v>97</v>
      </c>
      <c r="R112" s="165" t="s">
        <v>98</v>
      </c>
      <c r="S112" s="165" t="s">
        <v>99</v>
      </c>
      <c r="T112" s="166" t="s">
        <v>100</v>
      </c>
    </row>
    <row r="113" spans="2:65" s="68" customFormat="1" ht="22.9" customHeight="1">
      <c r="B113" s="76"/>
      <c r="C113" s="168" t="s">
        <v>101</v>
      </c>
      <c r="D113" s="259"/>
      <c r="E113" s="259"/>
      <c r="F113" s="259"/>
      <c r="G113" s="259"/>
      <c r="H113" s="259"/>
      <c r="I113" s="259"/>
      <c r="J113" s="298">
        <f>SUM(J114,J177)</f>
        <v>0</v>
      </c>
      <c r="K113" s="259"/>
      <c r="L113" s="76"/>
      <c r="M113" s="169"/>
      <c r="N113" s="71"/>
      <c r="O113" s="71"/>
      <c r="P113" s="170" t="e">
        <f>P114+#REF!</f>
        <v>#REF!</v>
      </c>
      <c r="Q113" s="71"/>
      <c r="R113" s="170" t="e">
        <f>R114+#REF!</f>
        <v>#REF!</v>
      </c>
      <c r="S113" s="71"/>
      <c r="T113" s="171" t="e">
        <f>T114+#REF!</f>
        <v>#REF!</v>
      </c>
      <c r="AT113" s="145" t="s">
        <v>64</v>
      </c>
      <c r="AU113" s="145" t="s">
        <v>86</v>
      </c>
      <c r="BK113" s="172" t="e">
        <f>BK114+#REF!</f>
        <v>#REF!</v>
      </c>
    </row>
    <row r="114" spans="2:65" s="75" customFormat="1" ht="25.9" customHeight="1">
      <c r="B114" s="173"/>
      <c r="D114" s="220" t="s">
        <v>64</v>
      </c>
      <c r="E114" s="299" t="s">
        <v>102</v>
      </c>
      <c r="F114" s="299" t="s">
        <v>103</v>
      </c>
      <c r="G114" s="219"/>
      <c r="H114" s="219"/>
      <c r="I114" s="219"/>
      <c r="J114" s="300">
        <f>SUM(J123,J140,J143,J165,J174,J136)</f>
        <v>0</v>
      </c>
      <c r="K114" s="219"/>
      <c r="L114" s="173"/>
      <c r="M114" s="175"/>
      <c r="P114" s="176" t="e">
        <f>#REF!+#REF!+#REF!+P143+#REF!+P167</f>
        <v>#REF!</v>
      </c>
      <c r="R114" s="176" t="e">
        <f>#REF!+#REF!+#REF!+R143+#REF!+R167</f>
        <v>#REF!</v>
      </c>
      <c r="T114" s="177" t="e">
        <f>#REF!+#REF!+#REF!+T143+#REF!+T167</f>
        <v>#REF!</v>
      </c>
      <c r="AR114" s="174" t="s">
        <v>70</v>
      </c>
      <c r="AT114" s="178" t="s">
        <v>64</v>
      </c>
      <c r="AU114" s="178" t="s">
        <v>65</v>
      </c>
      <c r="AY114" s="174" t="s">
        <v>104</v>
      </c>
      <c r="BK114" s="179" t="e">
        <f>#REF!+#REF!+#REF!+BK143+#REF!+BK167</f>
        <v>#REF!</v>
      </c>
    </row>
    <row r="115" spans="2:65" s="68" customFormat="1" ht="16.5" hidden="1" customHeight="1">
      <c r="B115" s="76"/>
      <c r="C115" s="82" t="s">
        <v>117</v>
      </c>
      <c r="D115" s="209" t="s">
        <v>114</v>
      </c>
      <c r="E115" s="210" t="s">
        <v>115</v>
      </c>
      <c r="F115" s="211" t="s">
        <v>116</v>
      </c>
      <c r="G115" s="212" t="s">
        <v>106</v>
      </c>
      <c r="H115" s="213">
        <v>0</v>
      </c>
      <c r="I115" s="301">
        <v>32</v>
      </c>
      <c r="J115" s="245">
        <f>ROUND(I115*H115,2)</f>
        <v>0</v>
      </c>
      <c r="K115" s="211" t="s">
        <v>1</v>
      </c>
      <c r="L115" s="180"/>
      <c r="M115" s="84" t="s">
        <v>1</v>
      </c>
      <c r="N115" s="181" t="s">
        <v>33</v>
      </c>
      <c r="P115" s="182">
        <f>O115*H115</f>
        <v>0</v>
      </c>
      <c r="Q115" s="182">
        <v>0.13100000000000001</v>
      </c>
      <c r="R115" s="182">
        <f>Q115*H115</f>
        <v>0</v>
      </c>
      <c r="S115" s="182">
        <v>0</v>
      </c>
      <c r="T115" s="183">
        <f>S115*H115</f>
        <v>0</v>
      </c>
      <c r="AR115" s="184" t="s">
        <v>111</v>
      </c>
      <c r="AT115" s="184" t="s">
        <v>114</v>
      </c>
      <c r="AU115" s="184" t="s">
        <v>74</v>
      </c>
      <c r="AY115" s="145" t="s">
        <v>104</v>
      </c>
      <c r="BE115" s="185">
        <f>IF(N115="základní",J115,0)</f>
        <v>0</v>
      </c>
      <c r="BF115" s="185">
        <f>IF(N115="snížená",J115,0)</f>
        <v>0</v>
      </c>
      <c r="BG115" s="185">
        <f>IF(N115="zákl. přenesená",J115,0)</f>
        <v>0</v>
      </c>
      <c r="BH115" s="185">
        <f>IF(N115="sníž. přenesená",J115,0)</f>
        <v>0</v>
      </c>
      <c r="BI115" s="185">
        <f>IF(N115="nulová",J115,0)</f>
        <v>0</v>
      </c>
      <c r="BJ115" s="145" t="s">
        <v>70</v>
      </c>
      <c r="BK115" s="185">
        <f>ROUND(I115*H115,2)</f>
        <v>0</v>
      </c>
      <c r="BL115" s="145" t="s">
        <v>108</v>
      </c>
      <c r="BM115" s="184" t="s">
        <v>118</v>
      </c>
    </row>
    <row r="116" spans="2:65" s="80" customFormat="1" hidden="1">
      <c r="B116" s="186"/>
      <c r="D116" s="226" t="s">
        <v>109</v>
      </c>
      <c r="E116" s="227" t="s">
        <v>1</v>
      </c>
      <c r="F116" s="228" t="s">
        <v>119</v>
      </c>
      <c r="G116" s="225"/>
      <c r="H116" s="229">
        <v>0</v>
      </c>
      <c r="I116" s="225"/>
      <c r="J116" s="225"/>
      <c r="K116" s="225"/>
      <c r="L116" s="186"/>
      <c r="M116" s="188"/>
      <c r="T116" s="189"/>
      <c r="AT116" s="187" t="s">
        <v>109</v>
      </c>
      <c r="AU116" s="187" t="s">
        <v>74</v>
      </c>
      <c r="AV116" s="80" t="s">
        <v>74</v>
      </c>
      <c r="AW116" s="80" t="s">
        <v>26</v>
      </c>
      <c r="AX116" s="80" t="s">
        <v>70</v>
      </c>
      <c r="AY116" s="187" t="s">
        <v>104</v>
      </c>
    </row>
    <row r="117" spans="2:65" s="68" customFormat="1" ht="16.5" hidden="1" customHeight="1">
      <c r="B117" s="76"/>
      <c r="C117" s="82" t="s">
        <v>120</v>
      </c>
      <c r="D117" s="209" t="s">
        <v>114</v>
      </c>
      <c r="E117" s="210" t="s">
        <v>121</v>
      </c>
      <c r="F117" s="211" t="s">
        <v>122</v>
      </c>
      <c r="G117" s="212" t="s">
        <v>106</v>
      </c>
      <c r="H117" s="213">
        <v>0</v>
      </c>
      <c r="I117" s="301">
        <v>510</v>
      </c>
      <c r="J117" s="245">
        <f>ROUND(I117*H117,2)</f>
        <v>0</v>
      </c>
      <c r="K117" s="211" t="s">
        <v>1</v>
      </c>
      <c r="L117" s="180"/>
      <c r="M117" s="84" t="s">
        <v>1</v>
      </c>
      <c r="N117" s="181" t="s">
        <v>33</v>
      </c>
      <c r="P117" s="182">
        <f>O117*H117</f>
        <v>0</v>
      </c>
      <c r="Q117" s="182">
        <v>0.13100000000000001</v>
      </c>
      <c r="R117" s="182">
        <f>Q117*H117</f>
        <v>0</v>
      </c>
      <c r="S117" s="182">
        <v>0</v>
      </c>
      <c r="T117" s="183">
        <f>S117*H117</f>
        <v>0</v>
      </c>
      <c r="AR117" s="184" t="s">
        <v>111</v>
      </c>
      <c r="AT117" s="184" t="s">
        <v>114</v>
      </c>
      <c r="AU117" s="184" t="s">
        <v>74</v>
      </c>
      <c r="AY117" s="145" t="s">
        <v>104</v>
      </c>
      <c r="BE117" s="185">
        <f>IF(N117="základní",J117,0)</f>
        <v>0</v>
      </c>
      <c r="BF117" s="185">
        <f>IF(N117="snížená",J117,0)</f>
        <v>0</v>
      </c>
      <c r="BG117" s="185">
        <f>IF(N117="zákl. přenesená",J117,0)</f>
        <v>0</v>
      </c>
      <c r="BH117" s="185">
        <f>IF(N117="sníž. přenesená",J117,0)</f>
        <v>0</v>
      </c>
      <c r="BI117" s="185">
        <f>IF(N117="nulová",J117,0)</f>
        <v>0</v>
      </c>
      <c r="BJ117" s="145" t="s">
        <v>70</v>
      </c>
      <c r="BK117" s="185">
        <f>ROUND(I117*H117,2)</f>
        <v>0</v>
      </c>
      <c r="BL117" s="145" t="s">
        <v>108</v>
      </c>
      <c r="BM117" s="184" t="s">
        <v>123</v>
      </c>
    </row>
    <row r="118" spans="2:65" s="80" customFormat="1" hidden="1">
      <c r="B118" s="186"/>
      <c r="D118" s="226" t="s">
        <v>109</v>
      </c>
      <c r="E118" s="227" t="s">
        <v>1</v>
      </c>
      <c r="F118" s="228" t="s">
        <v>124</v>
      </c>
      <c r="G118" s="225"/>
      <c r="H118" s="229">
        <v>0</v>
      </c>
      <c r="I118" s="225"/>
      <c r="J118" s="225"/>
      <c r="K118" s="225"/>
      <c r="L118" s="186"/>
      <c r="M118" s="188"/>
      <c r="T118" s="189"/>
      <c r="AT118" s="187" t="s">
        <v>109</v>
      </c>
      <c r="AU118" s="187" t="s">
        <v>74</v>
      </c>
      <c r="AV118" s="80" t="s">
        <v>74</v>
      </c>
      <c r="AW118" s="80" t="s">
        <v>26</v>
      </c>
      <c r="AX118" s="80" t="s">
        <v>70</v>
      </c>
      <c r="AY118" s="187" t="s">
        <v>104</v>
      </c>
    </row>
    <row r="119" spans="2:65" s="68" customFormat="1" ht="33" hidden="1" customHeight="1">
      <c r="B119" s="76"/>
      <c r="C119" s="77" t="s">
        <v>125</v>
      </c>
      <c r="D119" s="204" t="s">
        <v>105</v>
      </c>
      <c r="E119" s="205" t="s">
        <v>126</v>
      </c>
      <c r="F119" s="206" t="s">
        <v>127</v>
      </c>
      <c r="G119" s="207" t="s">
        <v>106</v>
      </c>
      <c r="H119" s="208">
        <v>0</v>
      </c>
      <c r="I119" s="302">
        <v>25.9</v>
      </c>
      <c r="J119" s="244">
        <f>ROUND(I119*H119,2)</f>
        <v>0</v>
      </c>
      <c r="K119" s="206" t="s">
        <v>107</v>
      </c>
      <c r="L119" s="76"/>
      <c r="M119" s="79" t="s">
        <v>1</v>
      </c>
      <c r="N119" s="190" t="s">
        <v>33</v>
      </c>
      <c r="P119" s="182">
        <f>O119*H119</f>
        <v>0</v>
      </c>
      <c r="Q119" s="182">
        <v>0</v>
      </c>
      <c r="R119" s="182">
        <f>Q119*H119</f>
        <v>0</v>
      </c>
      <c r="S119" s="182">
        <v>0</v>
      </c>
      <c r="T119" s="183">
        <f>S119*H119</f>
        <v>0</v>
      </c>
      <c r="AR119" s="184" t="s">
        <v>108</v>
      </c>
      <c r="AT119" s="184" t="s">
        <v>105</v>
      </c>
      <c r="AU119" s="184" t="s">
        <v>74</v>
      </c>
      <c r="AY119" s="145" t="s">
        <v>104</v>
      </c>
      <c r="BE119" s="185">
        <f>IF(N119="základní",J119,0)</f>
        <v>0</v>
      </c>
      <c r="BF119" s="185">
        <f>IF(N119="snížená",J119,0)</f>
        <v>0</v>
      </c>
      <c r="BG119" s="185">
        <f>IF(N119="zákl. přenesená",J119,0)</f>
        <v>0</v>
      </c>
      <c r="BH119" s="185">
        <f>IF(N119="sníž. přenesená",J119,0)</f>
        <v>0</v>
      </c>
      <c r="BI119" s="185">
        <f>IF(N119="nulová",J119,0)</f>
        <v>0</v>
      </c>
      <c r="BJ119" s="145" t="s">
        <v>70</v>
      </c>
      <c r="BK119" s="185">
        <f>ROUND(I119*H119,2)</f>
        <v>0</v>
      </c>
      <c r="BL119" s="145" t="s">
        <v>108</v>
      </c>
      <c r="BM119" s="184" t="s">
        <v>128</v>
      </c>
    </row>
    <row r="120" spans="2:65" s="80" customFormat="1" hidden="1">
      <c r="B120" s="186"/>
      <c r="D120" s="226" t="s">
        <v>109</v>
      </c>
      <c r="E120" s="227" t="s">
        <v>1</v>
      </c>
      <c r="F120" s="228" t="s">
        <v>129</v>
      </c>
      <c r="G120" s="225"/>
      <c r="H120" s="229">
        <v>0</v>
      </c>
      <c r="I120" s="225"/>
      <c r="J120" s="225"/>
      <c r="K120" s="225"/>
      <c r="L120" s="186"/>
      <c r="M120" s="188"/>
      <c r="T120" s="189"/>
      <c r="AT120" s="187" t="s">
        <v>109</v>
      </c>
      <c r="AU120" s="187" t="s">
        <v>74</v>
      </c>
      <c r="AV120" s="80" t="s">
        <v>74</v>
      </c>
      <c r="AW120" s="80" t="s">
        <v>26</v>
      </c>
      <c r="AX120" s="80" t="s">
        <v>70</v>
      </c>
      <c r="AY120" s="187" t="s">
        <v>104</v>
      </c>
    </row>
    <row r="121" spans="2:65" s="68" customFormat="1" ht="16.5" hidden="1" customHeight="1">
      <c r="B121" s="76"/>
      <c r="C121" s="77" t="s">
        <v>130</v>
      </c>
      <c r="D121" s="204" t="s">
        <v>105</v>
      </c>
      <c r="E121" s="205" t="s">
        <v>131</v>
      </c>
      <c r="F121" s="206" t="s">
        <v>132</v>
      </c>
      <c r="G121" s="207" t="s">
        <v>110</v>
      </c>
      <c r="H121" s="208">
        <v>0</v>
      </c>
      <c r="I121" s="302">
        <v>61.66</v>
      </c>
      <c r="J121" s="244">
        <f>ROUND(I121*H121,2)</f>
        <v>0</v>
      </c>
      <c r="K121" s="206" t="s">
        <v>107</v>
      </c>
      <c r="L121" s="76"/>
      <c r="M121" s="79" t="s">
        <v>1</v>
      </c>
      <c r="N121" s="190" t="s">
        <v>33</v>
      </c>
      <c r="P121" s="182">
        <f>O121*H121</f>
        <v>0</v>
      </c>
      <c r="Q121" s="182">
        <v>3.5999999999999999E-3</v>
      </c>
      <c r="R121" s="182">
        <f>Q121*H121</f>
        <v>0</v>
      </c>
      <c r="S121" s="182">
        <v>0</v>
      </c>
      <c r="T121" s="183">
        <f>S121*H121</f>
        <v>0</v>
      </c>
      <c r="AR121" s="184" t="s">
        <v>108</v>
      </c>
      <c r="AT121" s="184" t="s">
        <v>105</v>
      </c>
      <c r="AU121" s="184" t="s">
        <v>74</v>
      </c>
      <c r="AY121" s="145" t="s">
        <v>104</v>
      </c>
      <c r="BE121" s="185">
        <f>IF(N121="základní",J121,0)</f>
        <v>0</v>
      </c>
      <c r="BF121" s="185">
        <f>IF(N121="snížená",J121,0)</f>
        <v>0</v>
      </c>
      <c r="BG121" s="185">
        <f>IF(N121="zákl. přenesená",J121,0)</f>
        <v>0</v>
      </c>
      <c r="BH121" s="185">
        <f>IF(N121="sníž. přenesená",J121,0)</f>
        <v>0</v>
      </c>
      <c r="BI121" s="185">
        <f>IF(N121="nulová",J121,0)</f>
        <v>0</v>
      </c>
      <c r="BJ121" s="145" t="s">
        <v>70</v>
      </c>
      <c r="BK121" s="185">
        <f>ROUND(I121*H121,2)</f>
        <v>0</v>
      </c>
      <c r="BL121" s="145" t="s">
        <v>108</v>
      </c>
      <c r="BM121" s="184" t="s">
        <v>133</v>
      </c>
    </row>
    <row r="122" spans="2:65" s="68" customFormat="1" ht="16.5" customHeight="1">
      <c r="B122" s="76"/>
      <c r="C122" s="91"/>
      <c r="D122" s="214"/>
      <c r="E122" s="215"/>
      <c r="F122" s="216"/>
      <c r="G122" s="217"/>
      <c r="H122" s="218"/>
      <c r="I122" s="303"/>
      <c r="J122" s="246"/>
      <c r="K122" s="216"/>
      <c r="L122" s="76"/>
      <c r="M122" s="79"/>
      <c r="N122" s="190"/>
      <c r="P122" s="182"/>
      <c r="Q122" s="182"/>
      <c r="R122" s="182"/>
      <c r="S122" s="182"/>
      <c r="T122" s="183"/>
      <c r="AR122" s="184"/>
      <c r="AT122" s="184"/>
      <c r="AU122" s="184"/>
      <c r="AY122" s="145"/>
      <c r="BE122" s="185"/>
      <c r="BF122" s="185"/>
      <c r="BG122" s="185"/>
      <c r="BH122" s="185"/>
      <c r="BI122" s="185"/>
      <c r="BJ122" s="145"/>
      <c r="BK122" s="185"/>
      <c r="BL122" s="145"/>
      <c r="BM122" s="184"/>
    </row>
    <row r="123" spans="2:65" s="68" customFormat="1" ht="16.5" customHeight="1">
      <c r="B123" s="76"/>
      <c r="C123" s="75"/>
      <c r="D123" s="220" t="s">
        <v>64</v>
      </c>
      <c r="E123" s="221" t="s">
        <v>70</v>
      </c>
      <c r="F123" s="221" t="s">
        <v>187</v>
      </c>
      <c r="G123" s="219"/>
      <c r="H123" s="219"/>
      <c r="I123" s="219"/>
      <c r="J123" s="247">
        <f>SUM(J124:J134)</f>
        <v>0</v>
      </c>
      <c r="K123" s="219"/>
      <c r="L123" s="76"/>
      <c r="M123" s="79"/>
      <c r="N123" s="190"/>
      <c r="P123" s="182"/>
      <c r="Q123" s="182"/>
      <c r="R123" s="182"/>
      <c r="S123" s="182"/>
      <c r="T123" s="183"/>
      <c r="AR123" s="184"/>
      <c r="AT123" s="184"/>
      <c r="AU123" s="184"/>
      <c r="AY123" s="145"/>
      <c r="BE123" s="185"/>
      <c r="BF123" s="185"/>
      <c r="BG123" s="185"/>
      <c r="BH123" s="185"/>
      <c r="BI123" s="185"/>
      <c r="BJ123" s="145"/>
      <c r="BK123" s="185"/>
      <c r="BL123" s="145"/>
      <c r="BM123" s="184"/>
    </row>
    <row r="124" spans="2:65" s="68" customFormat="1" ht="23.25" customHeight="1">
      <c r="B124" s="76"/>
      <c r="C124" s="204">
        <v>1</v>
      </c>
      <c r="D124" s="204" t="s">
        <v>105</v>
      </c>
      <c r="E124" s="205" t="s">
        <v>188</v>
      </c>
      <c r="F124" s="206" t="s">
        <v>189</v>
      </c>
      <c r="G124" s="207" t="s">
        <v>106</v>
      </c>
      <c r="H124" s="208">
        <f>30*0.4</f>
        <v>12</v>
      </c>
      <c r="I124" s="78"/>
      <c r="J124" s="244">
        <f t="shared" ref="J124:J134" si="0">ROUND(I124*H124,2)</f>
        <v>0</v>
      </c>
      <c r="K124" s="206" t="s">
        <v>180</v>
      </c>
      <c r="L124" s="76"/>
      <c r="M124" s="79"/>
      <c r="N124" s="190"/>
      <c r="P124" s="182"/>
      <c r="Q124" s="182"/>
      <c r="R124" s="182"/>
      <c r="S124" s="182"/>
      <c r="T124" s="183"/>
      <c r="AR124" s="184"/>
      <c r="AT124" s="184"/>
      <c r="AU124" s="184"/>
      <c r="AY124" s="145"/>
      <c r="BE124" s="185"/>
      <c r="BF124" s="185"/>
      <c r="BG124" s="185"/>
      <c r="BH124" s="185"/>
      <c r="BI124" s="185"/>
      <c r="BJ124" s="145"/>
      <c r="BK124" s="185"/>
      <c r="BL124" s="145"/>
      <c r="BM124" s="184"/>
    </row>
    <row r="125" spans="2:65" s="68" customFormat="1" ht="23.25" customHeight="1">
      <c r="B125" s="76"/>
      <c r="C125" s="204">
        <v>2</v>
      </c>
      <c r="D125" s="204" t="s">
        <v>105</v>
      </c>
      <c r="E125" s="205" t="s">
        <v>171</v>
      </c>
      <c r="F125" s="206" t="s">
        <v>172</v>
      </c>
      <c r="G125" s="207" t="s">
        <v>110</v>
      </c>
      <c r="H125" s="208">
        <v>30</v>
      </c>
      <c r="I125" s="78"/>
      <c r="J125" s="244">
        <f t="shared" si="0"/>
        <v>0</v>
      </c>
      <c r="K125" s="206" t="s">
        <v>180</v>
      </c>
      <c r="L125" s="76"/>
      <c r="M125" s="79"/>
      <c r="N125" s="190"/>
      <c r="P125" s="182"/>
      <c r="Q125" s="182"/>
      <c r="R125" s="182"/>
      <c r="S125" s="182"/>
      <c r="T125" s="183"/>
      <c r="AR125" s="184"/>
      <c r="AT125" s="184"/>
      <c r="AU125" s="184"/>
      <c r="AY125" s="145"/>
      <c r="BE125" s="185"/>
      <c r="BF125" s="185"/>
      <c r="BG125" s="185"/>
      <c r="BH125" s="185"/>
      <c r="BI125" s="185"/>
      <c r="BJ125" s="145"/>
      <c r="BK125" s="185"/>
      <c r="BL125" s="145"/>
      <c r="BM125" s="184"/>
    </row>
    <row r="126" spans="2:65" s="68" customFormat="1" ht="23.25" customHeight="1">
      <c r="B126" s="76"/>
      <c r="C126" s="204">
        <v>3</v>
      </c>
      <c r="D126" s="204" t="s">
        <v>105</v>
      </c>
      <c r="E126" s="205" t="s">
        <v>198</v>
      </c>
      <c r="F126" s="206" t="s">
        <v>199</v>
      </c>
      <c r="G126" s="207" t="s">
        <v>200</v>
      </c>
      <c r="H126" s="208">
        <f>12*0.3*1.65</f>
        <v>5.9399999999999995</v>
      </c>
      <c r="I126" s="78"/>
      <c r="J126" s="244">
        <f t="shared" si="0"/>
        <v>0</v>
      </c>
      <c r="K126" s="206" t="s">
        <v>180</v>
      </c>
      <c r="L126" s="76"/>
      <c r="M126" s="79"/>
      <c r="N126" s="190"/>
      <c r="P126" s="182"/>
      <c r="Q126" s="182"/>
      <c r="R126" s="182"/>
      <c r="S126" s="182"/>
      <c r="T126" s="183"/>
      <c r="AR126" s="184"/>
      <c r="AT126" s="184"/>
      <c r="AU126" s="184"/>
      <c r="AY126" s="145"/>
      <c r="BE126" s="185"/>
      <c r="BF126" s="185"/>
      <c r="BG126" s="185"/>
      <c r="BH126" s="185"/>
      <c r="BI126" s="185"/>
      <c r="BJ126" s="145"/>
      <c r="BK126" s="185"/>
      <c r="BL126" s="145"/>
      <c r="BM126" s="184"/>
    </row>
    <row r="127" spans="2:65" s="68" customFormat="1" ht="23.25" customHeight="1">
      <c r="B127" s="76"/>
      <c r="C127" s="204">
        <v>4</v>
      </c>
      <c r="D127" s="204" t="s">
        <v>105</v>
      </c>
      <c r="E127" s="205" t="s">
        <v>201</v>
      </c>
      <c r="F127" s="206" t="s">
        <v>202</v>
      </c>
      <c r="G127" s="207" t="s">
        <v>200</v>
      </c>
      <c r="H127" s="208">
        <v>5.94</v>
      </c>
      <c r="I127" s="78"/>
      <c r="J127" s="244">
        <f t="shared" si="0"/>
        <v>0</v>
      </c>
      <c r="K127" s="206" t="s">
        <v>180</v>
      </c>
      <c r="L127" s="76"/>
      <c r="M127" s="79"/>
      <c r="N127" s="190"/>
      <c r="P127" s="182"/>
      <c r="Q127" s="182"/>
      <c r="R127" s="182"/>
      <c r="S127" s="182"/>
      <c r="T127" s="183"/>
      <c r="AR127" s="184"/>
      <c r="AT127" s="184"/>
      <c r="AU127" s="184"/>
      <c r="AY127" s="145"/>
      <c r="BE127" s="185"/>
      <c r="BF127" s="185"/>
      <c r="BG127" s="185"/>
      <c r="BH127" s="185"/>
      <c r="BI127" s="185"/>
      <c r="BJ127" s="145"/>
      <c r="BK127" s="185"/>
      <c r="BL127" s="145"/>
      <c r="BM127" s="184"/>
    </row>
    <row r="128" spans="2:65" s="68" customFormat="1" ht="23.25" customHeight="1">
      <c r="B128" s="76"/>
      <c r="C128" s="204">
        <v>5</v>
      </c>
      <c r="D128" s="204" t="s">
        <v>105</v>
      </c>
      <c r="E128" s="205" t="s">
        <v>203</v>
      </c>
      <c r="F128" s="206" t="s">
        <v>204</v>
      </c>
      <c r="G128" s="207" t="s">
        <v>200</v>
      </c>
      <c r="H128" s="208">
        <v>5.94</v>
      </c>
      <c r="I128" s="78"/>
      <c r="J128" s="244">
        <f t="shared" si="0"/>
        <v>0</v>
      </c>
      <c r="K128" s="206" t="s">
        <v>180</v>
      </c>
      <c r="L128" s="76"/>
      <c r="M128" s="79"/>
      <c r="N128" s="190"/>
      <c r="P128" s="182"/>
      <c r="Q128" s="182"/>
      <c r="R128" s="182"/>
      <c r="S128" s="182"/>
      <c r="T128" s="183"/>
      <c r="AR128" s="184"/>
      <c r="AT128" s="184"/>
      <c r="AU128" s="184"/>
      <c r="AY128" s="145"/>
      <c r="BE128" s="185"/>
      <c r="BF128" s="185"/>
      <c r="BG128" s="185"/>
      <c r="BH128" s="185"/>
      <c r="BI128" s="185"/>
      <c r="BJ128" s="145"/>
      <c r="BK128" s="185"/>
      <c r="BL128" s="145"/>
      <c r="BM128" s="184"/>
    </row>
    <row r="129" spans="2:65" s="68" customFormat="1" ht="23.25" customHeight="1">
      <c r="B129" s="76"/>
      <c r="C129" s="204">
        <v>6</v>
      </c>
      <c r="D129" s="204" t="s">
        <v>105</v>
      </c>
      <c r="E129" s="205" t="s">
        <v>205</v>
      </c>
      <c r="F129" s="206" t="s">
        <v>206</v>
      </c>
      <c r="G129" s="207" t="s">
        <v>106</v>
      </c>
      <c r="H129" s="208">
        <f>30*0.4</f>
        <v>12</v>
      </c>
      <c r="I129" s="78"/>
      <c r="J129" s="244">
        <f t="shared" si="0"/>
        <v>0</v>
      </c>
      <c r="K129" s="206" t="s">
        <v>180</v>
      </c>
      <c r="L129" s="76"/>
      <c r="M129" s="79"/>
      <c r="N129" s="190"/>
      <c r="P129" s="182"/>
      <c r="Q129" s="182"/>
      <c r="R129" s="182"/>
      <c r="S129" s="182"/>
      <c r="T129" s="183"/>
      <c r="AR129" s="184"/>
      <c r="AT129" s="184"/>
      <c r="AU129" s="184"/>
      <c r="AY129" s="145"/>
      <c r="BE129" s="185"/>
      <c r="BF129" s="185"/>
      <c r="BG129" s="185"/>
      <c r="BH129" s="185"/>
      <c r="BI129" s="185"/>
      <c r="BJ129" s="145"/>
      <c r="BK129" s="185"/>
      <c r="BL129" s="145"/>
      <c r="BM129" s="184"/>
    </row>
    <row r="130" spans="2:65" s="68" customFormat="1" ht="23.25" customHeight="1">
      <c r="B130" s="76"/>
      <c r="C130" s="204">
        <v>7</v>
      </c>
      <c r="D130" s="204" t="s">
        <v>105</v>
      </c>
      <c r="E130" s="205" t="s">
        <v>207</v>
      </c>
      <c r="F130" s="206" t="s">
        <v>208</v>
      </c>
      <c r="G130" s="207" t="s">
        <v>106</v>
      </c>
      <c r="H130" s="208">
        <v>30</v>
      </c>
      <c r="I130" s="78"/>
      <c r="J130" s="244">
        <f t="shared" si="0"/>
        <v>0</v>
      </c>
      <c r="K130" s="206" t="s">
        <v>180</v>
      </c>
      <c r="L130" s="76"/>
      <c r="M130" s="79"/>
      <c r="N130" s="190"/>
      <c r="P130" s="182"/>
      <c r="Q130" s="182"/>
      <c r="R130" s="182"/>
      <c r="S130" s="182"/>
      <c r="T130" s="183"/>
      <c r="AR130" s="184"/>
      <c r="AT130" s="184"/>
      <c r="AU130" s="184"/>
      <c r="AY130" s="145"/>
      <c r="BE130" s="185"/>
      <c r="BF130" s="185"/>
      <c r="BG130" s="185"/>
      <c r="BH130" s="185"/>
      <c r="BI130" s="185"/>
      <c r="BJ130" s="145"/>
      <c r="BK130" s="185"/>
      <c r="BL130" s="145"/>
      <c r="BM130" s="184"/>
    </row>
    <row r="131" spans="2:65" s="68" customFormat="1" ht="23.25" customHeight="1">
      <c r="B131" s="76"/>
      <c r="C131" s="204">
        <v>8</v>
      </c>
      <c r="D131" s="204" t="s">
        <v>105</v>
      </c>
      <c r="E131" s="205" t="s">
        <v>209</v>
      </c>
      <c r="F131" s="206" t="s">
        <v>210</v>
      </c>
      <c r="G131" s="207" t="s">
        <v>106</v>
      </c>
      <c r="H131" s="208">
        <v>30</v>
      </c>
      <c r="I131" s="78"/>
      <c r="J131" s="244">
        <f t="shared" si="0"/>
        <v>0</v>
      </c>
      <c r="K131" s="206" t="s">
        <v>180</v>
      </c>
      <c r="L131" s="76"/>
      <c r="M131" s="79"/>
      <c r="N131" s="190"/>
      <c r="P131" s="182"/>
      <c r="Q131" s="182"/>
      <c r="R131" s="182"/>
      <c r="S131" s="182"/>
      <c r="T131" s="183"/>
      <c r="AR131" s="184"/>
      <c r="AT131" s="184"/>
      <c r="AU131" s="184"/>
      <c r="AY131" s="145"/>
      <c r="BE131" s="185"/>
      <c r="BF131" s="185"/>
      <c r="BG131" s="185"/>
      <c r="BH131" s="185"/>
      <c r="BI131" s="185"/>
      <c r="BJ131" s="145"/>
      <c r="BK131" s="185"/>
      <c r="BL131" s="145"/>
      <c r="BM131" s="184"/>
    </row>
    <row r="132" spans="2:65" s="68" customFormat="1" ht="23.25" customHeight="1">
      <c r="B132" s="76"/>
      <c r="C132" s="209">
        <v>9</v>
      </c>
      <c r="D132" s="209" t="s">
        <v>114</v>
      </c>
      <c r="E132" s="210" t="s">
        <v>211</v>
      </c>
      <c r="F132" s="211" t="s">
        <v>212</v>
      </c>
      <c r="G132" s="212" t="s">
        <v>213</v>
      </c>
      <c r="H132" s="213">
        <v>4</v>
      </c>
      <c r="I132" s="83"/>
      <c r="J132" s="245">
        <f t="shared" si="0"/>
        <v>0</v>
      </c>
      <c r="K132" s="206" t="s">
        <v>180</v>
      </c>
      <c r="L132" s="76"/>
      <c r="M132" s="79"/>
      <c r="N132" s="190"/>
      <c r="P132" s="182"/>
      <c r="Q132" s="182"/>
      <c r="R132" s="182"/>
      <c r="S132" s="182"/>
      <c r="T132" s="183"/>
      <c r="AR132" s="184"/>
      <c r="AT132" s="184"/>
      <c r="AU132" s="184"/>
      <c r="AY132" s="145"/>
      <c r="BE132" s="185"/>
      <c r="BF132" s="185"/>
      <c r="BG132" s="185"/>
      <c r="BH132" s="185"/>
      <c r="BI132" s="185"/>
      <c r="BJ132" s="145"/>
      <c r="BK132" s="185"/>
      <c r="BL132" s="145"/>
      <c r="BM132" s="184"/>
    </row>
    <row r="133" spans="2:65" s="68" customFormat="1" ht="23.25" customHeight="1">
      <c r="B133" s="76"/>
      <c r="C133" s="204">
        <v>10</v>
      </c>
      <c r="D133" s="204" t="s">
        <v>105</v>
      </c>
      <c r="E133" s="205" t="s">
        <v>214</v>
      </c>
      <c r="F133" s="206" t="s">
        <v>215</v>
      </c>
      <c r="G133" s="207" t="s">
        <v>106</v>
      </c>
      <c r="H133" s="208">
        <v>30</v>
      </c>
      <c r="I133" s="78"/>
      <c r="J133" s="244">
        <f t="shared" si="0"/>
        <v>0</v>
      </c>
      <c r="K133" s="206" t="s">
        <v>180</v>
      </c>
      <c r="L133" s="76"/>
      <c r="M133" s="79"/>
      <c r="N133" s="190"/>
      <c r="P133" s="182"/>
      <c r="Q133" s="182"/>
      <c r="R133" s="182"/>
      <c r="S133" s="182"/>
      <c r="T133" s="183"/>
      <c r="AR133" s="184"/>
      <c r="AT133" s="184"/>
      <c r="AU133" s="184"/>
      <c r="AY133" s="145"/>
      <c r="BE133" s="185"/>
      <c r="BF133" s="185"/>
      <c r="BG133" s="185"/>
      <c r="BH133" s="185"/>
      <c r="BI133" s="185"/>
      <c r="BJ133" s="145"/>
      <c r="BK133" s="185"/>
      <c r="BL133" s="145"/>
      <c r="BM133" s="184"/>
    </row>
    <row r="134" spans="2:65" s="68" customFormat="1" ht="16.5" customHeight="1">
      <c r="B134" s="76"/>
      <c r="C134" s="204">
        <v>11</v>
      </c>
      <c r="D134" s="204" t="s">
        <v>105</v>
      </c>
      <c r="E134" s="205" t="s">
        <v>190</v>
      </c>
      <c r="F134" s="206" t="s">
        <v>191</v>
      </c>
      <c r="G134" s="207" t="s">
        <v>110</v>
      </c>
      <c r="H134" s="208">
        <v>30</v>
      </c>
      <c r="I134" s="78"/>
      <c r="J134" s="244">
        <f t="shared" si="0"/>
        <v>0</v>
      </c>
      <c r="K134" s="206" t="s">
        <v>180</v>
      </c>
      <c r="L134" s="76"/>
      <c r="M134" s="79"/>
      <c r="N134" s="190"/>
      <c r="P134" s="182"/>
      <c r="Q134" s="182"/>
      <c r="R134" s="182"/>
      <c r="S134" s="182"/>
      <c r="T134" s="183"/>
      <c r="AR134" s="184"/>
      <c r="AT134" s="184"/>
      <c r="AU134" s="184"/>
      <c r="AY134" s="145"/>
      <c r="BE134" s="185"/>
      <c r="BF134" s="185"/>
      <c r="BG134" s="185"/>
      <c r="BH134" s="185"/>
      <c r="BI134" s="185"/>
      <c r="BJ134" s="145"/>
      <c r="BK134" s="185"/>
      <c r="BL134" s="145"/>
      <c r="BM134" s="184"/>
    </row>
    <row r="135" spans="2:65" s="68" customFormat="1" ht="16.5" customHeight="1">
      <c r="B135" s="76"/>
      <c r="C135" s="214"/>
      <c r="D135" s="214"/>
      <c r="E135" s="215"/>
      <c r="F135" s="216"/>
      <c r="G135" s="217"/>
      <c r="H135" s="218"/>
      <c r="I135" s="75"/>
      <c r="J135" s="246"/>
      <c r="K135" s="216"/>
      <c r="L135" s="76"/>
      <c r="M135" s="79"/>
      <c r="N135" s="190"/>
      <c r="P135" s="182"/>
      <c r="Q135" s="182"/>
      <c r="R135" s="182"/>
      <c r="S135" s="182"/>
      <c r="T135" s="183"/>
      <c r="AR135" s="184"/>
      <c r="AT135" s="184"/>
      <c r="AU135" s="184"/>
      <c r="AY135" s="145"/>
      <c r="BE135" s="185"/>
      <c r="BF135" s="185"/>
      <c r="BG135" s="185"/>
      <c r="BH135" s="185"/>
      <c r="BI135" s="185"/>
      <c r="BJ135" s="145"/>
      <c r="BK135" s="185"/>
      <c r="BL135" s="145"/>
      <c r="BM135" s="184"/>
    </row>
    <row r="136" spans="2:65" s="68" customFormat="1" ht="16.5" customHeight="1">
      <c r="B136" s="76"/>
      <c r="C136" s="219"/>
      <c r="D136" s="220" t="s">
        <v>64</v>
      </c>
      <c r="E136" s="221">
        <v>2</v>
      </c>
      <c r="F136" s="221" t="s">
        <v>248</v>
      </c>
      <c r="G136" s="219"/>
      <c r="H136" s="219"/>
      <c r="I136" s="75"/>
      <c r="J136" s="247">
        <f>J137</f>
        <v>0</v>
      </c>
      <c r="K136" s="219"/>
      <c r="L136" s="76"/>
      <c r="M136" s="79"/>
      <c r="N136" s="190"/>
      <c r="P136" s="182"/>
      <c r="Q136" s="182"/>
      <c r="R136" s="182"/>
      <c r="S136" s="182"/>
      <c r="T136" s="183"/>
      <c r="AR136" s="184"/>
      <c r="AT136" s="184"/>
      <c r="AU136" s="184"/>
      <c r="AY136" s="145"/>
      <c r="BE136" s="185"/>
      <c r="BF136" s="185"/>
      <c r="BG136" s="185"/>
      <c r="BH136" s="185"/>
      <c r="BI136" s="185"/>
      <c r="BJ136" s="145"/>
      <c r="BK136" s="185"/>
      <c r="BL136" s="145"/>
      <c r="BM136" s="184"/>
    </row>
    <row r="137" spans="2:65" s="68" customFormat="1" ht="16.5" customHeight="1">
      <c r="B137" s="76"/>
      <c r="C137" s="204">
        <v>12</v>
      </c>
      <c r="D137" s="204" t="s">
        <v>105</v>
      </c>
      <c r="E137" s="205" t="s">
        <v>249</v>
      </c>
      <c r="F137" s="206" t="s">
        <v>250</v>
      </c>
      <c r="G137" s="207" t="s">
        <v>110</v>
      </c>
      <c r="H137" s="208">
        <v>20</v>
      </c>
      <c r="I137" s="78"/>
      <c r="J137" s="244">
        <f t="shared" ref="J137" si="1">ROUND(I137*H137,2)</f>
        <v>0</v>
      </c>
      <c r="K137" s="206" t="s">
        <v>180</v>
      </c>
      <c r="L137" s="76"/>
      <c r="M137" s="79"/>
      <c r="N137" s="190"/>
      <c r="P137" s="182"/>
      <c r="Q137" s="182"/>
      <c r="R137" s="182"/>
      <c r="S137" s="182"/>
      <c r="T137" s="183"/>
      <c r="AR137" s="184"/>
      <c r="AT137" s="184"/>
      <c r="AU137" s="184"/>
      <c r="AY137" s="145"/>
      <c r="BE137" s="185"/>
      <c r="BF137" s="185"/>
      <c r="BG137" s="185"/>
      <c r="BH137" s="185"/>
      <c r="BI137" s="185"/>
      <c r="BJ137" s="145"/>
      <c r="BK137" s="185"/>
      <c r="BL137" s="145"/>
      <c r="BM137" s="184"/>
    </row>
    <row r="138" spans="2:65" s="68" customFormat="1" ht="16.5" customHeight="1">
      <c r="B138" s="76"/>
      <c r="C138" s="214"/>
      <c r="D138" s="214"/>
      <c r="E138" s="215"/>
      <c r="F138" s="222" t="s">
        <v>251</v>
      </c>
      <c r="G138" s="223"/>
      <c r="H138" s="224"/>
      <c r="I138" s="99"/>
      <c r="J138" s="248"/>
      <c r="K138" s="249"/>
      <c r="L138" s="191"/>
      <c r="M138" s="100"/>
      <c r="N138" s="192"/>
      <c r="O138" s="193"/>
      <c r="P138" s="194"/>
      <c r="Q138" s="194"/>
      <c r="R138" s="194"/>
      <c r="S138" s="194"/>
      <c r="T138" s="195"/>
      <c r="U138" s="193"/>
      <c r="V138" s="193"/>
      <c r="W138" s="193"/>
      <c r="AR138" s="184"/>
      <c r="AT138" s="184"/>
      <c r="AU138" s="184"/>
      <c r="AY138" s="145"/>
      <c r="BE138" s="185"/>
      <c r="BF138" s="185"/>
      <c r="BG138" s="185"/>
      <c r="BH138" s="185"/>
      <c r="BI138" s="185"/>
      <c r="BJ138" s="145"/>
      <c r="BK138" s="185"/>
      <c r="BL138" s="145"/>
      <c r="BM138" s="184"/>
    </row>
    <row r="139" spans="2:65" s="68" customFormat="1" ht="16.5" customHeight="1">
      <c r="B139" s="76"/>
      <c r="C139" s="214"/>
      <c r="D139" s="214"/>
      <c r="E139" s="215"/>
      <c r="F139" s="222"/>
      <c r="G139" s="223"/>
      <c r="H139" s="224"/>
      <c r="I139" s="99"/>
      <c r="J139" s="248"/>
      <c r="K139" s="249"/>
      <c r="L139" s="191"/>
      <c r="M139" s="100"/>
      <c r="N139" s="192"/>
      <c r="O139" s="193"/>
      <c r="P139" s="194"/>
      <c r="Q139" s="194"/>
      <c r="R139" s="194"/>
      <c r="S139" s="194"/>
      <c r="T139" s="195"/>
      <c r="U139" s="193"/>
      <c r="V139" s="193"/>
      <c r="W139" s="193"/>
      <c r="AR139" s="184"/>
      <c r="AT139" s="184"/>
      <c r="AU139" s="184"/>
      <c r="AY139" s="145"/>
      <c r="BE139" s="185"/>
      <c r="BF139" s="185"/>
      <c r="BG139" s="185"/>
      <c r="BH139" s="185"/>
      <c r="BI139" s="185"/>
      <c r="BJ139" s="145"/>
      <c r="BK139" s="185"/>
      <c r="BL139" s="145"/>
      <c r="BM139" s="184"/>
    </row>
    <row r="140" spans="2:65" s="68" customFormat="1" ht="16.5" customHeight="1">
      <c r="B140" s="76"/>
      <c r="C140" s="219"/>
      <c r="D140" s="220" t="s">
        <v>64</v>
      </c>
      <c r="E140" s="221" t="s">
        <v>192</v>
      </c>
      <c r="F140" s="221" t="s">
        <v>193</v>
      </c>
      <c r="G140" s="219"/>
      <c r="H140" s="219"/>
      <c r="I140" s="75"/>
      <c r="J140" s="247">
        <f>SUM(J142)</f>
        <v>0</v>
      </c>
      <c r="K140" s="219"/>
      <c r="L140" s="76"/>
      <c r="M140" s="79"/>
      <c r="N140" s="190"/>
      <c r="P140" s="182"/>
      <c r="Q140" s="182"/>
      <c r="R140" s="182"/>
      <c r="S140" s="182"/>
      <c r="T140" s="183"/>
      <c r="AR140" s="184"/>
      <c r="AT140" s="184"/>
      <c r="AU140" s="184"/>
      <c r="AY140" s="145"/>
      <c r="BE140" s="185"/>
      <c r="BF140" s="185"/>
      <c r="BG140" s="185"/>
      <c r="BH140" s="185"/>
      <c r="BI140" s="185"/>
      <c r="BJ140" s="145"/>
      <c r="BK140" s="185"/>
      <c r="BL140" s="145"/>
      <c r="BM140" s="184"/>
    </row>
    <row r="141" spans="2:65" s="68" customFormat="1" ht="9.75" customHeight="1">
      <c r="B141" s="76"/>
      <c r="C141" s="219"/>
      <c r="D141" s="220"/>
      <c r="E141" s="221"/>
      <c r="F141" s="221"/>
      <c r="G141" s="219"/>
      <c r="H141" s="219"/>
      <c r="I141" s="75"/>
      <c r="J141" s="247"/>
      <c r="K141" s="219"/>
      <c r="L141" s="76"/>
      <c r="M141" s="79"/>
      <c r="N141" s="190"/>
      <c r="P141" s="182"/>
      <c r="Q141" s="182"/>
      <c r="R141" s="182"/>
      <c r="S141" s="182"/>
      <c r="T141" s="183"/>
      <c r="AR141" s="184"/>
      <c r="AT141" s="184"/>
      <c r="AU141" s="184"/>
      <c r="AY141" s="145"/>
      <c r="BE141" s="185"/>
      <c r="BF141" s="185"/>
      <c r="BG141" s="185"/>
      <c r="BH141" s="185"/>
      <c r="BI141" s="185"/>
      <c r="BJ141" s="145"/>
      <c r="BK141" s="185"/>
      <c r="BL141" s="145"/>
      <c r="BM141" s="184"/>
    </row>
    <row r="142" spans="2:65" s="68" customFormat="1" ht="16.5" customHeight="1">
      <c r="B142" s="76"/>
      <c r="C142" s="204">
        <v>13</v>
      </c>
      <c r="D142" s="204" t="s">
        <v>105</v>
      </c>
      <c r="E142" s="205" t="s">
        <v>216</v>
      </c>
      <c r="F142" s="206" t="s">
        <v>217</v>
      </c>
      <c r="G142" s="207" t="s">
        <v>106</v>
      </c>
      <c r="H142" s="208">
        <f>30*0.4</f>
        <v>12</v>
      </c>
      <c r="I142" s="78"/>
      <c r="J142" s="244">
        <f>ROUND(I142*H142,2)</f>
        <v>0</v>
      </c>
      <c r="K142" s="206" t="s">
        <v>180</v>
      </c>
      <c r="L142" s="76"/>
      <c r="M142" s="79"/>
      <c r="N142" s="190"/>
      <c r="P142" s="182"/>
      <c r="Q142" s="182"/>
      <c r="R142" s="182"/>
      <c r="S142" s="182"/>
      <c r="T142" s="183"/>
      <c r="AR142" s="184"/>
      <c r="AT142" s="184"/>
      <c r="AU142" s="184"/>
      <c r="AY142" s="145"/>
      <c r="BE142" s="185"/>
      <c r="BF142" s="185"/>
      <c r="BG142" s="185"/>
      <c r="BH142" s="185"/>
      <c r="BI142" s="185"/>
      <c r="BJ142" s="145"/>
      <c r="BK142" s="185"/>
      <c r="BL142" s="145"/>
      <c r="BM142" s="184"/>
    </row>
    <row r="143" spans="2:65" s="75" customFormat="1" ht="22.5" customHeight="1">
      <c r="B143" s="173"/>
      <c r="C143" s="219"/>
      <c r="D143" s="220" t="s">
        <v>64</v>
      </c>
      <c r="E143" s="221" t="s">
        <v>112</v>
      </c>
      <c r="F143" s="221" t="s">
        <v>134</v>
      </c>
      <c r="G143" s="219"/>
      <c r="H143" s="219"/>
      <c r="J143" s="247">
        <f>SUM(J146:J164)</f>
        <v>0</v>
      </c>
      <c r="K143" s="219"/>
      <c r="L143" s="173"/>
      <c r="M143" s="175"/>
      <c r="P143" s="176">
        <f>SUM(P144:P164)</f>
        <v>0</v>
      </c>
      <c r="R143" s="176">
        <f>SUM(R144:R164)</f>
        <v>0</v>
      </c>
      <c r="T143" s="177">
        <f>SUM(T144:T164)</f>
        <v>0</v>
      </c>
      <c r="AR143" s="174" t="s">
        <v>70</v>
      </c>
      <c r="AT143" s="178" t="s">
        <v>64</v>
      </c>
      <c r="AU143" s="178" t="s">
        <v>70</v>
      </c>
      <c r="AY143" s="174" t="s">
        <v>104</v>
      </c>
      <c r="BK143" s="179">
        <f>SUM(BK144:BK164)</f>
        <v>0</v>
      </c>
    </row>
    <row r="144" spans="2:65" s="68" customFormat="1" ht="21.75" hidden="1" customHeight="1">
      <c r="B144" s="76"/>
      <c r="C144" s="204" t="s">
        <v>135</v>
      </c>
      <c r="D144" s="204" t="s">
        <v>105</v>
      </c>
      <c r="E144" s="205" t="s">
        <v>136</v>
      </c>
      <c r="F144" s="206" t="s">
        <v>137</v>
      </c>
      <c r="G144" s="207" t="s">
        <v>110</v>
      </c>
      <c r="H144" s="208">
        <v>0</v>
      </c>
      <c r="I144" s="78"/>
      <c r="J144" s="244">
        <f>ROUND(I144*H144,2)</f>
        <v>0</v>
      </c>
      <c r="K144" s="206" t="s">
        <v>107</v>
      </c>
      <c r="L144" s="76"/>
      <c r="M144" s="79" t="s">
        <v>1</v>
      </c>
      <c r="N144" s="190" t="s">
        <v>33</v>
      </c>
      <c r="P144" s="182">
        <f>O144*H144</f>
        <v>0</v>
      </c>
      <c r="Q144" s="182">
        <v>6.4999999999999997E-4</v>
      </c>
      <c r="R144" s="182">
        <f>Q144*H144</f>
        <v>0</v>
      </c>
      <c r="S144" s="182">
        <v>0</v>
      </c>
      <c r="T144" s="183">
        <f>S144*H144</f>
        <v>0</v>
      </c>
      <c r="AR144" s="184" t="s">
        <v>108</v>
      </c>
      <c r="AT144" s="184" t="s">
        <v>105</v>
      </c>
      <c r="AU144" s="184" t="s">
        <v>74</v>
      </c>
      <c r="AY144" s="145" t="s">
        <v>104</v>
      </c>
      <c r="BE144" s="185">
        <f>IF(N144="základní",J144,0)</f>
        <v>0</v>
      </c>
      <c r="BF144" s="185">
        <f>IF(N144="snížená",J144,0)</f>
        <v>0</v>
      </c>
      <c r="BG144" s="185">
        <f>IF(N144="zákl. přenesená",J144,0)</f>
        <v>0</v>
      </c>
      <c r="BH144" s="185">
        <f>IF(N144="sníž. přenesená",J144,0)</f>
        <v>0</v>
      </c>
      <c r="BI144" s="185">
        <f>IF(N144="nulová",J144,0)</f>
        <v>0</v>
      </c>
      <c r="BJ144" s="145" t="s">
        <v>70</v>
      </c>
      <c r="BK144" s="185">
        <f>ROUND(I144*H144,2)</f>
        <v>0</v>
      </c>
      <c r="BL144" s="145" t="s">
        <v>108</v>
      </c>
      <c r="BM144" s="184" t="s">
        <v>138</v>
      </c>
    </row>
    <row r="145" spans="2:65" s="68" customFormat="1" ht="16.5" hidden="1" customHeight="1">
      <c r="B145" s="76"/>
      <c r="C145" s="204" t="s">
        <v>139</v>
      </c>
      <c r="D145" s="204" t="s">
        <v>105</v>
      </c>
      <c r="E145" s="205" t="s">
        <v>140</v>
      </c>
      <c r="F145" s="206" t="s">
        <v>141</v>
      </c>
      <c r="G145" s="207" t="s">
        <v>110</v>
      </c>
      <c r="H145" s="208">
        <v>0</v>
      </c>
      <c r="I145" s="78"/>
      <c r="J145" s="244">
        <f>ROUND(I145*H145,2)</f>
        <v>0</v>
      </c>
      <c r="K145" s="206" t="s">
        <v>107</v>
      </c>
      <c r="L145" s="76"/>
      <c r="M145" s="79" t="s">
        <v>1</v>
      </c>
      <c r="N145" s="190" t="s">
        <v>33</v>
      </c>
      <c r="P145" s="182">
        <f>O145*H145</f>
        <v>0</v>
      </c>
      <c r="Q145" s="182">
        <v>0</v>
      </c>
      <c r="R145" s="182">
        <f>Q145*H145</f>
        <v>0</v>
      </c>
      <c r="S145" s="182">
        <v>0</v>
      </c>
      <c r="T145" s="183">
        <f>S145*H145</f>
        <v>0</v>
      </c>
      <c r="AR145" s="184" t="s">
        <v>108</v>
      </c>
      <c r="AT145" s="184" t="s">
        <v>105</v>
      </c>
      <c r="AU145" s="184" t="s">
        <v>74</v>
      </c>
      <c r="AY145" s="145" t="s">
        <v>104</v>
      </c>
      <c r="BE145" s="185">
        <f>IF(N145="základní",J145,0)</f>
        <v>0</v>
      </c>
      <c r="BF145" s="185">
        <f>IF(N145="snížená",J145,0)</f>
        <v>0</v>
      </c>
      <c r="BG145" s="185">
        <f>IF(N145="zákl. přenesená",J145,0)</f>
        <v>0</v>
      </c>
      <c r="BH145" s="185">
        <f>IF(N145="sníž. přenesená",J145,0)</f>
        <v>0</v>
      </c>
      <c r="BI145" s="185">
        <f>IF(N145="nulová",J145,0)</f>
        <v>0</v>
      </c>
      <c r="BJ145" s="145" t="s">
        <v>70</v>
      </c>
      <c r="BK145" s="185">
        <f>ROUND(I145*H145,2)</f>
        <v>0</v>
      </c>
      <c r="BL145" s="145" t="s">
        <v>108</v>
      </c>
      <c r="BM145" s="184" t="s">
        <v>142</v>
      </c>
    </row>
    <row r="146" spans="2:65" s="68" customFormat="1" ht="16.5" hidden="1" customHeight="1">
      <c r="B146" s="76"/>
      <c r="C146" s="209" t="s">
        <v>143</v>
      </c>
      <c r="D146" s="209" t="s">
        <v>114</v>
      </c>
      <c r="E146" s="210" t="s">
        <v>144</v>
      </c>
      <c r="F146" s="211" t="s">
        <v>145</v>
      </c>
      <c r="G146" s="212" t="s">
        <v>106</v>
      </c>
      <c r="H146" s="213">
        <v>0</v>
      </c>
      <c r="I146" s="83"/>
      <c r="J146" s="245">
        <f>ROUND(I146*H146,2)</f>
        <v>0</v>
      </c>
      <c r="K146" s="211" t="s">
        <v>107</v>
      </c>
      <c r="L146" s="180"/>
      <c r="M146" s="84" t="s">
        <v>1</v>
      </c>
      <c r="N146" s="181" t="s">
        <v>33</v>
      </c>
      <c r="P146" s="182">
        <f>O146*H146</f>
        <v>0</v>
      </c>
      <c r="Q146" s="182">
        <v>0.222</v>
      </c>
      <c r="R146" s="182">
        <f>Q146*H146</f>
        <v>0</v>
      </c>
      <c r="S146" s="182">
        <v>0</v>
      </c>
      <c r="T146" s="183">
        <f>S146*H146</f>
        <v>0</v>
      </c>
      <c r="AR146" s="184" t="s">
        <v>111</v>
      </c>
      <c r="AT146" s="184" t="s">
        <v>114</v>
      </c>
      <c r="AU146" s="184" t="s">
        <v>74</v>
      </c>
      <c r="AY146" s="145" t="s">
        <v>104</v>
      </c>
      <c r="BE146" s="185">
        <f>IF(N146="základní",J146,0)</f>
        <v>0</v>
      </c>
      <c r="BF146" s="185">
        <f>IF(N146="snížená",J146,0)</f>
        <v>0</v>
      </c>
      <c r="BG146" s="185">
        <f>IF(N146="zákl. přenesená",J146,0)</f>
        <v>0</v>
      </c>
      <c r="BH146" s="185">
        <f>IF(N146="sníž. přenesená",J146,0)</f>
        <v>0</v>
      </c>
      <c r="BI146" s="185">
        <f>IF(N146="nulová",J146,0)</f>
        <v>0</v>
      </c>
      <c r="BJ146" s="145" t="s">
        <v>70</v>
      </c>
      <c r="BK146" s="185">
        <f>ROUND(I146*H146,2)</f>
        <v>0</v>
      </c>
      <c r="BL146" s="145" t="s">
        <v>108</v>
      </c>
      <c r="BM146" s="184" t="s">
        <v>146</v>
      </c>
    </row>
    <row r="147" spans="2:65" s="80" customFormat="1" hidden="1">
      <c r="B147" s="186"/>
      <c r="C147" s="225"/>
      <c r="D147" s="226" t="s">
        <v>109</v>
      </c>
      <c r="E147" s="227" t="s">
        <v>1</v>
      </c>
      <c r="F147" s="228" t="s">
        <v>147</v>
      </c>
      <c r="G147" s="225"/>
      <c r="H147" s="229">
        <v>0</v>
      </c>
      <c r="J147" s="225"/>
      <c r="K147" s="225"/>
      <c r="L147" s="186"/>
      <c r="M147" s="188"/>
      <c r="T147" s="189"/>
      <c r="AT147" s="187" t="s">
        <v>109</v>
      </c>
      <c r="AU147" s="187" t="s">
        <v>74</v>
      </c>
      <c r="AV147" s="80" t="s">
        <v>74</v>
      </c>
      <c r="AW147" s="80" t="s">
        <v>26</v>
      </c>
      <c r="AX147" s="80" t="s">
        <v>70</v>
      </c>
      <c r="AY147" s="187" t="s">
        <v>104</v>
      </c>
    </row>
    <row r="148" spans="2:65" s="68" customFormat="1" ht="16.5" hidden="1" customHeight="1">
      <c r="B148" s="76"/>
      <c r="C148" s="209" t="s">
        <v>148</v>
      </c>
      <c r="D148" s="209" t="s">
        <v>114</v>
      </c>
      <c r="E148" s="210" t="s">
        <v>149</v>
      </c>
      <c r="F148" s="211" t="s">
        <v>150</v>
      </c>
      <c r="G148" s="212" t="s">
        <v>110</v>
      </c>
      <c r="H148" s="213">
        <v>0</v>
      </c>
      <c r="I148" s="83"/>
      <c r="J148" s="245">
        <f>ROUND(I148*H148,2)</f>
        <v>0</v>
      </c>
      <c r="K148" s="211" t="s">
        <v>107</v>
      </c>
      <c r="L148" s="180"/>
      <c r="M148" s="84" t="s">
        <v>1</v>
      </c>
      <c r="N148" s="181" t="s">
        <v>33</v>
      </c>
      <c r="P148" s="182">
        <f>O148*H148</f>
        <v>0</v>
      </c>
      <c r="Q148" s="182">
        <v>0.10199999999999999</v>
      </c>
      <c r="R148" s="182">
        <f>Q148*H148</f>
        <v>0</v>
      </c>
      <c r="S148" s="182">
        <v>0</v>
      </c>
      <c r="T148" s="183">
        <f>S148*H148</f>
        <v>0</v>
      </c>
      <c r="AR148" s="184" t="s">
        <v>111</v>
      </c>
      <c r="AT148" s="184" t="s">
        <v>114</v>
      </c>
      <c r="AU148" s="184" t="s">
        <v>74</v>
      </c>
      <c r="AY148" s="145" t="s">
        <v>104</v>
      </c>
      <c r="BE148" s="185">
        <f>IF(N148="základní",J148,0)</f>
        <v>0</v>
      </c>
      <c r="BF148" s="185">
        <f>IF(N148="snížená",J148,0)</f>
        <v>0</v>
      </c>
      <c r="BG148" s="185">
        <f>IF(N148="zákl. přenesená",J148,0)</f>
        <v>0</v>
      </c>
      <c r="BH148" s="185">
        <f>IF(N148="sníž. přenesená",J148,0)</f>
        <v>0</v>
      </c>
      <c r="BI148" s="185">
        <f>IF(N148="nulová",J148,0)</f>
        <v>0</v>
      </c>
      <c r="BJ148" s="145" t="s">
        <v>70</v>
      </c>
      <c r="BK148" s="185">
        <f>ROUND(I148*H148,2)</f>
        <v>0</v>
      </c>
      <c r="BL148" s="145" t="s">
        <v>108</v>
      </c>
      <c r="BM148" s="184" t="s">
        <v>151</v>
      </c>
    </row>
    <row r="149" spans="2:65" s="80" customFormat="1" hidden="1">
      <c r="B149" s="186"/>
      <c r="C149" s="225"/>
      <c r="D149" s="226" t="s">
        <v>109</v>
      </c>
      <c r="E149" s="227" t="s">
        <v>1</v>
      </c>
      <c r="F149" s="228" t="s">
        <v>152</v>
      </c>
      <c r="G149" s="225"/>
      <c r="H149" s="229">
        <v>0</v>
      </c>
      <c r="J149" s="225"/>
      <c r="K149" s="225"/>
      <c r="L149" s="186"/>
      <c r="M149" s="188"/>
      <c r="T149" s="189"/>
      <c r="AT149" s="187" t="s">
        <v>109</v>
      </c>
      <c r="AU149" s="187" t="s">
        <v>74</v>
      </c>
      <c r="AV149" s="80" t="s">
        <v>74</v>
      </c>
      <c r="AW149" s="80" t="s">
        <v>26</v>
      </c>
      <c r="AX149" s="80" t="s">
        <v>70</v>
      </c>
      <c r="AY149" s="187" t="s">
        <v>104</v>
      </c>
    </row>
    <row r="150" spans="2:65" s="68" customFormat="1" ht="21.75" hidden="1" customHeight="1">
      <c r="B150" s="76"/>
      <c r="C150" s="209" t="s">
        <v>153</v>
      </c>
      <c r="D150" s="209" t="s">
        <v>114</v>
      </c>
      <c r="E150" s="210" t="s">
        <v>154</v>
      </c>
      <c r="F150" s="211" t="s">
        <v>155</v>
      </c>
      <c r="G150" s="212" t="s">
        <v>110</v>
      </c>
      <c r="H150" s="213">
        <v>0</v>
      </c>
      <c r="I150" s="83"/>
      <c r="J150" s="245">
        <f>ROUND(I150*H150,2)</f>
        <v>0</v>
      </c>
      <c r="K150" s="211" t="s">
        <v>107</v>
      </c>
      <c r="L150" s="180"/>
      <c r="M150" s="84" t="s">
        <v>1</v>
      </c>
      <c r="N150" s="181" t="s">
        <v>33</v>
      </c>
      <c r="P150" s="182">
        <f>O150*H150</f>
        <v>0</v>
      </c>
      <c r="Q150" s="182">
        <v>4.8300000000000003E-2</v>
      </c>
      <c r="R150" s="182">
        <f>Q150*H150</f>
        <v>0</v>
      </c>
      <c r="S150" s="182">
        <v>0</v>
      </c>
      <c r="T150" s="183">
        <f>S150*H150</f>
        <v>0</v>
      </c>
      <c r="AR150" s="184" t="s">
        <v>111</v>
      </c>
      <c r="AT150" s="184" t="s">
        <v>114</v>
      </c>
      <c r="AU150" s="184" t="s">
        <v>74</v>
      </c>
      <c r="AY150" s="145" t="s">
        <v>104</v>
      </c>
      <c r="BE150" s="185">
        <f>IF(N150="základní",J150,0)</f>
        <v>0</v>
      </c>
      <c r="BF150" s="185">
        <f>IF(N150="snížená",J150,0)</f>
        <v>0</v>
      </c>
      <c r="BG150" s="185">
        <f>IF(N150="zákl. přenesená",J150,0)</f>
        <v>0</v>
      </c>
      <c r="BH150" s="185">
        <f>IF(N150="sníž. přenesená",J150,0)</f>
        <v>0</v>
      </c>
      <c r="BI150" s="185">
        <f>IF(N150="nulová",J150,0)</f>
        <v>0</v>
      </c>
      <c r="BJ150" s="145" t="s">
        <v>70</v>
      </c>
      <c r="BK150" s="185">
        <f>ROUND(I150*H150,2)</f>
        <v>0</v>
      </c>
      <c r="BL150" s="145" t="s">
        <v>108</v>
      </c>
      <c r="BM150" s="184" t="s">
        <v>156</v>
      </c>
    </row>
    <row r="151" spans="2:65" s="68" customFormat="1" ht="21.75" hidden="1" customHeight="1">
      <c r="B151" s="76"/>
      <c r="C151" s="209" t="s">
        <v>157</v>
      </c>
      <c r="D151" s="209" t="s">
        <v>114</v>
      </c>
      <c r="E151" s="210" t="s">
        <v>158</v>
      </c>
      <c r="F151" s="211" t="s">
        <v>159</v>
      </c>
      <c r="G151" s="212" t="s">
        <v>110</v>
      </c>
      <c r="H151" s="213">
        <v>0</v>
      </c>
      <c r="I151" s="83"/>
      <c r="J151" s="245">
        <f>ROUND(I151*H151,2)</f>
        <v>0</v>
      </c>
      <c r="K151" s="211" t="s">
        <v>107</v>
      </c>
      <c r="L151" s="180"/>
      <c r="M151" s="84" t="s">
        <v>1</v>
      </c>
      <c r="N151" s="181" t="s">
        <v>33</v>
      </c>
      <c r="P151" s="182">
        <f>O151*H151</f>
        <v>0</v>
      </c>
      <c r="Q151" s="182">
        <v>6.5670000000000006E-2</v>
      </c>
      <c r="R151" s="182">
        <f>Q151*H151</f>
        <v>0</v>
      </c>
      <c r="S151" s="182">
        <v>0</v>
      </c>
      <c r="T151" s="183">
        <f>S151*H151</f>
        <v>0</v>
      </c>
      <c r="AR151" s="184" t="s">
        <v>111</v>
      </c>
      <c r="AT151" s="184" t="s">
        <v>114</v>
      </c>
      <c r="AU151" s="184" t="s">
        <v>74</v>
      </c>
      <c r="AY151" s="145" t="s">
        <v>104</v>
      </c>
      <c r="BE151" s="185">
        <f>IF(N151="základní",J151,0)</f>
        <v>0</v>
      </c>
      <c r="BF151" s="185">
        <f>IF(N151="snížená",J151,0)</f>
        <v>0</v>
      </c>
      <c r="BG151" s="185">
        <f>IF(N151="zákl. přenesená",J151,0)</f>
        <v>0</v>
      </c>
      <c r="BH151" s="185">
        <f>IF(N151="sníž. přenesená",J151,0)</f>
        <v>0</v>
      </c>
      <c r="BI151" s="185">
        <f>IF(N151="nulová",J151,0)</f>
        <v>0</v>
      </c>
      <c r="BJ151" s="145" t="s">
        <v>70</v>
      </c>
      <c r="BK151" s="185">
        <f>ROUND(I151*H151,2)</f>
        <v>0</v>
      </c>
      <c r="BL151" s="145" t="s">
        <v>108</v>
      </c>
      <c r="BM151" s="184" t="s">
        <v>160</v>
      </c>
    </row>
    <row r="152" spans="2:65" s="68" customFormat="1" ht="21.75" customHeight="1">
      <c r="B152" s="76"/>
      <c r="C152" s="204">
        <v>14</v>
      </c>
      <c r="D152" s="204" t="s">
        <v>105</v>
      </c>
      <c r="E152" s="205" t="s">
        <v>218</v>
      </c>
      <c r="F152" s="206" t="s">
        <v>219</v>
      </c>
      <c r="G152" s="207" t="s">
        <v>110</v>
      </c>
      <c r="H152" s="208">
        <v>30</v>
      </c>
      <c r="I152" s="78"/>
      <c r="J152" s="244">
        <f>ROUND(I152*H152,2)</f>
        <v>0</v>
      </c>
      <c r="K152" s="206" t="s">
        <v>180</v>
      </c>
      <c r="L152" s="180"/>
      <c r="M152" s="84"/>
      <c r="N152" s="181"/>
      <c r="P152" s="182"/>
      <c r="Q152" s="182"/>
      <c r="R152" s="182"/>
      <c r="S152" s="182"/>
      <c r="T152" s="183"/>
      <c r="AR152" s="184"/>
      <c r="AT152" s="184"/>
      <c r="AU152" s="184"/>
      <c r="AY152" s="145"/>
      <c r="BE152" s="185"/>
      <c r="BF152" s="185"/>
      <c r="BG152" s="185"/>
      <c r="BH152" s="185"/>
      <c r="BI152" s="185"/>
      <c r="BJ152" s="145"/>
      <c r="BK152" s="185"/>
      <c r="BL152" s="145"/>
      <c r="BM152" s="184"/>
    </row>
    <row r="153" spans="2:65" s="68" customFormat="1" ht="21.75" hidden="1" customHeight="1">
      <c r="B153" s="76"/>
      <c r="C153" s="204" t="s">
        <v>161</v>
      </c>
      <c r="D153" s="204" t="s">
        <v>105</v>
      </c>
      <c r="E153" s="205" t="s">
        <v>162</v>
      </c>
      <c r="F153" s="206" t="s">
        <v>163</v>
      </c>
      <c r="G153" s="207" t="s">
        <v>110</v>
      </c>
      <c r="H153" s="208">
        <v>0</v>
      </c>
      <c r="I153" s="78"/>
      <c r="J153" s="244">
        <f>ROUND(I153*H153,2)</f>
        <v>0</v>
      </c>
      <c r="K153" s="206" t="s">
        <v>107</v>
      </c>
      <c r="L153" s="76"/>
      <c r="M153" s="79" t="s">
        <v>1</v>
      </c>
      <c r="N153" s="190" t="s">
        <v>33</v>
      </c>
      <c r="P153" s="182">
        <f>O153*H153</f>
        <v>0</v>
      </c>
      <c r="Q153" s="182">
        <v>0.17488999999999999</v>
      </c>
      <c r="R153" s="182">
        <f>Q153*H153</f>
        <v>0</v>
      </c>
      <c r="S153" s="182">
        <v>0</v>
      </c>
      <c r="T153" s="183">
        <f>S153*H153</f>
        <v>0</v>
      </c>
      <c r="AR153" s="184" t="s">
        <v>108</v>
      </c>
      <c r="AT153" s="184" t="s">
        <v>105</v>
      </c>
      <c r="AU153" s="184" t="s">
        <v>74</v>
      </c>
      <c r="AY153" s="145" t="s">
        <v>104</v>
      </c>
      <c r="BE153" s="185">
        <f>IF(N153="základní",J153,0)</f>
        <v>0</v>
      </c>
      <c r="BF153" s="185">
        <f>IF(N153="snížená",J153,0)</f>
        <v>0</v>
      </c>
      <c r="BG153" s="185">
        <f>IF(N153="zákl. přenesená",J153,0)</f>
        <v>0</v>
      </c>
      <c r="BH153" s="185">
        <f>IF(N153="sníž. přenesená",J153,0)</f>
        <v>0</v>
      </c>
      <c r="BI153" s="185">
        <f>IF(N153="nulová",J153,0)</f>
        <v>0</v>
      </c>
      <c r="BJ153" s="145" t="s">
        <v>70</v>
      </c>
      <c r="BK153" s="185">
        <f>ROUND(I153*H153,2)</f>
        <v>0</v>
      </c>
      <c r="BL153" s="145" t="s">
        <v>108</v>
      </c>
      <c r="BM153" s="184" t="s">
        <v>164</v>
      </c>
    </row>
    <row r="154" spans="2:65" s="68" customFormat="1" ht="16.5" hidden="1" customHeight="1">
      <c r="B154" s="76"/>
      <c r="C154" s="209" t="s">
        <v>165</v>
      </c>
      <c r="D154" s="209" t="s">
        <v>114</v>
      </c>
      <c r="E154" s="210" t="s">
        <v>166</v>
      </c>
      <c r="F154" s="211" t="s">
        <v>167</v>
      </c>
      <c r="G154" s="212" t="s">
        <v>110</v>
      </c>
      <c r="H154" s="213">
        <v>0</v>
      </c>
      <c r="I154" s="83"/>
      <c r="J154" s="245">
        <f>ROUND(I154*H154,2)</f>
        <v>0</v>
      </c>
      <c r="K154" s="211" t="s">
        <v>107</v>
      </c>
      <c r="L154" s="180"/>
      <c r="M154" s="84" t="s">
        <v>1</v>
      </c>
      <c r="N154" s="181" t="s">
        <v>33</v>
      </c>
      <c r="P154" s="182">
        <f>O154*H154</f>
        <v>0</v>
      </c>
      <c r="Q154" s="182">
        <v>0.22500000000000001</v>
      </c>
      <c r="R154" s="182">
        <f>Q154*H154</f>
        <v>0</v>
      </c>
      <c r="S154" s="182">
        <v>0</v>
      </c>
      <c r="T154" s="183">
        <f>S154*H154</f>
        <v>0</v>
      </c>
      <c r="AR154" s="184" t="s">
        <v>111</v>
      </c>
      <c r="AT154" s="184" t="s">
        <v>114</v>
      </c>
      <c r="AU154" s="184" t="s">
        <v>74</v>
      </c>
      <c r="AY154" s="145" t="s">
        <v>104</v>
      </c>
      <c r="BE154" s="185">
        <f>IF(N154="základní",J154,0)</f>
        <v>0</v>
      </c>
      <c r="BF154" s="185">
        <f>IF(N154="snížená",J154,0)</f>
        <v>0</v>
      </c>
      <c r="BG154" s="185">
        <f>IF(N154="zákl. přenesená",J154,0)</f>
        <v>0</v>
      </c>
      <c r="BH154" s="185">
        <f>IF(N154="sníž. přenesená",J154,0)</f>
        <v>0</v>
      </c>
      <c r="BI154" s="185">
        <f>IF(N154="nulová",J154,0)</f>
        <v>0</v>
      </c>
      <c r="BJ154" s="145" t="s">
        <v>70</v>
      </c>
      <c r="BK154" s="185">
        <f>ROUND(I154*H154,2)</f>
        <v>0</v>
      </c>
      <c r="BL154" s="145" t="s">
        <v>108</v>
      </c>
      <c r="BM154" s="184" t="s">
        <v>168</v>
      </c>
    </row>
    <row r="155" spans="2:65" s="80" customFormat="1" hidden="1">
      <c r="B155" s="186"/>
      <c r="C155" s="225"/>
      <c r="D155" s="226" t="s">
        <v>109</v>
      </c>
      <c r="E155" s="227" t="s">
        <v>1</v>
      </c>
      <c r="F155" s="228" t="s">
        <v>169</v>
      </c>
      <c r="G155" s="225"/>
      <c r="H155" s="229">
        <v>0</v>
      </c>
      <c r="J155" s="225"/>
      <c r="K155" s="225"/>
      <c r="L155" s="186"/>
      <c r="M155" s="188"/>
      <c r="T155" s="189"/>
      <c r="AT155" s="187" t="s">
        <v>109</v>
      </c>
      <c r="AU155" s="187" t="s">
        <v>74</v>
      </c>
      <c r="AV155" s="80" t="s">
        <v>74</v>
      </c>
      <c r="AW155" s="80" t="s">
        <v>26</v>
      </c>
      <c r="AX155" s="80" t="s">
        <v>70</v>
      </c>
      <c r="AY155" s="187" t="s">
        <v>104</v>
      </c>
    </row>
    <row r="156" spans="2:65" s="80" customFormat="1">
      <c r="B156" s="186"/>
      <c r="C156" s="225"/>
      <c r="D156" s="226"/>
      <c r="E156" s="227"/>
      <c r="F156" s="228"/>
      <c r="G156" s="225"/>
      <c r="H156" s="229"/>
      <c r="J156" s="225"/>
      <c r="K156" s="225"/>
      <c r="L156" s="186"/>
      <c r="M156" s="188"/>
      <c r="T156" s="189"/>
      <c r="AT156" s="187"/>
      <c r="AU156" s="187"/>
      <c r="AY156" s="187"/>
    </row>
    <row r="157" spans="2:65" s="80" customFormat="1" ht="12">
      <c r="B157" s="186"/>
      <c r="C157" s="209">
        <v>15</v>
      </c>
      <c r="D157" s="209" t="s">
        <v>114</v>
      </c>
      <c r="E157" s="210" t="s">
        <v>242</v>
      </c>
      <c r="F157" s="211" t="s">
        <v>243</v>
      </c>
      <c r="G157" s="212" t="s">
        <v>110</v>
      </c>
      <c r="H157" s="213">
        <v>3</v>
      </c>
      <c r="I157" s="83"/>
      <c r="J157" s="245">
        <f>ROUND(I157*H157,2)</f>
        <v>0</v>
      </c>
      <c r="K157" s="211" t="s">
        <v>180</v>
      </c>
      <c r="L157" s="186"/>
      <c r="M157" s="188"/>
      <c r="T157" s="189"/>
      <c r="AT157" s="187"/>
      <c r="AU157" s="187"/>
      <c r="AY157" s="187"/>
    </row>
    <row r="158" spans="2:65" s="80" customFormat="1">
      <c r="B158" s="186"/>
      <c r="C158" s="230"/>
      <c r="D158" s="226" t="s">
        <v>109</v>
      </c>
      <c r="E158" s="231" t="s">
        <v>1</v>
      </c>
      <c r="F158" s="232" t="s">
        <v>256</v>
      </c>
      <c r="G158" s="230"/>
      <c r="H158" s="231" t="s">
        <v>1</v>
      </c>
      <c r="I158" s="98"/>
      <c r="J158" s="230"/>
      <c r="K158" s="230"/>
      <c r="L158" s="186"/>
      <c r="M158" s="188"/>
      <c r="T158" s="189"/>
      <c r="AT158" s="187"/>
      <c r="AU158" s="187"/>
      <c r="AY158" s="187"/>
    </row>
    <row r="159" spans="2:65" s="80" customFormat="1" ht="24">
      <c r="B159" s="186"/>
      <c r="C159" s="204">
        <v>16</v>
      </c>
      <c r="D159" s="204" t="s">
        <v>105</v>
      </c>
      <c r="E159" s="205" t="s">
        <v>244</v>
      </c>
      <c r="F159" s="206" t="s">
        <v>245</v>
      </c>
      <c r="G159" s="207" t="s">
        <v>200</v>
      </c>
      <c r="H159" s="208">
        <v>2.4</v>
      </c>
      <c r="I159" s="78"/>
      <c r="J159" s="244">
        <f>ROUND(I159*H159,2)</f>
        <v>0</v>
      </c>
      <c r="K159" s="206" t="s">
        <v>246</v>
      </c>
      <c r="L159" s="186"/>
      <c r="M159" s="188"/>
      <c r="T159" s="189"/>
      <c r="AT159" s="187"/>
      <c r="AU159" s="187"/>
      <c r="AY159" s="187"/>
    </row>
    <row r="160" spans="2:65" s="80" customFormat="1" ht="24" customHeight="1">
      <c r="B160" s="186"/>
      <c r="C160" s="225"/>
      <c r="D160" s="226"/>
      <c r="E160" s="227"/>
      <c r="F160" s="228"/>
      <c r="G160" s="225"/>
      <c r="H160" s="229"/>
      <c r="J160" s="225"/>
      <c r="K160" s="225"/>
      <c r="L160" s="186"/>
      <c r="M160" s="188"/>
      <c r="T160" s="189"/>
      <c r="AT160" s="187"/>
      <c r="AU160" s="187"/>
      <c r="AY160" s="187"/>
    </row>
    <row r="161" spans="2:65" s="80" customFormat="1" hidden="1">
      <c r="B161" s="186"/>
      <c r="C161" s="225"/>
      <c r="D161" s="226" t="s">
        <v>109</v>
      </c>
      <c r="E161" s="227" t="s">
        <v>1</v>
      </c>
      <c r="F161" s="228"/>
      <c r="G161" s="225"/>
      <c r="H161" s="229"/>
      <c r="J161" s="225"/>
      <c r="K161" s="225"/>
      <c r="L161" s="186"/>
      <c r="M161" s="188"/>
      <c r="T161" s="189"/>
      <c r="AT161" s="187" t="s">
        <v>109</v>
      </c>
      <c r="AU161" s="187" t="s">
        <v>74</v>
      </c>
      <c r="AV161" s="80" t="s">
        <v>74</v>
      </c>
      <c r="AW161" s="80" t="s">
        <v>26</v>
      </c>
      <c r="AX161" s="80" t="s">
        <v>65</v>
      </c>
      <c r="AY161" s="187" t="s">
        <v>104</v>
      </c>
    </row>
    <row r="162" spans="2:65" s="80" customFormat="1" hidden="1">
      <c r="B162" s="186"/>
      <c r="C162" s="225"/>
      <c r="D162" s="226" t="s">
        <v>109</v>
      </c>
      <c r="E162" s="227" t="s">
        <v>1</v>
      </c>
      <c r="F162" s="228"/>
      <c r="G162" s="225"/>
      <c r="H162" s="229"/>
      <c r="J162" s="225"/>
      <c r="K162" s="225"/>
      <c r="L162" s="186"/>
      <c r="M162" s="188"/>
      <c r="T162" s="189"/>
      <c r="AT162" s="187" t="s">
        <v>109</v>
      </c>
      <c r="AU162" s="187" t="s">
        <v>74</v>
      </c>
      <c r="AV162" s="80" t="s">
        <v>74</v>
      </c>
      <c r="AW162" s="80" t="s">
        <v>26</v>
      </c>
      <c r="AX162" s="80" t="s">
        <v>65</v>
      </c>
      <c r="AY162" s="187" t="s">
        <v>104</v>
      </c>
    </row>
    <row r="163" spans="2:65" s="81" customFormat="1" hidden="1">
      <c r="B163" s="196"/>
      <c r="C163" s="233"/>
      <c r="D163" s="226" t="s">
        <v>109</v>
      </c>
      <c r="E163" s="234" t="s">
        <v>1</v>
      </c>
      <c r="F163" s="235"/>
      <c r="G163" s="233"/>
      <c r="H163" s="236"/>
      <c r="J163" s="233"/>
      <c r="K163" s="233"/>
      <c r="L163" s="196"/>
      <c r="M163" s="198"/>
      <c r="T163" s="199"/>
      <c r="AT163" s="197" t="s">
        <v>109</v>
      </c>
      <c r="AU163" s="197" t="s">
        <v>74</v>
      </c>
      <c r="AV163" s="81" t="s">
        <v>108</v>
      </c>
      <c r="AW163" s="81" t="s">
        <v>26</v>
      </c>
      <c r="AX163" s="81" t="s">
        <v>70</v>
      </c>
      <c r="AY163" s="197" t="s">
        <v>104</v>
      </c>
    </row>
    <row r="164" spans="2:65" s="68" customFormat="1" ht="16.5" hidden="1" customHeight="1">
      <c r="B164" s="76"/>
      <c r="C164" s="204" t="s">
        <v>170</v>
      </c>
      <c r="D164" s="204" t="s">
        <v>105</v>
      </c>
      <c r="E164" s="205" t="s">
        <v>171</v>
      </c>
      <c r="F164" s="206" t="s">
        <v>172</v>
      </c>
      <c r="G164" s="207" t="s">
        <v>110</v>
      </c>
      <c r="H164" s="208">
        <v>0</v>
      </c>
      <c r="I164" s="78"/>
      <c r="J164" s="244">
        <f>ROUND(I164*H164,2)</f>
        <v>0</v>
      </c>
      <c r="K164" s="206" t="s">
        <v>107</v>
      </c>
      <c r="L164" s="76"/>
      <c r="M164" s="79" t="s">
        <v>1</v>
      </c>
      <c r="N164" s="190" t="s">
        <v>33</v>
      </c>
      <c r="P164" s="182">
        <f>O164*H164</f>
        <v>0</v>
      </c>
      <c r="Q164" s="182">
        <v>0</v>
      </c>
      <c r="R164" s="182">
        <f>Q164*H164</f>
        <v>0</v>
      </c>
      <c r="S164" s="182">
        <v>0</v>
      </c>
      <c r="T164" s="183">
        <f>S164*H164</f>
        <v>0</v>
      </c>
      <c r="AR164" s="184" t="s">
        <v>108</v>
      </c>
      <c r="AT164" s="184" t="s">
        <v>105</v>
      </c>
      <c r="AU164" s="184" t="s">
        <v>74</v>
      </c>
      <c r="AY164" s="145" t="s">
        <v>104</v>
      </c>
      <c r="BE164" s="185">
        <f>IF(N164="základní",J164,0)</f>
        <v>0</v>
      </c>
      <c r="BF164" s="185">
        <f>IF(N164="snížená",J164,0)</f>
        <v>0</v>
      </c>
      <c r="BG164" s="185">
        <f>IF(N164="zákl. přenesená",J164,0)</f>
        <v>0</v>
      </c>
      <c r="BH164" s="185">
        <f>IF(N164="sníž. přenesená",J164,0)</f>
        <v>0</v>
      </c>
      <c r="BI164" s="185">
        <f>IF(N164="nulová",J164,0)</f>
        <v>0</v>
      </c>
      <c r="BJ164" s="145" t="s">
        <v>70</v>
      </c>
      <c r="BK164" s="185">
        <f>ROUND(I164*H164,2)</f>
        <v>0</v>
      </c>
      <c r="BL164" s="145" t="s">
        <v>108</v>
      </c>
      <c r="BM164" s="184" t="s">
        <v>173</v>
      </c>
    </row>
    <row r="165" spans="2:65" s="68" customFormat="1" ht="16.5" customHeight="1">
      <c r="B165" s="76"/>
      <c r="C165" s="237"/>
      <c r="D165" s="220" t="s">
        <v>64</v>
      </c>
      <c r="E165" s="221" t="s">
        <v>220</v>
      </c>
      <c r="F165" s="221" t="s">
        <v>221</v>
      </c>
      <c r="G165" s="237"/>
      <c r="H165" s="237"/>
      <c r="I165" s="97"/>
      <c r="J165" s="250">
        <f>SUM(J169:J175)</f>
        <v>0</v>
      </c>
      <c r="K165" s="237"/>
      <c r="L165" s="76"/>
      <c r="M165" s="79"/>
      <c r="N165" s="190"/>
      <c r="P165" s="182"/>
      <c r="Q165" s="182"/>
      <c r="R165" s="182"/>
      <c r="S165" s="182"/>
      <c r="T165" s="183"/>
      <c r="AR165" s="184"/>
      <c r="AT165" s="184"/>
      <c r="AU165" s="184"/>
      <c r="AY165" s="145"/>
      <c r="BE165" s="185"/>
      <c r="BF165" s="185"/>
      <c r="BG165" s="185"/>
      <c r="BH165" s="185"/>
      <c r="BI165" s="185"/>
      <c r="BJ165" s="145"/>
      <c r="BK165" s="185"/>
      <c r="BL165" s="145"/>
      <c r="BM165" s="184"/>
    </row>
    <row r="166" spans="2:65" s="68" customFormat="1" ht="16.5" customHeight="1">
      <c r="B166" s="76"/>
      <c r="C166" s="204">
        <v>17</v>
      </c>
      <c r="D166" s="204" t="s">
        <v>105</v>
      </c>
      <c r="E166" s="205" t="s">
        <v>222</v>
      </c>
      <c r="F166" s="206" t="s">
        <v>223</v>
      </c>
      <c r="G166" s="207" t="s">
        <v>113</v>
      </c>
      <c r="H166" s="208">
        <f>5.94*1.65</f>
        <v>9.8010000000000002</v>
      </c>
      <c r="I166" s="78"/>
      <c r="J166" s="244">
        <f>ROUND(I166*H166,2)</f>
        <v>0</v>
      </c>
      <c r="K166" s="206" t="s">
        <v>180</v>
      </c>
      <c r="L166" s="76"/>
      <c r="M166" s="79"/>
      <c r="N166" s="190"/>
      <c r="P166" s="182"/>
      <c r="Q166" s="182"/>
      <c r="R166" s="182"/>
      <c r="S166" s="182"/>
      <c r="T166" s="183"/>
      <c r="AR166" s="184"/>
      <c r="AT166" s="184"/>
      <c r="AU166" s="184"/>
      <c r="AY166" s="145"/>
      <c r="BE166" s="185"/>
      <c r="BF166" s="185"/>
      <c r="BG166" s="185"/>
      <c r="BH166" s="185"/>
      <c r="BI166" s="185"/>
      <c r="BJ166" s="145"/>
      <c r="BK166" s="185"/>
      <c r="BL166" s="145"/>
      <c r="BM166" s="184"/>
    </row>
    <row r="167" spans="2:65" s="75" customFormat="1" ht="14.25" customHeight="1">
      <c r="B167" s="173"/>
      <c r="C167" s="225"/>
      <c r="D167" s="226" t="s">
        <v>109</v>
      </c>
      <c r="E167" s="227" t="s">
        <v>72</v>
      </c>
      <c r="F167" s="228"/>
      <c r="G167" s="225"/>
      <c r="H167" s="229">
        <v>9.8010000000000002</v>
      </c>
      <c r="I167" s="80"/>
      <c r="J167" s="225"/>
      <c r="K167" s="225"/>
      <c r="L167" s="173"/>
      <c r="M167" s="175"/>
      <c r="P167" s="176">
        <f>P168</f>
        <v>0</v>
      </c>
      <c r="R167" s="176">
        <f>R168</f>
        <v>0</v>
      </c>
      <c r="T167" s="177">
        <f>T168</f>
        <v>0</v>
      </c>
      <c r="AR167" s="174" t="s">
        <v>70</v>
      </c>
      <c r="AT167" s="178" t="s">
        <v>64</v>
      </c>
      <c r="AU167" s="178" t="s">
        <v>70</v>
      </c>
      <c r="AY167" s="174" t="s">
        <v>104</v>
      </c>
      <c r="BK167" s="179">
        <f>BK168</f>
        <v>0</v>
      </c>
    </row>
    <row r="168" spans="2:65" s="68" customFormat="1" ht="21.75" customHeight="1">
      <c r="B168" s="76"/>
      <c r="C168" s="204">
        <v>18</v>
      </c>
      <c r="D168" s="204" t="s">
        <v>105</v>
      </c>
      <c r="E168" s="205" t="s">
        <v>224</v>
      </c>
      <c r="F168" s="206" t="s">
        <v>225</v>
      </c>
      <c r="G168" s="207" t="s">
        <v>113</v>
      </c>
      <c r="H168" s="208">
        <v>98</v>
      </c>
      <c r="I168" s="78"/>
      <c r="J168" s="244">
        <f>ROUND(I168*H168,2)</f>
        <v>0</v>
      </c>
      <c r="K168" s="206" t="s">
        <v>180</v>
      </c>
      <c r="L168" s="76"/>
      <c r="M168" s="79" t="s">
        <v>1</v>
      </c>
      <c r="N168" s="190" t="s">
        <v>33</v>
      </c>
      <c r="P168" s="182">
        <f>O168*H168</f>
        <v>0</v>
      </c>
      <c r="Q168" s="182">
        <v>0</v>
      </c>
      <c r="R168" s="182">
        <f>Q168*H168</f>
        <v>0</v>
      </c>
      <c r="S168" s="182">
        <v>0</v>
      </c>
      <c r="T168" s="183">
        <f>S168*H168</f>
        <v>0</v>
      </c>
      <c r="AR168" s="184" t="s">
        <v>108</v>
      </c>
      <c r="AT168" s="184" t="s">
        <v>105</v>
      </c>
      <c r="AU168" s="184" t="s">
        <v>74</v>
      </c>
      <c r="AY168" s="145" t="s">
        <v>104</v>
      </c>
      <c r="BE168" s="185">
        <f>IF(N168="základní",J168,0)</f>
        <v>0</v>
      </c>
      <c r="BF168" s="185">
        <f>IF(N168="snížená",J168,0)</f>
        <v>0</v>
      </c>
      <c r="BG168" s="185">
        <f>IF(N168="zákl. přenesená",J168,0)</f>
        <v>0</v>
      </c>
      <c r="BH168" s="185">
        <f>IF(N168="sníž. přenesená",J168,0)</f>
        <v>0</v>
      </c>
      <c r="BI168" s="185">
        <f>IF(N168="nulová",J168,0)</f>
        <v>0</v>
      </c>
      <c r="BJ168" s="145" t="s">
        <v>70</v>
      </c>
      <c r="BK168" s="185">
        <f>ROUND(I168*H168,2)</f>
        <v>0</v>
      </c>
      <c r="BL168" s="145" t="s">
        <v>108</v>
      </c>
      <c r="BM168" s="184" t="s">
        <v>178</v>
      </c>
    </row>
    <row r="169" spans="2:65" s="68" customFormat="1" ht="6.95" customHeight="1">
      <c r="B169" s="200"/>
      <c r="C169" s="225"/>
      <c r="D169" s="226" t="s">
        <v>109</v>
      </c>
      <c r="E169" s="227" t="s">
        <v>1</v>
      </c>
      <c r="F169" s="228"/>
      <c r="G169" s="225"/>
      <c r="H169" s="229">
        <v>98</v>
      </c>
      <c r="I169" s="80"/>
      <c r="J169" s="225"/>
      <c r="K169" s="251"/>
      <c r="L169" s="201"/>
    </row>
    <row r="170" spans="2:65" ht="24">
      <c r="B170" s="202"/>
      <c r="C170" s="204">
        <v>19</v>
      </c>
      <c r="D170" s="204" t="s">
        <v>105</v>
      </c>
      <c r="E170" s="205" t="s">
        <v>226</v>
      </c>
      <c r="F170" s="206" t="s">
        <v>227</v>
      </c>
      <c r="G170" s="207" t="s">
        <v>113</v>
      </c>
      <c r="H170" s="208">
        <v>9.8010000000000002</v>
      </c>
      <c r="I170" s="78"/>
      <c r="J170" s="244">
        <f>ROUND(I170*H170,2)</f>
        <v>0</v>
      </c>
      <c r="K170" s="252" t="s">
        <v>180</v>
      </c>
    </row>
    <row r="171" spans="2:65">
      <c r="B171" s="202"/>
      <c r="C171" s="225"/>
      <c r="D171" s="226" t="s">
        <v>109</v>
      </c>
      <c r="E171" s="227" t="s">
        <v>1</v>
      </c>
      <c r="F171" s="228" t="s">
        <v>228</v>
      </c>
      <c r="G171" s="225"/>
      <c r="H171" s="229">
        <v>9.8010000000000002</v>
      </c>
      <c r="I171" s="80"/>
      <c r="J171" s="225"/>
      <c r="K171" s="253"/>
    </row>
    <row r="172" spans="2:65" ht="36">
      <c r="B172" s="202"/>
      <c r="C172" s="204">
        <v>20</v>
      </c>
      <c r="D172" s="204" t="s">
        <v>105</v>
      </c>
      <c r="E172" s="205" t="s">
        <v>229</v>
      </c>
      <c r="F172" s="206" t="s">
        <v>230</v>
      </c>
      <c r="G172" s="207" t="s">
        <v>113</v>
      </c>
      <c r="H172" s="208">
        <v>9.8000000000000007</v>
      </c>
      <c r="I172" s="78"/>
      <c r="J172" s="244">
        <f>ROUND(I172*H172,2)</f>
        <v>0</v>
      </c>
      <c r="K172" s="252" t="s">
        <v>180</v>
      </c>
    </row>
    <row r="173" spans="2:65">
      <c r="B173" s="202"/>
      <c r="C173" s="238"/>
      <c r="D173" s="238"/>
      <c r="E173" s="238"/>
      <c r="F173" s="238"/>
      <c r="G173" s="238"/>
      <c r="H173" s="238"/>
      <c r="J173" s="238"/>
      <c r="K173" s="254"/>
    </row>
    <row r="174" spans="2:65" ht="12.75">
      <c r="B174" s="202"/>
      <c r="C174" s="237"/>
      <c r="D174" s="220" t="s">
        <v>64</v>
      </c>
      <c r="E174" s="221" t="s">
        <v>174</v>
      </c>
      <c r="F174" s="221" t="s">
        <v>175</v>
      </c>
      <c r="G174" s="237"/>
      <c r="H174" s="237"/>
      <c r="I174" s="97"/>
      <c r="J174" s="250">
        <f>J175</f>
        <v>0</v>
      </c>
      <c r="K174" s="255"/>
    </row>
    <row r="175" spans="2:65" ht="24">
      <c r="B175" s="202"/>
      <c r="C175" s="204">
        <v>21</v>
      </c>
      <c r="D175" s="204" t="s">
        <v>105</v>
      </c>
      <c r="E175" s="205" t="s">
        <v>176</v>
      </c>
      <c r="F175" s="206" t="s">
        <v>177</v>
      </c>
      <c r="G175" s="207" t="s">
        <v>113</v>
      </c>
      <c r="H175" s="208">
        <v>7.6</v>
      </c>
      <c r="I175" s="78"/>
      <c r="J175" s="244">
        <f>ROUND(I175*H175,2)</f>
        <v>0</v>
      </c>
      <c r="K175" s="252" t="s">
        <v>180</v>
      </c>
    </row>
    <row r="176" spans="2:65">
      <c r="B176" s="202"/>
      <c r="C176" s="238"/>
      <c r="D176" s="238"/>
      <c r="E176" s="238"/>
      <c r="F176" s="238"/>
      <c r="G176" s="238"/>
      <c r="H176" s="238"/>
      <c r="J176" s="238"/>
      <c r="K176" s="254"/>
    </row>
    <row r="177" spans="2:11" ht="12.75">
      <c r="B177" s="202"/>
      <c r="C177" s="237"/>
      <c r="D177" s="220" t="s">
        <v>64</v>
      </c>
      <c r="E177" s="221" t="s">
        <v>231</v>
      </c>
      <c r="F177" s="221" t="s">
        <v>232</v>
      </c>
      <c r="G177" s="237"/>
      <c r="H177" s="237"/>
      <c r="I177" s="97"/>
      <c r="J177" s="250">
        <f>SUM(J178,J180)</f>
        <v>0</v>
      </c>
      <c r="K177" s="255"/>
    </row>
    <row r="178" spans="2:11" ht="12.75">
      <c r="B178" s="202"/>
      <c r="C178" s="237"/>
      <c r="D178" s="220" t="s">
        <v>64</v>
      </c>
      <c r="E178" s="221" t="s">
        <v>233</v>
      </c>
      <c r="F178" s="221" t="s">
        <v>234</v>
      </c>
      <c r="G178" s="237"/>
      <c r="H178" s="237"/>
      <c r="I178" s="97"/>
      <c r="J178" s="250">
        <f>J179</f>
        <v>0</v>
      </c>
      <c r="K178" s="255"/>
    </row>
    <row r="179" spans="2:11" ht="19.5" customHeight="1">
      <c r="B179" s="202"/>
      <c r="C179" s="204">
        <v>22</v>
      </c>
      <c r="D179" s="204" t="s">
        <v>105</v>
      </c>
      <c r="E179" s="205" t="s">
        <v>235</v>
      </c>
      <c r="F179" s="206" t="s">
        <v>234</v>
      </c>
      <c r="G179" s="207" t="s">
        <v>236</v>
      </c>
      <c r="H179" s="208">
        <v>1</v>
      </c>
      <c r="I179" s="78"/>
      <c r="J179" s="244">
        <f>ROUND(I179*H179,2)</f>
        <v>0</v>
      </c>
      <c r="K179" s="252" t="s">
        <v>180</v>
      </c>
    </row>
    <row r="180" spans="2:11" ht="12.75">
      <c r="B180" s="202"/>
      <c r="C180" s="237"/>
      <c r="D180" s="220" t="s">
        <v>64</v>
      </c>
      <c r="E180" s="221" t="s">
        <v>237</v>
      </c>
      <c r="F180" s="221" t="s">
        <v>238</v>
      </c>
      <c r="G180" s="237"/>
      <c r="H180" s="237"/>
      <c r="I180" s="97"/>
      <c r="J180" s="250">
        <f>J181</f>
        <v>0</v>
      </c>
      <c r="K180" s="255"/>
    </row>
    <row r="181" spans="2:11" ht="21.75" customHeight="1">
      <c r="B181" s="203"/>
      <c r="C181" s="239">
        <v>23</v>
      </c>
      <c r="D181" s="239" t="s">
        <v>105</v>
      </c>
      <c r="E181" s="240" t="s">
        <v>239</v>
      </c>
      <c r="F181" s="241" t="s">
        <v>240</v>
      </c>
      <c r="G181" s="242" t="s">
        <v>236</v>
      </c>
      <c r="H181" s="243">
        <v>1</v>
      </c>
      <c r="I181" s="101"/>
      <c r="J181" s="256">
        <f>ROUND(I181*H181,2)</f>
        <v>0</v>
      </c>
      <c r="K181" s="257" t="s">
        <v>180</v>
      </c>
    </row>
  </sheetData>
  <sheetProtection algorithmName="SHA-512" hashValue="6ajDhsgPotQi5JF26+U4s+uzDVbnzfi4fEcbfeLBscXaCFTLcMWzHp8ITD61bRP3E2uciO4DaGNWhsUcTblA9g==" saltValue="BtqSgRCl6p7JWyK4Bd+Xvg==" spinCount="100000" sheet="1" objects="1" scenarios="1"/>
  <autoFilter ref="C112:K168"/>
  <mergeCells count="6">
    <mergeCell ref="E105:H105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77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Zpevnění břehu</vt:lpstr>
      <vt:lpstr>'Rekapitulace stavby'!Názvy_tisku</vt:lpstr>
      <vt:lpstr>'Zpevnění břehu'!Názvy_tisku</vt:lpstr>
      <vt:lpstr>'Rekapitulace stavby'!Oblast_tisku</vt:lpstr>
      <vt:lpstr>'Zpevnění břehu'!Oblast_tisku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Hermannová Dagmar, Ing.</cp:lastModifiedBy>
  <cp:lastPrinted>2023-12-11T14:13:19Z</cp:lastPrinted>
  <dcterms:created xsi:type="dcterms:W3CDTF">2020-01-23T08:54:52Z</dcterms:created>
  <dcterms:modified xsi:type="dcterms:W3CDTF">2024-10-03T07:12:52Z</dcterms:modified>
</cp:coreProperties>
</file>