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vs22-file\UserDir$\lysakmichal\Documents\Výběrovky\2025\06 Oprava zábradlí Juřinka a kruhový objezd Vsetínská-Masarykova\"/>
    </mc:Choice>
  </mc:AlternateContent>
  <bookViews>
    <workbookView xWindow="0" yWindow="0" windowWidth="28800" windowHeight="12180" activeTab="1"/>
  </bookViews>
  <sheets>
    <sheet name="Rekapitulace stavby" sheetId="1" r:id="rId1"/>
    <sheet name="schodiště" sheetId="2" r:id="rId2"/>
  </sheets>
  <definedNames>
    <definedName name="_xlnm._FilterDatabase" localSheetId="1" hidden="1">schodiště!$C$79:$J$109</definedName>
    <definedName name="_xlnm.Print_Titles" localSheetId="0">'Rekapitulace stavby'!$85:$85</definedName>
    <definedName name="_xlnm.Print_Titles" localSheetId="1">schodiště!$79:$79</definedName>
    <definedName name="_xlnm.Print_Area" localSheetId="0">'Rekapitulace stavby'!$D$4:$AO$69,'Rekapitulace stavby'!$C$75:$AQ$89</definedName>
    <definedName name="_xlnm.Print_Area" localSheetId="1">schodiště!$C$4:$J$64,schodiště!#REF!,schodiště!$C$69:$J$109</definedName>
  </definedNames>
  <calcPr calcId="162913"/>
</workbook>
</file>

<file path=xl/calcChain.xml><?xml version="1.0" encoding="utf-8"?>
<calcChain xmlns="http://schemas.openxmlformats.org/spreadsheetml/2006/main">
  <c r="E7" i="2" l="1"/>
  <c r="J94" i="2"/>
  <c r="J108" i="2" l="1"/>
  <c r="J93" i="2" l="1"/>
  <c r="J92" i="2"/>
  <c r="J90" i="2"/>
  <c r="J82" i="2" s="1"/>
  <c r="J31" i="2"/>
  <c r="J32" i="2"/>
  <c r="J33" i="2"/>
  <c r="J95" i="2" l="1"/>
  <c r="J88" i="1" l="1"/>
  <c r="I103" i="2" l="1"/>
  <c r="I101" i="2"/>
  <c r="J105" i="2" l="1"/>
  <c r="BJ103" i="2"/>
  <c r="J101" i="2"/>
  <c r="BJ100" i="2"/>
  <c r="I87" i="2"/>
  <c r="BJ87" i="2" s="1"/>
  <c r="I86" i="2"/>
  <c r="J86" i="2" s="1"/>
  <c r="I85" i="2"/>
  <c r="I83" i="2"/>
  <c r="J83" i="2" s="1"/>
  <c r="BH109" i="2"/>
  <c r="BG109" i="2"/>
  <c r="BF109" i="2"/>
  <c r="BE109" i="2"/>
  <c r="S109" i="2"/>
  <c r="S107" i="2" s="1"/>
  <c r="Q109" i="2"/>
  <c r="Q107" i="2" s="1"/>
  <c r="O109" i="2"/>
  <c r="O107" i="2" s="1"/>
  <c r="BH105" i="2"/>
  <c r="BG105" i="2"/>
  <c r="BF105" i="2"/>
  <c r="BE105" i="2"/>
  <c r="S105" i="2"/>
  <c r="Q105" i="2"/>
  <c r="O105" i="2"/>
  <c r="BH103" i="2"/>
  <c r="BG103" i="2"/>
  <c r="BF103" i="2"/>
  <c r="BE103" i="2"/>
  <c r="S103" i="2"/>
  <c r="Q103" i="2"/>
  <c r="O103" i="2"/>
  <c r="BH101" i="2"/>
  <c r="BG101" i="2"/>
  <c r="BF101" i="2"/>
  <c r="BE101" i="2"/>
  <c r="S101" i="2"/>
  <c r="Q101" i="2"/>
  <c r="O101" i="2"/>
  <c r="BH100" i="2"/>
  <c r="BG100" i="2"/>
  <c r="BF100" i="2"/>
  <c r="BE100" i="2"/>
  <c r="S100" i="2"/>
  <c r="Q100" i="2"/>
  <c r="O100" i="2"/>
  <c r="BH95" i="2"/>
  <c r="BG95" i="2"/>
  <c r="BF95" i="2"/>
  <c r="BE95" i="2"/>
  <c r="S95" i="2"/>
  <c r="Q95" i="2"/>
  <c r="O95" i="2"/>
  <c r="BH90" i="2"/>
  <c r="BG90" i="2"/>
  <c r="BF90" i="2"/>
  <c r="BE90" i="2"/>
  <c r="S90" i="2"/>
  <c r="Q90" i="2"/>
  <c r="O90" i="2"/>
  <c r="BH87" i="2"/>
  <c r="BG87" i="2"/>
  <c r="BF87" i="2"/>
  <c r="BE87" i="2"/>
  <c r="S87" i="2"/>
  <c r="Q87" i="2"/>
  <c r="O87" i="2"/>
  <c r="BH86" i="2"/>
  <c r="BG86" i="2"/>
  <c r="BF86" i="2"/>
  <c r="BE86" i="2"/>
  <c r="S86" i="2"/>
  <c r="Q86" i="2"/>
  <c r="O86" i="2"/>
  <c r="BH85" i="2"/>
  <c r="BG85" i="2"/>
  <c r="BF85" i="2"/>
  <c r="BE85" i="2"/>
  <c r="S85" i="2"/>
  <c r="Q85" i="2"/>
  <c r="O85" i="2"/>
  <c r="BH83" i="2"/>
  <c r="BG83" i="2"/>
  <c r="BF83" i="2"/>
  <c r="BE83" i="2"/>
  <c r="S83" i="2"/>
  <c r="Q83" i="2"/>
  <c r="O83" i="2"/>
  <c r="F76" i="2"/>
  <c r="F74" i="2"/>
  <c r="E72" i="2"/>
  <c r="J19" i="2"/>
  <c r="E19" i="2"/>
  <c r="J76" i="2" s="1"/>
  <c r="J18" i="2"/>
  <c r="E16" i="2"/>
  <c r="L83" i="1"/>
  <c r="AM83" i="1"/>
  <c r="AM82" i="1"/>
  <c r="L82" i="1"/>
  <c r="AM80" i="1"/>
  <c r="L80" i="1"/>
  <c r="L78" i="1"/>
  <c r="L77" i="1"/>
  <c r="J85" i="2"/>
  <c r="BJ109" i="2"/>
  <c r="J103" i="2"/>
  <c r="BJ101" i="2"/>
  <c r="J100" i="2"/>
  <c r="J81" i="2" s="1"/>
  <c r="BJ95" i="2"/>
  <c r="BJ90" i="2"/>
  <c r="J109" i="2"/>
  <c r="J107" i="2" s="1"/>
  <c r="J106" i="2" s="1"/>
  <c r="BJ85" i="2"/>
  <c r="J80" i="2" l="1"/>
  <c r="J28" i="2" s="1"/>
  <c r="BJ83" i="2"/>
  <c r="BJ86" i="2"/>
  <c r="F32" i="2"/>
  <c r="J87" i="2"/>
  <c r="BD87" i="2" s="1"/>
  <c r="F31" i="2"/>
  <c r="F33" i="2"/>
  <c r="E22" i="2"/>
  <c r="BJ105" i="2"/>
  <c r="O106" i="2"/>
  <c r="S106" i="2"/>
  <c r="Q106" i="2"/>
  <c r="S82" i="2"/>
  <c r="O82" i="2"/>
  <c r="Q82" i="2"/>
  <c r="J74" i="2"/>
  <c r="F77" i="2"/>
  <c r="BD86" i="2"/>
  <c r="BD100" i="2"/>
  <c r="BD101" i="2"/>
  <c r="BD103" i="2"/>
  <c r="BD83" i="2"/>
  <c r="BD90" i="2"/>
  <c r="BD95" i="2"/>
  <c r="BD85" i="2"/>
  <c r="BD105" i="2"/>
  <c r="BD109" i="2"/>
  <c r="BJ107" i="2"/>
  <c r="AK26" i="1" l="1"/>
  <c r="AK28" i="1" s="1"/>
  <c r="J35" i="2"/>
  <c r="BJ82" i="2"/>
  <c r="J77" i="2"/>
  <c r="O81" i="2"/>
  <c r="O80" i="2" s="1"/>
  <c r="Q81" i="2"/>
  <c r="Q80" i="2" s="1"/>
  <c r="S81" i="2"/>
  <c r="S80" i="2" s="1"/>
  <c r="BJ106" i="2"/>
  <c r="BJ81" i="2" l="1"/>
  <c r="BJ80" i="2" s="1"/>
  <c r="AG88" i="1" l="1"/>
  <c r="AG87" i="1" s="1"/>
  <c r="AN87" i="1" l="1"/>
  <c r="AN88" i="1" s="1"/>
</calcChain>
</file>

<file path=xl/sharedStrings.xml><?xml version="1.0" encoding="utf-8"?>
<sst xmlns="http://schemas.openxmlformats.org/spreadsheetml/2006/main" count="453" uniqueCount="147">
  <si>
    <t>Export Komplet</t>
  </si>
  <si>
    <t/>
  </si>
  <si>
    <t>False</t>
  </si>
  <si>
    <t>{6b8c602e-8d61-43aa-b338-8b3859f0f618}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</si>
  <si>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</si>
  <si>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</si>
  <si>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</si>
  <si>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</si>
  <si>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</si>
  <si>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</si>
  <si>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</si>
  <si>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</si>
  <si>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</si>
  <si>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</si>
  <si>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</si>
  <si>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</si>
  <si>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Valašské Meziříčí</t>
  </si>
  <si>
    <t>Datum:</t>
  </si>
  <si>
    <t>Zadavatel:</t>
  </si>
  <si>
    <t>IČ:</t>
  </si>
  <si>
    <t>Město Valašské Meziříčí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</si>
  <si>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</si>
  <si>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</si>
  <si>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</si>
  <si>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</si>
  <si>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</si>
  <si>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</si>
  <si>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</si>
  <si>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DPH</t>
  </si>
  <si>
    <t>základní</t>
  </si>
  <si>
    <t>zákl. přenesená</t>
  </si>
  <si>
    <t>sníž. přenesená</t>
  </si>
  <si>
    <t>nulová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</si>
  <si>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</si>
  <si>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</si>
  <si>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</si>
  <si>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</si>
  <si>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</si>
  <si>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</si>
  <si>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</si>
  <si>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</si>
  <si>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</si>
  <si>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</si>
  <si>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</si>
  <si>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Typ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</si>
  <si>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</si>
  <si>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</si>
  <si>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</si>
  <si>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</si>
  <si>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</si>
  <si>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</si>
  <si>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</si>
  <si>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</si>
  <si>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</si>
  <si>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sut1</t>
  </si>
  <si>
    <t>264,566</t>
  </si>
  <si>
    <t>2</t>
  </si>
  <si>
    <t>sut2</t>
  </si>
  <si>
    <t>109,835</t>
  </si>
  <si>
    <t>KRYCÍ LIST SOUPISU PRACÍ</t>
  </si>
  <si>
    <t>or</t>
  </si>
  <si>
    <t>113,5</t>
  </si>
  <si>
    <t>r</t>
  </si>
  <si>
    <t>12,76</t>
  </si>
  <si>
    <t>Cena celkem [CZK]</t>
  </si>
  <si>
    <t>-1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</si>
  <si>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</si>
  <si>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</si>
  <si>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</si>
  <si>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</si>
  <si>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</si>
  <si>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</si>
  <si>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</si>
  <si>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</si>
  <si>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</si>
  <si>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</si>
  <si>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</si>
  <si>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</si>
  <si>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</si>
  <si>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</si>
  <si>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</si>
  <si>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</si>
  <si>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</si>
  <si>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</si>
  <si>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</si>
  <si>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</si>
  <si>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</si>
  <si>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1559597969</t>
  </si>
  <si>
    <t>VV</t>
  </si>
  <si>
    <t>"pro zpětné použití-napojení"   20,0</t>
  </si>
  <si>
    <t>113107122</t>
  </si>
  <si>
    <t>Odstranění podkladu z kameniva drceného tl 200 mm ručně</t>
  </si>
  <si>
    <t>1867865327</t>
  </si>
  <si>
    <t>3</t>
  </si>
  <si>
    <t>113107223</t>
  </si>
  <si>
    <t>Odstranění podkladu z kameniva drceného tl 300 mm strojně pl přes 200 m2</t>
  </si>
  <si>
    <t>1271514516</t>
  </si>
  <si>
    <t>113107241</t>
  </si>
  <si>
    <t>Odstranění podkladu živičného tl 50 mm strojně pl přes 200 m2</t>
  </si>
  <si>
    <t>1397229191</t>
  </si>
  <si>
    <t>odstranění asfaltu stávající chodník</t>
  </si>
  <si>
    <t>465,0+4,5+1,2</t>
  </si>
  <si>
    <t>5</t>
  </si>
  <si>
    <t>8540789</t>
  </si>
  <si>
    <t>m</t>
  </si>
  <si>
    <t>-296144344</t>
  </si>
  <si>
    <t>m3</t>
  </si>
  <si>
    <t>162751117</t>
  </si>
  <si>
    <t>Vodorovné přemístění do 10000 m výkopku/sypaniny z horniny třídy těžitelnosti I, skupiny 1 až 3</t>
  </si>
  <si>
    <t>-147094389</t>
  </si>
  <si>
    <t>12</t>
  </si>
  <si>
    <t>-1280338955</t>
  </si>
  <si>
    <t>13</t>
  </si>
  <si>
    <t>162751119</t>
  </si>
  <si>
    <t>Příplatek k vodorovnému přemístění výkopku/sypaniny z horniny třídy těžitelnosti I, skupiny 1 až 3 ZKD 1000 m přes 10000 m</t>
  </si>
  <si>
    <t>1365322516</t>
  </si>
  <si>
    <t>r*5</t>
  </si>
  <si>
    <t>167151101</t>
  </si>
  <si>
    <t>1302748526</t>
  </si>
  <si>
    <t>VRN</t>
  </si>
  <si>
    <t>Vedlejší rozpočtové náklady</t>
  </si>
  <si>
    <t>VRN3</t>
  </si>
  <si>
    <t>030001000</t>
  </si>
  <si>
    <t>kpl</t>
  </si>
  <si>
    <t>1024</t>
  </si>
  <si>
    <t>-1020045530</t>
  </si>
  <si>
    <t>113107162</t>
  </si>
  <si>
    <t>Cena celkem bez DPH</t>
  </si>
  <si>
    <t>Cena celkem s DPH</t>
  </si>
  <si>
    <t>430321616</t>
  </si>
  <si>
    <t>433351131</t>
  </si>
  <si>
    <t>605110490R03</t>
  </si>
  <si>
    <t>Cena celkem</t>
  </si>
  <si>
    <t xml:space="preserve">Cena celkem </t>
  </si>
  <si>
    <t>Cena celkem[CZK]</t>
  </si>
  <si>
    <t>Demontáž stávajícího zábradlí</t>
  </si>
  <si>
    <t>ks</t>
  </si>
  <si>
    <t>Žárové pozinkování zábradlí</t>
  </si>
  <si>
    <t>Povrchová úprava zábradlí (základní EP + vrchní Polyuretan), osdtín RAL 5002</t>
  </si>
  <si>
    <t>Montáž zábradlí vč. hydroizolace patních desek</t>
  </si>
  <si>
    <t>Zařízení staveniště včetně DIO</t>
  </si>
  <si>
    <t>Vytýčení IS</t>
  </si>
  <si>
    <t>Výroba, žárové zinkování, nástřik RAL 5002 a montáž nového dvoumadlového zábradlí v. 1100 mm z trubky pr. 60,3 mm. Z toho 15, 35 bm kotveno do stávající betonové římsy 8 ks a 4,9 bm směrem k autobusové zastávce zabetonováno do 3 děr</t>
  </si>
  <si>
    <t>20,25+4</t>
  </si>
  <si>
    <t>Zhotovení betonových patek pro sloupky zábradlí min 500x500 mm, hl. min. 600mm (Juřinka)</t>
  </si>
  <si>
    <t>Výroba, nátěr červenobílých pruhů a montáž nového dvoumadlového zábradlí v. 1100 mm z trubky pr. 60,3 mm. Jedna trubka kotvena v betonové patce do země. (Bypass)</t>
  </si>
  <si>
    <t>Oprava dvoumadlového zábradlí v Juřince a na kruhovém objezdu Vsetínská-Masarykova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</si>
</sst>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9"/>
      <name val="Arial CE"/>
      <family val="2"/>
    </font>
    <font>
      <sz val="11"/>
      <name val="Calibri"/>
      <family val="2"/>
      <charset val="238"/>
    </font>
    <font>
      <b/>
      <sz val="10"/>
      <color rgb="FF969696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rgb="FF969696"/>
      <name val="Arial CE"/>
      <charset val="238"/>
    </font>
    <font>
      <sz val="12"/>
      <name val="Arial CE"/>
      <charset val="238"/>
    </font>
    <font>
      <sz val="12"/>
      <color rgb="FF960000"/>
      <name val="Arial CE"/>
      <charset val="238"/>
    </font>
    <font>
      <sz val="9"/>
      <name val="Arial CE"/>
      <charset val="238"/>
    </font>
    <font>
      <sz val="9"/>
      <color theme="0" tint="-0.499984740745262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167" fontId="18" fillId="0" borderId="19" xfId="0" applyNumberFormat="1" applyFont="1" applyBorder="1" applyAlignment="1" applyProtection="1">
      <alignment vertical="center"/>
      <protection locked="0"/>
    </xf>
    <xf numFmtId="4" fontId="18" fillId="3" borderId="19" xfId="0" applyNumberFormat="1" applyFont="1" applyFill="1" applyBorder="1" applyAlignment="1" applyProtection="1">
      <alignment vertical="center"/>
      <protection locked="0"/>
    </xf>
    <xf numFmtId="4" fontId="18" fillId="0" borderId="19" xfId="0" applyNumberFormat="1" applyFont="1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16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2" fillId="3" borderId="0" xfId="0" applyFont="1" applyFill="1" applyAlignment="1" applyProtection="1">
      <alignment horizontal="left" vertical="center"/>
      <protection locked="0"/>
    </xf>
    <xf numFmtId="4" fontId="18" fillId="0" borderId="19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66" fontId="26" fillId="0" borderId="12" xfId="0" applyNumberFormat="1" applyFont="1" applyBorder="1" applyProtection="1">
      <protection locked="0"/>
    </xf>
    <xf numFmtId="166" fontId="26" fillId="0" borderId="13" xfId="0" applyNumberFormat="1" applyFont="1" applyBorder="1" applyProtection="1">
      <protection locked="0"/>
    </xf>
    <xf numFmtId="4" fontId="27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4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5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66" fontId="19" fillId="0" borderId="0" xfId="0" applyNumberFormat="1" applyFont="1" applyAlignment="1" applyProtection="1">
      <alignment vertical="center"/>
      <protection locked="0"/>
    </xf>
    <xf numFmtId="166" fontId="19" fillId="0" borderId="15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7" fontId="9" fillId="0" borderId="0" xfId="0" applyNumberFormat="1" applyFont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/>
    </xf>
    <xf numFmtId="4" fontId="38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/>
    </xf>
    <xf numFmtId="4" fontId="37" fillId="0" borderId="0" xfId="0" applyNumberFormat="1" applyFont="1" applyAlignment="1" applyProtection="1">
      <alignment vertical="center"/>
    </xf>
    <xf numFmtId="0" fontId="34" fillId="0" borderId="12" xfId="0" applyFont="1" applyBorder="1" applyAlignment="1" applyProtection="1">
      <alignment vertical="center"/>
    </xf>
    <xf numFmtId="9" fontId="34" fillId="0" borderId="12" xfId="0" applyNumberFormat="1" applyFont="1" applyBorder="1" applyAlignment="1" applyProtection="1">
      <alignment horizontal="left" vertical="center"/>
    </xf>
    <xf numFmtId="4" fontId="0" fillId="0" borderId="12" xfId="0" applyNumberForma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4" fontId="35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36" fillId="5" borderId="6" xfId="0" applyFont="1" applyFill="1" applyBorder="1" applyAlignment="1" applyProtection="1">
      <alignment horizontal="left" vertical="center"/>
    </xf>
    <xf numFmtId="0" fontId="34" fillId="5" borderId="7" xfId="0" applyFont="1" applyFill="1" applyBorder="1" applyAlignment="1" applyProtection="1">
      <alignment vertical="center"/>
    </xf>
    <xf numFmtId="0" fontId="36" fillId="5" borderId="7" xfId="0" applyFont="1" applyFill="1" applyBorder="1" applyAlignment="1" applyProtection="1">
      <alignment horizontal="right" vertical="center"/>
    </xf>
    <xf numFmtId="0" fontId="36" fillId="5" borderId="7" xfId="0" applyFont="1" applyFill="1" applyBorder="1" applyAlignment="1" applyProtection="1">
      <alignment horizontal="center" vertical="center"/>
    </xf>
    <xf numFmtId="4" fontId="36" fillId="5" borderId="7" xfId="0" applyNumberFormat="1" applyFont="1" applyFill="1" applyBorder="1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4" fontId="20" fillId="0" borderId="0" xfId="0" applyNumberFormat="1" applyFont="1" applyProtection="1"/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18" fillId="0" borderId="19" xfId="0" applyFont="1" applyBorder="1" applyAlignment="1" applyProtection="1">
      <alignment horizontal="center" vertical="center"/>
    </xf>
    <xf numFmtId="49" fontId="18" fillId="0" borderId="19" xfId="0" applyNumberFormat="1" applyFont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167" fontId="18" fillId="0" borderId="19" xfId="0" applyNumberFormat="1" applyFont="1" applyBorder="1" applyAlignment="1" applyProtection="1">
      <alignment vertical="center"/>
    </xf>
    <xf numFmtId="0" fontId="39" fillId="0" borderId="19" xfId="0" applyFont="1" applyBorder="1" applyAlignment="1" applyProtection="1">
      <alignment horizontal="left" vertical="center" wrapText="1"/>
    </xf>
    <xf numFmtId="0" fontId="39" fillId="0" borderId="19" xfId="0" applyFont="1" applyBorder="1" applyAlignment="1" applyProtection="1">
      <alignment horizontal="center" vertical="center" wrapText="1"/>
    </xf>
    <xf numFmtId="167" fontId="39" fillId="0" borderId="19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4" fontId="18" fillId="0" borderId="19" xfId="0" applyNumberFormat="1" applyFont="1" applyBorder="1" applyAlignment="1" applyProtection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90"/>
  <sheetViews>
    <sheetView showGridLines="0" workbookViewId="0">
      <selection activeCell="K7" sqref="K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57" max="77" width="9.33203125" hidden="1"/>
  </cols>
  <sheetData>
    <row r="1" spans="1:60">
      <c r="A1" s="7" t="s">
        <v>0</v>
      </c>
      <c r="BF1" s="7" t="s">
        <v>2</v>
      </c>
      <c r="BG1" s="7" t="s">
        <v>2</v>
      </c>
      <c r="BH1" s="7" t="s">
        <v>3</v>
      </c>
    </row>
    <row r="2" spans="1:60" ht="36.950000000000003" customHeight="1">
      <c r="BE2" s="8" t="s">
        <v>5</v>
      </c>
      <c r="BF2" s="8" t="s">
        <v>6</v>
      </c>
    </row>
    <row r="3" spans="1:60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BE3" s="8" t="s">
        <v>5</v>
      </c>
      <c r="BF3" s="8" t="s">
        <v>7</v>
      </c>
    </row>
    <row r="4" spans="1:60" ht="24.95" customHeight="1">
      <c r="B4" s="11"/>
      <c r="D4" s="12" t="s">
        <v>8</v>
      </c>
      <c r="BE4" s="8" t="s">
        <v>10</v>
      </c>
    </row>
    <row r="5" spans="1:60" ht="12" customHeight="1">
      <c r="B5" s="11"/>
      <c r="D5" s="13" t="s">
        <v>11</v>
      </c>
      <c r="K5" s="198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BE5" s="8" t="s">
        <v>5</v>
      </c>
    </row>
    <row r="6" spans="1:60" ht="36.950000000000003" customHeight="1">
      <c r="B6" s="11"/>
      <c r="D6" s="15" t="s">
        <v>12</v>
      </c>
      <c r="K6" s="200" t="s">
        <v>146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BE6" s="8" t="s">
        <v>5</v>
      </c>
    </row>
    <row r="7" spans="1:60" ht="12" customHeight="1">
      <c r="B7" s="11"/>
      <c r="D7" s="16" t="s">
        <v>13</v>
      </c>
      <c r="K7" s="14" t="s">
        <v>1</v>
      </c>
      <c r="AK7" s="16" t="s">
        <v>14</v>
      </c>
      <c r="AN7" s="14" t="s">
        <v>1</v>
      </c>
      <c r="BE7" s="8" t="s">
        <v>5</v>
      </c>
    </row>
    <row r="8" spans="1:60" ht="12" customHeight="1">
      <c r="B8" s="11"/>
      <c r="D8" s="16" t="s">
        <v>15</v>
      </c>
      <c r="K8" s="14" t="s">
        <v>16</v>
      </c>
      <c r="AK8" s="16" t="s">
        <v>17</v>
      </c>
      <c r="AN8" s="68"/>
      <c r="BE8" s="8" t="s">
        <v>5</v>
      </c>
    </row>
    <row r="9" spans="1:60" ht="14.45" customHeight="1">
      <c r="B9" s="11"/>
      <c r="BE9" s="8" t="s">
        <v>5</v>
      </c>
    </row>
    <row r="10" spans="1:60" ht="12" customHeight="1">
      <c r="B10" s="11"/>
      <c r="D10" s="16" t="s">
        <v>18</v>
      </c>
      <c r="AK10" s="16" t="s">
        <v>19</v>
      </c>
      <c r="AN10" s="14" t="s">
        <v>1</v>
      </c>
      <c r="BE10" s="8" t="s">
        <v>5</v>
      </c>
    </row>
    <row r="11" spans="1:60" ht="18.399999999999999" customHeight="1">
      <c r="B11" s="11"/>
      <c r="E11" s="14" t="s">
        <v>20</v>
      </c>
      <c r="AK11" s="16" t="s">
        <v>21</v>
      </c>
      <c r="AN11" s="14" t="s">
        <v>1</v>
      </c>
      <c r="BE11" s="8" t="s">
        <v>5</v>
      </c>
    </row>
    <row r="12" spans="1:60" ht="6.95" customHeight="1">
      <c r="B12" s="11"/>
      <c r="BE12" s="8" t="s">
        <v>5</v>
      </c>
    </row>
    <row r="13" spans="1:60" ht="12" customHeight="1">
      <c r="B13" s="11"/>
      <c r="D13" s="16" t="s">
        <v>22</v>
      </c>
      <c r="AK13" s="16" t="s">
        <v>19</v>
      </c>
      <c r="AN13" s="73"/>
      <c r="BE13" s="8" t="s">
        <v>5</v>
      </c>
    </row>
    <row r="14" spans="1:60" ht="12.75">
      <c r="B14" s="11"/>
      <c r="E14" s="201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16" t="s">
        <v>21</v>
      </c>
      <c r="AN14" s="69"/>
      <c r="BE14" s="8" t="s">
        <v>5</v>
      </c>
    </row>
    <row r="15" spans="1:60" ht="6.95" customHeight="1">
      <c r="B15" s="11"/>
      <c r="BE15" s="8" t="s">
        <v>2</v>
      </c>
    </row>
    <row r="16" spans="1:60" ht="12" customHeight="1">
      <c r="B16" s="11"/>
      <c r="D16" s="16" t="s">
        <v>23</v>
      </c>
      <c r="AK16" s="16" t="s">
        <v>19</v>
      </c>
      <c r="AN16" s="14" t="s">
        <v>1</v>
      </c>
      <c r="BE16" s="8" t="s">
        <v>2</v>
      </c>
    </row>
    <row r="17" spans="2:57" ht="18.399999999999999" customHeight="1">
      <c r="B17" s="11"/>
      <c r="E17" s="14" t="s">
        <v>24</v>
      </c>
      <c r="AK17" s="16" t="s">
        <v>21</v>
      </c>
      <c r="AN17" s="14" t="s">
        <v>1</v>
      </c>
      <c r="BE17" s="8" t="s">
        <v>25</v>
      </c>
    </row>
    <row r="18" spans="2:57" ht="6.95" customHeight="1">
      <c r="B18" s="11"/>
      <c r="BE18" s="8" t="s">
        <v>5</v>
      </c>
    </row>
    <row r="19" spans="2:57" ht="12" customHeight="1">
      <c r="B19" s="11"/>
      <c r="D19" s="16" t="s">
        <v>26</v>
      </c>
      <c r="J19" s="72"/>
      <c r="AK19" s="16" t="s">
        <v>19</v>
      </c>
      <c r="AN19" s="14" t="s">
        <v>1</v>
      </c>
      <c r="BE19" s="8" t="s">
        <v>5</v>
      </c>
    </row>
    <row r="20" spans="2:57" ht="18.399999999999999" customHeight="1">
      <c r="B20" s="11"/>
      <c r="E20" s="14"/>
      <c r="AK20" s="16" t="s">
        <v>21</v>
      </c>
      <c r="AN20" s="14" t="s">
        <v>1</v>
      </c>
      <c r="BE20" s="8" t="s">
        <v>25</v>
      </c>
    </row>
    <row r="21" spans="2:57" ht="6.95" customHeight="1">
      <c r="B21" s="11"/>
    </row>
    <row r="22" spans="2:57" ht="12" customHeight="1">
      <c r="B22" s="11"/>
      <c r="D22" s="16" t="s">
        <v>27</v>
      </c>
    </row>
    <row r="23" spans="2:57" ht="16.5" customHeight="1">
      <c r="B23" s="11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2:57" ht="6.75" customHeight="1">
      <c r="B24" s="11"/>
    </row>
    <row r="25" spans="2:57" ht="6.75" customHeight="1">
      <c r="B25" s="1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2:57" s="1" customFormat="1" ht="25.9" customHeight="1">
      <c r="B26" s="18"/>
      <c r="D26" s="19" t="s">
        <v>132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4">
        <f>schodiště!J28</f>
        <v>0</v>
      </c>
      <c r="AL26" s="205"/>
      <c r="AM26" s="205"/>
      <c r="AN26" s="205"/>
      <c r="AO26" s="205"/>
    </row>
    <row r="27" spans="2:57" s="1" customFormat="1" ht="15.75" customHeight="1">
      <c r="B27" s="18"/>
      <c r="F27" s="16"/>
      <c r="G27" s="2"/>
      <c r="H27" s="2"/>
      <c r="I27" s="2"/>
      <c r="J27" s="2"/>
      <c r="K27" s="2"/>
      <c r="L27" s="71"/>
      <c r="M27" s="2"/>
      <c r="N27" s="2"/>
      <c r="O27" s="2"/>
      <c r="P27" s="2"/>
      <c r="Q27" s="2"/>
      <c r="R27" s="2"/>
      <c r="S27" s="2"/>
      <c r="T27" s="2"/>
      <c r="U27" s="2"/>
      <c r="V27" s="2"/>
      <c r="W27" s="70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70"/>
      <c r="AL27" s="2"/>
      <c r="AM27" s="2"/>
      <c r="AN27" s="2"/>
      <c r="AO27" s="2"/>
    </row>
    <row r="28" spans="2:57" s="1" customFormat="1" ht="25.9" customHeight="1">
      <c r="B28" s="18"/>
      <c r="C28" s="21"/>
      <c r="D28" s="22" t="s">
        <v>133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 t="s">
        <v>33</v>
      </c>
      <c r="U28" s="23"/>
      <c r="V28" s="23"/>
      <c r="W28" s="23"/>
      <c r="X28" s="194" t="s">
        <v>34</v>
      </c>
      <c r="Y28" s="195"/>
      <c r="Z28" s="195"/>
      <c r="AA28" s="195"/>
      <c r="AB28" s="195"/>
      <c r="AC28" s="23"/>
      <c r="AD28" s="23"/>
      <c r="AE28" s="23"/>
      <c r="AF28" s="23"/>
      <c r="AG28" s="23"/>
      <c r="AH28" s="23"/>
      <c r="AI28" s="23"/>
      <c r="AJ28" s="23"/>
      <c r="AK28" s="196">
        <f>AK26*1.21</f>
        <v>0</v>
      </c>
      <c r="AL28" s="195"/>
      <c r="AM28" s="195"/>
      <c r="AN28" s="195"/>
      <c r="AO28" s="197"/>
      <c r="AP28" s="21"/>
      <c r="AQ28" s="21"/>
    </row>
    <row r="29" spans="2:57" s="1" customFormat="1" ht="6.95" customHeight="1">
      <c r="B29" s="18"/>
    </row>
    <row r="30" spans="2:57" s="1" customFormat="1" ht="14.45" customHeight="1">
      <c r="B30" s="18"/>
    </row>
    <row r="31" spans="2:57" ht="14.45" customHeight="1">
      <c r="B31" s="11"/>
    </row>
    <row r="32" spans="2:57" ht="14.45" customHeight="1">
      <c r="B32" s="11"/>
    </row>
    <row r="33" spans="2:41" ht="14.45" customHeight="1">
      <c r="B33" s="11"/>
    </row>
    <row r="34" spans="2:41" ht="14.45" customHeight="1">
      <c r="B34" s="11"/>
    </row>
    <row r="35" spans="2:41" ht="14.45" customHeight="1">
      <c r="B35" s="11"/>
    </row>
    <row r="36" spans="2:41" ht="14.45" customHeight="1">
      <c r="B36" s="11"/>
    </row>
    <row r="37" spans="2:41" ht="14.45" customHeight="1">
      <c r="B37" s="11"/>
    </row>
    <row r="38" spans="2:41" ht="14.45" customHeight="1">
      <c r="B38" s="11"/>
    </row>
    <row r="39" spans="2:41" ht="14.45" customHeight="1">
      <c r="B39" s="11"/>
    </row>
    <row r="40" spans="2:41" ht="14.45" customHeight="1">
      <c r="B40" s="11"/>
    </row>
    <row r="41" spans="2:41" ht="14.45" customHeight="1">
      <c r="B41" s="11"/>
    </row>
    <row r="42" spans="2:41" s="1" customFormat="1" ht="14.45" customHeight="1">
      <c r="B42" s="18"/>
      <c r="D42" s="25" t="s">
        <v>35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5" t="s">
        <v>36</v>
      </c>
      <c r="AI42" s="26"/>
      <c r="AJ42" s="26"/>
      <c r="AK42" s="26"/>
      <c r="AL42" s="26"/>
      <c r="AM42" s="26"/>
      <c r="AN42" s="26"/>
      <c r="AO42" s="26"/>
    </row>
    <row r="43" spans="2:41">
      <c r="B43" s="11"/>
    </row>
    <row r="44" spans="2:41">
      <c r="B44" s="11"/>
    </row>
    <row r="45" spans="2:41">
      <c r="B45" s="11"/>
    </row>
    <row r="46" spans="2:41">
      <c r="B46" s="11"/>
    </row>
    <row r="47" spans="2:41">
      <c r="B47" s="11"/>
    </row>
    <row r="48" spans="2:41">
      <c r="B48" s="11"/>
    </row>
    <row r="49" spans="2:41">
      <c r="B49" s="11"/>
    </row>
    <row r="50" spans="2:41">
      <c r="B50" s="11"/>
    </row>
    <row r="51" spans="2:41">
      <c r="B51" s="11"/>
    </row>
    <row r="52" spans="2:41">
      <c r="B52" s="11"/>
    </row>
    <row r="53" spans="2:41" s="1" customFormat="1" ht="12.75">
      <c r="B53" s="18"/>
      <c r="D53" s="27" t="s">
        <v>37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7" t="s">
        <v>38</v>
      </c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7" t="s">
        <v>37</v>
      </c>
      <c r="AI53" s="20"/>
      <c r="AJ53" s="20"/>
      <c r="AK53" s="20"/>
      <c r="AL53" s="20"/>
      <c r="AM53" s="27" t="s">
        <v>38</v>
      </c>
      <c r="AN53" s="20"/>
      <c r="AO53" s="20"/>
    </row>
    <row r="54" spans="2:41">
      <c r="B54" s="11"/>
    </row>
    <row r="55" spans="2:41">
      <c r="B55" s="11"/>
    </row>
    <row r="56" spans="2:41">
      <c r="B56" s="11"/>
    </row>
    <row r="57" spans="2:41" s="1" customFormat="1" ht="12.75">
      <c r="B57" s="18"/>
      <c r="D57" s="25" t="s">
        <v>39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5" t="s">
        <v>40</v>
      </c>
      <c r="AI57" s="26"/>
      <c r="AJ57" s="26"/>
      <c r="AK57" s="26"/>
      <c r="AL57" s="26"/>
      <c r="AM57" s="26"/>
      <c r="AN57" s="26"/>
      <c r="AO57" s="26"/>
    </row>
    <row r="58" spans="2:41">
      <c r="B58" s="11"/>
    </row>
    <row r="59" spans="2:41">
      <c r="B59" s="11"/>
    </row>
    <row r="60" spans="2:41">
      <c r="B60" s="11"/>
    </row>
    <row r="61" spans="2:41">
      <c r="B61" s="11"/>
    </row>
    <row r="62" spans="2:41">
      <c r="B62" s="11"/>
    </row>
    <row r="63" spans="2:41">
      <c r="B63" s="11"/>
    </row>
    <row r="64" spans="2:41">
      <c r="B64" s="11"/>
    </row>
    <row r="65" spans="2:43">
      <c r="B65" s="11"/>
    </row>
    <row r="66" spans="2:43">
      <c r="B66" s="11"/>
    </row>
    <row r="67" spans="2:43">
      <c r="B67" s="11"/>
    </row>
    <row r="68" spans="2:43" s="1" customFormat="1" ht="12.75">
      <c r="B68" s="18"/>
      <c r="D68" s="27" t="s">
        <v>37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7" t="s">
        <v>38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7" t="s">
        <v>37</v>
      </c>
      <c r="AI68" s="20"/>
      <c r="AJ68" s="20"/>
      <c r="AK68" s="20"/>
      <c r="AL68" s="20"/>
      <c r="AM68" s="27" t="s">
        <v>38</v>
      </c>
      <c r="AN68" s="20"/>
      <c r="AO68" s="20"/>
    </row>
    <row r="69" spans="2:43" s="1" customFormat="1">
      <c r="B69" s="18"/>
    </row>
    <row r="70" spans="2:43" s="1" customFormat="1" ht="6.95" customHeight="1"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4" spans="2:43" s="1" customFormat="1" ht="6.95" customHeight="1"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</row>
    <row r="75" spans="2:43" s="1" customFormat="1" ht="24.95" customHeight="1">
      <c r="B75" s="18"/>
      <c r="C75" s="12" t="s">
        <v>41</v>
      </c>
    </row>
    <row r="76" spans="2:43" s="1" customFormat="1" ht="6.95" customHeight="1">
      <c r="B76" s="18"/>
    </row>
    <row r="77" spans="2:43" s="3" customFormat="1" ht="12" customHeight="1">
      <c r="B77" s="32"/>
      <c r="C77" s="16" t="s">
        <v>11</v>
      </c>
      <c r="L77" s="3">
        <f>K5</f>
        <v>0</v>
      </c>
    </row>
    <row r="78" spans="2:43" s="4" customFormat="1" ht="36.950000000000003" customHeight="1">
      <c r="B78" s="33"/>
      <c r="C78" s="34" t="s">
        <v>12</v>
      </c>
      <c r="L78" s="206" t="str">
        <f>K6</f>
        <v>Oprava dvoumadlového zábradlí v Juřince a na kruhovém objezdu Vsetínská-Masarykova</v>
      </c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</row>
    <row r="79" spans="2:43" s="1" customFormat="1" ht="6.95" customHeight="1">
      <c r="B79" s="18"/>
    </row>
    <row r="80" spans="2:43" s="1" customFormat="1" ht="12" customHeight="1">
      <c r="B80" s="18"/>
      <c r="C80" s="16" t="s">
        <v>15</v>
      </c>
      <c r="L80" s="35" t="str">
        <f>IF(K8="","",K8)</f>
        <v>Valašské Meziříčí</v>
      </c>
      <c r="AI80" s="16" t="s">
        <v>17</v>
      </c>
      <c r="AM80" s="208" t="str">
        <f>IF(AN8= "","",AN8)</f>
        <v/>
      </c>
      <c r="AN80" s="208"/>
    </row>
    <row r="81" spans="1:76" s="1" customFormat="1" ht="6.95" customHeight="1">
      <c r="B81" s="18"/>
    </row>
    <row r="82" spans="1:76" s="1" customFormat="1" ht="15.2" customHeight="1">
      <c r="B82" s="18"/>
      <c r="C82" s="16" t="s">
        <v>18</v>
      </c>
      <c r="L82" s="3" t="str">
        <f>IF(E11= "","",E11)</f>
        <v>Město Valašské Meziříčí</v>
      </c>
      <c r="AI82" s="16" t="s">
        <v>23</v>
      </c>
      <c r="AM82" s="209" t="str">
        <f>IF(E17="","",E17)</f>
        <v xml:space="preserve"> </v>
      </c>
      <c r="AN82" s="210"/>
      <c r="AO82" s="210"/>
      <c r="AP82" s="210"/>
    </row>
    <row r="83" spans="1:76" s="1" customFormat="1" ht="15.2" customHeight="1">
      <c r="B83" s="18"/>
      <c r="C83" s="16" t="s">
        <v>22</v>
      </c>
      <c r="L83" s="3">
        <f>IF(E14= "Vyplň údaj","",E14)</f>
        <v>0</v>
      </c>
      <c r="AI83" s="16" t="s">
        <v>26</v>
      </c>
      <c r="AM83" s="209" t="str">
        <f>IF(E20="","",E20)</f>
        <v/>
      </c>
      <c r="AN83" s="210"/>
      <c r="AO83" s="210"/>
      <c r="AP83" s="210"/>
    </row>
    <row r="84" spans="1:76" s="1" customFormat="1" ht="10.9" customHeight="1">
      <c r="B84" s="18"/>
    </row>
    <row r="85" spans="1:76" s="1" customFormat="1" ht="29.25" customHeight="1">
      <c r="B85" s="18"/>
      <c r="C85" s="216" t="s">
        <v>42</v>
      </c>
      <c r="D85" s="217"/>
      <c r="E85" s="217"/>
      <c r="F85" s="217"/>
      <c r="G85" s="217"/>
      <c r="H85" s="36"/>
      <c r="I85" s="218" t="s">
        <v>43</v>
      </c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9" t="s">
        <v>134</v>
      </c>
      <c r="AH85" s="217"/>
      <c r="AI85" s="217"/>
      <c r="AJ85" s="217"/>
      <c r="AK85" s="217"/>
      <c r="AL85" s="217"/>
      <c r="AM85" s="217"/>
      <c r="AN85" s="218" t="s">
        <v>64</v>
      </c>
      <c r="AO85" s="217"/>
      <c r="AP85" s="220"/>
      <c r="AQ85" s="37" t="s">
        <v>44</v>
      </c>
    </row>
    <row r="86" spans="1:76" s="1" customFormat="1" ht="10.9" customHeight="1">
      <c r="B86" s="18"/>
    </row>
    <row r="87" spans="1:76" s="5" customFormat="1" ht="32.450000000000003" customHeight="1">
      <c r="B87" s="38"/>
      <c r="C87" s="39" t="s">
        <v>45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14">
        <f>ROUND(AG88,2)</f>
        <v>0</v>
      </c>
      <c r="AH87" s="214"/>
      <c r="AI87" s="214"/>
      <c r="AJ87" s="214"/>
      <c r="AK87" s="214"/>
      <c r="AL87" s="214"/>
      <c r="AM87" s="214"/>
      <c r="AN87" s="215">
        <f>AK28</f>
        <v>0</v>
      </c>
      <c r="AO87" s="215"/>
      <c r="AP87" s="215"/>
      <c r="AQ87" s="41" t="s">
        <v>1</v>
      </c>
      <c r="BE87" s="42" t="s">
        <v>46</v>
      </c>
      <c r="BF87" s="42" t="s">
        <v>47</v>
      </c>
      <c r="BH87" s="42" t="s">
        <v>48</v>
      </c>
      <c r="BI87" s="42" t="s">
        <v>3</v>
      </c>
      <c r="BJ87" s="42" t="s">
        <v>49</v>
      </c>
      <c r="BX87" s="42" t="s">
        <v>1</v>
      </c>
    </row>
    <row r="88" spans="1:76" s="6" customFormat="1" ht="32.25" customHeight="1">
      <c r="A88" s="43" t="s">
        <v>50</v>
      </c>
      <c r="B88" s="44"/>
      <c r="C88" s="45"/>
      <c r="D88" s="213">
        <v>32023</v>
      </c>
      <c r="E88" s="213"/>
      <c r="F88" s="213"/>
      <c r="G88" s="213"/>
      <c r="H88" s="213"/>
      <c r="I88" s="46"/>
      <c r="J88" s="213" t="str">
        <f>K6</f>
        <v>Oprava dvoumadlového zábradlí v Juřince a na kruhovém objezdu Vsetínská-Masarykova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1">
        <f>schodiště!J28</f>
        <v>0</v>
      </c>
      <c r="AH88" s="212"/>
      <c r="AI88" s="212"/>
      <c r="AJ88" s="212"/>
      <c r="AK88" s="212"/>
      <c r="AL88" s="212"/>
      <c r="AM88" s="212"/>
      <c r="AN88" s="211">
        <f>AN87</f>
        <v>0</v>
      </c>
      <c r="AO88" s="212"/>
      <c r="AP88" s="212"/>
      <c r="AQ88" s="47" t="s">
        <v>51</v>
      </c>
      <c r="BF88" s="48" t="s">
        <v>52</v>
      </c>
      <c r="BG88" s="48" t="s">
        <v>53</v>
      </c>
      <c r="BH88" s="48" t="s">
        <v>48</v>
      </c>
      <c r="BI88" s="48" t="s">
        <v>3</v>
      </c>
      <c r="BJ88" s="48" t="s">
        <v>49</v>
      </c>
      <c r="BX88" s="48" t="s">
        <v>1</v>
      </c>
    </row>
    <row r="89" spans="1:76" s="1" customFormat="1" ht="30" customHeight="1">
      <c r="B89" s="18"/>
    </row>
    <row r="90" spans="1:76" s="1" customFormat="1" ht="6.95" customHeight="1"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</sheetData>
  <mergeCells count="21">
    <mergeCell ref="D88:H88"/>
    <mergeCell ref="J88:AF88"/>
    <mergeCell ref="AG87:AM87"/>
    <mergeCell ref="AN87:AP87"/>
    <mergeCell ref="C85:G85"/>
    <mergeCell ref="I85:AF85"/>
    <mergeCell ref="AG85:AM85"/>
    <mergeCell ref="AN85:AP85"/>
    <mergeCell ref="L78:AO78"/>
    <mergeCell ref="AM80:AN80"/>
    <mergeCell ref="AM82:AP82"/>
    <mergeCell ref="AM83:AP83"/>
    <mergeCell ref="AN88:AP88"/>
    <mergeCell ref="AG88:AM88"/>
    <mergeCell ref="X28:AB28"/>
    <mergeCell ref="AK28:AO28"/>
    <mergeCell ref="K5:AO5"/>
    <mergeCell ref="K6:AO6"/>
    <mergeCell ref="E14:AJ14"/>
    <mergeCell ref="E23:AN23"/>
    <mergeCell ref="AK26:AO26"/>
  </mergeCells>
  <hyperlinks>
    <hyperlink ref="A88" location="'Mesto095 - Oprava chodník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110"/>
  <sheetViews>
    <sheetView showGridLines="0" tabSelected="1" workbookViewId="0">
      <selection activeCell="F10" sqref="F10"/>
    </sheetView>
  </sheetViews>
  <sheetFormatPr defaultRowHeight="11.25"/>
  <cols>
    <col min="1" max="1" width="8.33203125" style="49" customWidth="1"/>
    <col min="2" max="2" width="1.6640625" style="49" customWidth="1"/>
    <col min="3" max="3" width="4.1640625" style="49" customWidth="1"/>
    <col min="4" max="4" width="0.33203125" style="49" customWidth="1"/>
    <col min="5" max="5" width="0.1640625" style="49" customWidth="1"/>
    <col min="6" max="6" width="50.83203125" style="49" customWidth="1"/>
    <col min="7" max="7" width="7" style="49" customWidth="1"/>
    <col min="8" max="8" width="11.5" style="49" customWidth="1"/>
    <col min="9" max="9" width="15" style="49" customWidth="1"/>
    <col min="10" max="10" width="20.1640625" style="49" customWidth="1"/>
    <col min="11" max="11" width="9.33203125" style="49" customWidth="1"/>
    <col min="12" max="12" width="10.83203125" style="49" hidden="1" customWidth="1"/>
    <col min="13" max="13" width="9.33203125" style="49" hidden="1"/>
    <col min="14" max="19" width="14.1640625" style="49" hidden="1" customWidth="1"/>
    <col min="20" max="20" width="16.33203125" style="49" hidden="1" customWidth="1"/>
    <col min="21" max="21" width="12.33203125" style="49" customWidth="1"/>
    <col min="22" max="22" width="16.33203125" style="49" customWidth="1"/>
    <col min="23" max="23" width="12.33203125" style="49" customWidth="1"/>
    <col min="24" max="24" width="15" style="49" customWidth="1"/>
    <col min="25" max="25" width="11" style="49" customWidth="1"/>
    <col min="26" max="26" width="15" style="49" customWidth="1"/>
    <col min="27" max="27" width="16.33203125" style="49" customWidth="1"/>
    <col min="28" max="28" width="11" style="49" customWidth="1"/>
    <col min="29" max="29" width="15" style="49" customWidth="1"/>
    <col min="30" max="30" width="16.33203125" style="49" customWidth="1"/>
    <col min="31" max="42" width="9.33203125" style="49"/>
    <col min="43" max="64" width="9.33203125" style="49" hidden="1"/>
    <col min="65" max="16384" width="9.33203125" style="49"/>
  </cols>
  <sheetData>
    <row r="2" spans="2:55" ht="36.950000000000003" customHeight="1">
      <c r="K2" s="223" t="s">
        <v>4</v>
      </c>
      <c r="L2" s="224"/>
      <c r="M2" s="224"/>
      <c r="N2" s="224"/>
      <c r="O2" s="224"/>
      <c r="P2" s="224"/>
      <c r="Q2" s="224"/>
      <c r="R2" s="224"/>
      <c r="S2" s="224"/>
      <c r="T2" s="224"/>
      <c r="U2" s="224"/>
      <c r="AS2" s="76" t="s">
        <v>3</v>
      </c>
      <c r="AY2" s="77" t="s">
        <v>54</v>
      </c>
      <c r="AZ2" s="77" t="s">
        <v>1</v>
      </c>
      <c r="BA2" s="77" t="s">
        <v>1</v>
      </c>
      <c r="BB2" s="77" t="s">
        <v>55</v>
      </c>
      <c r="BC2" s="77" t="s">
        <v>56</v>
      </c>
    </row>
    <row r="3" spans="2:55" ht="6.95" customHeight="1">
      <c r="B3" s="119"/>
      <c r="C3" s="120"/>
      <c r="D3" s="120"/>
      <c r="E3" s="120"/>
      <c r="F3" s="120"/>
      <c r="G3" s="120"/>
      <c r="H3" s="120"/>
      <c r="I3" s="120"/>
      <c r="J3" s="120"/>
      <c r="K3" s="78"/>
      <c r="AS3" s="76" t="s">
        <v>56</v>
      </c>
      <c r="AY3" s="77" t="s">
        <v>57</v>
      </c>
      <c r="AZ3" s="77" t="s">
        <v>1</v>
      </c>
      <c r="BA3" s="77" t="s">
        <v>1</v>
      </c>
      <c r="BB3" s="77" t="s">
        <v>58</v>
      </c>
      <c r="BC3" s="77" t="s">
        <v>56</v>
      </c>
    </row>
    <row r="4" spans="2:55" ht="24.95" customHeight="1">
      <c r="B4" s="121"/>
      <c r="C4" s="122"/>
      <c r="D4" s="123" t="s">
        <v>59</v>
      </c>
      <c r="E4" s="122"/>
      <c r="F4" s="122"/>
      <c r="G4" s="122"/>
      <c r="H4" s="122"/>
      <c r="I4" s="122"/>
      <c r="J4" s="122"/>
      <c r="K4" s="78"/>
      <c r="L4" s="79" t="s">
        <v>9</v>
      </c>
      <c r="AS4" s="76" t="s">
        <v>2</v>
      </c>
      <c r="AY4" s="77" t="s">
        <v>60</v>
      </c>
      <c r="AZ4" s="77" t="s">
        <v>1</v>
      </c>
      <c r="BA4" s="77" t="s">
        <v>1</v>
      </c>
      <c r="BB4" s="77" t="s">
        <v>61</v>
      </c>
      <c r="BC4" s="77" t="s">
        <v>56</v>
      </c>
    </row>
    <row r="5" spans="2:55" ht="6.95" customHeight="1">
      <c r="B5" s="121"/>
      <c r="C5" s="122"/>
      <c r="D5" s="122"/>
      <c r="E5" s="122"/>
      <c r="F5" s="122"/>
      <c r="G5" s="122"/>
      <c r="H5" s="122"/>
      <c r="I5" s="122"/>
      <c r="J5" s="122"/>
      <c r="K5" s="78"/>
      <c r="AY5" s="77" t="s">
        <v>62</v>
      </c>
      <c r="AZ5" s="77" t="s">
        <v>1</v>
      </c>
      <c r="BA5" s="77" t="s">
        <v>1</v>
      </c>
      <c r="BB5" s="77" t="s">
        <v>63</v>
      </c>
      <c r="BC5" s="77" t="s">
        <v>56</v>
      </c>
    </row>
    <row r="6" spans="2:55" s="50" customFormat="1" ht="12" customHeight="1">
      <c r="B6" s="124"/>
      <c r="C6" s="125"/>
      <c r="D6" s="126" t="s">
        <v>12</v>
      </c>
      <c r="E6" s="125"/>
      <c r="F6" s="125"/>
      <c r="G6" s="125"/>
      <c r="H6" s="125"/>
      <c r="I6" s="125"/>
      <c r="J6" s="125"/>
      <c r="K6" s="56"/>
    </row>
    <row r="7" spans="2:55" s="50" customFormat="1" ht="33" customHeight="1">
      <c r="B7" s="124"/>
      <c r="C7" s="125"/>
      <c r="D7" s="125"/>
      <c r="E7" s="221" t="str">
        <f>'Rekapitulace stavby'!K6</f>
        <v>Oprava dvoumadlového zábradlí v Juřince a na kruhovém objezdu Vsetínská-Masarykova</v>
      </c>
      <c r="F7" s="222"/>
      <c r="G7" s="222"/>
      <c r="H7" s="222"/>
      <c r="I7" s="125"/>
      <c r="J7" s="125"/>
      <c r="K7" s="56"/>
    </row>
    <row r="8" spans="2:55" s="50" customFormat="1">
      <c r="B8" s="124"/>
      <c r="C8" s="125"/>
      <c r="D8" s="125"/>
      <c r="E8" s="125"/>
      <c r="F8" s="125"/>
      <c r="G8" s="125"/>
      <c r="H8" s="125"/>
      <c r="I8" s="125"/>
      <c r="J8" s="125"/>
      <c r="K8" s="56"/>
    </row>
    <row r="9" spans="2:55" s="50" customFormat="1" ht="12" customHeight="1">
      <c r="B9" s="124"/>
      <c r="C9" s="125"/>
      <c r="D9" s="126" t="s">
        <v>13</v>
      </c>
      <c r="E9" s="125"/>
      <c r="F9" s="127" t="s">
        <v>1</v>
      </c>
      <c r="G9" s="125"/>
      <c r="H9" s="125"/>
      <c r="I9" s="126" t="s">
        <v>14</v>
      </c>
      <c r="J9" s="127" t="s">
        <v>1</v>
      </c>
      <c r="K9" s="56"/>
    </row>
    <row r="10" spans="2:55" s="50" customFormat="1" ht="12" customHeight="1">
      <c r="B10" s="124"/>
      <c r="C10" s="125"/>
      <c r="D10" s="126" t="s">
        <v>15</v>
      </c>
      <c r="E10" s="125"/>
      <c r="F10" s="127" t="s">
        <v>16</v>
      </c>
      <c r="G10" s="125"/>
      <c r="H10" s="125"/>
      <c r="I10" s="126" t="s">
        <v>17</v>
      </c>
      <c r="J10" s="128"/>
      <c r="K10" s="56"/>
    </row>
    <row r="11" spans="2:55" s="50" customFormat="1" ht="10.9" customHeight="1">
      <c r="B11" s="124"/>
      <c r="C11" s="125"/>
      <c r="D11" s="125"/>
      <c r="E11" s="125"/>
      <c r="F11" s="125"/>
      <c r="G11" s="125"/>
      <c r="H11" s="125"/>
      <c r="I11" s="125"/>
      <c r="J11" s="125"/>
      <c r="K11" s="56"/>
    </row>
    <row r="12" spans="2:55" s="50" customFormat="1" ht="12" customHeight="1">
      <c r="B12" s="124"/>
      <c r="C12" s="125"/>
      <c r="D12" s="126" t="s">
        <v>18</v>
      </c>
      <c r="E12" s="125"/>
      <c r="F12" s="125"/>
      <c r="G12" s="125"/>
      <c r="H12" s="125"/>
      <c r="I12" s="126" t="s">
        <v>19</v>
      </c>
      <c r="J12" s="127" t="s">
        <v>1</v>
      </c>
      <c r="K12" s="56"/>
    </row>
    <row r="13" spans="2:55" s="50" customFormat="1" ht="18" customHeight="1">
      <c r="B13" s="124"/>
      <c r="C13" s="125"/>
      <c r="D13" s="125"/>
      <c r="E13" s="127" t="s">
        <v>20</v>
      </c>
      <c r="F13" s="125"/>
      <c r="G13" s="125"/>
      <c r="H13" s="125"/>
      <c r="I13" s="126" t="s">
        <v>21</v>
      </c>
      <c r="J13" s="127" t="s">
        <v>1</v>
      </c>
      <c r="K13" s="56"/>
    </row>
    <row r="14" spans="2:55" s="50" customFormat="1" ht="6.95" customHeight="1">
      <c r="B14" s="56"/>
      <c r="K14" s="56"/>
    </row>
    <row r="15" spans="2:55" s="50" customFormat="1" ht="12" customHeight="1">
      <c r="B15" s="56"/>
      <c r="D15" s="51" t="s">
        <v>22</v>
      </c>
      <c r="I15" s="51" t="s">
        <v>19</v>
      </c>
      <c r="J15" s="74"/>
      <c r="K15" s="56"/>
    </row>
    <row r="16" spans="2:55" s="50" customFormat="1" ht="18" customHeight="1">
      <c r="B16" s="56"/>
      <c r="E16" s="225">
        <f>'Rekapitulace stavby'!E14</f>
        <v>0</v>
      </c>
      <c r="F16" s="226"/>
      <c r="G16" s="226"/>
      <c r="H16" s="226"/>
      <c r="I16" s="51" t="s">
        <v>21</v>
      </c>
      <c r="J16" s="74"/>
      <c r="K16" s="56"/>
    </row>
    <row r="17" spans="2:11" s="50" customFormat="1" ht="6.95" customHeight="1">
      <c r="B17" s="56"/>
      <c r="K17" s="56"/>
    </row>
    <row r="18" spans="2:11" s="50" customFormat="1" ht="12" customHeight="1">
      <c r="B18" s="124"/>
      <c r="C18" s="125"/>
      <c r="D18" s="126" t="s">
        <v>23</v>
      </c>
      <c r="E18" s="125"/>
      <c r="F18" s="125"/>
      <c r="G18" s="125"/>
      <c r="H18" s="125"/>
      <c r="I18" s="126" t="s">
        <v>19</v>
      </c>
      <c r="J18" s="127" t="str">
        <f>IF('Rekapitulace stavby'!AN16="","",'Rekapitulace stavby'!AN16)</f>
        <v/>
      </c>
      <c r="K18" s="56"/>
    </row>
    <row r="19" spans="2:11" s="50" customFormat="1" ht="18" customHeight="1">
      <c r="B19" s="124"/>
      <c r="C19" s="125"/>
      <c r="D19" s="125"/>
      <c r="E19" s="127" t="str">
        <f>IF('Rekapitulace stavby'!E17="","",'Rekapitulace stavby'!E17)</f>
        <v xml:space="preserve"> </v>
      </c>
      <c r="F19" s="125"/>
      <c r="G19" s="125"/>
      <c r="H19" s="125"/>
      <c r="I19" s="126" t="s">
        <v>21</v>
      </c>
      <c r="J19" s="127" t="str">
        <f>IF('Rekapitulace stavby'!AN17="","",'Rekapitulace stavby'!AN17)</f>
        <v/>
      </c>
      <c r="K19" s="56"/>
    </row>
    <row r="20" spans="2:11" s="50" customFormat="1" ht="6.95" customHeight="1">
      <c r="B20" s="124"/>
      <c r="C20" s="125"/>
      <c r="D20" s="125"/>
      <c r="E20" s="125"/>
      <c r="F20" s="125"/>
      <c r="G20" s="125"/>
      <c r="H20" s="125"/>
      <c r="I20" s="125"/>
      <c r="J20" s="125"/>
      <c r="K20" s="56"/>
    </row>
    <row r="21" spans="2:11" s="50" customFormat="1" ht="12" customHeight="1">
      <c r="B21" s="124"/>
      <c r="C21" s="125"/>
      <c r="D21" s="126" t="s">
        <v>26</v>
      </c>
      <c r="E21" s="125"/>
      <c r="F21" s="125"/>
      <c r="G21" s="125"/>
      <c r="H21" s="125"/>
      <c r="I21" s="126" t="s">
        <v>19</v>
      </c>
      <c r="J21" s="127" t="s">
        <v>1</v>
      </c>
      <c r="K21" s="56"/>
    </row>
    <row r="22" spans="2:11" s="50" customFormat="1" ht="18" customHeight="1">
      <c r="B22" s="124"/>
      <c r="C22" s="125"/>
      <c r="D22" s="125"/>
      <c r="E22" s="127">
        <f>E16</f>
        <v>0</v>
      </c>
      <c r="F22" s="125"/>
      <c r="G22" s="125"/>
      <c r="H22" s="125"/>
      <c r="I22" s="126" t="s">
        <v>21</v>
      </c>
      <c r="J22" s="127" t="s">
        <v>1</v>
      </c>
      <c r="K22" s="56"/>
    </row>
    <row r="23" spans="2:11" s="50" customFormat="1" ht="6.95" customHeight="1">
      <c r="B23" s="124"/>
      <c r="C23" s="125"/>
      <c r="D23" s="125"/>
      <c r="E23" s="125"/>
      <c r="F23" s="125"/>
      <c r="G23" s="125"/>
      <c r="H23" s="125"/>
      <c r="I23" s="125"/>
      <c r="J23" s="125"/>
      <c r="K23" s="56"/>
    </row>
    <row r="24" spans="2:11" s="50" customFormat="1" ht="12" customHeight="1">
      <c r="B24" s="124"/>
      <c r="C24" s="125"/>
      <c r="D24" s="126" t="s">
        <v>27</v>
      </c>
      <c r="E24" s="125"/>
      <c r="F24" s="125"/>
      <c r="G24" s="125"/>
      <c r="H24" s="125"/>
      <c r="I24" s="125"/>
      <c r="J24" s="125"/>
      <c r="K24" s="56"/>
    </row>
    <row r="25" spans="2:11" s="52" customFormat="1" ht="16.5" customHeight="1">
      <c r="B25" s="129"/>
      <c r="C25" s="130"/>
      <c r="D25" s="130"/>
      <c r="E25" s="227" t="s">
        <v>1</v>
      </c>
      <c r="F25" s="227"/>
      <c r="G25" s="227"/>
      <c r="H25" s="227"/>
      <c r="I25" s="130"/>
      <c r="J25" s="130"/>
      <c r="K25" s="80"/>
    </row>
    <row r="26" spans="2:11" s="50" customFormat="1" ht="6.95" customHeight="1">
      <c r="B26" s="124"/>
      <c r="C26" s="125"/>
      <c r="D26" s="125"/>
      <c r="E26" s="125"/>
      <c r="F26" s="125"/>
      <c r="G26" s="125"/>
      <c r="H26" s="125"/>
      <c r="I26" s="125"/>
      <c r="J26" s="125"/>
      <c r="K26" s="56"/>
    </row>
    <row r="27" spans="2:11" s="50" customFormat="1" ht="6.95" customHeight="1">
      <c r="B27" s="124"/>
      <c r="C27" s="125"/>
      <c r="D27" s="131"/>
      <c r="E27" s="131"/>
      <c r="F27" s="131"/>
      <c r="G27" s="131"/>
      <c r="H27" s="131"/>
      <c r="I27" s="131"/>
      <c r="J27" s="131"/>
      <c r="K27" s="56"/>
    </row>
    <row r="28" spans="2:11" s="50" customFormat="1" ht="15" customHeight="1">
      <c r="B28" s="124"/>
      <c r="C28" s="125"/>
      <c r="D28" s="132" t="s">
        <v>127</v>
      </c>
      <c r="E28" s="133"/>
      <c r="F28" s="133"/>
      <c r="G28" s="125"/>
      <c r="H28" s="125"/>
      <c r="I28" s="125"/>
      <c r="J28" s="134">
        <f>J80</f>
        <v>0</v>
      </c>
      <c r="K28" s="56"/>
    </row>
    <row r="29" spans="2:11" s="50" customFormat="1" ht="25.35" hidden="1" customHeight="1">
      <c r="B29" s="124"/>
      <c r="C29" s="125"/>
      <c r="D29" s="135"/>
      <c r="E29" s="136"/>
      <c r="F29" s="135"/>
      <c r="G29" s="136"/>
      <c r="H29" s="136"/>
      <c r="I29" s="136"/>
      <c r="J29" s="137"/>
      <c r="K29" s="56"/>
    </row>
    <row r="30" spans="2:11" s="50" customFormat="1" ht="23.25" customHeight="1">
      <c r="B30" s="124"/>
      <c r="C30" s="125"/>
      <c r="D30" s="138"/>
      <c r="E30" s="138"/>
      <c r="F30" s="139"/>
      <c r="G30" s="131"/>
      <c r="H30" s="140"/>
      <c r="I30" s="131"/>
      <c r="J30" s="140"/>
      <c r="K30" s="56"/>
    </row>
    <row r="31" spans="2:11" s="50" customFormat="1" ht="14.45" hidden="1" customHeight="1">
      <c r="B31" s="124"/>
      <c r="C31" s="125"/>
      <c r="D31" s="133"/>
      <c r="E31" s="141" t="s">
        <v>30</v>
      </c>
      <c r="F31" s="142">
        <f>ROUND((SUM(BF80:BF109)),  2)</f>
        <v>0</v>
      </c>
      <c r="G31" s="125"/>
      <c r="H31" s="125"/>
      <c r="I31" s="143">
        <v>0.21</v>
      </c>
      <c r="J31" s="144">
        <f>0</f>
        <v>0</v>
      </c>
      <c r="K31" s="56"/>
    </row>
    <row r="32" spans="2:11" s="50" customFormat="1" ht="14.45" hidden="1" customHeight="1">
      <c r="B32" s="124"/>
      <c r="C32" s="125"/>
      <c r="D32" s="133"/>
      <c r="E32" s="141" t="s">
        <v>31</v>
      </c>
      <c r="F32" s="142">
        <f>ROUND((SUM(BG80:BG109)),  2)</f>
        <v>0</v>
      </c>
      <c r="G32" s="125"/>
      <c r="H32" s="125"/>
      <c r="I32" s="143">
        <v>0.15</v>
      </c>
      <c r="J32" s="144">
        <f>0</f>
        <v>0</v>
      </c>
      <c r="K32" s="56"/>
    </row>
    <row r="33" spans="2:11" s="50" customFormat="1" ht="14.45" hidden="1" customHeight="1">
      <c r="B33" s="124"/>
      <c r="C33" s="125"/>
      <c r="D33" s="133"/>
      <c r="E33" s="141" t="s">
        <v>32</v>
      </c>
      <c r="F33" s="142">
        <f>ROUND((SUM(BH80:BH109)),  2)</f>
        <v>0</v>
      </c>
      <c r="G33" s="125"/>
      <c r="H33" s="125"/>
      <c r="I33" s="143">
        <v>0</v>
      </c>
      <c r="J33" s="144">
        <f>0</f>
        <v>0</v>
      </c>
      <c r="K33" s="56"/>
    </row>
    <row r="34" spans="2:11" s="50" customFormat="1" ht="39" hidden="1" customHeight="1">
      <c r="B34" s="124"/>
      <c r="C34" s="125"/>
      <c r="D34" s="133"/>
      <c r="E34" s="133"/>
      <c r="F34" s="133"/>
      <c r="G34" s="125"/>
      <c r="H34" s="125"/>
      <c r="I34" s="125"/>
      <c r="J34" s="125"/>
      <c r="K34" s="56"/>
    </row>
    <row r="35" spans="2:11" s="50" customFormat="1" ht="25.35" customHeight="1">
      <c r="B35" s="124"/>
      <c r="C35" s="145"/>
      <c r="D35" s="146" t="s">
        <v>128</v>
      </c>
      <c r="E35" s="147"/>
      <c r="F35" s="147"/>
      <c r="G35" s="148" t="s">
        <v>33</v>
      </c>
      <c r="H35" s="149" t="s">
        <v>34</v>
      </c>
      <c r="I35" s="147"/>
      <c r="J35" s="150">
        <f>J28*1.21</f>
        <v>0</v>
      </c>
      <c r="K35" s="56"/>
    </row>
    <row r="36" spans="2:11" ht="14.45" customHeight="1">
      <c r="B36" s="121"/>
      <c r="C36" s="122"/>
      <c r="D36" s="122"/>
      <c r="E36" s="122"/>
      <c r="F36" s="122"/>
      <c r="G36" s="122"/>
      <c r="H36" s="122"/>
      <c r="I36" s="122"/>
      <c r="J36" s="122"/>
      <c r="K36" s="78"/>
    </row>
    <row r="37" spans="2:11" ht="14.45" customHeight="1">
      <c r="B37" s="121"/>
      <c r="C37" s="122"/>
      <c r="D37" s="122"/>
      <c r="E37" s="122"/>
      <c r="F37" s="122"/>
      <c r="G37" s="122"/>
      <c r="H37" s="122"/>
      <c r="I37" s="122"/>
      <c r="J37" s="122"/>
      <c r="K37" s="78"/>
    </row>
    <row r="38" spans="2:11" ht="14.45" customHeight="1">
      <c r="B38" s="121"/>
      <c r="C38" s="122"/>
      <c r="D38" s="122"/>
      <c r="E38" s="122"/>
      <c r="F38" s="122"/>
      <c r="G38" s="122"/>
      <c r="H38" s="122"/>
      <c r="I38" s="122"/>
      <c r="J38" s="122"/>
      <c r="K38" s="78"/>
    </row>
    <row r="39" spans="2:11" ht="14.45" customHeight="1">
      <c r="B39" s="121"/>
      <c r="C39" s="122"/>
      <c r="D39" s="122"/>
      <c r="E39" s="122"/>
      <c r="F39" s="122"/>
      <c r="G39" s="122"/>
      <c r="H39" s="122"/>
      <c r="I39" s="122"/>
      <c r="J39" s="122"/>
      <c r="K39" s="78"/>
    </row>
    <row r="40" spans="2:11" ht="14.45" customHeight="1">
      <c r="B40" s="121"/>
      <c r="C40" s="122"/>
      <c r="D40" s="122"/>
      <c r="E40" s="122"/>
      <c r="F40" s="122"/>
      <c r="G40" s="122"/>
      <c r="H40" s="122"/>
      <c r="I40" s="122"/>
      <c r="J40" s="122"/>
      <c r="K40" s="78"/>
    </row>
    <row r="41" spans="2:11" s="50" customFormat="1" ht="14.45" customHeight="1">
      <c r="B41" s="124"/>
      <c r="C41" s="125"/>
      <c r="D41" s="151" t="s">
        <v>35</v>
      </c>
      <c r="E41" s="152"/>
      <c r="F41" s="152"/>
      <c r="G41" s="151" t="s">
        <v>36</v>
      </c>
      <c r="H41" s="152"/>
      <c r="I41" s="152"/>
      <c r="J41" s="152"/>
      <c r="K41" s="56"/>
    </row>
    <row r="42" spans="2:11">
      <c r="B42" s="121"/>
      <c r="C42" s="122"/>
      <c r="D42" s="122"/>
      <c r="E42" s="122"/>
      <c r="F42" s="122"/>
      <c r="G42" s="122"/>
      <c r="H42" s="122"/>
      <c r="I42" s="122"/>
      <c r="J42" s="122"/>
      <c r="K42" s="78"/>
    </row>
    <row r="43" spans="2:11">
      <c r="B43" s="121"/>
      <c r="C43" s="122"/>
      <c r="D43" s="122"/>
      <c r="E43" s="122"/>
      <c r="F43" s="122"/>
      <c r="G43" s="122"/>
      <c r="H43" s="122"/>
      <c r="I43" s="122"/>
      <c r="J43" s="122"/>
      <c r="K43" s="78"/>
    </row>
    <row r="44" spans="2:11">
      <c r="B44" s="121"/>
      <c r="C44" s="122"/>
      <c r="D44" s="122"/>
      <c r="E44" s="122"/>
      <c r="F44" s="122"/>
      <c r="G44" s="122"/>
      <c r="H44" s="122"/>
      <c r="I44" s="122"/>
      <c r="J44" s="122"/>
      <c r="K44" s="78"/>
    </row>
    <row r="45" spans="2:11">
      <c r="B45" s="121"/>
      <c r="C45" s="122"/>
      <c r="D45" s="122"/>
      <c r="E45" s="122"/>
      <c r="F45" s="122"/>
      <c r="G45" s="122"/>
      <c r="H45" s="122"/>
      <c r="I45" s="122"/>
      <c r="J45" s="122"/>
      <c r="K45" s="78"/>
    </row>
    <row r="46" spans="2:11">
      <c r="B46" s="121"/>
      <c r="C46" s="122"/>
      <c r="D46" s="122"/>
      <c r="E46" s="122"/>
      <c r="F46" s="122"/>
      <c r="G46" s="122"/>
      <c r="H46" s="122"/>
      <c r="I46" s="122"/>
      <c r="J46" s="122"/>
      <c r="K46" s="78"/>
    </row>
    <row r="47" spans="2:11">
      <c r="B47" s="121"/>
      <c r="C47" s="122"/>
      <c r="D47" s="122"/>
      <c r="E47" s="122"/>
      <c r="F47" s="122"/>
      <c r="G47" s="122"/>
      <c r="H47" s="122"/>
      <c r="I47" s="122"/>
      <c r="J47" s="122"/>
      <c r="K47" s="78"/>
    </row>
    <row r="48" spans="2:11">
      <c r="B48" s="121"/>
      <c r="C48" s="122"/>
      <c r="D48" s="122"/>
      <c r="E48" s="122"/>
      <c r="F48" s="122"/>
      <c r="G48" s="122"/>
      <c r="H48" s="122"/>
      <c r="I48" s="122"/>
      <c r="J48" s="122"/>
      <c r="K48" s="78"/>
    </row>
    <row r="49" spans="2:11" s="50" customFormat="1" ht="12.75">
      <c r="B49" s="124"/>
      <c r="C49" s="125"/>
      <c r="D49" s="153" t="s">
        <v>37</v>
      </c>
      <c r="E49" s="154"/>
      <c r="F49" s="155" t="s">
        <v>38</v>
      </c>
      <c r="G49" s="153" t="s">
        <v>37</v>
      </c>
      <c r="H49" s="154"/>
      <c r="I49" s="154"/>
      <c r="J49" s="156" t="s">
        <v>38</v>
      </c>
      <c r="K49" s="56"/>
    </row>
    <row r="50" spans="2:11">
      <c r="B50" s="121"/>
      <c r="C50" s="122"/>
      <c r="D50" s="122"/>
      <c r="E50" s="122"/>
      <c r="F50" s="122"/>
      <c r="G50" s="122"/>
      <c r="H50" s="122"/>
      <c r="I50" s="122"/>
      <c r="J50" s="122"/>
      <c r="K50" s="78"/>
    </row>
    <row r="51" spans="2:11">
      <c r="B51" s="121"/>
      <c r="C51" s="122"/>
      <c r="D51" s="122"/>
      <c r="E51" s="122"/>
      <c r="F51" s="122"/>
      <c r="G51" s="122"/>
      <c r="H51" s="122"/>
      <c r="I51" s="122"/>
      <c r="J51" s="122"/>
      <c r="K51" s="78"/>
    </row>
    <row r="52" spans="2:11">
      <c r="B52" s="121"/>
      <c r="C52" s="122"/>
      <c r="D52" s="122"/>
      <c r="E52" s="122"/>
      <c r="F52" s="122"/>
      <c r="G52" s="122"/>
      <c r="H52" s="122"/>
      <c r="I52" s="122"/>
      <c r="J52" s="122"/>
      <c r="K52" s="78"/>
    </row>
    <row r="53" spans="2:11" s="50" customFormat="1" ht="12.75">
      <c r="B53" s="124"/>
      <c r="C53" s="125"/>
      <c r="D53" s="151" t="s">
        <v>39</v>
      </c>
      <c r="E53" s="152"/>
      <c r="F53" s="152"/>
      <c r="G53" s="151" t="s">
        <v>40</v>
      </c>
      <c r="H53" s="152"/>
      <c r="I53" s="152"/>
      <c r="J53" s="152"/>
      <c r="K53" s="56"/>
    </row>
    <row r="54" spans="2:11">
      <c r="B54" s="121"/>
      <c r="C54" s="122"/>
      <c r="D54" s="122"/>
      <c r="E54" s="122"/>
      <c r="F54" s="122"/>
      <c r="G54" s="122"/>
      <c r="H54" s="122"/>
      <c r="I54" s="122"/>
      <c r="J54" s="122"/>
      <c r="K54" s="78"/>
    </row>
    <row r="55" spans="2:11">
      <c r="B55" s="121"/>
      <c r="C55" s="122"/>
      <c r="D55" s="122"/>
      <c r="E55" s="122"/>
      <c r="F55" s="122"/>
      <c r="G55" s="122"/>
      <c r="H55" s="122"/>
      <c r="I55" s="122"/>
      <c r="J55" s="122"/>
      <c r="K55" s="78"/>
    </row>
    <row r="56" spans="2:11">
      <c r="B56" s="121"/>
      <c r="C56" s="122"/>
      <c r="D56" s="122"/>
      <c r="E56" s="122"/>
      <c r="F56" s="122"/>
      <c r="G56" s="122"/>
      <c r="H56" s="122"/>
      <c r="I56" s="122"/>
      <c r="J56" s="122"/>
      <c r="K56" s="78"/>
    </row>
    <row r="57" spans="2:11">
      <c r="B57" s="121"/>
      <c r="C57" s="122"/>
      <c r="D57" s="122"/>
      <c r="E57" s="122"/>
      <c r="F57" s="122"/>
      <c r="G57" s="122"/>
      <c r="H57" s="122"/>
      <c r="I57" s="122"/>
      <c r="J57" s="122"/>
      <c r="K57" s="78"/>
    </row>
    <row r="58" spans="2:11">
      <c r="B58" s="121"/>
      <c r="C58" s="122"/>
      <c r="D58" s="122"/>
      <c r="E58" s="122"/>
      <c r="F58" s="122"/>
      <c r="G58" s="122"/>
      <c r="H58" s="122"/>
      <c r="I58" s="122"/>
      <c r="J58" s="122"/>
      <c r="K58" s="78"/>
    </row>
    <row r="59" spans="2:11">
      <c r="B59" s="121"/>
      <c r="C59" s="122"/>
      <c r="D59" s="122"/>
      <c r="E59" s="122"/>
      <c r="F59" s="122"/>
      <c r="G59" s="122"/>
      <c r="H59" s="122"/>
      <c r="I59" s="122"/>
      <c r="J59" s="122"/>
      <c r="K59" s="78"/>
    </row>
    <row r="60" spans="2:11">
      <c r="B60" s="121"/>
      <c r="C60" s="122"/>
      <c r="D60" s="122"/>
      <c r="E60" s="122"/>
      <c r="F60" s="122"/>
      <c r="G60" s="122"/>
      <c r="H60" s="122"/>
      <c r="I60" s="122"/>
      <c r="J60" s="122"/>
      <c r="K60" s="78"/>
    </row>
    <row r="61" spans="2:11">
      <c r="B61" s="121"/>
      <c r="C61" s="122"/>
      <c r="D61" s="122"/>
      <c r="E61" s="122"/>
      <c r="F61" s="122"/>
      <c r="G61" s="122"/>
      <c r="H61" s="122"/>
      <c r="I61" s="122"/>
      <c r="J61" s="122"/>
      <c r="K61" s="78"/>
    </row>
    <row r="62" spans="2:11">
      <c r="B62" s="121"/>
      <c r="C62" s="122"/>
      <c r="D62" s="122"/>
      <c r="E62" s="122"/>
      <c r="F62" s="122"/>
      <c r="G62" s="122"/>
      <c r="H62" s="122"/>
      <c r="I62" s="122"/>
      <c r="J62" s="122"/>
      <c r="K62" s="78"/>
    </row>
    <row r="63" spans="2:11">
      <c r="B63" s="121"/>
      <c r="C63" s="122"/>
      <c r="D63" s="122"/>
      <c r="E63" s="122"/>
      <c r="F63" s="122"/>
      <c r="G63" s="122"/>
      <c r="H63" s="122"/>
      <c r="I63" s="122"/>
      <c r="J63" s="122"/>
      <c r="K63" s="78"/>
    </row>
    <row r="64" spans="2:11" s="50" customFormat="1" ht="12.75">
      <c r="B64" s="124"/>
      <c r="C64" s="125"/>
      <c r="D64" s="153" t="s">
        <v>37</v>
      </c>
      <c r="E64" s="154"/>
      <c r="F64" s="155" t="s">
        <v>38</v>
      </c>
      <c r="G64" s="153" t="s">
        <v>37</v>
      </c>
      <c r="H64" s="154"/>
      <c r="I64" s="154"/>
      <c r="J64" s="156" t="s">
        <v>38</v>
      </c>
      <c r="K64" s="56"/>
    </row>
    <row r="65" spans="2:62" s="50" customFormat="1" ht="14.45" customHeight="1">
      <c r="B65" s="157"/>
      <c r="C65" s="158"/>
      <c r="D65" s="158"/>
      <c r="E65" s="158"/>
      <c r="F65" s="158"/>
      <c r="G65" s="158"/>
      <c r="H65" s="158"/>
      <c r="I65" s="158"/>
      <c r="J65" s="158"/>
      <c r="K65" s="56"/>
    </row>
    <row r="66" spans="2:62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62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62" s="50" customFormat="1" ht="6.95" customHeight="1">
      <c r="B68" s="159"/>
      <c r="C68" s="160"/>
      <c r="D68" s="160"/>
      <c r="E68" s="160"/>
      <c r="F68" s="160"/>
      <c r="G68" s="160"/>
      <c r="H68" s="160"/>
      <c r="I68" s="160"/>
      <c r="J68" s="160"/>
      <c r="K68" s="56"/>
    </row>
    <row r="69" spans="2:62" s="50" customFormat="1" ht="24.95" customHeight="1">
      <c r="B69" s="124"/>
      <c r="C69" s="123" t="s">
        <v>66</v>
      </c>
      <c r="D69" s="125"/>
      <c r="E69" s="125"/>
      <c r="F69" s="125"/>
      <c r="G69" s="125"/>
      <c r="H69" s="125"/>
      <c r="I69" s="125"/>
      <c r="J69" s="125"/>
      <c r="K69" s="56"/>
    </row>
    <row r="70" spans="2:62" s="50" customFormat="1" ht="6.95" customHeight="1">
      <c r="B70" s="124"/>
      <c r="C70" s="125"/>
      <c r="D70" s="125"/>
      <c r="E70" s="125"/>
      <c r="F70" s="125"/>
      <c r="G70" s="125"/>
      <c r="H70" s="125"/>
      <c r="I70" s="125"/>
      <c r="J70" s="125"/>
      <c r="K70" s="56"/>
    </row>
    <row r="71" spans="2:62" s="50" customFormat="1" ht="12" customHeight="1">
      <c r="B71" s="124"/>
      <c r="C71" s="126" t="s">
        <v>12</v>
      </c>
      <c r="D71" s="125"/>
      <c r="E71" s="125"/>
      <c r="F71" s="125"/>
      <c r="G71" s="125"/>
      <c r="H71" s="125"/>
      <c r="I71" s="125"/>
      <c r="J71" s="125"/>
      <c r="K71" s="56"/>
    </row>
    <row r="72" spans="2:62" s="50" customFormat="1" ht="33.75" customHeight="1">
      <c r="B72" s="124"/>
      <c r="C72" s="125"/>
      <c r="D72" s="125"/>
      <c r="E72" s="221" t="str">
        <f>E7</f>
        <v>Oprava dvoumadlového zábradlí v Juřince a na kruhovém objezdu Vsetínská-Masarykova</v>
      </c>
      <c r="F72" s="222"/>
      <c r="G72" s="222"/>
      <c r="H72" s="222"/>
      <c r="I72" s="125"/>
      <c r="J72" s="125"/>
      <c r="K72" s="56"/>
    </row>
    <row r="73" spans="2:62" s="50" customFormat="1" ht="6.95" customHeight="1">
      <c r="B73" s="124"/>
      <c r="C73" s="125"/>
      <c r="D73" s="125"/>
      <c r="E73" s="125"/>
      <c r="F73" s="125"/>
      <c r="G73" s="125"/>
      <c r="H73" s="125"/>
      <c r="I73" s="125"/>
      <c r="J73" s="125"/>
      <c r="K73" s="56"/>
    </row>
    <row r="74" spans="2:62" s="50" customFormat="1" ht="12" customHeight="1">
      <c r="B74" s="124"/>
      <c r="C74" s="126" t="s">
        <v>15</v>
      </c>
      <c r="D74" s="125"/>
      <c r="E74" s="125"/>
      <c r="F74" s="127" t="str">
        <f>F10</f>
        <v>Valašské Meziříčí</v>
      </c>
      <c r="G74" s="125"/>
      <c r="H74" s="125"/>
      <c r="I74" s="126" t="s">
        <v>17</v>
      </c>
      <c r="J74" s="128" t="str">
        <f>IF(J10="","",J10)</f>
        <v/>
      </c>
      <c r="K74" s="56"/>
    </row>
    <row r="75" spans="2:62" s="50" customFormat="1" ht="6.95" customHeight="1">
      <c r="B75" s="124"/>
      <c r="C75" s="125"/>
      <c r="D75" s="125"/>
      <c r="E75" s="125"/>
      <c r="F75" s="125"/>
      <c r="G75" s="125"/>
      <c r="H75" s="125"/>
      <c r="I75" s="125"/>
      <c r="J75" s="125"/>
      <c r="K75" s="56"/>
    </row>
    <row r="76" spans="2:62" s="50" customFormat="1" ht="15.2" customHeight="1">
      <c r="B76" s="124"/>
      <c r="C76" s="126" t="s">
        <v>18</v>
      </c>
      <c r="D76" s="125"/>
      <c r="E76" s="125"/>
      <c r="F76" s="127" t="str">
        <f>E13</f>
        <v>Město Valašské Meziříčí</v>
      </c>
      <c r="G76" s="125"/>
      <c r="H76" s="125"/>
      <c r="I76" s="126" t="s">
        <v>23</v>
      </c>
      <c r="J76" s="161" t="str">
        <f>E19</f>
        <v xml:space="preserve"> </v>
      </c>
      <c r="K76" s="56"/>
    </row>
    <row r="77" spans="2:62" s="50" customFormat="1" ht="15.2" customHeight="1">
      <c r="B77" s="124"/>
      <c r="C77" s="126" t="s">
        <v>22</v>
      </c>
      <c r="D77" s="125"/>
      <c r="E77" s="125"/>
      <c r="F77" s="127">
        <f>IF(E16="","",E16)</f>
        <v>0</v>
      </c>
      <c r="G77" s="125"/>
      <c r="H77" s="125"/>
      <c r="I77" s="126" t="s">
        <v>26</v>
      </c>
      <c r="J77" s="161">
        <f>E22</f>
        <v>0</v>
      </c>
      <c r="K77" s="56"/>
    </row>
    <row r="78" spans="2:62" s="50" customFormat="1" ht="10.35" customHeight="1">
      <c r="B78" s="124"/>
      <c r="C78" s="125"/>
      <c r="D78" s="125"/>
      <c r="E78" s="125"/>
      <c r="F78" s="125"/>
      <c r="G78" s="125"/>
      <c r="H78" s="125"/>
      <c r="I78" s="125"/>
      <c r="J78" s="125"/>
      <c r="K78" s="56"/>
    </row>
    <row r="79" spans="2:62" s="86" customFormat="1" ht="29.25" customHeight="1">
      <c r="B79" s="162"/>
      <c r="C79" s="163" t="s">
        <v>67</v>
      </c>
      <c r="D79" s="164" t="s">
        <v>44</v>
      </c>
      <c r="E79" s="164" t="s">
        <v>42</v>
      </c>
      <c r="F79" s="164" t="s">
        <v>43</v>
      </c>
      <c r="G79" s="164" t="s">
        <v>68</v>
      </c>
      <c r="H79" s="164" t="s">
        <v>69</v>
      </c>
      <c r="I79" s="164" t="s">
        <v>70</v>
      </c>
      <c r="J79" s="164" t="s">
        <v>64</v>
      </c>
      <c r="K79" s="82"/>
      <c r="L79" s="83" t="s">
        <v>1</v>
      </c>
      <c r="M79" s="84" t="s">
        <v>28</v>
      </c>
      <c r="N79" s="84" t="s">
        <v>71</v>
      </c>
      <c r="O79" s="84" t="s">
        <v>72</v>
      </c>
      <c r="P79" s="84" t="s">
        <v>73</v>
      </c>
      <c r="Q79" s="84" t="s">
        <v>74</v>
      </c>
      <c r="R79" s="84" t="s">
        <v>75</v>
      </c>
      <c r="S79" s="85" t="s">
        <v>76</v>
      </c>
    </row>
    <row r="80" spans="2:62" s="50" customFormat="1" ht="22.9" customHeight="1">
      <c r="B80" s="124"/>
      <c r="C80" s="165" t="s">
        <v>77</v>
      </c>
      <c r="D80" s="125"/>
      <c r="E80" s="125"/>
      <c r="F80" s="125"/>
      <c r="G80" s="125"/>
      <c r="H80" s="125"/>
      <c r="I80" s="125"/>
      <c r="J80" s="166">
        <f>J81+J106</f>
        <v>0</v>
      </c>
      <c r="K80" s="56"/>
      <c r="L80" s="87"/>
      <c r="M80" s="53"/>
      <c r="N80" s="53"/>
      <c r="O80" s="88" t="e">
        <f>O81+O106</f>
        <v>#REF!</v>
      </c>
      <c r="P80" s="53"/>
      <c r="Q80" s="88" t="e">
        <f>Q81+Q106</f>
        <v>#REF!</v>
      </c>
      <c r="R80" s="53"/>
      <c r="S80" s="89" t="e">
        <f>S81+S106</f>
        <v>#REF!</v>
      </c>
      <c r="AS80" s="76" t="s">
        <v>46</v>
      </c>
      <c r="AT80" s="76" t="s">
        <v>65</v>
      </c>
      <c r="BJ80" s="90" t="e">
        <f>BJ81+BJ106</f>
        <v>#REF!</v>
      </c>
    </row>
    <row r="81" spans="2:64" s="55" customFormat="1" ht="25.9" customHeight="1">
      <c r="B81" s="167"/>
      <c r="C81" s="168"/>
      <c r="D81" s="169" t="s">
        <v>46</v>
      </c>
      <c r="E81" s="170" t="s">
        <v>78</v>
      </c>
      <c r="F81" s="170" t="s">
        <v>79</v>
      </c>
      <c r="G81" s="168"/>
      <c r="H81" s="168"/>
      <c r="I81" s="168"/>
      <c r="J81" s="171">
        <f>J82</f>
        <v>0</v>
      </c>
      <c r="K81" s="91"/>
      <c r="L81" s="93"/>
      <c r="O81" s="94" t="e">
        <f>O82+#REF!+#REF!+#REF!+#REF!+#REF!</f>
        <v>#REF!</v>
      </c>
      <c r="Q81" s="94" t="e">
        <f>Q82+#REF!+#REF!+#REF!+#REF!+#REF!</f>
        <v>#REF!</v>
      </c>
      <c r="S81" s="95" t="e">
        <f>S82+#REF!+#REF!+#REF!+#REF!+#REF!</f>
        <v>#REF!</v>
      </c>
      <c r="AQ81" s="92" t="s">
        <v>52</v>
      </c>
      <c r="AS81" s="96" t="s">
        <v>46</v>
      </c>
      <c r="AT81" s="96" t="s">
        <v>47</v>
      </c>
      <c r="AX81" s="92" t="s">
        <v>80</v>
      </c>
      <c r="BJ81" s="97" t="e">
        <f>BJ82+#REF!+#REF!+#REF!+#REF!+#REF!</f>
        <v>#REF!</v>
      </c>
    </row>
    <row r="82" spans="2:64" s="55" customFormat="1" ht="22.9" customHeight="1">
      <c r="B82" s="167"/>
      <c r="C82" s="168"/>
      <c r="D82" s="169" t="s">
        <v>46</v>
      </c>
      <c r="E82" s="172" t="s">
        <v>52</v>
      </c>
      <c r="F82" s="172" t="s">
        <v>81</v>
      </c>
      <c r="G82" s="168"/>
      <c r="H82" s="168"/>
      <c r="I82" s="168"/>
      <c r="J82" s="173">
        <f>J90+J92+J93+J94+J95+J100+J105</f>
        <v>0</v>
      </c>
      <c r="K82" s="91"/>
      <c r="L82" s="93"/>
      <c r="O82" s="94">
        <f>SUM(O83:O105)</f>
        <v>0</v>
      </c>
      <c r="Q82" s="94">
        <f>SUM(Q83:Q105)</f>
        <v>9.7000000000000005E-4</v>
      </c>
      <c r="S82" s="95">
        <f>SUM(S83:S105)</f>
        <v>3.3090000000000002</v>
      </c>
      <c r="AQ82" s="92" t="s">
        <v>52</v>
      </c>
      <c r="AS82" s="96" t="s">
        <v>46</v>
      </c>
      <c r="AT82" s="96" t="s">
        <v>52</v>
      </c>
      <c r="AX82" s="92" t="s">
        <v>80</v>
      </c>
      <c r="BJ82" s="97">
        <f>SUM(BJ83:BJ105)</f>
        <v>0</v>
      </c>
    </row>
    <row r="83" spans="2:64" s="50" customFormat="1" ht="21.75" hidden="1" customHeight="1">
      <c r="B83" s="56"/>
      <c r="C83" s="57" t="s">
        <v>52</v>
      </c>
      <c r="D83" s="57" t="s">
        <v>82</v>
      </c>
      <c r="E83" s="58" t="s">
        <v>83</v>
      </c>
      <c r="F83" s="59" t="s">
        <v>84</v>
      </c>
      <c r="G83" s="60" t="s">
        <v>85</v>
      </c>
      <c r="H83" s="61">
        <v>0</v>
      </c>
      <c r="I83" s="62">
        <f>79.89*0.68</f>
        <v>54.325200000000002</v>
      </c>
      <c r="J83" s="63">
        <f>ROUND(I83*H83,2)</f>
        <v>0</v>
      </c>
      <c r="K83" s="56"/>
      <c r="L83" s="64" t="s">
        <v>1</v>
      </c>
      <c r="M83" s="98" t="s">
        <v>29</v>
      </c>
      <c r="O83" s="99">
        <f>N83*H83</f>
        <v>0</v>
      </c>
      <c r="P83" s="99">
        <v>0</v>
      </c>
      <c r="Q83" s="99">
        <f>P83*H83</f>
        <v>0</v>
      </c>
      <c r="R83" s="99">
        <v>0.26</v>
      </c>
      <c r="S83" s="100">
        <f>R83*H83</f>
        <v>0</v>
      </c>
      <c r="AQ83" s="101" t="s">
        <v>86</v>
      </c>
      <c r="AS83" s="101" t="s">
        <v>82</v>
      </c>
      <c r="AT83" s="101" t="s">
        <v>56</v>
      </c>
      <c r="AX83" s="76" t="s">
        <v>80</v>
      </c>
      <c r="BD83" s="102">
        <f>IF(M83="základní",J83,0)</f>
        <v>0</v>
      </c>
      <c r="BE83" s="102">
        <f>IF(M83="snížená",J83,0)</f>
        <v>0</v>
      </c>
      <c r="BF83" s="102">
        <f>IF(M83="zákl. přenesená",J83,0)</f>
        <v>0</v>
      </c>
      <c r="BG83" s="102">
        <f>IF(M83="sníž. přenesená",J83,0)</f>
        <v>0</v>
      </c>
      <c r="BH83" s="102">
        <f>IF(M83="nulová",J83,0)</f>
        <v>0</v>
      </c>
      <c r="BI83" s="76" t="s">
        <v>52</v>
      </c>
      <c r="BJ83" s="102">
        <f>ROUND(I83*H83,2)</f>
        <v>0</v>
      </c>
      <c r="BK83" s="76" t="s">
        <v>86</v>
      </c>
      <c r="BL83" s="101" t="s">
        <v>87</v>
      </c>
    </row>
    <row r="84" spans="2:64" s="65" customFormat="1" hidden="1">
      <c r="B84" s="103"/>
      <c r="D84" s="104" t="s">
        <v>88</v>
      </c>
      <c r="E84" s="105" t="s">
        <v>1</v>
      </c>
      <c r="F84" s="106" t="s">
        <v>89</v>
      </c>
      <c r="H84" s="107">
        <v>0</v>
      </c>
      <c r="K84" s="103"/>
      <c r="L84" s="108"/>
      <c r="S84" s="109"/>
      <c r="AS84" s="105" t="s">
        <v>88</v>
      </c>
      <c r="AT84" s="105" t="s">
        <v>56</v>
      </c>
      <c r="AU84" s="65" t="s">
        <v>56</v>
      </c>
      <c r="AV84" s="65" t="s">
        <v>25</v>
      </c>
      <c r="AW84" s="65" t="s">
        <v>52</v>
      </c>
      <c r="AX84" s="105" t="s">
        <v>80</v>
      </c>
    </row>
    <row r="85" spans="2:64" s="50" customFormat="1" ht="21.75" hidden="1" customHeight="1">
      <c r="B85" s="56"/>
      <c r="C85" s="57" t="s">
        <v>56</v>
      </c>
      <c r="D85" s="57" t="s">
        <v>82</v>
      </c>
      <c r="E85" s="58" t="s">
        <v>90</v>
      </c>
      <c r="F85" s="59" t="s">
        <v>91</v>
      </c>
      <c r="G85" s="60" t="s">
        <v>85</v>
      </c>
      <c r="H85" s="61">
        <v>0</v>
      </c>
      <c r="I85" s="62">
        <f>304.7*0.68</f>
        <v>207.196</v>
      </c>
      <c r="J85" s="63">
        <f>ROUND(I85*H85,2)</f>
        <v>0</v>
      </c>
      <c r="K85" s="56"/>
      <c r="L85" s="64" t="s">
        <v>1</v>
      </c>
      <c r="M85" s="98" t="s">
        <v>29</v>
      </c>
      <c r="O85" s="99">
        <f>N85*H85</f>
        <v>0</v>
      </c>
      <c r="P85" s="99">
        <v>0</v>
      </c>
      <c r="Q85" s="99">
        <f>P85*H85</f>
        <v>0</v>
      </c>
      <c r="R85" s="99">
        <v>0.28999999999999998</v>
      </c>
      <c r="S85" s="100">
        <f>R85*H85</f>
        <v>0</v>
      </c>
      <c r="AQ85" s="101" t="s">
        <v>86</v>
      </c>
      <c r="AS85" s="101" t="s">
        <v>82</v>
      </c>
      <c r="AT85" s="101" t="s">
        <v>56</v>
      </c>
      <c r="AX85" s="76" t="s">
        <v>80</v>
      </c>
      <c r="BD85" s="102">
        <f>IF(M85="základní",J85,0)</f>
        <v>0</v>
      </c>
      <c r="BE85" s="102">
        <f>IF(M85="snížená",J85,0)</f>
        <v>0</v>
      </c>
      <c r="BF85" s="102">
        <f>IF(M85="zákl. přenesená",J85,0)</f>
        <v>0</v>
      </c>
      <c r="BG85" s="102">
        <f>IF(M85="sníž. přenesená",J85,0)</f>
        <v>0</v>
      </c>
      <c r="BH85" s="102">
        <f>IF(M85="nulová",J85,0)</f>
        <v>0</v>
      </c>
      <c r="BI85" s="76" t="s">
        <v>52</v>
      </c>
      <c r="BJ85" s="102">
        <f>ROUND(I85*H85,2)</f>
        <v>0</v>
      </c>
      <c r="BK85" s="76" t="s">
        <v>86</v>
      </c>
      <c r="BL85" s="101" t="s">
        <v>92</v>
      </c>
    </row>
    <row r="86" spans="2:64" s="50" customFormat="1" ht="21.75" hidden="1" customHeight="1">
      <c r="B86" s="56"/>
      <c r="C86" s="57" t="s">
        <v>93</v>
      </c>
      <c r="D86" s="57" t="s">
        <v>82</v>
      </c>
      <c r="E86" s="58" t="s">
        <v>94</v>
      </c>
      <c r="F86" s="59" t="s">
        <v>95</v>
      </c>
      <c r="G86" s="60" t="s">
        <v>85</v>
      </c>
      <c r="H86" s="61">
        <v>0</v>
      </c>
      <c r="I86" s="62">
        <f>52.88*0.68</f>
        <v>35.958400000000005</v>
      </c>
      <c r="J86" s="63">
        <f>ROUND(I86*H86,2)</f>
        <v>0</v>
      </c>
      <c r="K86" s="56"/>
      <c r="L86" s="64" t="s">
        <v>1</v>
      </c>
      <c r="M86" s="98" t="s">
        <v>29</v>
      </c>
      <c r="O86" s="99">
        <f>N86*H86</f>
        <v>0</v>
      </c>
      <c r="P86" s="99">
        <v>0</v>
      </c>
      <c r="Q86" s="99">
        <f>P86*H86</f>
        <v>0</v>
      </c>
      <c r="R86" s="99">
        <v>0.44</v>
      </c>
      <c r="S86" s="100">
        <f>R86*H86</f>
        <v>0</v>
      </c>
      <c r="AQ86" s="101" t="s">
        <v>86</v>
      </c>
      <c r="AS86" s="101" t="s">
        <v>82</v>
      </c>
      <c r="AT86" s="101" t="s">
        <v>56</v>
      </c>
      <c r="AX86" s="76" t="s">
        <v>80</v>
      </c>
      <c r="BD86" s="102">
        <f>IF(M86="základní",J86,0)</f>
        <v>0</v>
      </c>
      <c r="BE86" s="102">
        <f>IF(M86="snížená",J86,0)</f>
        <v>0</v>
      </c>
      <c r="BF86" s="102">
        <f>IF(M86="zákl. přenesená",J86,0)</f>
        <v>0</v>
      </c>
      <c r="BG86" s="102">
        <f>IF(M86="sníž. přenesená",J86,0)</f>
        <v>0</v>
      </c>
      <c r="BH86" s="102">
        <f>IF(M86="nulová",J86,0)</f>
        <v>0</v>
      </c>
      <c r="BI86" s="76" t="s">
        <v>52</v>
      </c>
      <c r="BJ86" s="102">
        <f>ROUND(I86*H86,2)</f>
        <v>0</v>
      </c>
      <c r="BK86" s="76" t="s">
        <v>86</v>
      </c>
      <c r="BL86" s="101" t="s">
        <v>96</v>
      </c>
    </row>
    <row r="87" spans="2:64" s="50" customFormat="1" ht="21.75" hidden="1" customHeight="1">
      <c r="B87" s="56"/>
      <c r="C87" s="57" t="s">
        <v>86</v>
      </c>
      <c r="D87" s="57" t="s">
        <v>82</v>
      </c>
      <c r="E87" s="58" t="s">
        <v>97</v>
      </c>
      <c r="F87" s="59" t="s">
        <v>98</v>
      </c>
      <c r="G87" s="60" t="s">
        <v>85</v>
      </c>
      <c r="H87" s="61">
        <v>0</v>
      </c>
      <c r="I87" s="62">
        <f>28.88*0.68</f>
        <v>19.638400000000001</v>
      </c>
      <c r="J87" s="63">
        <f>ROUND(I87*H87,2)</f>
        <v>0</v>
      </c>
      <c r="K87" s="56"/>
      <c r="L87" s="64" t="s">
        <v>1</v>
      </c>
      <c r="M87" s="98" t="s">
        <v>29</v>
      </c>
      <c r="O87" s="99">
        <f>N87*H87</f>
        <v>0</v>
      </c>
      <c r="P87" s="99">
        <v>0</v>
      </c>
      <c r="Q87" s="99">
        <f>P87*H87</f>
        <v>0</v>
      </c>
      <c r="R87" s="99">
        <v>9.8000000000000004E-2</v>
      </c>
      <c r="S87" s="100">
        <f>R87*H87</f>
        <v>0</v>
      </c>
      <c r="AQ87" s="101" t="s">
        <v>86</v>
      </c>
      <c r="AS87" s="101" t="s">
        <v>82</v>
      </c>
      <c r="AT87" s="101" t="s">
        <v>56</v>
      </c>
      <c r="AX87" s="76" t="s">
        <v>80</v>
      </c>
      <c r="BD87" s="102">
        <f>IF(M87="základní",J87,0)</f>
        <v>0</v>
      </c>
      <c r="BE87" s="102">
        <f>IF(M87="snížená",J87,0)</f>
        <v>0</v>
      </c>
      <c r="BF87" s="102">
        <f>IF(M87="zákl. přenesená",J87,0)</f>
        <v>0</v>
      </c>
      <c r="BG87" s="102">
        <f>IF(M87="sníž. přenesená",J87,0)</f>
        <v>0</v>
      </c>
      <c r="BH87" s="102">
        <f>IF(M87="nulová",J87,0)</f>
        <v>0</v>
      </c>
      <c r="BI87" s="76" t="s">
        <v>52</v>
      </c>
      <c r="BJ87" s="102">
        <f>ROUND(I87*H87,2)</f>
        <v>0</v>
      </c>
      <c r="BK87" s="76" t="s">
        <v>86</v>
      </c>
      <c r="BL87" s="101" t="s">
        <v>99</v>
      </c>
    </row>
    <row r="88" spans="2:64" s="66" customFormat="1" hidden="1">
      <c r="B88" s="110"/>
      <c r="D88" s="104" t="s">
        <v>88</v>
      </c>
      <c r="E88" s="111" t="s">
        <v>1</v>
      </c>
      <c r="F88" s="112" t="s">
        <v>100</v>
      </c>
      <c r="H88" s="111" t="s">
        <v>1</v>
      </c>
      <c r="K88" s="110"/>
      <c r="L88" s="113"/>
      <c r="S88" s="114"/>
      <c r="AS88" s="111" t="s">
        <v>88</v>
      </c>
      <c r="AT88" s="111" t="s">
        <v>56</v>
      </c>
      <c r="AU88" s="66" t="s">
        <v>52</v>
      </c>
      <c r="AV88" s="66" t="s">
        <v>25</v>
      </c>
      <c r="AW88" s="66" t="s">
        <v>47</v>
      </c>
      <c r="AX88" s="111" t="s">
        <v>80</v>
      </c>
    </row>
    <row r="89" spans="2:64" s="65" customFormat="1" hidden="1">
      <c r="B89" s="103"/>
      <c r="D89" s="104" t="s">
        <v>88</v>
      </c>
      <c r="E89" s="105" t="s">
        <v>1</v>
      </c>
      <c r="F89" s="106" t="s">
        <v>101</v>
      </c>
      <c r="H89" s="107">
        <v>0</v>
      </c>
      <c r="K89" s="103"/>
      <c r="L89" s="108"/>
      <c r="S89" s="109"/>
      <c r="AS89" s="105" t="s">
        <v>88</v>
      </c>
      <c r="AT89" s="105" t="s">
        <v>56</v>
      </c>
      <c r="AU89" s="65" t="s">
        <v>56</v>
      </c>
      <c r="AV89" s="65" t="s">
        <v>25</v>
      </c>
      <c r="AW89" s="65" t="s">
        <v>52</v>
      </c>
      <c r="AX89" s="105" t="s">
        <v>80</v>
      </c>
    </row>
    <row r="90" spans="2:64" s="50" customFormat="1" ht="21.75" customHeight="1">
      <c r="B90" s="124"/>
      <c r="C90" s="174" t="s">
        <v>52</v>
      </c>
      <c r="D90" s="174"/>
      <c r="E90" s="175" t="s">
        <v>129</v>
      </c>
      <c r="F90" s="176" t="s">
        <v>135</v>
      </c>
      <c r="G90" s="177" t="s">
        <v>104</v>
      </c>
      <c r="H90" s="178">
        <v>24.25</v>
      </c>
      <c r="I90" s="62">
        <v>0</v>
      </c>
      <c r="J90" s="193">
        <f>ROUND(I90*H90,2)</f>
        <v>0</v>
      </c>
      <c r="K90" s="56"/>
      <c r="L90" s="64" t="s">
        <v>1</v>
      </c>
      <c r="M90" s="98" t="s">
        <v>29</v>
      </c>
      <c r="O90" s="99">
        <f>N90*H90</f>
        <v>0</v>
      </c>
      <c r="P90" s="99">
        <v>4.0000000000000003E-5</v>
      </c>
      <c r="Q90" s="99">
        <f>P90*H90</f>
        <v>9.7000000000000005E-4</v>
      </c>
      <c r="R90" s="99">
        <v>0.128</v>
      </c>
      <c r="S90" s="100">
        <f>R90*H90</f>
        <v>3.1040000000000001</v>
      </c>
      <c r="AQ90" s="101" t="s">
        <v>86</v>
      </c>
      <c r="AS90" s="101" t="s">
        <v>82</v>
      </c>
      <c r="AT90" s="101" t="s">
        <v>56</v>
      </c>
      <c r="AX90" s="76" t="s">
        <v>80</v>
      </c>
      <c r="BD90" s="102">
        <f>IF(M90="základní",J90,0)</f>
        <v>0</v>
      </c>
      <c r="BE90" s="102">
        <f>IF(M90="snížená",J90,0)</f>
        <v>0</v>
      </c>
      <c r="BF90" s="102">
        <f>IF(M90="zákl. přenesená",J90,0)</f>
        <v>0</v>
      </c>
      <c r="BG90" s="102">
        <f>IF(M90="sníž. přenesená",J90,0)</f>
        <v>0</v>
      </c>
      <c r="BH90" s="102">
        <f>IF(M90="nulová",J90,0)</f>
        <v>0</v>
      </c>
      <c r="BI90" s="76" t="s">
        <v>52</v>
      </c>
      <c r="BJ90" s="102">
        <f>ROUND(I90*H90,2)</f>
        <v>0</v>
      </c>
      <c r="BK90" s="76" t="s">
        <v>86</v>
      </c>
      <c r="BL90" s="101" t="s">
        <v>103</v>
      </c>
    </row>
    <row r="91" spans="2:64" s="50" customFormat="1" ht="12" customHeight="1">
      <c r="B91" s="124"/>
      <c r="C91" s="174"/>
      <c r="D91" s="174"/>
      <c r="E91" s="175"/>
      <c r="F91" s="179" t="s">
        <v>143</v>
      </c>
      <c r="G91" s="180"/>
      <c r="H91" s="181">
        <v>24.25</v>
      </c>
      <c r="I91" s="75"/>
      <c r="J91" s="193"/>
      <c r="K91" s="56"/>
      <c r="L91" s="64"/>
      <c r="M91" s="98"/>
      <c r="O91" s="99"/>
      <c r="P91" s="99"/>
      <c r="Q91" s="99"/>
      <c r="R91" s="99"/>
      <c r="S91" s="100"/>
      <c r="AQ91" s="101"/>
      <c r="AS91" s="101"/>
      <c r="AT91" s="101"/>
      <c r="AX91" s="76"/>
      <c r="BD91" s="102"/>
      <c r="BE91" s="102"/>
      <c r="BF91" s="102"/>
      <c r="BG91" s="102"/>
      <c r="BH91" s="102"/>
      <c r="BI91" s="76"/>
      <c r="BJ91" s="102"/>
      <c r="BK91" s="76"/>
      <c r="BL91" s="101"/>
    </row>
    <row r="92" spans="2:64" s="65" customFormat="1" ht="30.75" customHeight="1">
      <c r="B92" s="182"/>
      <c r="C92" s="174">
        <v>2</v>
      </c>
      <c r="D92" s="174"/>
      <c r="E92" s="175" t="s">
        <v>130</v>
      </c>
      <c r="F92" s="176" t="s">
        <v>144</v>
      </c>
      <c r="G92" s="177" t="s">
        <v>136</v>
      </c>
      <c r="H92" s="178">
        <v>3</v>
      </c>
      <c r="I92" s="62">
        <v>0</v>
      </c>
      <c r="J92" s="193">
        <f>ROUND(I92*H92,2)</f>
        <v>0</v>
      </c>
      <c r="K92" s="103"/>
      <c r="L92" s="108"/>
      <c r="S92" s="109"/>
      <c r="AS92" s="105"/>
      <c r="AT92" s="105"/>
      <c r="AX92" s="105"/>
    </row>
    <row r="93" spans="2:64" s="65" customFormat="1" ht="67.5" customHeight="1">
      <c r="B93" s="182"/>
      <c r="C93" s="174">
        <v>3</v>
      </c>
      <c r="D93" s="174"/>
      <c r="E93" s="175" t="s">
        <v>131</v>
      </c>
      <c r="F93" s="176" t="s">
        <v>142</v>
      </c>
      <c r="G93" s="177" t="s">
        <v>104</v>
      </c>
      <c r="H93" s="178">
        <v>20.25</v>
      </c>
      <c r="I93" s="62">
        <v>0</v>
      </c>
      <c r="J93" s="193">
        <f>ROUND(I93*H93,2)</f>
        <v>0</v>
      </c>
      <c r="K93" s="103"/>
      <c r="L93" s="108"/>
      <c r="S93" s="109"/>
      <c r="AS93" s="105"/>
      <c r="AT93" s="105"/>
      <c r="AX93" s="105"/>
    </row>
    <row r="94" spans="2:64" s="65" customFormat="1" ht="56.25" customHeight="1">
      <c r="B94" s="182"/>
      <c r="C94" s="174">
        <v>4</v>
      </c>
      <c r="D94" s="174"/>
      <c r="E94" s="175"/>
      <c r="F94" s="176" t="s">
        <v>145</v>
      </c>
      <c r="G94" s="177" t="s">
        <v>104</v>
      </c>
      <c r="H94" s="178">
        <v>4</v>
      </c>
      <c r="I94" s="62">
        <v>0</v>
      </c>
      <c r="J94" s="193">
        <f>ROUND(I94*H94,2)</f>
        <v>0</v>
      </c>
      <c r="K94" s="103"/>
      <c r="L94" s="108"/>
      <c r="S94" s="109"/>
      <c r="AS94" s="105"/>
      <c r="AT94" s="105"/>
      <c r="AX94" s="105"/>
    </row>
    <row r="95" spans="2:64" s="50" customFormat="1" ht="25.5" customHeight="1">
      <c r="B95" s="124"/>
      <c r="C95" s="174">
        <v>5</v>
      </c>
      <c r="D95" s="174" t="s">
        <v>82</v>
      </c>
      <c r="E95" s="175" t="s">
        <v>126</v>
      </c>
      <c r="F95" s="176" t="s">
        <v>137</v>
      </c>
      <c r="G95" s="177" t="s">
        <v>123</v>
      </c>
      <c r="H95" s="178">
        <v>1</v>
      </c>
      <c r="I95" s="62">
        <v>0</v>
      </c>
      <c r="J95" s="193">
        <f>ROUND(I95*H95,2)</f>
        <v>0</v>
      </c>
      <c r="K95" s="56"/>
      <c r="L95" s="64" t="s">
        <v>1</v>
      </c>
      <c r="M95" s="98" t="s">
        <v>29</v>
      </c>
      <c r="O95" s="99">
        <f>N95*H95</f>
        <v>0</v>
      </c>
      <c r="P95" s="99">
        <v>0</v>
      </c>
      <c r="Q95" s="99">
        <f>P95*H95</f>
        <v>0</v>
      </c>
      <c r="R95" s="99">
        <v>0.20499999999999999</v>
      </c>
      <c r="S95" s="100">
        <f>R95*H95</f>
        <v>0.20499999999999999</v>
      </c>
      <c r="AQ95" s="101" t="s">
        <v>86</v>
      </c>
      <c r="AS95" s="101" t="s">
        <v>82</v>
      </c>
      <c r="AT95" s="101" t="s">
        <v>56</v>
      </c>
      <c r="AX95" s="76" t="s">
        <v>80</v>
      </c>
      <c r="BD95" s="102">
        <f>IF(M95="základní",J95,0)</f>
        <v>0</v>
      </c>
      <c r="BE95" s="102">
        <f>IF(M95="snížená",J95,0)</f>
        <v>0</v>
      </c>
      <c r="BF95" s="102">
        <f>IF(M95="zákl. přenesená",J95,0)</f>
        <v>0</v>
      </c>
      <c r="BG95" s="102">
        <f>IF(M95="sníž. přenesená",J95,0)</f>
        <v>0</v>
      </c>
      <c r="BH95" s="102">
        <f>IF(M95="nulová",J95,0)</f>
        <v>0</v>
      </c>
      <c r="BI95" s="76" t="s">
        <v>52</v>
      </c>
      <c r="BJ95" s="102">
        <f>ROUND(I95*H95,2)</f>
        <v>0</v>
      </c>
      <c r="BK95" s="76" t="s">
        <v>86</v>
      </c>
      <c r="BL95" s="101" t="s">
        <v>105</v>
      </c>
    </row>
    <row r="96" spans="2:64" s="65" customFormat="1" hidden="1">
      <c r="B96" s="182"/>
      <c r="C96" s="183"/>
      <c r="D96" s="184" t="s">
        <v>88</v>
      </c>
      <c r="E96" s="185" t="s">
        <v>1</v>
      </c>
      <c r="F96" s="186"/>
      <c r="G96" s="183"/>
      <c r="H96" s="187"/>
      <c r="J96" s="183"/>
      <c r="K96" s="103"/>
      <c r="L96" s="108"/>
      <c r="S96" s="109"/>
      <c r="AS96" s="105" t="s">
        <v>88</v>
      </c>
      <c r="AT96" s="105" t="s">
        <v>56</v>
      </c>
      <c r="AU96" s="65" t="s">
        <v>56</v>
      </c>
      <c r="AV96" s="65" t="s">
        <v>25</v>
      </c>
      <c r="AW96" s="65" t="s">
        <v>47</v>
      </c>
      <c r="AX96" s="105" t="s">
        <v>80</v>
      </c>
    </row>
    <row r="97" spans="2:64" s="67" customFormat="1" hidden="1">
      <c r="B97" s="188"/>
      <c r="C97" s="189"/>
      <c r="D97" s="184"/>
      <c r="E97" s="190"/>
      <c r="F97" s="191"/>
      <c r="G97" s="189"/>
      <c r="H97" s="192"/>
      <c r="J97" s="189"/>
      <c r="K97" s="115"/>
      <c r="L97" s="117"/>
      <c r="S97" s="118"/>
      <c r="AS97" s="116" t="s">
        <v>88</v>
      </c>
      <c r="AT97" s="116" t="s">
        <v>56</v>
      </c>
      <c r="AU97" s="67" t="s">
        <v>86</v>
      </c>
      <c r="AV97" s="67" t="s">
        <v>25</v>
      </c>
      <c r="AW97" s="67" t="s">
        <v>52</v>
      </c>
      <c r="AX97" s="116" t="s">
        <v>80</v>
      </c>
    </row>
    <row r="98" spans="2:64" s="67" customFormat="1" hidden="1">
      <c r="B98" s="188"/>
      <c r="C98" s="189"/>
      <c r="D98" s="184"/>
      <c r="E98" s="190"/>
      <c r="F98" s="191"/>
      <c r="G98" s="189"/>
      <c r="H98" s="192"/>
      <c r="J98" s="189"/>
      <c r="K98" s="115"/>
      <c r="L98" s="117"/>
      <c r="S98" s="118"/>
      <c r="AS98" s="116"/>
      <c r="AT98" s="116"/>
      <c r="AX98" s="116"/>
    </row>
    <row r="99" spans="2:64" s="67" customFormat="1" hidden="1">
      <c r="B99" s="188"/>
      <c r="C99" s="189"/>
      <c r="D99" s="184"/>
      <c r="E99" s="190"/>
      <c r="F99" s="191"/>
      <c r="G99" s="189"/>
      <c r="H99" s="192"/>
      <c r="J99" s="189"/>
      <c r="K99" s="115"/>
      <c r="L99" s="117"/>
      <c r="S99" s="118"/>
      <c r="AS99" s="116"/>
      <c r="AT99" s="116"/>
      <c r="AX99" s="116"/>
    </row>
    <row r="100" spans="2:64" s="50" customFormat="1" ht="28.5" customHeight="1">
      <c r="B100" s="124"/>
      <c r="C100" s="174">
        <v>6</v>
      </c>
      <c r="D100" s="174" t="s">
        <v>82</v>
      </c>
      <c r="E100" s="175" t="s">
        <v>107</v>
      </c>
      <c r="F100" s="176" t="s">
        <v>138</v>
      </c>
      <c r="G100" s="177" t="s">
        <v>123</v>
      </c>
      <c r="H100" s="178">
        <v>1</v>
      </c>
      <c r="I100" s="62">
        <v>0</v>
      </c>
      <c r="J100" s="193">
        <f>ROUND(I100*H100,2)</f>
        <v>0</v>
      </c>
      <c r="K100" s="56"/>
      <c r="L100" s="64" t="s">
        <v>1</v>
      </c>
      <c r="M100" s="98" t="s">
        <v>29</v>
      </c>
      <c r="O100" s="99">
        <f>N100*H100</f>
        <v>0</v>
      </c>
      <c r="P100" s="99">
        <v>0</v>
      </c>
      <c r="Q100" s="99">
        <f>P100*H100</f>
        <v>0</v>
      </c>
      <c r="R100" s="99">
        <v>0</v>
      </c>
      <c r="S100" s="100">
        <f>R100*H100</f>
        <v>0</v>
      </c>
      <c r="AQ100" s="101" t="s">
        <v>86</v>
      </c>
      <c r="AS100" s="101" t="s">
        <v>82</v>
      </c>
      <c r="AT100" s="101" t="s">
        <v>56</v>
      </c>
      <c r="AX100" s="76" t="s">
        <v>80</v>
      </c>
      <c r="BD100" s="102">
        <f>IF(M100="základní",J100,0)</f>
        <v>0</v>
      </c>
      <c r="BE100" s="102">
        <f>IF(M100="snížená",J100,0)</f>
        <v>0</v>
      </c>
      <c r="BF100" s="102">
        <f>IF(M100="zákl. přenesená",J100,0)</f>
        <v>0</v>
      </c>
      <c r="BG100" s="102">
        <f>IF(M100="sníž. přenesená",J100,0)</f>
        <v>0</v>
      </c>
      <c r="BH100" s="102">
        <f>IF(M100="nulová",J100,0)</f>
        <v>0</v>
      </c>
      <c r="BI100" s="76" t="s">
        <v>52</v>
      </c>
      <c r="BJ100" s="102">
        <f>ROUND(I100*H100,2)</f>
        <v>0</v>
      </c>
      <c r="BK100" s="76" t="s">
        <v>86</v>
      </c>
      <c r="BL100" s="101" t="s">
        <v>109</v>
      </c>
    </row>
    <row r="101" spans="2:64" s="50" customFormat="1" ht="21.75" hidden="1" customHeight="1">
      <c r="B101" s="124"/>
      <c r="C101" s="174" t="s">
        <v>110</v>
      </c>
      <c r="D101" s="174" t="s">
        <v>82</v>
      </c>
      <c r="E101" s="175" t="s">
        <v>107</v>
      </c>
      <c r="F101" s="176" t="s">
        <v>108</v>
      </c>
      <c r="G101" s="177" t="s">
        <v>106</v>
      </c>
      <c r="H101" s="178">
        <v>0</v>
      </c>
      <c r="I101" s="62">
        <f>259.22*0.9</f>
        <v>233.29800000000003</v>
      </c>
      <c r="J101" s="193">
        <f>ROUND(I101*H101,2)</f>
        <v>0</v>
      </c>
      <c r="K101" s="56"/>
      <c r="L101" s="64" t="s">
        <v>1</v>
      </c>
      <c r="M101" s="98" t="s">
        <v>29</v>
      </c>
      <c r="O101" s="99">
        <f>N101*H101</f>
        <v>0</v>
      </c>
      <c r="P101" s="99">
        <v>0</v>
      </c>
      <c r="Q101" s="99">
        <f>P101*H101</f>
        <v>0</v>
      </c>
      <c r="R101" s="99">
        <v>0</v>
      </c>
      <c r="S101" s="100">
        <f>R101*H101</f>
        <v>0</v>
      </c>
      <c r="AQ101" s="101" t="s">
        <v>86</v>
      </c>
      <c r="AS101" s="101" t="s">
        <v>82</v>
      </c>
      <c r="AT101" s="101" t="s">
        <v>56</v>
      </c>
      <c r="AX101" s="76" t="s">
        <v>80</v>
      </c>
      <c r="BD101" s="102">
        <f>IF(M101="základní",J101,0)</f>
        <v>0</v>
      </c>
      <c r="BE101" s="102">
        <f>IF(M101="snížená",J101,0)</f>
        <v>0</v>
      </c>
      <c r="BF101" s="102">
        <f>IF(M101="zákl. přenesená",J101,0)</f>
        <v>0</v>
      </c>
      <c r="BG101" s="102">
        <f>IF(M101="sníž. přenesená",J101,0)</f>
        <v>0</v>
      </c>
      <c r="BH101" s="102">
        <f>IF(M101="nulová",J101,0)</f>
        <v>0</v>
      </c>
      <c r="BI101" s="76" t="s">
        <v>52</v>
      </c>
      <c r="BJ101" s="102">
        <f>ROUND(I101*H101,2)</f>
        <v>0</v>
      </c>
      <c r="BK101" s="76" t="s">
        <v>86</v>
      </c>
      <c r="BL101" s="101" t="s">
        <v>111</v>
      </c>
    </row>
    <row r="102" spans="2:64" s="65" customFormat="1" hidden="1">
      <c r="B102" s="182"/>
      <c r="C102" s="183"/>
      <c r="D102" s="184" t="s">
        <v>88</v>
      </c>
      <c r="E102" s="185" t="s">
        <v>1</v>
      </c>
      <c r="F102" s="186" t="s">
        <v>62</v>
      </c>
      <c r="G102" s="183"/>
      <c r="H102" s="187">
        <v>9.7200000000000006</v>
      </c>
      <c r="J102" s="183"/>
      <c r="K102" s="103"/>
      <c r="L102" s="108"/>
      <c r="S102" s="109"/>
      <c r="AS102" s="105" t="s">
        <v>88</v>
      </c>
      <c r="AT102" s="105" t="s">
        <v>56</v>
      </c>
      <c r="AU102" s="65" t="s">
        <v>56</v>
      </c>
      <c r="AV102" s="65" t="s">
        <v>25</v>
      </c>
      <c r="AW102" s="65" t="s">
        <v>52</v>
      </c>
      <c r="AX102" s="105" t="s">
        <v>80</v>
      </c>
    </row>
    <row r="103" spans="2:64" s="50" customFormat="1" ht="33" hidden="1" customHeight="1">
      <c r="B103" s="124"/>
      <c r="C103" s="174" t="s">
        <v>112</v>
      </c>
      <c r="D103" s="174" t="s">
        <v>82</v>
      </c>
      <c r="E103" s="175" t="s">
        <v>113</v>
      </c>
      <c r="F103" s="176" t="s">
        <v>114</v>
      </c>
      <c r="G103" s="177" t="s">
        <v>106</v>
      </c>
      <c r="H103" s="178">
        <v>0</v>
      </c>
      <c r="I103" s="62">
        <f>19.83*0.7</f>
        <v>13.880999999999998</v>
      </c>
      <c r="J103" s="193">
        <f>ROUND(I103*H103,2)</f>
        <v>0</v>
      </c>
      <c r="K103" s="56"/>
      <c r="L103" s="64" t="s">
        <v>1</v>
      </c>
      <c r="M103" s="98" t="s">
        <v>29</v>
      </c>
      <c r="O103" s="99">
        <f>N103*H103</f>
        <v>0</v>
      </c>
      <c r="P103" s="99">
        <v>0</v>
      </c>
      <c r="Q103" s="99">
        <f>P103*H103</f>
        <v>0</v>
      </c>
      <c r="R103" s="99">
        <v>0</v>
      </c>
      <c r="S103" s="100">
        <f>R103*H103</f>
        <v>0</v>
      </c>
      <c r="AQ103" s="101" t="s">
        <v>86</v>
      </c>
      <c r="AS103" s="101" t="s">
        <v>82</v>
      </c>
      <c r="AT103" s="101" t="s">
        <v>56</v>
      </c>
      <c r="AX103" s="76" t="s">
        <v>80</v>
      </c>
      <c r="BD103" s="102">
        <f>IF(M103="základní",J103,0)</f>
        <v>0</v>
      </c>
      <c r="BE103" s="102">
        <f>IF(M103="snížená",J103,0)</f>
        <v>0</v>
      </c>
      <c r="BF103" s="102">
        <f>IF(M103="zákl. přenesená",J103,0)</f>
        <v>0</v>
      </c>
      <c r="BG103" s="102">
        <f>IF(M103="sníž. přenesená",J103,0)</f>
        <v>0</v>
      </c>
      <c r="BH103" s="102">
        <f>IF(M103="nulová",J103,0)</f>
        <v>0</v>
      </c>
      <c r="BI103" s="76" t="s">
        <v>52</v>
      </c>
      <c r="BJ103" s="102">
        <f>ROUND(I103*H103,2)</f>
        <v>0</v>
      </c>
      <c r="BK103" s="76" t="s">
        <v>86</v>
      </c>
      <c r="BL103" s="101" t="s">
        <v>115</v>
      </c>
    </row>
    <row r="104" spans="2:64" s="65" customFormat="1" hidden="1">
      <c r="B104" s="182"/>
      <c r="C104" s="183"/>
      <c r="D104" s="184" t="s">
        <v>88</v>
      </c>
      <c r="E104" s="185" t="s">
        <v>1</v>
      </c>
      <c r="F104" s="186" t="s">
        <v>116</v>
      </c>
      <c r="G104" s="183"/>
      <c r="H104" s="187">
        <v>97.2</v>
      </c>
      <c r="J104" s="183"/>
      <c r="K104" s="103"/>
      <c r="L104" s="108"/>
      <c r="S104" s="109"/>
      <c r="AS104" s="105" t="s">
        <v>88</v>
      </c>
      <c r="AT104" s="105" t="s">
        <v>56</v>
      </c>
      <c r="AU104" s="65" t="s">
        <v>56</v>
      </c>
      <c r="AV104" s="65" t="s">
        <v>25</v>
      </c>
      <c r="AW104" s="65" t="s">
        <v>52</v>
      </c>
      <c r="AX104" s="105" t="s">
        <v>80</v>
      </c>
    </row>
    <row r="105" spans="2:64" s="50" customFormat="1" ht="21.75" customHeight="1">
      <c r="B105" s="124"/>
      <c r="C105" s="174">
        <v>7</v>
      </c>
      <c r="D105" s="174" t="s">
        <v>82</v>
      </c>
      <c r="E105" s="175" t="s">
        <v>117</v>
      </c>
      <c r="F105" s="176" t="s">
        <v>139</v>
      </c>
      <c r="G105" s="177" t="s">
        <v>123</v>
      </c>
      <c r="H105" s="178">
        <v>1</v>
      </c>
      <c r="I105" s="62">
        <v>0</v>
      </c>
      <c r="J105" s="193">
        <f>ROUND(I105*H105,2)</f>
        <v>0</v>
      </c>
      <c r="K105" s="56"/>
      <c r="L105" s="64" t="s">
        <v>1</v>
      </c>
      <c r="M105" s="98" t="s">
        <v>29</v>
      </c>
      <c r="O105" s="99">
        <f>N105*H105</f>
        <v>0</v>
      </c>
      <c r="P105" s="99">
        <v>0</v>
      </c>
      <c r="Q105" s="99">
        <f>P105*H105</f>
        <v>0</v>
      </c>
      <c r="R105" s="99">
        <v>0</v>
      </c>
      <c r="S105" s="100">
        <f>R105*H105</f>
        <v>0</v>
      </c>
      <c r="AQ105" s="101" t="s">
        <v>86</v>
      </c>
      <c r="AS105" s="101" t="s">
        <v>82</v>
      </c>
      <c r="AT105" s="101" t="s">
        <v>56</v>
      </c>
      <c r="AX105" s="76" t="s">
        <v>80</v>
      </c>
      <c r="BD105" s="102">
        <f>IF(M105="základní",J105,0)</f>
        <v>0</v>
      </c>
      <c r="BE105" s="102">
        <f>IF(M105="snížená",J105,0)</f>
        <v>0</v>
      </c>
      <c r="BF105" s="102">
        <f>IF(M105="zákl. přenesená",J105,0)</f>
        <v>0</v>
      </c>
      <c r="BG105" s="102">
        <f>IF(M105="sníž. přenesená",J105,0)</f>
        <v>0</v>
      </c>
      <c r="BH105" s="102">
        <f>IF(M105="nulová",J105,0)</f>
        <v>0</v>
      </c>
      <c r="BI105" s="76" t="s">
        <v>52</v>
      </c>
      <c r="BJ105" s="102">
        <f>ROUND(I105*H105,2)</f>
        <v>0</v>
      </c>
      <c r="BK105" s="76" t="s">
        <v>86</v>
      </c>
      <c r="BL105" s="101" t="s">
        <v>118</v>
      </c>
    </row>
    <row r="106" spans="2:64" s="55" customFormat="1" ht="25.9" customHeight="1">
      <c r="B106" s="167"/>
      <c r="C106" s="168"/>
      <c r="D106" s="169" t="s">
        <v>46</v>
      </c>
      <c r="E106" s="170" t="s">
        <v>119</v>
      </c>
      <c r="F106" s="170" t="s">
        <v>120</v>
      </c>
      <c r="G106" s="168"/>
      <c r="H106" s="168"/>
      <c r="J106" s="171">
        <f>J107</f>
        <v>0</v>
      </c>
      <c r="K106" s="91"/>
      <c r="L106" s="93"/>
      <c r="O106" s="94" t="e">
        <f>O107+#REF!</f>
        <v>#REF!</v>
      </c>
      <c r="Q106" s="94" t="e">
        <f>Q107+#REF!</f>
        <v>#REF!</v>
      </c>
      <c r="S106" s="95" t="e">
        <f>S107+#REF!</f>
        <v>#REF!</v>
      </c>
      <c r="AQ106" s="92" t="s">
        <v>102</v>
      </c>
      <c r="AS106" s="96" t="s">
        <v>46</v>
      </c>
      <c r="AT106" s="96" t="s">
        <v>47</v>
      </c>
      <c r="AX106" s="92" t="s">
        <v>80</v>
      </c>
      <c r="BJ106" s="97" t="e">
        <f>BJ107+#REF!</f>
        <v>#REF!</v>
      </c>
    </row>
    <row r="107" spans="2:64" s="55" customFormat="1" ht="22.9" customHeight="1">
      <c r="B107" s="167"/>
      <c r="C107" s="168"/>
      <c r="D107" s="169" t="s">
        <v>46</v>
      </c>
      <c r="E107" s="172" t="s">
        <v>121</v>
      </c>
      <c r="F107" s="172" t="s">
        <v>119</v>
      </c>
      <c r="G107" s="168"/>
      <c r="H107" s="168"/>
      <c r="J107" s="173">
        <f>J108+J109</f>
        <v>0</v>
      </c>
      <c r="K107" s="91"/>
      <c r="L107" s="93"/>
      <c r="O107" s="94">
        <f>O109</f>
        <v>0</v>
      </c>
      <c r="Q107" s="94">
        <f>Q109</f>
        <v>0</v>
      </c>
      <c r="S107" s="95">
        <f>S109</f>
        <v>0</v>
      </c>
      <c r="AQ107" s="92" t="s">
        <v>102</v>
      </c>
      <c r="AS107" s="96" t="s">
        <v>46</v>
      </c>
      <c r="AT107" s="96" t="s">
        <v>52</v>
      </c>
      <c r="AX107" s="92" t="s">
        <v>80</v>
      </c>
      <c r="BJ107" s="97">
        <f>BJ109</f>
        <v>0</v>
      </c>
    </row>
    <row r="108" spans="2:64" s="55" customFormat="1" ht="22.9" customHeight="1">
      <c r="B108" s="167"/>
      <c r="C108" s="174">
        <v>8</v>
      </c>
      <c r="D108" s="174" t="s">
        <v>82</v>
      </c>
      <c r="E108" s="175" t="s">
        <v>122</v>
      </c>
      <c r="F108" s="176" t="s">
        <v>140</v>
      </c>
      <c r="G108" s="177" t="s">
        <v>123</v>
      </c>
      <c r="H108" s="178">
        <v>1</v>
      </c>
      <c r="I108" s="62">
        <v>0</v>
      </c>
      <c r="J108" s="193">
        <f>ROUND(I108*H108,2)</f>
        <v>0</v>
      </c>
      <c r="K108" s="91"/>
      <c r="L108" s="93"/>
      <c r="O108" s="94"/>
      <c r="Q108" s="94"/>
      <c r="S108" s="95"/>
      <c r="AQ108" s="92"/>
      <c r="AS108" s="96"/>
      <c r="AT108" s="96"/>
      <c r="AX108" s="92"/>
      <c r="BJ108" s="97"/>
    </row>
    <row r="109" spans="2:64" s="50" customFormat="1" ht="16.5" customHeight="1">
      <c r="B109" s="124"/>
      <c r="C109" s="174">
        <v>9</v>
      </c>
      <c r="D109" s="174" t="s">
        <v>82</v>
      </c>
      <c r="E109" s="175" t="s">
        <v>122</v>
      </c>
      <c r="F109" s="176" t="s">
        <v>141</v>
      </c>
      <c r="G109" s="177" t="s">
        <v>123</v>
      </c>
      <c r="H109" s="178">
        <v>1</v>
      </c>
      <c r="I109" s="62">
        <v>0</v>
      </c>
      <c r="J109" s="193">
        <f>ROUND(I109*H109,2)</f>
        <v>0</v>
      </c>
      <c r="K109" s="56"/>
      <c r="L109" s="64" t="s">
        <v>1</v>
      </c>
      <c r="M109" s="98" t="s">
        <v>29</v>
      </c>
      <c r="O109" s="99">
        <f>N109*H109</f>
        <v>0</v>
      </c>
      <c r="P109" s="99">
        <v>0</v>
      </c>
      <c r="Q109" s="99">
        <f>P109*H109</f>
        <v>0</v>
      </c>
      <c r="R109" s="99">
        <v>0</v>
      </c>
      <c r="S109" s="100">
        <f>R109*H109</f>
        <v>0</v>
      </c>
      <c r="AQ109" s="101" t="s">
        <v>124</v>
      </c>
      <c r="AS109" s="101" t="s">
        <v>82</v>
      </c>
      <c r="AT109" s="101" t="s">
        <v>56</v>
      </c>
      <c r="AX109" s="76" t="s">
        <v>80</v>
      </c>
      <c r="BD109" s="102">
        <f>IF(M109="základní",J109,0)</f>
        <v>0</v>
      </c>
      <c r="BE109" s="102">
        <f>IF(M109="snížená",J109,0)</f>
        <v>0</v>
      </c>
      <c r="BF109" s="102">
        <f>IF(M109="zákl. přenesená",J109,0)</f>
        <v>0</v>
      </c>
      <c r="BG109" s="102">
        <f>IF(M109="sníž. přenesená",J109,0)</f>
        <v>0</v>
      </c>
      <c r="BH109" s="102">
        <f>IF(M109="nulová",J109,0)</f>
        <v>0</v>
      </c>
      <c r="BI109" s="76" t="s">
        <v>52</v>
      </c>
      <c r="BJ109" s="102">
        <f>ROUND(I109*H109,2)</f>
        <v>0</v>
      </c>
      <c r="BK109" s="76" t="s">
        <v>124</v>
      </c>
      <c r="BL109" s="101" t="s">
        <v>125</v>
      </c>
    </row>
    <row r="110" spans="2:64" s="50" customFormat="1" ht="6.95" customHeight="1">
      <c r="B110" s="81"/>
      <c r="C110" s="54"/>
      <c r="D110" s="54"/>
      <c r="E110" s="54"/>
      <c r="F110" s="54"/>
      <c r="G110" s="54"/>
      <c r="H110" s="54"/>
      <c r="I110" s="54"/>
      <c r="J110" s="54"/>
      <c r="K110" s="56"/>
    </row>
  </sheetData>
  <sheetProtection algorithmName="SHA-512" hashValue="6g9Zc3/OcU5Vo0CE63pD4DwwL499RgBTEDJ3ruDMftKIXtbHb6tXvRqUSkXn25sSGs/AQYlmMzfMd+CCHMuGBA==" saltValue="J55nI0Hzt/kJb4dDqQU2gw==" spinCount="100000" sheet="1" objects="1" scenarios="1"/>
  <autoFilter ref="C79:J109"/>
  <mergeCells count="5">
    <mergeCell ref="E72:H72"/>
    <mergeCell ref="K2:U2"/>
    <mergeCell ref="E7:H7"/>
    <mergeCell ref="E16:H16"/>
    <mergeCell ref="E25:H2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 stavby</vt:lpstr>
      <vt:lpstr>schodiště</vt:lpstr>
      <vt:lpstr>'Rekapitulace stavby'!Názvy_tisku</vt:lpstr>
      <vt:lpstr>schodiště!Názvy_tisku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Lysák Michal</cp:lastModifiedBy>
  <dcterms:created xsi:type="dcterms:W3CDTF">2020-01-23T08:54:52Z</dcterms:created>
  <dcterms:modified xsi:type="dcterms:W3CDTF">2025-06-18T11:56:36Z</dcterms:modified>
</cp:coreProperties>
</file>