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9040" windowHeight="15840" activeTab="1"/>
  </bookViews>
  <sheets>
    <sheet name="Rekapitulace stavby" sheetId="1" r:id="rId1"/>
    <sheet name="052025 lávka" sheetId="2" r:id="rId2"/>
  </sheets>
  <definedNames>
    <definedName name="_xlnm._FilterDatabase" localSheetId="1" hidden="1">'052025 lávka'!$C$119:$K$191</definedName>
    <definedName name="_xlnm.Print_Titles" localSheetId="1">'052025 lávka'!$119:$119</definedName>
    <definedName name="_xlnm.Print_Titles" localSheetId="0">'Rekapitulace stavby'!$85:$85</definedName>
    <definedName name="_xlnm.Print_Area" localSheetId="1">'052025 lávka'!$C$4:$J$74,'052025 lávka'!$C$80:$J$103,'052025 lávka'!$C$109:$K$191</definedName>
    <definedName name="_xlnm.Print_Area" localSheetId="0">'Rekapitulace stavby'!$D$4:$AO$69,'Rekapitulace stavby'!$C$75:$AQ$89</definedName>
  </definedNames>
  <calcPr calcId="124519"/>
</workbook>
</file>

<file path=xl/calcChain.xml><?xml version="1.0" encoding="utf-8"?>
<calcChain xmlns="http://schemas.openxmlformats.org/spreadsheetml/2006/main">
  <c r="J135" i="2"/>
  <c r="J151"/>
  <c r="J137"/>
  <c r="J167"/>
  <c r="J159"/>
  <c r="J188"/>
  <c r="J133"/>
  <c r="J130"/>
  <c r="J31"/>
  <c r="J32"/>
  <c r="J33"/>
  <c r="J186" l="1"/>
  <c r="J184"/>
  <c r="J183" l="1"/>
  <c r="J88" i="1"/>
  <c r="J98" i="2" l="1"/>
  <c r="J99"/>
  <c r="J95"/>
  <c r="H144" l="1"/>
  <c r="J180" l="1"/>
  <c r="J173"/>
  <c r="BK163"/>
  <c r="BK156"/>
  <c r="J155"/>
  <c r="BK154"/>
  <c r="J148"/>
  <c r="BK141"/>
  <c r="I127"/>
  <c r="BK127" s="1"/>
  <c r="I126"/>
  <c r="J126" s="1"/>
  <c r="I125"/>
  <c r="I123"/>
  <c r="J123" s="1"/>
  <c r="AY88" i="1"/>
  <c r="AX88"/>
  <c r="BI191" i="2"/>
  <c r="BH191"/>
  <c r="BG191"/>
  <c r="BF191"/>
  <c r="T191"/>
  <c r="T190" s="1"/>
  <c r="R191"/>
  <c r="R190" s="1"/>
  <c r="P191"/>
  <c r="P190" s="1"/>
  <c r="BI188"/>
  <c r="BH188"/>
  <c r="BG188"/>
  <c r="BF188"/>
  <c r="T188"/>
  <c r="T187" s="1"/>
  <c r="R188"/>
  <c r="R187" s="1"/>
  <c r="P188"/>
  <c r="P187" s="1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3"/>
  <c r="BH173"/>
  <c r="BG173"/>
  <c r="BF173"/>
  <c r="T173"/>
  <c r="R173"/>
  <c r="P173"/>
  <c r="BI171"/>
  <c r="BH171"/>
  <c r="BG171"/>
  <c r="BF171"/>
  <c r="T171"/>
  <c r="R171"/>
  <c r="P171"/>
  <c r="BI167"/>
  <c r="BH167"/>
  <c r="BG167"/>
  <c r="BF167"/>
  <c r="T167"/>
  <c r="R167"/>
  <c r="P167"/>
  <c r="BI164"/>
  <c r="BH164"/>
  <c r="BG164"/>
  <c r="BF164"/>
  <c r="T164"/>
  <c r="R164"/>
  <c r="P164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0"/>
  <c r="BH130"/>
  <c r="BG130"/>
  <c r="BF130"/>
  <c r="T130"/>
  <c r="R130"/>
  <c r="P130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3"/>
  <c r="BH123"/>
  <c r="BG123"/>
  <c r="BF123"/>
  <c r="T123"/>
  <c r="R123"/>
  <c r="P123"/>
  <c r="F116"/>
  <c r="F114"/>
  <c r="E112"/>
  <c r="F87"/>
  <c r="F85"/>
  <c r="E83"/>
  <c r="J19"/>
  <c r="E19"/>
  <c r="J116" s="1"/>
  <c r="J18"/>
  <c r="E16"/>
  <c r="J85"/>
  <c r="L83" i="1"/>
  <c r="AM83"/>
  <c r="AM82"/>
  <c r="L82"/>
  <c r="AM80"/>
  <c r="L80"/>
  <c r="L78"/>
  <c r="L77"/>
  <c r="BK188" i="2"/>
  <c r="J178"/>
  <c r="J176"/>
  <c r="BK159"/>
  <c r="J157"/>
  <c r="BK155"/>
  <c r="J154"/>
  <c r="J150"/>
  <c r="BK145"/>
  <c r="BK143"/>
  <c r="J141"/>
  <c r="J125"/>
  <c r="BK191"/>
  <c r="BK176"/>
  <c r="J171"/>
  <c r="BK167"/>
  <c r="BK164"/>
  <c r="J161"/>
  <c r="BK149"/>
  <c r="BK130"/>
  <c r="BK123"/>
  <c r="J191"/>
  <c r="BK178"/>
  <c r="BK157"/>
  <c r="BK148"/>
  <c r="J145"/>
  <c r="J143"/>
  <c r="AS87" i="1"/>
  <c r="BK171" i="2"/>
  <c r="J164"/>
  <c r="BK161"/>
  <c r="BK150"/>
  <c r="J149"/>
  <c r="BK125"/>
  <c r="J163" l="1"/>
  <c r="BE163" s="1"/>
  <c r="BK180"/>
  <c r="BK173"/>
  <c r="BK126"/>
  <c r="F32"/>
  <c r="BC88" i="1" s="1"/>
  <c r="BC87" s="1"/>
  <c r="J156" i="2"/>
  <c r="BE156" s="1"/>
  <c r="J127"/>
  <c r="BE127" s="1"/>
  <c r="F31"/>
  <c r="BB88" i="1" s="1"/>
  <c r="BB87" s="1"/>
  <c r="AX87" s="1"/>
  <c r="F33" i="2"/>
  <c r="BD88" i="1" s="1"/>
  <c r="BD87" s="1"/>
  <c r="J172" i="2"/>
  <c r="F88"/>
  <c r="E22"/>
  <c r="P189"/>
  <c r="T189"/>
  <c r="R189"/>
  <c r="T122"/>
  <c r="R147"/>
  <c r="P153"/>
  <c r="P122"/>
  <c r="P147"/>
  <c r="R153"/>
  <c r="P172"/>
  <c r="R122"/>
  <c r="T147"/>
  <c r="T153"/>
  <c r="T172"/>
  <c r="BK147"/>
  <c r="J147" s="1"/>
  <c r="J96" s="1"/>
  <c r="BK153"/>
  <c r="R172"/>
  <c r="J87"/>
  <c r="J114"/>
  <c r="F117"/>
  <c r="BE126"/>
  <c r="BE143"/>
  <c r="BE145"/>
  <c r="BE154"/>
  <c r="BE157"/>
  <c r="BE176"/>
  <c r="BE188"/>
  <c r="BE123"/>
  <c r="BE130"/>
  <c r="BE149"/>
  <c r="BE159"/>
  <c r="BE167"/>
  <c r="BK187"/>
  <c r="J187" s="1"/>
  <c r="J100" s="1"/>
  <c r="BE125"/>
  <c r="BE141"/>
  <c r="BE150"/>
  <c r="BE155"/>
  <c r="BE148"/>
  <c r="BE161"/>
  <c r="BE164"/>
  <c r="BE171"/>
  <c r="BE173"/>
  <c r="BE178"/>
  <c r="BE180"/>
  <c r="BE191"/>
  <c r="BK190"/>
  <c r="J190" s="1"/>
  <c r="BA88" i="1"/>
  <c r="BA87" s="1"/>
  <c r="AW87" s="1"/>
  <c r="AW88"/>
  <c r="J153" i="2" l="1"/>
  <c r="J97" s="1"/>
  <c r="BK122"/>
  <c r="BK172"/>
  <c r="J102"/>
  <c r="J101" s="1"/>
  <c r="J189"/>
  <c r="J117"/>
  <c r="J88"/>
  <c r="J122"/>
  <c r="P121"/>
  <c r="P120" s="1"/>
  <c r="AU88" i="1" s="1"/>
  <c r="AU87" s="1"/>
  <c r="R121" i="2"/>
  <c r="R120" s="1"/>
  <c r="T121"/>
  <c r="T120" s="1"/>
  <c r="BK189"/>
  <c r="AY87" i="1"/>
  <c r="AZ88"/>
  <c r="AZ87" s="1"/>
  <c r="AV88"/>
  <c r="AT88" s="1"/>
  <c r="J121" i="2" l="1"/>
  <c r="J93" s="1"/>
  <c r="BK121"/>
  <c r="BK120" s="1"/>
  <c r="J94"/>
  <c r="AV87" i="1"/>
  <c r="J120" i="2" l="1"/>
  <c r="J92" s="1"/>
  <c r="AT87" i="1"/>
  <c r="J28" i="2" l="1"/>
  <c r="J35" s="1"/>
  <c r="AG88" i="1" l="1"/>
  <c r="AG87" s="1"/>
  <c r="AK26" s="1"/>
  <c r="AK28" s="1"/>
  <c r="AN87" s="1"/>
  <c r="AN88" s="1"/>
</calcChain>
</file>

<file path=xl/sharedStrings.xml><?xml version="1.0" encoding="utf-8"?>
<sst xmlns="http://schemas.openxmlformats.org/spreadsheetml/2006/main" count="930" uniqueCount="268">
  <si>
    <t>Export Komplet</t>
  </si>
  <si>
    <t/>
  </si>
  <si>
    <t>2.0</t>
  </si>
  <si>
    <t>False</t>
  </si>
  <si>
    <t>{6b8c602e-8d61-43aa-b338-8b3859f0f618}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</si>
  <si>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</si>
  <si>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</si>
  <si>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</si>
  <si>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</si>
  <si>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</si>
  <si>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</si>
  <si>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</si>
  <si>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</si>
  <si>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</si>
  <si>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</si>
  <si>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</si>
  <si>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KSO:</t>
  </si>
  <si>
    <t>CC-CZ:</t>
  </si>
  <si>
    <t>Místo:</t>
  </si>
  <si>
    <t>Valašské Meziříčí</t>
  </si>
  <si>
    <t>Datum:</t>
  </si>
  <si>
    <t>Zadavatel:</t>
  </si>
  <si>
    <t>IČ:</t>
  </si>
  <si>
    <t>Město Valašské Meziříčí</t>
  </si>
  <si>
    <t>DIČ:</t>
  </si>
  <si>
    <t>Uchazeč:</t>
  </si>
  <si>
    <t>Projektant:</t>
  </si>
  <si>
    <t xml:space="preserve"> </t>
  </si>
  <si>
    <t>True</t>
  </si>
  <si>
    <t>Zpracovatel:</t>
  </si>
  <si>
    <t>Poznámka:</t>
  </si>
  <si>
    <t>DPH</t>
  </si>
  <si>
    <t>základní</t>
  </si>
  <si>
    <t>zákl. přenesená</t>
  </si>
  <si>
    <t>sníž. přenesená</t>
  </si>
  <si>
    <t>nulová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</si>
  <si>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</si>
  <si>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</si>
  <si>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</si>
  <si>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</si>
  <si>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</si>
  <si>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</si>
  <si>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</si>
  <si>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</si>
  <si>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</si>
  <si>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</si>
  <si>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</si>
  <si>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</si>
  <si>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</si>
  <si>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</si>
  <si>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</si>
  <si>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</si>
  <si>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</si>
  <si>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</si>
  <si>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</si>
  <si>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</si>
  <si>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</si>
  <si>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</si>
  <si>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</si>
  <si>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</si>
  <si>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</si>
  <si>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</si>
  <si>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</si>
  <si>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</si>
  <si>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</si>
  <si>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</si>
  <si>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</si>
  <si>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</si>
  <si>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</si>
  <si>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</si>
  <si>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sut1</t>
  </si>
  <si>
    <t>264,566</t>
  </si>
  <si>
    <t>2</t>
  </si>
  <si>
    <t>sut2</t>
  </si>
  <si>
    <t>109,835</t>
  </si>
  <si>
    <t>KRYCÍ LIST SOUPISU PRACÍ</t>
  </si>
  <si>
    <t>or</t>
  </si>
  <si>
    <t>113,5</t>
  </si>
  <si>
    <t>r</t>
  </si>
  <si>
    <t>12,76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</si>
  <si>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</si>
  <si>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</si>
  <si>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</si>
  <si>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</si>
  <si>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</si>
  <si>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</si>
  <si>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8 - Trubní vedení</t>
  </si>
  <si>
    <t xml:space="preserve">    9 - Ostatní konstrukce a práce, bourání</t>
  </si>
  <si>
    <t>VRN - Vedlejší rozpočtové náklady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</si>
  <si>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</si>
  <si>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</si>
  <si>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</si>
  <si>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</si>
  <si>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</si>
  <si>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</si>
  <si>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</si>
  <si>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</si>
  <si>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</si>
  <si>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</si>
  <si>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</si>
  <si>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</si>
  <si>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</si>
  <si>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</si>
  <si>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</si>
  <si>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</si>
  <si>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</si>
  <si>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K</t>
  </si>
  <si>
    <t>113106123</t>
  </si>
  <si>
    <t>Rozebrání dlažeb ze zámkových dlaždic komunikací pro pěší ručně</t>
  </si>
  <si>
    <t>m2</t>
  </si>
  <si>
    <t>CS ÚRS 2020 01</t>
  </si>
  <si>
    <t>4</t>
  </si>
  <si>
    <t>1559597969</t>
  </si>
  <si>
    <t>VV</t>
  </si>
  <si>
    <t>"pro zpětné použití-napojení"   20,0</t>
  </si>
  <si>
    <t>113107122</t>
  </si>
  <si>
    <t>Odstranění podkladu z kameniva drceného tl 200 mm ručně</t>
  </si>
  <si>
    <t>1867865327</t>
  </si>
  <si>
    <t>3</t>
  </si>
  <si>
    <t>113107223</t>
  </si>
  <si>
    <t>Odstranění podkladu z kameniva drceného tl 300 mm strojně pl přes 200 m2</t>
  </si>
  <si>
    <t>1271514516</t>
  </si>
  <si>
    <t>113107241</t>
  </si>
  <si>
    <t>Odstranění podkladu živičného tl 50 mm strojně pl přes 200 m2</t>
  </si>
  <si>
    <t>1397229191</t>
  </si>
  <si>
    <t>odstranění asfaltu stávající chodník</t>
  </si>
  <si>
    <t>465,0+4,5+1,2</t>
  </si>
  <si>
    <t>5</t>
  </si>
  <si>
    <t>8540789</t>
  </si>
  <si>
    <t>m</t>
  </si>
  <si>
    <t>8</t>
  </si>
  <si>
    <t>9</t>
  </si>
  <si>
    <t>t</t>
  </si>
  <si>
    <t>M</t>
  </si>
  <si>
    <t>PSB.14010300</t>
  </si>
  <si>
    <t>HOLLAND I 200x100x60 mm</t>
  </si>
  <si>
    <t>31</t>
  </si>
  <si>
    <t>596211113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</si>
  <si>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pře</t>
  </si>
  <si>
    <t>1879524190</t>
  </si>
  <si>
    <t>465,0+1,2+4,5</t>
  </si>
  <si>
    <t>32</t>
  </si>
  <si>
    <t>579266672</t>
  </si>
  <si>
    <t>465*1,05</t>
  </si>
  <si>
    <t>33</t>
  </si>
  <si>
    <t>PSB.14010301</t>
  </si>
  <si>
    <t>HOLLAND I 200x100x60 mm barevná</t>
  </si>
  <si>
    <t>-1585888191</t>
  </si>
  <si>
    <t>4,5*1,05</t>
  </si>
  <si>
    <t>Trubní vedení</t>
  </si>
  <si>
    <t>37</t>
  </si>
  <si>
    <t>899231111</t>
  </si>
  <si>
    <t>Výšková úprava uličního vstupu nebo vpusti do 200 mm zvýšením mříže</t>
  </si>
  <si>
    <t>kus</t>
  </si>
  <si>
    <t>-1666023426</t>
  </si>
  <si>
    <t>38</t>
  </si>
  <si>
    <t>899331111</t>
  </si>
  <si>
    <t>Výšková úprava uličního vstupu nebo vpusti do 200 mm zvýšením poklopu</t>
  </si>
  <si>
    <t>-246602937</t>
  </si>
  <si>
    <t>39</t>
  </si>
  <si>
    <t>899431111</t>
  </si>
  <si>
    <t>Výšková úprava uličního vstupu nebo vpusti do 200 mm zvýšením krycího hrnce, šoupěte nebo hydrantu</t>
  </si>
  <si>
    <t>-949625838</t>
  </si>
  <si>
    <t>Ostatní konstrukce a práce, bourání</t>
  </si>
  <si>
    <t>40</t>
  </si>
  <si>
    <t>915221112</t>
  </si>
  <si>
    <t>Vodorovné dopravní značení vodící čáry souvislé š 250 mm retroreflexní bílý plast</t>
  </si>
  <si>
    <t>-797509138</t>
  </si>
  <si>
    <t>41</t>
  </si>
  <si>
    <t>915611111</t>
  </si>
  <si>
    <t>Předznačení vodorovného liniového značení</t>
  </si>
  <si>
    <t>-1489705470</t>
  </si>
  <si>
    <t>42</t>
  </si>
  <si>
    <t>916111123</t>
  </si>
  <si>
    <t>Osazení obruby z drobných kostek s boční opěrou do lože z betonu prostého</t>
  </si>
  <si>
    <t>1638772583</t>
  </si>
  <si>
    <t>43</t>
  </si>
  <si>
    <t>58381007</t>
  </si>
  <si>
    <t>kostka dlažební žula drobná 8/10</t>
  </si>
  <si>
    <t>1759854008</t>
  </si>
  <si>
    <t>144,000*0,1*1,05</t>
  </si>
  <si>
    <t>92140102</t>
  </si>
  <si>
    <t>45</t>
  </si>
  <si>
    <t>59217034</t>
  </si>
  <si>
    <t>obrubník betonový silniční 1000x150x300mm</t>
  </si>
  <si>
    <t>1138861416</t>
  </si>
  <si>
    <t>184*1,05</t>
  </si>
  <si>
    <t>50</t>
  </si>
  <si>
    <t>916431111</t>
  </si>
  <si>
    <t>Osazení bezbariérového betonového obrubníku do betonového lože tl 150 mm</t>
  </si>
  <si>
    <t>712570482</t>
  </si>
  <si>
    <t>51</t>
  </si>
  <si>
    <t>59217041</t>
  </si>
  <si>
    <t>obrubník betonový bezbariérový přímý</t>
  </si>
  <si>
    <t>-734766964</t>
  </si>
  <si>
    <t>25,000*1,05</t>
  </si>
  <si>
    <t>-845998381</t>
  </si>
  <si>
    <t>54</t>
  </si>
  <si>
    <t>979054451</t>
  </si>
  <si>
    <t>Očištění vybouraných zámkových dlaždic s původním spárováním z kameniva těženého</t>
  </si>
  <si>
    <t>-1898886281</t>
  </si>
  <si>
    <t>55</t>
  </si>
  <si>
    <t>997221151</t>
  </si>
  <si>
    <t>Vodorovná doprava suti z kusových materiálů stavebním kolečkem do 50 m</t>
  </si>
  <si>
    <t>-432851291</t>
  </si>
  <si>
    <t>manipulace se stávající dlažbou</t>
  </si>
  <si>
    <t>5,2*2</t>
  </si>
  <si>
    <t>-505584535</t>
  </si>
  <si>
    <t>58</t>
  </si>
  <si>
    <t>997221561</t>
  </si>
  <si>
    <t>Vodorovná doprava suti z kusových materiálů do 1 km</t>
  </si>
  <si>
    <t>-1540262756</t>
  </si>
  <si>
    <t>379,601-5,2-sut1</t>
  </si>
  <si>
    <t>59</t>
  </si>
  <si>
    <t>997221569</t>
  </si>
  <si>
    <t>Příplatek ZKD 1 km u vodorovné dopravy suti z kusových materiálů</t>
  </si>
  <si>
    <t>2041729451</t>
  </si>
  <si>
    <t>sut2*14</t>
  </si>
  <si>
    <t>998</t>
  </si>
  <si>
    <t>Přesun hmot</t>
  </si>
  <si>
    <t>Přesun hmot pro pozemní komunikace s krytem dlážděným</t>
  </si>
  <si>
    <t>1130119484</t>
  </si>
  <si>
    <t>VRN</t>
  </si>
  <si>
    <t>Vedlejší rozpočtové náklady</t>
  </si>
  <si>
    <t>VRN3</t>
  </si>
  <si>
    <t>Zařízení staveniště</t>
  </si>
  <si>
    <t>030001000</t>
  </si>
  <si>
    <t>kpl</t>
  </si>
  <si>
    <t>1024</t>
  </si>
  <si>
    <t>-1020045530</t>
  </si>
  <si>
    <t>767995112.1.2</t>
  </si>
  <si>
    <t>Kotevní oc. plech sloupků zábradlí 130/130/8mm kotvit do betonu</t>
  </si>
  <si>
    <t>998223011R002</t>
  </si>
  <si>
    <t>Soub</t>
  </si>
  <si>
    <t>919732111</t>
  </si>
  <si>
    <t xml:space="preserve">Úprava povrchu cementobetonového krytu broušením tl do 2 mm </t>
  </si>
  <si>
    <t>Cena celkem</t>
  </si>
  <si>
    <t xml:space="preserve">Cena celkem </t>
  </si>
  <si>
    <t>Cena celkem[CZK]</t>
  </si>
  <si>
    <t>Očištění ploch</t>
  </si>
  <si>
    <t>938 90-7121.R00</t>
  </si>
  <si>
    <t xml:space="preserve">Očištění stěn tlakovou vodou, tlak do 500 bar  </t>
  </si>
  <si>
    <t>Očištění ocelových konstrukcí</t>
  </si>
  <si>
    <t>625 90-7111.R00</t>
  </si>
  <si>
    <t xml:space="preserve">Očištění ocel.konstrukcí od usazenin, rzi a nátěru  </t>
  </si>
  <si>
    <t>betonové části</t>
  </si>
  <si>
    <t>800-783</t>
  </si>
  <si>
    <t>Nátěry</t>
  </si>
  <si>
    <t>783 22-0010.RA0</t>
  </si>
  <si>
    <t xml:space="preserve">Nátěr kovových doplňkových konstrukcí syntetický  </t>
  </si>
  <si>
    <t>622 90-3111.R00</t>
  </si>
  <si>
    <t xml:space="preserve">Očištění zdí a valů před opravou, ručně  </t>
  </si>
  <si>
    <t>Osazení a montáž silničního zábradlí ocelového</t>
  </si>
  <si>
    <t>632 47-7123.R00</t>
  </si>
  <si>
    <t xml:space="preserve"> Reprofilace polymercementovou maltou, tl. do 10 mm + penetrace  </t>
  </si>
  <si>
    <t>Osazení zábradlí ocelového</t>
  </si>
  <si>
    <t xml:space="preserve">    93890 - Očištění ploch</t>
  </si>
  <si>
    <t xml:space="preserve">    62590 - Očištění ocelových konstrukcí</t>
  </si>
  <si>
    <t xml:space="preserve">    800-783- Nátěry</t>
  </si>
  <si>
    <t xml:space="preserve">    34817 - Přesun hmot</t>
  </si>
  <si>
    <t>34817 Osazení a montáž silničního zábradlí ocelového</t>
  </si>
  <si>
    <t>Údržba mostku Valašské Meziříčí část Hrachovec</t>
  </si>
  <si>
    <t>216 90-4391.R00</t>
  </si>
  <si>
    <t xml:space="preserve">Příplatek za ruční dočištění ocelovými kartáči  </t>
  </si>
  <si>
    <t>2x nátěr</t>
  </si>
  <si>
    <t>348 17-1111.R00</t>
  </si>
  <si>
    <t>CS ÚRS 2025 01</t>
  </si>
  <si>
    <t>oprava a doplnění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</si>
</sst>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8"/>
      <name val="Arial CE"/>
    </font>
    <font>
      <sz val="8"/>
      <color indexed="56"/>
      <name val="Trebuchet MS"/>
      <family val="2"/>
      <charset val="1"/>
    </font>
    <font>
      <sz val="10"/>
      <color indexed="56"/>
      <name val="Trebuchet MS"/>
      <family val="2"/>
      <charset val="1"/>
    </font>
    <font>
      <i/>
      <sz val="8"/>
      <color indexed="12"/>
      <name val="Trebuchet MS"/>
      <family val="2"/>
      <charset val="1"/>
    </font>
    <font>
      <i/>
      <sz val="8"/>
      <color indexed="12"/>
      <name val="Arial Unicode MS"/>
      <family val="2"/>
      <charset val="238"/>
    </font>
    <font>
      <sz val="9"/>
      <name val="Arial Unicode MS"/>
      <family val="2"/>
      <charset val="238"/>
    </font>
    <font>
      <sz val="8"/>
      <name val="Arial Unicode MS"/>
      <family val="2"/>
      <charset val="238"/>
    </font>
    <font>
      <sz val="9"/>
      <name val="Arial CE"/>
      <family val="2"/>
    </font>
    <font>
      <sz val="11"/>
      <name val="Calibri"/>
      <family val="2"/>
      <charset val="238"/>
    </font>
    <font>
      <b/>
      <sz val="10"/>
      <color rgb="FF969696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0"/>
      <color rgb="FF969696"/>
      <name val="Arial CE"/>
      <charset val="238"/>
    </font>
    <font>
      <sz val="12"/>
      <name val="Arial CE"/>
      <charset val="238"/>
    </font>
    <font>
      <sz val="12"/>
      <color rgb="FF960000"/>
      <name val="Arial CE"/>
      <charset val="238"/>
    </font>
    <font>
      <sz val="9"/>
      <name val="Arial CE"/>
      <charset val="238"/>
    </font>
    <font>
      <i/>
      <sz val="8"/>
      <color theme="1"/>
      <name val="Trebuchet MS"/>
      <family val="2"/>
      <charset val="1"/>
    </font>
    <font>
      <i/>
      <sz val="9"/>
      <color theme="1"/>
      <name val="Arial Unicode MS"/>
      <family val="2"/>
      <charset val="238"/>
    </font>
    <font>
      <i/>
      <sz val="8"/>
      <color theme="1"/>
      <name val="Arial Unicode MS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9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7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29" fillId="0" borderId="0" xfId="0" applyFont="1" applyAlignment="1">
      <alignment horizontal="left" vertical="center"/>
    </xf>
    <xf numFmtId="0" fontId="0" fillId="0" borderId="2" xfId="0" applyBorder="1" applyProtection="1">
      <protection locked="0"/>
    </xf>
    <xf numFmtId="0" fontId="30" fillId="0" borderId="0" xfId="0" applyFont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3" xfId="0" applyBorder="1" applyAlignment="1">
      <alignment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/>
      <protection locked="0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ill="1" applyAlignment="1">
      <alignment vertical="center"/>
    </xf>
    <xf numFmtId="0" fontId="0" fillId="5" borderId="8" xfId="0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10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22" fillId="5" borderId="0" xfId="0" applyFont="1" applyFill="1" applyAlignment="1">
      <alignment horizontal="left" vertical="center"/>
    </xf>
    <xf numFmtId="0" fontId="0" fillId="5" borderId="0" xfId="0" applyFill="1" applyAlignment="1" applyProtection="1">
      <alignment vertical="center"/>
      <protection locked="0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 applyProtection="1">
      <alignment horizontal="center" vertical="center" wrapText="1"/>
      <protection locked="0"/>
    </xf>
    <xf numFmtId="0" fontId="22" fillId="5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 applyProtection="1">
      <alignment vertical="center"/>
      <protection locked="0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14" fontId="2" fillId="3" borderId="0" xfId="0" applyNumberFormat="1" applyFont="1" applyFill="1" applyAlignment="1" applyProtection="1">
      <alignment horizontal="left" vertical="center"/>
      <protection locked="0"/>
    </xf>
    <xf numFmtId="0" fontId="38" fillId="0" borderId="0" xfId="0" applyFont="1" applyAlignment="1">
      <alignment horizontal="left" vertical="center" wrapText="1"/>
    </xf>
    <xf numFmtId="0" fontId="38" fillId="0" borderId="0" xfId="0" applyFont="1" applyAlignment="1">
      <alignment vertical="center"/>
    </xf>
    <xf numFmtId="167" fontId="38" fillId="0" borderId="0" xfId="0" applyNumberFormat="1" applyFont="1" applyAlignment="1">
      <alignment vertical="center"/>
    </xf>
    <xf numFmtId="0" fontId="39" fillId="0" borderId="0" xfId="0" applyFont="1"/>
    <xf numFmtId="0" fontId="39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39" fillId="0" borderId="0" xfId="0" applyFont="1" applyProtection="1">
      <protection locked="0"/>
    </xf>
    <xf numFmtId="4" fontId="40" fillId="0" borderId="0" xfId="0" applyNumberFormat="1" applyFont="1"/>
    <xf numFmtId="0" fontId="41" fillId="0" borderId="0" xfId="0" applyFont="1" applyAlignment="1">
      <alignment horizontal="center" vertical="center"/>
    </xf>
    <xf numFmtId="49" fontId="41" fillId="0" borderId="0" xfId="0" applyNumberFormat="1" applyFont="1" applyAlignment="1">
      <alignment horizontal="left" vertical="center" wrapText="1"/>
    </xf>
    <xf numFmtId="0" fontId="0" fillId="0" borderId="23" xfId="0" applyBorder="1" applyAlignment="1">
      <alignment horizontal="center" vertical="center"/>
    </xf>
    <xf numFmtId="49" fontId="0" fillId="0" borderId="23" xfId="0" applyNumberFormat="1" applyBorder="1" applyAlignment="1">
      <alignment horizontal="left" vertical="center" wrapText="1"/>
    </xf>
    <xf numFmtId="0" fontId="42" fillId="0" borderId="0" xfId="0" applyFont="1" applyAlignment="1">
      <alignment horizontal="center" vertical="center" wrapText="1"/>
    </xf>
    <xf numFmtId="167" fontId="42" fillId="0" borderId="0" xfId="0" applyNumberFormat="1" applyFont="1" applyAlignment="1">
      <alignment vertical="center"/>
    </xf>
    <xf numFmtId="4" fontId="42" fillId="7" borderId="0" xfId="0" applyNumberFormat="1" applyFont="1" applyFill="1" applyAlignment="1" applyProtection="1">
      <alignment vertical="center"/>
      <protection locked="0"/>
    </xf>
    <xf numFmtId="4" fontId="42" fillId="0" borderId="0" xfId="0" applyNumberFormat="1" applyFont="1" applyAlignment="1">
      <alignment vertical="center"/>
    </xf>
    <xf numFmtId="0" fontId="42" fillId="0" borderId="0" xfId="0" applyFont="1" applyAlignment="1">
      <alignment horizontal="left" vertical="center" wrapText="1"/>
    </xf>
    <xf numFmtId="0" fontId="43" fillId="0" borderId="23" xfId="0" applyFont="1" applyBorder="1" applyAlignment="1">
      <alignment horizontal="left" vertical="center" wrapText="1"/>
    </xf>
    <xf numFmtId="0" fontId="44" fillId="0" borderId="23" xfId="0" applyFont="1" applyBorder="1" applyAlignment="1">
      <alignment horizontal="center" vertical="center" wrapText="1"/>
    </xf>
    <xf numFmtId="167" fontId="44" fillId="0" borderId="23" xfId="0" applyNumberFormat="1" applyFont="1" applyBorder="1" applyAlignment="1">
      <alignment vertical="center"/>
    </xf>
    <xf numFmtId="4" fontId="44" fillId="6" borderId="23" xfId="0" applyNumberFormat="1" applyFont="1" applyFill="1" applyBorder="1" applyAlignment="1" applyProtection="1">
      <alignment vertical="center"/>
      <protection locked="0"/>
    </xf>
    <xf numFmtId="4" fontId="44" fillId="0" borderId="23" xfId="0" applyNumberFormat="1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" fontId="18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5" fillId="0" borderId="0" xfId="0" applyFont="1"/>
    <xf numFmtId="0" fontId="46" fillId="0" borderId="0" xfId="0" applyFont="1"/>
    <xf numFmtId="0" fontId="47" fillId="0" borderId="0" xfId="0" applyFont="1" applyAlignment="1">
      <alignment horizontal="left" vertical="center"/>
    </xf>
    <xf numFmtId="0" fontId="47" fillId="0" borderId="0" xfId="0" applyFont="1" applyAlignment="1">
      <alignment vertical="center"/>
    </xf>
    <xf numFmtId="0" fontId="48" fillId="0" borderId="0" xfId="0" applyFont="1" applyAlignment="1">
      <alignment horizontal="left" vertical="center"/>
    </xf>
    <xf numFmtId="0" fontId="49" fillId="0" borderId="0" xfId="0" applyFont="1" applyAlignment="1">
      <alignment vertical="center"/>
    </xf>
    <xf numFmtId="0" fontId="49" fillId="0" borderId="12" xfId="0" applyFont="1" applyBorder="1" applyAlignment="1">
      <alignment vertical="center"/>
    </xf>
    <xf numFmtId="0" fontId="50" fillId="0" borderId="0" xfId="0" applyFont="1" applyAlignment="1">
      <alignment horizontal="left" vertical="center"/>
    </xf>
    <xf numFmtId="4" fontId="50" fillId="0" borderId="0" xfId="0" applyNumberFormat="1" applyFont="1" applyAlignment="1">
      <alignment vertical="center"/>
    </xf>
    <xf numFmtId="0" fontId="51" fillId="5" borderId="6" xfId="0" applyFont="1" applyFill="1" applyBorder="1" applyAlignment="1">
      <alignment horizontal="left" vertical="center"/>
    </xf>
    <xf numFmtId="0" fontId="49" fillId="5" borderId="7" xfId="0" applyFont="1" applyFill="1" applyBorder="1" applyAlignment="1">
      <alignment vertical="center"/>
    </xf>
    <xf numFmtId="0" fontId="51" fillId="5" borderId="7" xfId="0" applyFont="1" applyFill="1" applyBorder="1" applyAlignment="1">
      <alignment horizontal="right" vertical="center"/>
    </xf>
    <xf numFmtId="0" fontId="51" fillId="5" borderId="7" xfId="0" applyFont="1" applyFill="1" applyBorder="1" applyAlignment="1">
      <alignment horizontal="center" vertical="center"/>
    </xf>
    <xf numFmtId="0" fontId="49" fillId="5" borderId="7" xfId="0" applyFont="1" applyFill="1" applyBorder="1" applyAlignment="1" applyProtection="1">
      <alignment vertical="center"/>
      <protection locked="0"/>
    </xf>
    <xf numFmtId="4" fontId="51" fillId="5" borderId="7" xfId="0" applyNumberFormat="1" applyFont="1" applyFill="1" applyBorder="1" applyAlignment="1">
      <alignment vertical="center"/>
    </xf>
    <xf numFmtId="4" fontId="52" fillId="0" borderId="0" xfId="0" applyNumberFormat="1" applyFont="1" applyAlignment="1">
      <alignment vertical="center"/>
    </xf>
    <xf numFmtId="9" fontId="49" fillId="0" borderId="12" xfId="0" applyNumberFormat="1" applyFont="1" applyBorder="1" applyAlignment="1">
      <alignment horizontal="left" vertical="center"/>
    </xf>
    <xf numFmtId="4" fontId="0" fillId="0" borderId="12" xfId="0" applyNumberFormat="1" applyBorder="1" applyAlignment="1">
      <alignment vertical="center"/>
    </xf>
    <xf numFmtId="4" fontId="53" fillId="0" borderId="0" xfId="0" applyNumberFormat="1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44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22" fillId="0" borderId="0" xfId="0" applyFont="1" applyBorder="1" applyAlignment="1" applyProtection="1">
      <alignment horizontal="center" vertical="center"/>
      <protection locked="0"/>
    </xf>
    <xf numFmtId="49" fontId="22" fillId="0" borderId="0" xfId="0" applyNumberFormat="1" applyFont="1" applyBorder="1" applyAlignment="1" applyProtection="1">
      <alignment horizontal="left" vertical="center" wrapText="1"/>
      <protection locked="0"/>
    </xf>
    <xf numFmtId="0" fontId="22" fillId="0" borderId="0" xfId="0" applyFont="1" applyBorder="1" applyAlignment="1" applyProtection="1">
      <alignment horizontal="left" vertical="center" wrapText="1"/>
      <protection locked="0"/>
    </xf>
    <xf numFmtId="0" fontId="22" fillId="0" borderId="0" xfId="0" applyFont="1" applyBorder="1" applyAlignment="1" applyProtection="1">
      <alignment horizontal="center" vertical="center" wrapText="1"/>
      <protection locked="0"/>
    </xf>
    <xf numFmtId="167" fontId="22" fillId="0" borderId="0" xfId="0" applyNumberFormat="1" applyFont="1" applyBorder="1" applyAlignment="1" applyProtection="1">
      <alignment vertical="center"/>
      <protection locked="0"/>
    </xf>
    <xf numFmtId="4" fontId="22" fillId="0" borderId="0" xfId="0" applyNumberFormat="1" applyFont="1" applyBorder="1" applyAlignment="1" applyProtection="1">
      <alignment vertical="center"/>
      <protection locked="0"/>
    </xf>
    <xf numFmtId="49" fontId="54" fillId="0" borderId="23" xfId="0" applyNumberFormat="1" applyFont="1" applyBorder="1" applyAlignment="1">
      <alignment horizontal="left" vertical="center" wrapText="1"/>
    </xf>
    <xf numFmtId="0" fontId="54" fillId="0" borderId="23" xfId="0" applyFont="1" applyBorder="1" applyAlignment="1">
      <alignment horizontal="center" vertical="center"/>
    </xf>
    <xf numFmtId="0" fontId="55" fillId="0" borderId="23" xfId="0" applyFont="1" applyBorder="1" applyAlignment="1">
      <alignment horizontal="left" vertical="center" wrapText="1"/>
    </xf>
    <xf numFmtId="0" fontId="56" fillId="0" borderId="23" xfId="0" applyFont="1" applyBorder="1" applyAlignment="1">
      <alignment horizontal="center" vertical="center" wrapText="1"/>
    </xf>
    <xf numFmtId="167" fontId="56" fillId="0" borderId="23" xfId="0" applyNumberFormat="1" applyFont="1" applyBorder="1" applyAlignment="1">
      <alignment vertical="center"/>
    </xf>
    <xf numFmtId="4" fontId="56" fillId="6" borderId="23" xfId="0" applyNumberFormat="1" applyFont="1" applyFill="1" applyBorder="1" applyAlignment="1" applyProtection="1">
      <alignment vertical="center"/>
      <protection locked="0"/>
    </xf>
    <xf numFmtId="4" fontId="56" fillId="0" borderId="23" xfId="0" applyNumberFormat="1" applyFont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90"/>
  <sheetViews>
    <sheetView showGridLines="0" workbookViewId="0">
      <selection activeCell="AN14" sqref="AN14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251" t="s">
        <v>5</v>
      </c>
      <c r="AS2" s="241"/>
      <c r="AT2" s="241"/>
      <c r="AU2" s="241"/>
      <c r="AV2" s="241"/>
      <c r="AW2" s="241"/>
      <c r="AX2" s="241"/>
      <c r="AY2" s="241"/>
      <c r="AZ2" s="241"/>
      <c r="BA2" s="241"/>
      <c r="BB2" s="241"/>
      <c r="BC2" s="241"/>
      <c r="BD2" s="241"/>
      <c r="BE2" s="241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40">
        <v>42025</v>
      </c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241"/>
      <c r="AA5" s="241"/>
      <c r="AB5" s="241"/>
      <c r="AC5" s="241"/>
      <c r="AD5" s="241"/>
      <c r="AE5" s="241"/>
      <c r="AF5" s="241"/>
      <c r="AG5" s="241"/>
      <c r="AH5" s="241"/>
      <c r="AI5" s="241"/>
      <c r="AJ5" s="241"/>
      <c r="AK5" s="241"/>
      <c r="AL5" s="241"/>
      <c r="AM5" s="241"/>
      <c r="AN5" s="241"/>
      <c r="AO5" s="241"/>
      <c r="AR5" s="19"/>
      <c r="BE5" s="238" t="s">
        <v>14</v>
      </c>
      <c r="BS5" s="16" t="s">
        <v>6</v>
      </c>
    </row>
    <row r="6" spans="1:74" ht="36.950000000000003" customHeight="1">
      <c r="B6" s="19"/>
      <c r="D6" s="25" t="s">
        <v>15</v>
      </c>
      <c r="K6" s="242" t="s">
        <v>261</v>
      </c>
      <c r="L6" s="241"/>
      <c r="M6" s="241"/>
      <c r="N6" s="241"/>
      <c r="O6" s="241"/>
      <c r="P6" s="241"/>
      <c r="Q6" s="241"/>
      <c r="R6" s="241"/>
      <c r="S6" s="241"/>
      <c r="T6" s="241"/>
      <c r="U6" s="241"/>
      <c r="V6" s="241"/>
      <c r="W6" s="241"/>
      <c r="X6" s="241"/>
      <c r="Y6" s="241"/>
      <c r="Z6" s="241"/>
      <c r="AA6" s="241"/>
      <c r="AB6" s="241"/>
      <c r="AC6" s="241"/>
      <c r="AD6" s="241"/>
      <c r="AE6" s="241"/>
      <c r="AF6" s="241"/>
      <c r="AG6" s="241"/>
      <c r="AH6" s="241"/>
      <c r="AI6" s="241"/>
      <c r="AJ6" s="241"/>
      <c r="AK6" s="241"/>
      <c r="AL6" s="241"/>
      <c r="AM6" s="241"/>
      <c r="AN6" s="241"/>
      <c r="AO6" s="241"/>
      <c r="AR6" s="19"/>
      <c r="BE6" s="239"/>
      <c r="BS6" s="16" t="s">
        <v>6</v>
      </c>
    </row>
    <row r="7" spans="1:74" ht="12" customHeight="1">
      <c r="B7" s="19"/>
      <c r="D7" s="26" t="s">
        <v>16</v>
      </c>
      <c r="K7" s="24" t="s">
        <v>1</v>
      </c>
      <c r="AK7" s="26" t="s">
        <v>17</v>
      </c>
      <c r="AN7" s="24" t="s">
        <v>1</v>
      </c>
      <c r="AR7" s="19"/>
      <c r="BE7" s="239"/>
      <c r="BS7" s="16" t="s">
        <v>6</v>
      </c>
    </row>
    <row r="8" spans="1:74" ht="12" customHeight="1">
      <c r="B8" s="19"/>
      <c r="D8" s="26" t="s">
        <v>18</v>
      </c>
      <c r="K8" s="24" t="s">
        <v>19</v>
      </c>
      <c r="AK8" s="26" t="s">
        <v>20</v>
      </c>
      <c r="AN8" s="172">
        <v>45781</v>
      </c>
      <c r="AR8" s="19"/>
      <c r="BE8" s="239"/>
      <c r="BS8" s="16" t="s">
        <v>6</v>
      </c>
    </row>
    <row r="9" spans="1:74" ht="14.45" customHeight="1">
      <c r="B9" s="19"/>
      <c r="AR9" s="19"/>
      <c r="BE9" s="239"/>
      <c r="BS9" s="16" t="s">
        <v>6</v>
      </c>
    </row>
    <row r="10" spans="1:74" ht="12" customHeight="1">
      <c r="B10" s="19"/>
      <c r="D10" s="26" t="s">
        <v>21</v>
      </c>
      <c r="AK10" s="26" t="s">
        <v>22</v>
      </c>
      <c r="AN10" s="24" t="s">
        <v>1</v>
      </c>
      <c r="AR10" s="19"/>
      <c r="BE10" s="239"/>
      <c r="BS10" s="16" t="s">
        <v>6</v>
      </c>
    </row>
    <row r="11" spans="1:74" ht="18.399999999999999" customHeight="1">
      <c r="B11" s="19"/>
      <c r="E11" s="24" t="s">
        <v>23</v>
      </c>
      <c r="AK11" s="26" t="s">
        <v>24</v>
      </c>
      <c r="AN11" s="24" t="s">
        <v>1</v>
      </c>
      <c r="AR11" s="19"/>
      <c r="BE11" s="239"/>
      <c r="BS11" s="16" t="s">
        <v>6</v>
      </c>
    </row>
    <row r="12" spans="1:74" ht="6.95" customHeight="1">
      <c r="B12" s="19"/>
      <c r="AR12" s="19"/>
      <c r="BE12" s="239"/>
      <c r="BS12" s="16" t="s">
        <v>6</v>
      </c>
    </row>
    <row r="13" spans="1:74" ht="12" customHeight="1">
      <c r="B13" s="19"/>
      <c r="D13" s="26" t="s">
        <v>25</v>
      </c>
      <c r="AK13" s="26" t="s">
        <v>22</v>
      </c>
      <c r="AN13" s="200"/>
      <c r="AR13" s="19"/>
      <c r="BE13" s="239"/>
      <c r="BS13" s="16" t="s">
        <v>6</v>
      </c>
    </row>
    <row r="14" spans="1:74" ht="12.75">
      <c r="B14" s="19"/>
      <c r="E14" s="243"/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  <c r="AJ14" s="244"/>
      <c r="AK14" s="26" t="s">
        <v>24</v>
      </c>
      <c r="AN14" s="196"/>
      <c r="AR14" s="19"/>
      <c r="BE14" s="239"/>
      <c r="BS14" s="16" t="s">
        <v>6</v>
      </c>
    </row>
    <row r="15" spans="1:74" ht="6.95" customHeight="1">
      <c r="B15" s="19"/>
      <c r="AR15" s="19"/>
      <c r="BE15" s="239"/>
      <c r="BS15" s="16" t="s">
        <v>3</v>
      </c>
    </row>
    <row r="16" spans="1:74" ht="12" customHeight="1">
      <c r="B16" s="19"/>
      <c r="D16" s="26" t="s">
        <v>26</v>
      </c>
      <c r="AK16" s="26" t="s">
        <v>22</v>
      </c>
      <c r="AN16" s="24" t="s">
        <v>1</v>
      </c>
      <c r="AR16" s="19"/>
      <c r="BE16" s="239"/>
      <c r="BS16" s="16" t="s">
        <v>3</v>
      </c>
    </row>
    <row r="17" spans="2:71" ht="18.399999999999999" customHeight="1">
      <c r="B17" s="19"/>
      <c r="E17" s="24" t="s">
        <v>27</v>
      </c>
      <c r="AK17" s="26" t="s">
        <v>24</v>
      </c>
      <c r="AN17" s="24" t="s">
        <v>1</v>
      </c>
      <c r="AR17" s="19"/>
      <c r="BE17" s="239"/>
      <c r="BS17" s="16" t="s">
        <v>28</v>
      </c>
    </row>
    <row r="18" spans="2:71" ht="6.95" customHeight="1">
      <c r="B18" s="19"/>
      <c r="AR18" s="19"/>
      <c r="BE18" s="239"/>
      <c r="BS18" s="16" t="s">
        <v>6</v>
      </c>
    </row>
    <row r="19" spans="2:71" ht="12" customHeight="1">
      <c r="B19" s="19"/>
      <c r="D19" s="26" t="s">
        <v>29</v>
      </c>
      <c r="J19" s="199"/>
      <c r="AK19" s="26" t="s">
        <v>22</v>
      </c>
      <c r="AN19" s="24" t="s">
        <v>1</v>
      </c>
      <c r="AR19" s="19"/>
      <c r="BE19" s="239"/>
      <c r="BS19" s="16" t="s">
        <v>6</v>
      </c>
    </row>
    <row r="20" spans="2:71" ht="18.399999999999999" customHeight="1">
      <c r="B20" s="19"/>
      <c r="E20" s="24"/>
      <c r="AK20" s="26" t="s">
        <v>24</v>
      </c>
      <c r="AN20" s="24" t="s">
        <v>1</v>
      </c>
      <c r="AR20" s="19"/>
      <c r="BE20" s="239"/>
      <c r="BS20" s="16" t="s">
        <v>28</v>
      </c>
    </row>
    <row r="21" spans="2:71" ht="6.95" customHeight="1">
      <c r="B21" s="19"/>
      <c r="AR21" s="19"/>
      <c r="BE21" s="239"/>
    </row>
    <row r="22" spans="2:71" ht="12" customHeight="1">
      <c r="B22" s="19"/>
      <c r="D22" s="26" t="s">
        <v>30</v>
      </c>
      <c r="AR22" s="19"/>
      <c r="BE22" s="239"/>
    </row>
    <row r="23" spans="2:71" ht="16.5" customHeight="1">
      <c r="B23" s="19"/>
      <c r="E23" s="245" t="s">
        <v>1</v>
      </c>
      <c r="F23" s="245"/>
      <c r="G23" s="245"/>
      <c r="H23" s="245"/>
      <c r="I23" s="245"/>
      <c r="J23" s="245"/>
      <c r="K23" s="245"/>
      <c r="L23" s="245"/>
      <c r="M23" s="245"/>
      <c r="N23" s="245"/>
      <c r="O23" s="245"/>
      <c r="P23" s="245"/>
      <c r="Q23" s="245"/>
      <c r="R23" s="245"/>
      <c r="S23" s="245"/>
      <c r="T23" s="245"/>
      <c r="U23" s="245"/>
      <c r="V23" s="245"/>
      <c r="W23" s="245"/>
      <c r="X23" s="245"/>
      <c r="Y23" s="245"/>
      <c r="Z23" s="245"/>
      <c r="AA23" s="245"/>
      <c r="AB23" s="245"/>
      <c r="AC23" s="245"/>
      <c r="AD23" s="245"/>
      <c r="AE23" s="245"/>
      <c r="AF23" s="245"/>
      <c r="AG23" s="245"/>
      <c r="AH23" s="245"/>
      <c r="AI23" s="245"/>
      <c r="AJ23" s="245"/>
      <c r="AK23" s="245"/>
      <c r="AL23" s="245"/>
      <c r="AM23" s="245"/>
      <c r="AN23" s="245"/>
      <c r="AR23" s="19"/>
      <c r="BE23" s="239"/>
    </row>
    <row r="24" spans="2:71" ht="6.75" customHeight="1">
      <c r="B24" s="19"/>
      <c r="AR24" s="19"/>
      <c r="BE24" s="239"/>
    </row>
    <row r="25" spans="2:71" ht="6.75" customHeight="1">
      <c r="B25" s="1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9"/>
      <c r="BE25" s="239"/>
    </row>
    <row r="26" spans="2:71" s="1" customFormat="1" ht="25.9" customHeight="1">
      <c r="B26" s="30"/>
      <c r="D26" s="31" t="s">
        <v>236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46">
        <f>ROUND(AG87,2)</f>
        <v>0</v>
      </c>
      <c r="AL26" s="247"/>
      <c r="AM26" s="247"/>
      <c r="AN26" s="247"/>
      <c r="AO26" s="247"/>
      <c r="AR26" s="30"/>
      <c r="BE26" s="239"/>
    </row>
    <row r="27" spans="2:71" s="1" customFormat="1" ht="15.75" customHeight="1">
      <c r="B27" s="30"/>
      <c r="F27" s="26"/>
      <c r="G27" s="2"/>
      <c r="H27" s="2"/>
      <c r="I27" s="2"/>
      <c r="J27" s="2"/>
      <c r="K27" s="2"/>
      <c r="L27" s="198"/>
      <c r="M27" s="2"/>
      <c r="N27" s="2"/>
      <c r="O27" s="2"/>
      <c r="P27" s="2"/>
      <c r="Q27" s="2"/>
      <c r="R27" s="2"/>
      <c r="S27" s="2"/>
      <c r="T27" s="2"/>
      <c r="U27" s="2"/>
      <c r="V27" s="2"/>
      <c r="W27" s="197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197"/>
      <c r="AL27" s="2"/>
      <c r="AM27" s="2"/>
      <c r="AN27" s="2"/>
      <c r="AO27" s="2"/>
      <c r="AR27" s="30"/>
      <c r="BE27" s="195"/>
    </row>
    <row r="28" spans="2:71" s="1" customFormat="1" ht="25.9" customHeight="1">
      <c r="B28" s="30"/>
      <c r="C28" s="33"/>
      <c r="D28" s="34" t="s">
        <v>237</v>
      </c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6" t="s">
        <v>36</v>
      </c>
      <c r="U28" s="35"/>
      <c r="V28" s="35"/>
      <c r="W28" s="35"/>
      <c r="X28" s="234" t="s">
        <v>37</v>
      </c>
      <c r="Y28" s="235"/>
      <c r="Z28" s="235"/>
      <c r="AA28" s="235"/>
      <c r="AB28" s="235"/>
      <c r="AC28" s="35"/>
      <c r="AD28" s="35"/>
      <c r="AE28" s="35"/>
      <c r="AF28" s="35"/>
      <c r="AG28" s="35"/>
      <c r="AH28" s="35"/>
      <c r="AI28" s="35"/>
      <c r="AJ28" s="35"/>
      <c r="AK28" s="236">
        <f>AK26</f>
        <v>0</v>
      </c>
      <c r="AL28" s="235"/>
      <c r="AM28" s="235"/>
      <c r="AN28" s="235"/>
      <c r="AO28" s="237"/>
      <c r="AP28" s="33"/>
      <c r="AQ28" s="33"/>
      <c r="AR28" s="30"/>
    </row>
    <row r="29" spans="2:71" s="1" customFormat="1" ht="6.95" customHeight="1">
      <c r="B29" s="30"/>
      <c r="AR29" s="30"/>
    </row>
    <row r="30" spans="2:71" s="1" customFormat="1" ht="14.45" customHeight="1">
      <c r="B30" s="30"/>
      <c r="AR30" s="30"/>
    </row>
    <row r="31" spans="2:71" ht="14.45" customHeight="1">
      <c r="B31" s="19"/>
      <c r="AR31" s="19"/>
    </row>
    <row r="32" spans="2:71" ht="14.45" customHeight="1">
      <c r="B32" s="19"/>
      <c r="AR32" s="19"/>
    </row>
    <row r="33" spans="2:44" ht="14.45" customHeight="1">
      <c r="B33" s="19"/>
      <c r="AR33" s="19"/>
    </row>
    <row r="34" spans="2:44" ht="14.45" customHeight="1">
      <c r="B34" s="19"/>
      <c r="AR34" s="19"/>
    </row>
    <row r="35" spans="2:44" ht="14.45" customHeight="1">
      <c r="B35" s="19"/>
      <c r="AR35" s="19"/>
    </row>
    <row r="36" spans="2:44" ht="14.45" customHeight="1">
      <c r="B36" s="19"/>
      <c r="AR36" s="19"/>
    </row>
    <row r="37" spans="2:44" ht="14.45" customHeight="1">
      <c r="B37" s="19"/>
      <c r="AR37" s="19"/>
    </row>
    <row r="38" spans="2:44" ht="14.45" customHeight="1">
      <c r="B38" s="19"/>
      <c r="AR38" s="19"/>
    </row>
    <row r="39" spans="2:44" ht="14.45" customHeight="1">
      <c r="B39" s="19"/>
      <c r="AR39" s="19"/>
    </row>
    <row r="40" spans="2:44" ht="14.45" customHeight="1">
      <c r="B40" s="19"/>
      <c r="AR40" s="19"/>
    </row>
    <row r="41" spans="2:44" ht="14.45" customHeight="1">
      <c r="B41" s="19"/>
      <c r="AR41" s="19"/>
    </row>
    <row r="42" spans="2:44" s="1" customFormat="1" ht="14.45" customHeight="1">
      <c r="B42" s="30"/>
      <c r="D42" s="37" t="s">
        <v>38</v>
      </c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7" t="s">
        <v>39</v>
      </c>
      <c r="AI42" s="38"/>
      <c r="AJ42" s="38"/>
      <c r="AK42" s="38"/>
      <c r="AL42" s="38"/>
      <c r="AM42" s="38"/>
      <c r="AN42" s="38"/>
      <c r="AO42" s="38"/>
      <c r="AR42" s="30"/>
    </row>
    <row r="43" spans="2:44">
      <c r="B43" s="19"/>
      <c r="AR43" s="19"/>
    </row>
    <row r="44" spans="2:44">
      <c r="B44" s="19"/>
      <c r="AR44" s="19"/>
    </row>
    <row r="45" spans="2:44">
      <c r="B45" s="19"/>
      <c r="AR45" s="19"/>
    </row>
    <row r="46" spans="2:44">
      <c r="B46" s="19"/>
      <c r="AR46" s="19"/>
    </row>
    <row r="47" spans="2:44">
      <c r="B47" s="19"/>
      <c r="AR47" s="19"/>
    </row>
    <row r="48" spans="2:44">
      <c r="B48" s="19"/>
      <c r="AR48" s="19"/>
    </row>
    <row r="49" spans="2:44">
      <c r="B49" s="19"/>
      <c r="AR49" s="19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 s="1" customFormat="1" ht="12.75">
      <c r="B53" s="30"/>
      <c r="D53" s="39" t="s">
        <v>40</v>
      </c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9" t="s">
        <v>41</v>
      </c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9" t="s">
        <v>40</v>
      </c>
      <c r="AI53" s="32"/>
      <c r="AJ53" s="32"/>
      <c r="AK53" s="32"/>
      <c r="AL53" s="32"/>
      <c r="AM53" s="39" t="s">
        <v>41</v>
      </c>
      <c r="AN53" s="32"/>
      <c r="AO53" s="32"/>
      <c r="AR53" s="30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 s="1" customFormat="1" ht="12.75">
      <c r="B57" s="30"/>
      <c r="D57" s="37" t="s">
        <v>42</v>
      </c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7" t="s">
        <v>43</v>
      </c>
      <c r="AI57" s="38"/>
      <c r="AJ57" s="38"/>
      <c r="AK57" s="38"/>
      <c r="AL57" s="38"/>
      <c r="AM57" s="38"/>
      <c r="AN57" s="38"/>
      <c r="AO57" s="38"/>
      <c r="AR57" s="30"/>
    </row>
    <row r="58" spans="2:44">
      <c r="B58" s="19"/>
      <c r="AR58" s="19"/>
    </row>
    <row r="59" spans="2:44">
      <c r="B59" s="19"/>
      <c r="AR59" s="19"/>
    </row>
    <row r="60" spans="2:44">
      <c r="B60" s="19"/>
      <c r="AR60" s="19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>
      <c r="B64" s="19"/>
      <c r="AR64" s="19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 s="1" customFormat="1" ht="12.75">
      <c r="B68" s="30"/>
      <c r="D68" s="39" t="s">
        <v>40</v>
      </c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9" t="s">
        <v>41</v>
      </c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9" t="s">
        <v>40</v>
      </c>
      <c r="AI68" s="32"/>
      <c r="AJ68" s="32"/>
      <c r="AK68" s="32"/>
      <c r="AL68" s="32"/>
      <c r="AM68" s="39" t="s">
        <v>41</v>
      </c>
      <c r="AN68" s="32"/>
      <c r="AO68" s="32"/>
      <c r="AR68" s="30"/>
    </row>
    <row r="69" spans="2:44" s="1" customFormat="1">
      <c r="B69" s="30"/>
      <c r="AR69" s="30"/>
    </row>
    <row r="70" spans="2:44" s="1" customFormat="1" ht="6.95" customHeight="1"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30"/>
    </row>
    <row r="74" spans="2:44" s="1" customFormat="1" ht="6.95" customHeight="1"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30"/>
    </row>
    <row r="75" spans="2:44" s="1" customFormat="1" ht="24.95" customHeight="1">
      <c r="B75" s="30"/>
      <c r="C75" s="20" t="s">
        <v>44</v>
      </c>
      <c r="AR75" s="30"/>
    </row>
    <row r="76" spans="2:44" s="1" customFormat="1" ht="6.95" customHeight="1">
      <c r="B76" s="30"/>
      <c r="AR76" s="30"/>
    </row>
    <row r="77" spans="2:44" s="3" customFormat="1" ht="12" customHeight="1">
      <c r="B77" s="44"/>
      <c r="C77" s="26" t="s">
        <v>13</v>
      </c>
      <c r="L77" s="3">
        <f>K5</f>
        <v>42025</v>
      </c>
      <c r="AR77" s="44"/>
    </row>
    <row r="78" spans="2:44" s="4" customFormat="1" ht="36.950000000000003" customHeight="1">
      <c r="B78" s="45"/>
      <c r="C78" s="46" t="s">
        <v>15</v>
      </c>
      <c r="L78" s="257" t="str">
        <f>K6</f>
        <v>Údržba mostku Valašské Meziříčí část Hrachovec</v>
      </c>
      <c r="M78" s="258"/>
      <c r="N78" s="258"/>
      <c r="O78" s="258"/>
      <c r="P78" s="258"/>
      <c r="Q78" s="258"/>
      <c r="R78" s="258"/>
      <c r="S78" s="258"/>
      <c r="T78" s="258"/>
      <c r="U78" s="258"/>
      <c r="V78" s="258"/>
      <c r="W78" s="258"/>
      <c r="X78" s="258"/>
      <c r="Y78" s="258"/>
      <c r="Z78" s="258"/>
      <c r="AA78" s="258"/>
      <c r="AB78" s="258"/>
      <c r="AC78" s="258"/>
      <c r="AD78" s="258"/>
      <c r="AE78" s="258"/>
      <c r="AF78" s="258"/>
      <c r="AG78" s="258"/>
      <c r="AH78" s="258"/>
      <c r="AI78" s="258"/>
      <c r="AJ78" s="258"/>
      <c r="AK78" s="258"/>
      <c r="AL78" s="258"/>
      <c r="AM78" s="258"/>
      <c r="AN78" s="258"/>
      <c r="AO78" s="258"/>
      <c r="AR78" s="45"/>
    </row>
    <row r="79" spans="2:44" s="1" customFormat="1" ht="6.95" customHeight="1">
      <c r="B79" s="30"/>
      <c r="AR79" s="30"/>
    </row>
    <row r="80" spans="2:44" s="1" customFormat="1" ht="12" customHeight="1">
      <c r="B80" s="30"/>
      <c r="C80" s="26" t="s">
        <v>18</v>
      </c>
      <c r="L80" s="47" t="str">
        <f>IF(K8="","",K8)</f>
        <v>Valašské Meziříčí</v>
      </c>
      <c r="AI80" s="26" t="s">
        <v>20</v>
      </c>
      <c r="AM80" s="259">
        <f>IF(AN8= "","",AN8)</f>
        <v>45781</v>
      </c>
      <c r="AN80" s="259"/>
      <c r="AR80" s="30"/>
    </row>
    <row r="81" spans="1:90" s="1" customFormat="1" ht="6.95" customHeight="1">
      <c r="B81" s="30"/>
      <c r="AR81" s="30"/>
    </row>
    <row r="82" spans="1:90" s="1" customFormat="1" ht="15.2" customHeight="1">
      <c r="B82" s="30"/>
      <c r="C82" s="26" t="s">
        <v>21</v>
      </c>
      <c r="L82" s="3" t="str">
        <f>IF(E11= "","",E11)</f>
        <v>Město Valašské Meziříčí</v>
      </c>
      <c r="AI82" s="26" t="s">
        <v>26</v>
      </c>
      <c r="AM82" s="260" t="str">
        <f>IF(E17="","",E17)</f>
        <v xml:space="preserve"> </v>
      </c>
      <c r="AN82" s="261"/>
      <c r="AO82" s="261"/>
      <c r="AP82" s="261"/>
      <c r="AR82" s="30"/>
      <c r="AS82" s="262" t="s">
        <v>45</v>
      </c>
      <c r="AT82" s="263"/>
      <c r="AU82" s="49"/>
      <c r="AV82" s="49"/>
      <c r="AW82" s="49"/>
      <c r="AX82" s="49"/>
      <c r="AY82" s="49"/>
      <c r="AZ82" s="49"/>
      <c r="BA82" s="49"/>
      <c r="BB82" s="49"/>
      <c r="BC82" s="49"/>
      <c r="BD82" s="50"/>
    </row>
    <row r="83" spans="1:90" s="1" customFormat="1" ht="15.2" customHeight="1">
      <c r="B83" s="30"/>
      <c r="C83" s="26" t="s">
        <v>25</v>
      </c>
      <c r="L83" s="3">
        <f>IF(E14= "Vyplň údaj","",E14)</f>
        <v>0</v>
      </c>
      <c r="AI83" s="26" t="s">
        <v>29</v>
      </c>
      <c r="AM83" s="260" t="str">
        <f>IF(E20="","",E20)</f>
        <v/>
      </c>
      <c r="AN83" s="261"/>
      <c r="AO83" s="261"/>
      <c r="AP83" s="261"/>
      <c r="AR83" s="30"/>
      <c r="AS83" s="264"/>
      <c r="AT83" s="265"/>
      <c r="BD83" s="51"/>
    </row>
    <row r="84" spans="1:90" s="1" customFormat="1" ht="10.9" customHeight="1">
      <c r="B84" s="30"/>
      <c r="AR84" s="30"/>
      <c r="AS84" s="264"/>
      <c r="AT84" s="265"/>
      <c r="BD84" s="51"/>
    </row>
    <row r="85" spans="1:90" s="1" customFormat="1" ht="29.25" customHeight="1">
      <c r="B85" s="30"/>
      <c r="C85" s="252" t="s">
        <v>46</v>
      </c>
      <c r="D85" s="253"/>
      <c r="E85" s="253"/>
      <c r="F85" s="253"/>
      <c r="G85" s="253"/>
      <c r="H85" s="52"/>
      <c r="I85" s="254" t="s">
        <v>47</v>
      </c>
      <c r="J85" s="253"/>
      <c r="K85" s="253"/>
      <c r="L85" s="253"/>
      <c r="M85" s="253"/>
      <c r="N85" s="253"/>
      <c r="O85" s="253"/>
      <c r="P85" s="253"/>
      <c r="Q85" s="253"/>
      <c r="R85" s="253"/>
      <c r="S85" s="253"/>
      <c r="T85" s="253"/>
      <c r="U85" s="253"/>
      <c r="V85" s="253"/>
      <c r="W85" s="253"/>
      <c r="X85" s="253"/>
      <c r="Y85" s="253"/>
      <c r="Z85" s="253"/>
      <c r="AA85" s="253"/>
      <c r="AB85" s="253"/>
      <c r="AC85" s="253"/>
      <c r="AD85" s="253"/>
      <c r="AE85" s="253"/>
      <c r="AF85" s="253"/>
      <c r="AG85" s="255" t="s">
        <v>238</v>
      </c>
      <c r="AH85" s="253"/>
      <c r="AI85" s="253"/>
      <c r="AJ85" s="253"/>
      <c r="AK85" s="253"/>
      <c r="AL85" s="253"/>
      <c r="AM85" s="253"/>
      <c r="AN85" s="254" t="s">
        <v>82</v>
      </c>
      <c r="AO85" s="253"/>
      <c r="AP85" s="256"/>
      <c r="AQ85" s="53" t="s">
        <v>48</v>
      </c>
      <c r="AR85" s="30"/>
      <c r="AS85" s="54" t="s">
        <v>49</v>
      </c>
      <c r="AT85" s="55" t="s">
        <v>50</v>
      </c>
      <c r="AU85" s="55" t="s">
        <v>51</v>
      </c>
      <c r="AV85" s="55" t="s">
        <v>52</v>
      </c>
      <c r="AW85" s="55" t="s">
        <v>53</v>
      </c>
      <c r="AX85" s="55" t="s">
        <v>54</v>
      </c>
      <c r="AY85" s="55" t="s">
        <v>55</v>
      </c>
      <c r="AZ85" s="55" t="s">
        <v>56</v>
      </c>
      <c r="BA85" s="55" t="s">
        <v>57</v>
      </c>
      <c r="BB85" s="55" t="s">
        <v>58</v>
      </c>
      <c r="BC85" s="55" t="s">
        <v>59</v>
      </c>
      <c r="BD85" s="56" t="s">
        <v>60</v>
      </c>
    </row>
    <row r="86" spans="1:90" s="1" customFormat="1" ht="10.9" customHeight="1">
      <c r="B86" s="30"/>
      <c r="AR86" s="30"/>
      <c r="AS86" s="57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50"/>
    </row>
    <row r="87" spans="1:90" s="5" customFormat="1" ht="32.450000000000003" customHeight="1">
      <c r="B87" s="58"/>
      <c r="C87" s="59" t="s">
        <v>61</v>
      </c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249">
        <f>ROUND(AG88,2)</f>
        <v>0</v>
      </c>
      <c r="AH87" s="249"/>
      <c r="AI87" s="249"/>
      <c r="AJ87" s="249"/>
      <c r="AK87" s="249"/>
      <c r="AL87" s="249"/>
      <c r="AM87" s="249"/>
      <c r="AN87" s="250">
        <f>AK28</f>
        <v>0</v>
      </c>
      <c r="AO87" s="250"/>
      <c r="AP87" s="250"/>
      <c r="AQ87" s="62" t="s">
        <v>1</v>
      </c>
      <c r="AR87" s="58"/>
      <c r="AS87" s="63">
        <f>ROUND(AS88,2)</f>
        <v>0</v>
      </c>
      <c r="AT87" s="64" t="e">
        <f>ROUND(SUM(AV87:AW87),2)</f>
        <v>#REF!</v>
      </c>
      <c r="AU87" s="65" t="e">
        <f>ROUND(AU88,5)</f>
        <v>#REF!</v>
      </c>
      <c r="AV87" s="64" t="e">
        <f>ROUND(AZ87*#REF!,2)</f>
        <v>#REF!</v>
      </c>
      <c r="AW87" s="64" t="e">
        <f>ROUND(BA87*#REF!,2)</f>
        <v>#REF!</v>
      </c>
      <c r="AX87" s="64" t="e">
        <f>ROUND(BB87*#REF!,2)</f>
        <v>#REF!</v>
      </c>
      <c r="AY87" s="64" t="e">
        <f>ROUND(BC87*#REF!,2)</f>
        <v>#REF!</v>
      </c>
      <c r="AZ87" s="64" t="e">
        <f>ROUND(AZ88,2)</f>
        <v>#REF!</v>
      </c>
      <c r="BA87" s="64" t="e">
        <f>ROUND(BA88,2)</f>
        <v>#REF!</v>
      </c>
      <c r="BB87" s="64">
        <f>ROUND(BB88,2)</f>
        <v>0</v>
      </c>
      <c r="BC87" s="64">
        <f>ROUND(BC88,2)</f>
        <v>0</v>
      </c>
      <c r="BD87" s="66">
        <f>ROUND(BD88,2)</f>
        <v>0</v>
      </c>
      <c r="BS87" s="67" t="s">
        <v>62</v>
      </c>
      <c r="BT87" s="67" t="s">
        <v>63</v>
      </c>
      <c r="BV87" s="67" t="s">
        <v>64</v>
      </c>
      <c r="BW87" s="67" t="s">
        <v>4</v>
      </c>
      <c r="BX87" s="67" t="s">
        <v>65</v>
      </c>
      <c r="CL87" s="67" t="s">
        <v>1</v>
      </c>
    </row>
    <row r="88" spans="1:90" s="6" customFormat="1" ht="32.25" customHeight="1">
      <c r="A88" s="68" t="s">
        <v>66</v>
      </c>
      <c r="B88" s="69"/>
      <c r="C88" s="70"/>
      <c r="D88" s="248">
        <v>32023</v>
      </c>
      <c r="E88" s="248"/>
      <c r="F88" s="248"/>
      <c r="G88" s="248"/>
      <c r="H88" s="248"/>
      <c r="I88" s="71"/>
      <c r="J88" s="248" t="str">
        <f>K6</f>
        <v>Údržba mostku Valašské Meziříčí část Hrachovec</v>
      </c>
      <c r="K88" s="248"/>
      <c r="L88" s="248"/>
      <c r="M88" s="248"/>
      <c r="N88" s="248"/>
      <c r="O88" s="248"/>
      <c r="P88" s="248"/>
      <c r="Q88" s="248"/>
      <c r="R88" s="248"/>
      <c r="S88" s="248"/>
      <c r="T88" s="248"/>
      <c r="U88" s="248"/>
      <c r="V88" s="248"/>
      <c r="W88" s="248"/>
      <c r="X88" s="248"/>
      <c r="Y88" s="248"/>
      <c r="Z88" s="248"/>
      <c r="AA88" s="248"/>
      <c r="AB88" s="248"/>
      <c r="AC88" s="248"/>
      <c r="AD88" s="248"/>
      <c r="AE88" s="248"/>
      <c r="AF88" s="248"/>
      <c r="AG88" s="266">
        <f>'052025 lávka'!J28</f>
        <v>0</v>
      </c>
      <c r="AH88" s="267"/>
      <c r="AI88" s="267"/>
      <c r="AJ88" s="267"/>
      <c r="AK88" s="267"/>
      <c r="AL88" s="267"/>
      <c r="AM88" s="267"/>
      <c r="AN88" s="266">
        <f>AN87</f>
        <v>0</v>
      </c>
      <c r="AO88" s="267"/>
      <c r="AP88" s="267"/>
      <c r="AQ88" s="72" t="s">
        <v>67</v>
      </c>
      <c r="AR88" s="69"/>
      <c r="AS88" s="73">
        <v>0</v>
      </c>
      <c r="AT88" s="74" t="e">
        <f>ROUND(SUM(AV88:AW88),2)</f>
        <v>#REF!</v>
      </c>
      <c r="AU88" s="75" t="e">
        <f>'052025 lávka'!P120</f>
        <v>#REF!</v>
      </c>
      <c r="AV88" s="74" t="e">
        <f>'052025 lávka'!#REF!</f>
        <v>#REF!</v>
      </c>
      <c r="AW88" s="74" t="e">
        <f>'052025 lávka'!#REF!</f>
        <v>#REF!</v>
      </c>
      <c r="AX88" s="74">
        <f>'052025 lávka'!J31</f>
        <v>0</v>
      </c>
      <c r="AY88" s="74">
        <f>'052025 lávka'!J32</f>
        <v>0</v>
      </c>
      <c r="AZ88" s="74" t="e">
        <f>'052025 lávka'!#REF!</f>
        <v>#REF!</v>
      </c>
      <c r="BA88" s="74" t="e">
        <f>'052025 lávka'!#REF!</f>
        <v>#REF!</v>
      </c>
      <c r="BB88" s="74">
        <f>'052025 lávka'!F31</f>
        <v>0</v>
      </c>
      <c r="BC88" s="74">
        <f>'052025 lávka'!F32</f>
        <v>0</v>
      </c>
      <c r="BD88" s="76">
        <f>'052025 lávka'!F33</f>
        <v>0</v>
      </c>
      <c r="BT88" s="77" t="s">
        <v>68</v>
      </c>
      <c r="BU88" s="77" t="s">
        <v>69</v>
      </c>
      <c r="BV88" s="77" t="s">
        <v>64</v>
      </c>
      <c r="BW88" s="77" t="s">
        <v>4</v>
      </c>
      <c r="BX88" s="77" t="s">
        <v>65</v>
      </c>
      <c r="CL88" s="77" t="s">
        <v>1</v>
      </c>
    </row>
    <row r="89" spans="1:90" s="1" customFormat="1" ht="30" customHeight="1">
      <c r="B89" s="30"/>
      <c r="AR89" s="30"/>
    </row>
    <row r="90" spans="1:90" s="1" customFormat="1" ht="6.95" customHeight="1"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30"/>
    </row>
  </sheetData>
  <mergeCells count="24">
    <mergeCell ref="D88:H88"/>
    <mergeCell ref="J88:AF88"/>
    <mergeCell ref="AG87:AM87"/>
    <mergeCell ref="AN87:AP87"/>
    <mergeCell ref="AR2:BE2"/>
    <mergeCell ref="C85:G85"/>
    <mergeCell ref="I85:AF85"/>
    <mergeCell ref="AG85:AM85"/>
    <mergeCell ref="AN85:AP85"/>
    <mergeCell ref="L78:AO78"/>
    <mergeCell ref="AM80:AN80"/>
    <mergeCell ref="AM82:AP82"/>
    <mergeCell ref="AS82:AT84"/>
    <mergeCell ref="AM83:AP83"/>
    <mergeCell ref="AN88:AP88"/>
    <mergeCell ref="AG88:AM88"/>
    <mergeCell ref="X28:AB28"/>
    <mergeCell ref="AK28:AO28"/>
    <mergeCell ref="BE5:BE26"/>
    <mergeCell ref="K5:AO5"/>
    <mergeCell ref="K6:AO6"/>
    <mergeCell ref="E14:AJ14"/>
    <mergeCell ref="E23:AN23"/>
    <mergeCell ref="AK26:AO26"/>
  </mergeCells>
  <hyperlinks>
    <hyperlink ref="A88" location="'Mesto095 - Oprava chodník...'!C2" display="/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BM192"/>
  <sheetViews>
    <sheetView showGridLines="0" tabSelected="1" workbookViewId="0">
      <selection activeCell="Y177" sqref="Y177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78" customWidth="1"/>
    <col min="10" max="11" width="20.16406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51" t="s">
        <v>5</v>
      </c>
      <c r="M2" s="241"/>
      <c r="N2" s="241"/>
      <c r="O2" s="241"/>
      <c r="P2" s="241"/>
      <c r="Q2" s="241"/>
      <c r="R2" s="241"/>
      <c r="S2" s="241"/>
      <c r="T2" s="241"/>
      <c r="U2" s="241"/>
      <c r="V2" s="241"/>
      <c r="AT2" s="16" t="s">
        <v>4</v>
      </c>
      <c r="AZ2" s="79" t="s">
        <v>70</v>
      </c>
      <c r="BA2" s="79" t="s">
        <v>1</v>
      </c>
      <c r="BB2" s="79" t="s">
        <v>1</v>
      </c>
      <c r="BC2" s="79" t="s">
        <v>71</v>
      </c>
      <c r="BD2" s="79" t="s">
        <v>72</v>
      </c>
    </row>
    <row r="3" spans="2:56" ht="6.95" customHeight="1">
      <c r="B3" s="17"/>
      <c r="C3" s="18"/>
      <c r="D3" s="18"/>
      <c r="E3" s="18"/>
      <c r="F3" s="18"/>
      <c r="G3" s="18"/>
      <c r="H3" s="18"/>
      <c r="I3" s="80"/>
      <c r="J3" s="18"/>
      <c r="K3" s="18"/>
      <c r="L3" s="19"/>
      <c r="AT3" s="16" t="s">
        <v>72</v>
      </c>
      <c r="AZ3" s="79" t="s">
        <v>73</v>
      </c>
      <c r="BA3" s="79" t="s">
        <v>1</v>
      </c>
      <c r="BB3" s="79" t="s">
        <v>1</v>
      </c>
      <c r="BC3" s="79" t="s">
        <v>74</v>
      </c>
      <c r="BD3" s="79" t="s">
        <v>72</v>
      </c>
    </row>
    <row r="4" spans="2:56" ht="24.95" customHeight="1">
      <c r="B4" s="19"/>
      <c r="D4" s="20" t="s">
        <v>75</v>
      </c>
      <c r="L4" s="19"/>
      <c r="M4" s="81" t="s">
        <v>10</v>
      </c>
      <c r="AT4" s="16" t="s">
        <v>3</v>
      </c>
      <c r="AZ4" s="79" t="s">
        <v>76</v>
      </c>
      <c r="BA4" s="79" t="s">
        <v>1</v>
      </c>
      <c r="BB4" s="79" t="s">
        <v>1</v>
      </c>
      <c r="BC4" s="79" t="s">
        <v>77</v>
      </c>
      <c r="BD4" s="79" t="s">
        <v>72</v>
      </c>
    </row>
    <row r="5" spans="2:56" ht="6.95" customHeight="1">
      <c r="B5" s="19"/>
      <c r="L5" s="19"/>
      <c r="AZ5" s="79" t="s">
        <v>78</v>
      </c>
      <c r="BA5" s="79" t="s">
        <v>1</v>
      </c>
      <c r="BB5" s="79" t="s">
        <v>1</v>
      </c>
      <c r="BC5" s="79" t="s">
        <v>79</v>
      </c>
      <c r="BD5" s="79" t="s">
        <v>72</v>
      </c>
    </row>
    <row r="6" spans="2:56" s="1" customFormat="1" ht="12" customHeight="1">
      <c r="B6" s="30"/>
      <c r="D6" s="26" t="s">
        <v>15</v>
      </c>
      <c r="I6" s="82"/>
      <c r="L6" s="30"/>
    </row>
    <row r="7" spans="2:56" s="1" customFormat="1" ht="33" customHeight="1">
      <c r="B7" s="30"/>
      <c r="E7" s="257" t="s">
        <v>261</v>
      </c>
      <c r="F7" s="268"/>
      <c r="G7" s="268"/>
      <c r="H7" s="268"/>
      <c r="I7" s="82"/>
      <c r="L7" s="30"/>
    </row>
    <row r="8" spans="2:56" s="1" customFormat="1">
      <c r="B8" s="30"/>
      <c r="I8" s="82"/>
      <c r="L8" s="30"/>
    </row>
    <row r="9" spans="2:56" s="1" customFormat="1" ht="12" customHeight="1">
      <c r="B9" s="30"/>
      <c r="D9" s="26" t="s">
        <v>16</v>
      </c>
      <c r="F9" s="24" t="s">
        <v>1</v>
      </c>
      <c r="I9" s="83" t="s">
        <v>17</v>
      </c>
      <c r="J9" s="24" t="s">
        <v>1</v>
      </c>
      <c r="L9" s="30"/>
    </row>
    <row r="10" spans="2:56" s="1" customFormat="1" ht="12" customHeight="1">
      <c r="B10" s="30"/>
      <c r="D10" s="26" t="s">
        <v>18</v>
      </c>
      <c r="F10" s="24" t="s">
        <v>19</v>
      </c>
      <c r="I10" s="83" t="s">
        <v>20</v>
      </c>
      <c r="J10" s="48">
        <v>45781</v>
      </c>
      <c r="L10" s="30"/>
    </row>
    <row r="11" spans="2:56" s="1" customFormat="1" ht="10.9" customHeight="1">
      <c r="B11" s="30"/>
      <c r="I11" s="82"/>
      <c r="L11" s="30"/>
    </row>
    <row r="12" spans="2:56" s="1" customFormat="1" ht="12" customHeight="1">
      <c r="B12" s="30"/>
      <c r="D12" s="26" t="s">
        <v>21</v>
      </c>
      <c r="I12" s="83" t="s">
        <v>22</v>
      </c>
      <c r="J12" s="24" t="s">
        <v>1</v>
      </c>
      <c r="L12" s="30"/>
    </row>
    <row r="13" spans="2:56" s="1" customFormat="1" ht="18" customHeight="1">
      <c r="B13" s="30"/>
      <c r="E13" s="24" t="s">
        <v>23</v>
      </c>
      <c r="I13" s="83" t="s">
        <v>24</v>
      </c>
      <c r="J13" s="24" t="s">
        <v>1</v>
      </c>
      <c r="L13" s="30"/>
    </row>
    <row r="14" spans="2:56" s="1" customFormat="1" ht="6.95" customHeight="1">
      <c r="B14" s="30"/>
      <c r="I14" s="82"/>
      <c r="L14" s="30"/>
    </row>
    <row r="15" spans="2:56" s="1" customFormat="1" ht="12" customHeight="1">
      <c r="B15" s="30"/>
      <c r="D15" s="26" t="s">
        <v>25</v>
      </c>
      <c r="I15" s="83" t="s">
        <v>22</v>
      </c>
      <c r="J15" s="218"/>
      <c r="L15" s="30"/>
    </row>
    <row r="16" spans="2:56" s="1" customFormat="1" ht="18" customHeight="1">
      <c r="B16" s="30"/>
      <c r="E16" s="269">
        <f>'Rekapitulace stavby'!E14</f>
        <v>0</v>
      </c>
      <c r="F16" s="240"/>
      <c r="G16" s="240"/>
      <c r="H16" s="240"/>
      <c r="I16" s="83" t="s">
        <v>24</v>
      </c>
      <c r="J16" s="27"/>
      <c r="L16" s="30"/>
    </row>
    <row r="17" spans="2:12" s="1" customFormat="1" ht="6.95" customHeight="1">
      <c r="B17" s="30"/>
      <c r="I17" s="82"/>
      <c r="L17" s="30"/>
    </row>
    <row r="18" spans="2:12" s="1" customFormat="1" ht="12" customHeight="1">
      <c r="B18" s="30"/>
      <c r="D18" s="26" t="s">
        <v>26</v>
      </c>
      <c r="I18" s="83" t="s">
        <v>22</v>
      </c>
      <c r="J18" s="24" t="str">
        <f>IF('Rekapitulace stavby'!AN16="","",'Rekapitulace stavby'!AN16)</f>
        <v/>
      </c>
      <c r="L18" s="30"/>
    </row>
    <row r="19" spans="2:12" s="1" customFormat="1" ht="18" customHeight="1">
      <c r="B19" s="30"/>
      <c r="E19" s="24" t="str">
        <f>IF('Rekapitulace stavby'!E17="","",'Rekapitulace stavby'!E17)</f>
        <v xml:space="preserve"> </v>
      </c>
      <c r="I19" s="83" t="s">
        <v>24</v>
      </c>
      <c r="J19" s="24" t="str">
        <f>IF('Rekapitulace stavby'!AN17="","",'Rekapitulace stavby'!AN17)</f>
        <v/>
      </c>
      <c r="L19" s="30"/>
    </row>
    <row r="20" spans="2:12" s="1" customFormat="1" ht="6.95" customHeight="1">
      <c r="B20" s="30"/>
      <c r="I20" s="82"/>
      <c r="L20" s="30"/>
    </row>
    <row r="21" spans="2:12" s="1" customFormat="1" ht="12" customHeight="1">
      <c r="B21" s="30"/>
      <c r="D21" s="26" t="s">
        <v>29</v>
      </c>
      <c r="I21" s="83" t="s">
        <v>22</v>
      </c>
      <c r="J21" s="24" t="s">
        <v>1</v>
      </c>
      <c r="L21" s="30"/>
    </row>
    <row r="22" spans="2:12" s="1" customFormat="1" ht="18" customHeight="1">
      <c r="B22" s="30"/>
      <c r="E22" s="24">
        <f>E16</f>
        <v>0</v>
      </c>
      <c r="I22" s="83" t="s">
        <v>24</v>
      </c>
      <c r="J22" s="24" t="s">
        <v>1</v>
      </c>
      <c r="L22" s="30"/>
    </row>
    <row r="23" spans="2:12" s="1" customFormat="1" ht="6.95" customHeight="1">
      <c r="B23" s="30"/>
      <c r="I23" s="82"/>
      <c r="L23" s="30"/>
    </row>
    <row r="24" spans="2:12" s="1" customFormat="1" ht="12" customHeight="1">
      <c r="B24" s="30"/>
      <c r="D24" s="26" t="s">
        <v>30</v>
      </c>
      <c r="I24" s="82"/>
      <c r="L24" s="30"/>
    </row>
    <row r="25" spans="2:12" s="7" customFormat="1" ht="16.5" customHeight="1">
      <c r="B25" s="84"/>
      <c r="E25" s="245" t="s">
        <v>1</v>
      </c>
      <c r="F25" s="245"/>
      <c r="G25" s="245"/>
      <c r="H25" s="245"/>
      <c r="I25" s="85"/>
      <c r="L25" s="84"/>
    </row>
    <row r="26" spans="2:12" s="1" customFormat="1" ht="6.95" customHeight="1">
      <c r="B26" s="30"/>
      <c r="I26" s="82"/>
      <c r="L26" s="30"/>
    </row>
    <row r="27" spans="2:12" s="1" customFormat="1" ht="6.95" customHeight="1">
      <c r="B27" s="30"/>
      <c r="D27" s="49"/>
      <c r="E27" s="49"/>
      <c r="F27" s="49"/>
      <c r="G27" s="49"/>
      <c r="H27" s="49"/>
      <c r="I27" s="86"/>
      <c r="J27" s="49"/>
      <c r="K27" s="49"/>
      <c r="L27" s="30"/>
    </row>
    <row r="28" spans="2:12" s="1" customFormat="1" ht="15" customHeight="1">
      <c r="B28" s="30"/>
      <c r="D28" s="203" t="s">
        <v>237</v>
      </c>
      <c r="E28" s="204"/>
      <c r="F28" s="204"/>
      <c r="I28" s="82"/>
      <c r="J28" s="217">
        <f>ROUND(J120, 2)</f>
        <v>0</v>
      </c>
      <c r="L28" s="30"/>
    </row>
    <row r="29" spans="2:12" s="1" customFormat="1" ht="25.35" hidden="1" customHeight="1">
      <c r="B29" s="30"/>
      <c r="D29" s="201"/>
      <c r="E29" s="202"/>
      <c r="F29" s="201"/>
      <c r="G29" s="202"/>
      <c r="H29" s="202"/>
      <c r="I29" s="202"/>
      <c r="J29" s="214"/>
      <c r="L29" s="30"/>
    </row>
    <row r="30" spans="2:12" s="1" customFormat="1" ht="23.25" customHeight="1">
      <c r="B30" s="30"/>
      <c r="D30" s="205"/>
      <c r="E30" s="205"/>
      <c r="F30" s="215"/>
      <c r="G30" s="49"/>
      <c r="H30" s="216"/>
      <c r="I30" s="86"/>
      <c r="J30" s="216"/>
      <c r="K30" s="49"/>
      <c r="L30" s="30"/>
    </row>
    <row r="31" spans="2:12" s="1" customFormat="1" ht="14.45" hidden="1" customHeight="1">
      <c r="B31" s="30"/>
      <c r="D31" s="204"/>
      <c r="E31" s="206" t="s">
        <v>33</v>
      </c>
      <c r="F31" s="207">
        <f>ROUND((SUM(BG120:BG191)),  2)</f>
        <v>0</v>
      </c>
      <c r="I31" s="88">
        <v>0.21</v>
      </c>
      <c r="J31" s="87">
        <f>0</f>
        <v>0</v>
      </c>
      <c r="L31" s="30"/>
    </row>
    <row r="32" spans="2:12" s="1" customFormat="1" ht="14.45" hidden="1" customHeight="1">
      <c r="B32" s="30"/>
      <c r="D32" s="204"/>
      <c r="E32" s="206" t="s">
        <v>34</v>
      </c>
      <c r="F32" s="207">
        <f>ROUND((SUM(BH120:BH191)),  2)</f>
        <v>0</v>
      </c>
      <c r="I32" s="88">
        <v>0.15</v>
      </c>
      <c r="J32" s="87">
        <f>0</f>
        <v>0</v>
      </c>
      <c r="L32" s="30"/>
    </row>
    <row r="33" spans="2:12" s="1" customFormat="1" ht="14.45" hidden="1" customHeight="1">
      <c r="B33" s="30"/>
      <c r="D33" s="204"/>
      <c r="E33" s="206" t="s">
        <v>35</v>
      </c>
      <c r="F33" s="207">
        <f>ROUND((SUM(BI120:BI191)),  2)</f>
        <v>0</v>
      </c>
      <c r="I33" s="88">
        <v>0</v>
      </c>
      <c r="J33" s="87">
        <f>0</f>
        <v>0</v>
      </c>
      <c r="L33" s="30"/>
    </row>
    <row r="34" spans="2:12" s="1" customFormat="1" ht="39" hidden="1" customHeight="1">
      <c r="B34" s="30"/>
      <c r="D34" s="204"/>
      <c r="E34" s="204"/>
      <c r="F34" s="204"/>
      <c r="I34" s="82"/>
      <c r="L34" s="30"/>
    </row>
    <row r="35" spans="2:12" s="1" customFormat="1" ht="25.35" customHeight="1">
      <c r="B35" s="30"/>
      <c r="C35" s="89"/>
      <c r="D35" s="208" t="s">
        <v>237</v>
      </c>
      <c r="E35" s="209"/>
      <c r="F35" s="209"/>
      <c r="G35" s="210" t="s">
        <v>36</v>
      </c>
      <c r="H35" s="211" t="s">
        <v>37</v>
      </c>
      <c r="I35" s="212"/>
      <c r="J35" s="213">
        <f>J28</f>
        <v>0</v>
      </c>
      <c r="K35" s="90"/>
      <c r="L35" s="30"/>
    </row>
    <row r="36" spans="2:12" s="1" customFormat="1" ht="14.45" customHeight="1">
      <c r="B36" s="30"/>
      <c r="I36" s="82"/>
      <c r="L36" s="30"/>
    </row>
    <row r="37" spans="2:12" ht="14.45" customHeight="1">
      <c r="B37" s="19"/>
      <c r="L37" s="19"/>
    </row>
    <row r="38" spans="2:12" ht="14.45" customHeight="1">
      <c r="B38" s="19"/>
      <c r="L38" s="19"/>
    </row>
    <row r="39" spans="2:12" ht="14.45" customHeight="1">
      <c r="B39" s="19"/>
      <c r="L39" s="19"/>
    </row>
    <row r="40" spans="2:12" ht="14.45" customHeight="1">
      <c r="B40" s="19"/>
      <c r="L40" s="19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s="1" customFormat="1" ht="14.45" customHeight="1">
      <c r="B48" s="30"/>
      <c r="D48" s="37" t="s">
        <v>38</v>
      </c>
      <c r="E48" s="38"/>
      <c r="F48" s="38"/>
      <c r="G48" s="37" t="s">
        <v>39</v>
      </c>
      <c r="H48" s="38"/>
      <c r="I48" s="91"/>
      <c r="J48" s="38"/>
      <c r="K48" s="38"/>
      <c r="L48" s="30"/>
    </row>
    <row r="49" spans="2:12">
      <c r="B49" s="19"/>
      <c r="L49" s="19"/>
    </row>
    <row r="50" spans="2:12">
      <c r="B50" s="19"/>
      <c r="L50" s="19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 s="1" customFormat="1" ht="12.75">
      <c r="B59" s="30"/>
      <c r="D59" s="39" t="s">
        <v>40</v>
      </c>
      <c r="E59" s="32"/>
      <c r="F59" s="92" t="s">
        <v>41</v>
      </c>
      <c r="G59" s="39" t="s">
        <v>40</v>
      </c>
      <c r="H59" s="32"/>
      <c r="I59" s="93"/>
      <c r="J59" s="94" t="s">
        <v>41</v>
      </c>
      <c r="K59" s="32"/>
      <c r="L59" s="30"/>
    </row>
    <row r="60" spans="2:12">
      <c r="B60" s="19"/>
      <c r="L60" s="19"/>
    </row>
    <row r="61" spans="2:12">
      <c r="B61" s="19"/>
      <c r="L61" s="19"/>
    </row>
    <row r="62" spans="2:12">
      <c r="B62" s="19"/>
      <c r="L62" s="19"/>
    </row>
    <row r="63" spans="2:12" s="1" customFormat="1" ht="12.75">
      <c r="B63" s="30"/>
      <c r="D63" s="37" t="s">
        <v>42</v>
      </c>
      <c r="E63" s="38"/>
      <c r="F63" s="38"/>
      <c r="G63" s="37" t="s">
        <v>43</v>
      </c>
      <c r="H63" s="38"/>
      <c r="I63" s="91"/>
      <c r="J63" s="38"/>
      <c r="K63" s="38"/>
      <c r="L63" s="30"/>
    </row>
    <row r="64" spans="2:12">
      <c r="B64" s="19"/>
      <c r="L64" s="19"/>
    </row>
    <row r="65" spans="2:12">
      <c r="B65" s="19"/>
      <c r="L65" s="19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 s="1" customFormat="1" ht="12.75">
      <c r="B74" s="30"/>
      <c r="D74" s="39" t="s">
        <v>40</v>
      </c>
      <c r="E74" s="32"/>
      <c r="F74" s="92" t="s">
        <v>41</v>
      </c>
      <c r="G74" s="39" t="s">
        <v>40</v>
      </c>
      <c r="H74" s="32"/>
      <c r="I74" s="93"/>
      <c r="J74" s="94" t="s">
        <v>41</v>
      </c>
      <c r="K74" s="32"/>
      <c r="L74" s="30"/>
    </row>
    <row r="75" spans="2:12" s="1" customFormat="1" ht="14.45" customHeight="1">
      <c r="B75" s="40"/>
      <c r="C75" s="41"/>
      <c r="D75" s="41"/>
      <c r="E75" s="41"/>
      <c r="F75" s="41"/>
      <c r="G75" s="41"/>
      <c r="H75" s="41"/>
      <c r="I75" s="95"/>
      <c r="J75" s="41"/>
      <c r="K75" s="41"/>
      <c r="L75" s="30"/>
    </row>
    <row r="79" spans="2:12" s="1" customFormat="1" ht="6.95" customHeight="1">
      <c r="B79" s="42"/>
      <c r="C79" s="43"/>
      <c r="D79" s="43"/>
      <c r="E79" s="43"/>
      <c r="F79" s="43"/>
      <c r="G79" s="43"/>
      <c r="H79" s="43"/>
      <c r="I79" s="96"/>
      <c r="J79" s="43"/>
      <c r="K79" s="43"/>
      <c r="L79" s="30"/>
    </row>
    <row r="80" spans="2:12" s="1" customFormat="1" ht="24.95" customHeight="1">
      <c r="B80" s="30"/>
      <c r="C80" s="20" t="s">
        <v>80</v>
      </c>
      <c r="I80" s="82"/>
      <c r="L80" s="30"/>
    </row>
    <row r="81" spans="2:47" s="1" customFormat="1" ht="6.95" customHeight="1">
      <c r="B81" s="30"/>
      <c r="I81" s="82"/>
      <c r="L81" s="30"/>
    </row>
    <row r="82" spans="2:47" s="1" customFormat="1" ht="12" customHeight="1">
      <c r="B82" s="30"/>
      <c r="C82" s="26" t="s">
        <v>15</v>
      </c>
      <c r="I82" s="82"/>
      <c r="L82" s="30"/>
    </row>
    <row r="83" spans="2:47" s="1" customFormat="1" ht="35.25" customHeight="1">
      <c r="B83" s="30"/>
      <c r="E83" s="257" t="str">
        <f>E7</f>
        <v>Údržba mostku Valašské Meziříčí část Hrachovec</v>
      </c>
      <c r="F83" s="268"/>
      <c r="G83" s="268"/>
      <c r="H83" s="268"/>
      <c r="I83" s="82"/>
      <c r="L83" s="30"/>
    </row>
    <row r="84" spans="2:47" s="1" customFormat="1" ht="6.95" customHeight="1">
      <c r="B84" s="30"/>
      <c r="I84" s="82"/>
      <c r="L84" s="30"/>
    </row>
    <row r="85" spans="2:47" s="1" customFormat="1" ht="12" customHeight="1">
      <c r="B85" s="30"/>
      <c r="C85" s="26" t="s">
        <v>18</v>
      </c>
      <c r="F85" s="24" t="str">
        <f>F10</f>
        <v>Valašské Meziříčí</v>
      </c>
      <c r="I85" s="83" t="s">
        <v>20</v>
      </c>
      <c r="J85" s="48">
        <f>IF(J10="","",J10)</f>
        <v>45781</v>
      </c>
      <c r="L85" s="30"/>
    </row>
    <row r="86" spans="2:47" s="1" customFormat="1" ht="6.95" customHeight="1">
      <c r="B86" s="30"/>
      <c r="I86" s="82"/>
      <c r="L86" s="30"/>
    </row>
    <row r="87" spans="2:47" s="1" customFormat="1" ht="15.2" customHeight="1">
      <c r="B87" s="30"/>
      <c r="C87" s="26" t="s">
        <v>21</v>
      </c>
      <c r="F87" s="24" t="str">
        <f>E13</f>
        <v>Město Valašské Meziříčí</v>
      </c>
      <c r="I87" s="83" t="s">
        <v>26</v>
      </c>
      <c r="J87" s="28" t="str">
        <f>E19</f>
        <v xml:space="preserve"> </v>
      </c>
      <c r="L87" s="30"/>
    </row>
    <row r="88" spans="2:47" s="1" customFormat="1" ht="15.2" customHeight="1">
      <c r="B88" s="30"/>
      <c r="C88" s="26" t="s">
        <v>25</v>
      </c>
      <c r="F88" s="24">
        <f>IF(E16="","",E16)</f>
        <v>0</v>
      </c>
      <c r="I88" s="83" t="s">
        <v>29</v>
      </c>
      <c r="J88" s="28">
        <f>E22</f>
        <v>0</v>
      </c>
      <c r="L88" s="30"/>
    </row>
    <row r="89" spans="2:47" s="1" customFormat="1" ht="10.35" customHeight="1">
      <c r="B89" s="30"/>
      <c r="I89" s="82"/>
      <c r="L89" s="30"/>
    </row>
    <row r="90" spans="2:47" s="1" customFormat="1" ht="29.25" customHeight="1">
      <c r="B90" s="30"/>
      <c r="C90" s="97" t="s">
        <v>81</v>
      </c>
      <c r="D90" s="89"/>
      <c r="E90" s="89"/>
      <c r="F90" s="89"/>
      <c r="G90" s="89"/>
      <c r="H90" s="89"/>
      <c r="I90" s="98"/>
      <c r="J90" s="99" t="s">
        <v>82</v>
      </c>
      <c r="K90" s="89"/>
      <c r="L90" s="30"/>
    </row>
    <row r="91" spans="2:47" s="1" customFormat="1" ht="10.35" customHeight="1">
      <c r="B91" s="30"/>
      <c r="I91" s="82"/>
      <c r="L91" s="30"/>
    </row>
    <row r="92" spans="2:47" s="1" customFormat="1" ht="22.9" customHeight="1">
      <c r="B92" s="30"/>
      <c r="C92" s="100" t="s">
        <v>83</v>
      </c>
      <c r="I92" s="82"/>
      <c r="J92" s="61">
        <f>J120</f>
        <v>0</v>
      </c>
      <c r="L92" s="30"/>
      <c r="AU92" s="16" t="s">
        <v>84</v>
      </c>
    </row>
    <row r="93" spans="2:47" s="8" customFormat="1" ht="24.95" customHeight="1">
      <c r="B93" s="101"/>
      <c r="D93" s="102" t="s">
        <v>85</v>
      </c>
      <c r="E93" s="103"/>
      <c r="F93" s="103"/>
      <c r="G93" s="103"/>
      <c r="H93" s="103"/>
      <c r="I93" s="104"/>
      <c r="J93" s="105">
        <f>J121</f>
        <v>0</v>
      </c>
      <c r="L93" s="101"/>
    </row>
    <row r="94" spans="2:47" s="9" customFormat="1" ht="19.899999999999999" customHeight="1">
      <c r="B94" s="106"/>
      <c r="D94" s="107" t="s">
        <v>256</v>
      </c>
      <c r="E94" s="108"/>
      <c r="F94" s="108"/>
      <c r="G94" s="108"/>
      <c r="H94" s="108"/>
      <c r="I94" s="109"/>
      <c r="J94" s="110">
        <f>SUM(J122)</f>
        <v>0</v>
      </c>
      <c r="L94" s="106"/>
    </row>
    <row r="95" spans="2:47" s="9" customFormat="1" ht="19.899999999999999" customHeight="1">
      <c r="B95" s="106"/>
      <c r="D95" s="107" t="s">
        <v>257</v>
      </c>
      <c r="E95" s="108"/>
      <c r="F95" s="108"/>
      <c r="G95" s="108"/>
      <c r="H95" s="108"/>
      <c r="I95" s="109"/>
      <c r="J95" s="110">
        <f>J135</f>
        <v>0</v>
      </c>
      <c r="L95" s="106"/>
    </row>
    <row r="96" spans="2:47" s="9" customFormat="1" ht="19.899999999999999" hidden="1" customHeight="1">
      <c r="B96" s="106"/>
      <c r="D96" s="107" t="s">
        <v>86</v>
      </c>
      <c r="E96" s="108"/>
      <c r="F96" s="108"/>
      <c r="G96" s="108"/>
      <c r="H96" s="108"/>
      <c r="I96" s="109"/>
      <c r="J96" s="110">
        <f>J147</f>
        <v>0</v>
      </c>
      <c r="L96" s="106"/>
    </row>
    <row r="97" spans="2:12" s="9" customFormat="1" ht="19.899999999999999" customHeight="1">
      <c r="B97" s="106"/>
      <c r="D97" s="107" t="s">
        <v>87</v>
      </c>
      <c r="E97" s="108"/>
      <c r="F97" s="108"/>
      <c r="G97" s="108"/>
      <c r="H97" s="108"/>
      <c r="I97" s="109"/>
      <c r="J97" s="110">
        <f>J153</f>
        <v>0</v>
      </c>
      <c r="L97" s="106"/>
    </row>
    <row r="98" spans="2:12" s="9" customFormat="1" ht="19.899999999999999" customHeight="1">
      <c r="B98" s="106"/>
      <c r="D98" s="107" t="s">
        <v>258</v>
      </c>
      <c r="E98" s="108"/>
      <c r="F98" s="108"/>
      <c r="G98" s="108"/>
      <c r="H98" s="108"/>
      <c r="I98" s="109"/>
      <c r="J98" s="110">
        <f>SUM(J183)</f>
        <v>0</v>
      </c>
      <c r="L98" s="106"/>
    </row>
    <row r="99" spans="2:12" s="9" customFormat="1" ht="19.899999999999999" customHeight="1">
      <c r="B99" s="106"/>
      <c r="D99" s="107" t="s">
        <v>260</v>
      </c>
      <c r="E99" s="107"/>
      <c r="F99" s="108"/>
      <c r="G99" s="108"/>
      <c r="H99" s="108"/>
      <c r="I99" s="109"/>
      <c r="J99" s="110">
        <f>J183</f>
        <v>0</v>
      </c>
      <c r="L99" s="106"/>
    </row>
    <row r="100" spans="2:12" s="9" customFormat="1" ht="19.899999999999999" customHeight="1">
      <c r="B100" s="106"/>
      <c r="D100" s="107" t="s">
        <v>259</v>
      </c>
      <c r="E100" s="108"/>
      <c r="F100" s="108"/>
      <c r="G100" s="108"/>
      <c r="H100" s="108"/>
      <c r="I100" s="109"/>
      <c r="J100" s="110">
        <f>J187</f>
        <v>0</v>
      </c>
      <c r="L100" s="106"/>
    </row>
    <row r="101" spans="2:12" s="8" customFormat="1" ht="24.95" customHeight="1">
      <c r="B101" s="101"/>
      <c r="D101" s="102" t="s">
        <v>88</v>
      </c>
      <c r="E101" s="103"/>
      <c r="F101" s="103"/>
      <c r="G101" s="103"/>
      <c r="H101" s="103"/>
      <c r="I101" s="104"/>
      <c r="J101" s="105">
        <f>J102</f>
        <v>0</v>
      </c>
      <c r="L101" s="101"/>
    </row>
    <row r="102" spans="2:12" s="9" customFormat="1" ht="19.899999999999999" customHeight="1">
      <c r="B102" s="106"/>
      <c r="D102" s="107" t="s">
        <v>89</v>
      </c>
      <c r="E102" s="108"/>
      <c r="F102" s="108"/>
      <c r="G102" s="108"/>
      <c r="H102" s="108"/>
      <c r="I102" s="109"/>
      <c r="J102" s="110">
        <f>J190</f>
        <v>0</v>
      </c>
      <c r="L102" s="106"/>
    </row>
    <row r="103" spans="2:12" s="1" customFormat="1" ht="21.75" customHeight="1">
      <c r="B103" s="30"/>
      <c r="I103" s="82"/>
      <c r="L103" s="30"/>
    </row>
    <row r="104" spans="2:12" s="1" customFormat="1" ht="6.95" customHeight="1">
      <c r="B104" s="40"/>
      <c r="C104" s="41"/>
      <c r="D104" s="41"/>
      <c r="E104" s="41"/>
      <c r="F104" s="41"/>
      <c r="G104" s="41"/>
      <c r="H104" s="41"/>
      <c r="I104" s="95"/>
      <c r="J104" s="41"/>
      <c r="K104" s="41"/>
      <c r="L104" s="30"/>
    </row>
    <row r="108" spans="2:12" s="1" customFormat="1" ht="6.95" customHeight="1">
      <c r="B108" s="42"/>
      <c r="C108" s="43"/>
      <c r="D108" s="43"/>
      <c r="E108" s="43"/>
      <c r="F108" s="43"/>
      <c r="G108" s="43"/>
      <c r="H108" s="43"/>
      <c r="I108" s="96"/>
      <c r="J108" s="43"/>
      <c r="K108" s="43"/>
      <c r="L108" s="30"/>
    </row>
    <row r="109" spans="2:12" s="1" customFormat="1" ht="24.95" customHeight="1">
      <c r="B109" s="30"/>
      <c r="C109" s="20" t="s">
        <v>90</v>
      </c>
      <c r="I109" s="82"/>
      <c r="L109" s="30"/>
    </row>
    <row r="110" spans="2:12" s="1" customFormat="1" ht="6.95" customHeight="1">
      <c r="B110" s="30"/>
      <c r="I110" s="82"/>
      <c r="L110" s="30"/>
    </row>
    <row r="111" spans="2:12" s="1" customFormat="1" ht="12" customHeight="1">
      <c r="B111" s="30"/>
      <c r="C111" s="26" t="s">
        <v>15</v>
      </c>
      <c r="I111" s="82"/>
      <c r="L111" s="30"/>
    </row>
    <row r="112" spans="2:12" s="1" customFormat="1" ht="33.75" customHeight="1">
      <c r="B112" s="30"/>
      <c r="E112" s="257" t="str">
        <f>E7</f>
        <v>Údržba mostku Valašské Meziříčí část Hrachovec</v>
      </c>
      <c r="F112" s="268"/>
      <c r="G112" s="268"/>
      <c r="H112" s="268"/>
      <c r="I112" s="82"/>
      <c r="L112" s="30"/>
    </row>
    <row r="113" spans="2:65" s="1" customFormat="1" ht="6.95" customHeight="1">
      <c r="B113" s="30"/>
      <c r="I113" s="82"/>
      <c r="L113" s="30"/>
    </row>
    <row r="114" spans="2:65" s="1" customFormat="1" ht="12" customHeight="1">
      <c r="B114" s="30"/>
      <c r="C114" s="26" t="s">
        <v>18</v>
      </c>
      <c r="F114" s="24" t="str">
        <f>F10</f>
        <v>Valašské Meziříčí</v>
      </c>
      <c r="I114" s="83" t="s">
        <v>20</v>
      </c>
      <c r="J114" s="48">
        <f>IF(J10="","",J10)</f>
        <v>45781</v>
      </c>
      <c r="L114" s="30"/>
    </row>
    <row r="115" spans="2:65" s="1" customFormat="1" ht="6.95" customHeight="1">
      <c r="B115" s="30"/>
      <c r="I115" s="82"/>
      <c r="L115" s="30"/>
    </row>
    <row r="116" spans="2:65" s="1" customFormat="1" ht="15.2" customHeight="1">
      <c r="B116" s="30"/>
      <c r="C116" s="26" t="s">
        <v>21</v>
      </c>
      <c r="F116" s="24" t="str">
        <f>E13</f>
        <v>Město Valašské Meziříčí</v>
      </c>
      <c r="I116" s="83" t="s">
        <v>26</v>
      </c>
      <c r="J116" s="28" t="str">
        <f>E19</f>
        <v xml:space="preserve"> </v>
      </c>
      <c r="L116" s="30"/>
    </row>
    <row r="117" spans="2:65" s="1" customFormat="1" ht="15.2" customHeight="1">
      <c r="B117" s="30"/>
      <c r="C117" s="26" t="s">
        <v>25</v>
      </c>
      <c r="F117" s="24">
        <f>IF(E16="","",E16)</f>
        <v>0</v>
      </c>
      <c r="I117" s="83" t="s">
        <v>29</v>
      </c>
      <c r="J117" s="28">
        <f>E22</f>
        <v>0</v>
      </c>
      <c r="L117" s="30"/>
    </row>
    <row r="118" spans="2:65" s="1" customFormat="1" ht="10.35" customHeight="1">
      <c r="B118" s="30"/>
      <c r="I118" s="82"/>
      <c r="L118" s="30"/>
    </row>
    <row r="119" spans="2:65" s="10" customFormat="1" ht="29.25" customHeight="1">
      <c r="B119" s="111"/>
      <c r="C119" s="112" t="s">
        <v>91</v>
      </c>
      <c r="D119" s="113" t="s">
        <v>48</v>
      </c>
      <c r="E119" s="113" t="s">
        <v>46</v>
      </c>
      <c r="F119" s="113" t="s">
        <v>47</v>
      </c>
      <c r="G119" s="113" t="s">
        <v>92</v>
      </c>
      <c r="H119" s="113" t="s">
        <v>93</v>
      </c>
      <c r="I119" s="114" t="s">
        <v>94</v>
      </c>
      <c r="J119" s="113" t="s">
        <v>82</v>
      </c>
      <c r="K119" s="115" t="s">
        <v>95</v>
      </c>
      <c r="L119" s="111"/>
      <c r="M119" s="54" t="s">
        <v>1</v>
      </c>
      <c r="N119" s="55" t="s">
        <v>31</v>
      </c>
      <c r="O119" s="55" t="s">
        <v>96</v>
      </c>
      <c r="P119" s="55" t="s">
        <v>97</v>
      </c>
      <c r="Q119" s="55" t="s">
        <v>98</v>
      </c>
      <c r="R119" s="55" t="s">
        <v>99</v>
      </c>
      <c r="S119" s="55" t="s">
        <v>100</v>
      </c>
      <c r="T119" s="56" t="s">
        <v>101</v>
      </c>
    </row>
    <row r="120" spans="2:65" s="1" customFormat="1" ht="22.9" customHeight="1">
      <c r="B120" s="30"/>
      <c r="C120" s="59" t="s">
        <v>102</v>
      </c>
      <c r="I120" s="82"/>
      <c r="J120" s="116">
        <f>SUM(J121,J189)</f>
        <v>0</v>
      </c>
      <c r="L120" s="30"/>
      <c r="M120" s="57"/>
      <c r="N120" s="49"/>
      <c r="O120" s="49"/>
      <c r="P120" s="117" t="e">
        <f>P121+P189</f>
        <v>#REF!</v>
      </c>
      <c r="Q120" s="49"/>
      <c r="R120" s="117" t="e">
        <f>R121+R189</f>
        <v>#REF!</v>
      </c>
      <c r="S120" s="49"/>
      <c r="T120" s="118" t="e">
        <f>T121+T189</f>
        <v>#REF!</v>
      </c>
      <c r="AT120" s="16" t="s">
        <v>62</v>
      </c>
      <c r="AU120" s="16" t="s">
        <v>84</v>
      </c>
      <c r="BK120" s="119" t="e">
        <f>BK121+BK189</f>
        <v>#REF!</v>
      </c>
    </row>
    <row r="121" spans="2:65" s="11" customFormat="1" ht="25.9" customHeight="1">
      <c r="B121" s="120"/>
      <c r="D121" s="121" t="s">
        <v>62</v>
      </c>
      <c r="E121" s="122" t="s">
        <v>103</v>
      </c>
      <c r="F121" s="122" t="s">
        <v>104</v>
      </c>
      <c r="I121" s="123"/>
      <c r="J121" s="124">
        <f>SUM(J122,J135,J153,J172,J187,J183)</f>
        <v>0</v>
      </c>
      <c r="L121" s="120"/>
      <c r="M121" s="125"/>
      <c r="P121" s="126" t="e">
        <f>P122+#REF!+P147+P153+P172+P187</f>
        <v>#REF!</v>
      </c>
      <c r="R121" s="126" t="e">
        <f>R122+#REF!+R147+R153+R172+R187</f>
        <v>#REF!</v>
      </c>
      <c r="T121" s="127" t="e">
        <f>T122+#REF!+T147+T153+T172+T187</f>
        <v>#REF!</v>
      </c>
      <c r="AR121" s="121" t="s">
        <v>68</v>
      </c>
      <c r="AT121" s="128" t="s">
        <v>62</v>
      </c>
      <c r="AU121" s="128" t="s">
        <v>63</v>
      </c>
      <c r="AY121" s="121" t="s">
        <v>105</v>
      </c>
      <c r="BK121" s="129" t="e">
        <f>BK122+#REF!+BK147+BK153+BK172+BK187</f>
        <v>#REF!</v>
      </c>
    </row>
    <row r="122" spans="2:65" s="11" customFormat="1" ht="22.9" customHeight="1">
      <c r="B122" s="120"/>
      <c r="D122" s="121" t="s">
        <v>62</v>
      </c>
      <c r="E122" s="130">
        <v>93890</v>
      </c>
      <c r="F122" s="130" t="s">
        <v>239</v>
      </c>
      <c r="I122" s="123"/>
      <c r="J122" s="131">
        <f>SUM(J130:J134)</f>
        <v>0</v>
      </c>
      <c r="L122" s="120"/>
      <c r="M122" s="125"/>
      <c r="P122" s="126">
        <f>SUM(P123:P134)</f>
        <v>0</v>
      </c>
      <c r="R122" s="126">
        <f>SUM(R123:R134)</f>
        <v>7.2159999999999998E-4</v>
      </c>
      <c r="T122" s="127">
        <f>SUM(T123:T134)</f>
        <v>2.3091200000000001</v>
      </c>
      <c r="AR122" s="121" t="s">
        <v>68</v>
      </c>
      <c r="AT122" s="128" t="s">
        <v>62</v>
      </c>
      <c r="AU122" s="128" t="s">
        <v>68</v>
      </c>
      <c r="AY122" s="121" t="s">
        <v>105</v>
      </c>
      <c r="BK122" s="129">
        <f>SUM(BK123:BK134)</f>
        <v>0</v>
      </c>
    </row>
    <row r="123" spans="2:65" s="1" customFormat="1" ht="21.75" hidden="1" customHeight="1">
      <c r="B123" s="132"/>
      <c r="C123" s="133" t="s">
        <v>68</v>
      </c>
      <c r="D123" s="133" t="s">
        <v>106</v>
      </c>
      <c r="E123" s="134" t="s">
        <v>107</v>
      </c>
      <c r="F123" s="135" t="s">
        <v>108</v>
      </c>
      <c r="G123" s="136" t="s">
        <v>109</v>
      </c>
      <c r="H123" s="137">
        <v>0</v>
      </c>
      <c r="I123" s="138">
        <f>79.89*0.68</f>
        <v>54.325200000000002</v>
      </c>
      <c r="J123" s="139">
        <f>ROUND(I123*H123,2)</f>
        <v>0</v>
      </c>
      <c r="K123" s="135" t="s">
        <v>110</v>
      </c>
      <c r="L123" s="30"/>
      <c r="M123" s="140" t="s">
        <v>1</v>
      </c>
      <c r="N123" s="141" t="s">
        <v>32</v>
      </c>
      <c r="P123" s="142">
        <f>O123*H123</f>
        <v>0</v>
      </c>
      <c r="Q123" s="142">
        <v>0</v>
      </c>
      <c r="R123" s="142">
        <f>Q123*H123</f>
        <v>0</v>
      </c>
      <c r="S123" s="142">
        <v>0.26</v>
      </c>
      <c r="T123" s="143">
        <f>S123*H123</f>
        <v>0</v>
      </c>
      <c r="AR123" s="144" t="s">
        <v>111</v>
      </c>
      <c r="AT123" s="144" t="s">
        <v>106</v>
      </c>
      <c r="AU123" s="144" t="s">
        <v>72</v>
      </c>
      <c r="AY123" s="16" t="s">
        <v>105</v>
      </c>
      <c r="BE123" s="145">
        <f>IF(N123="základní",J123,0)</f>
        <v>0</v>
      </c>
      <c r="BF123" s="145">
        <f>IF(N123="snížená",J123,0)</f>
        <v>0</v>
      </c>
      <c r="BG123" s="145">
        <f>IF(N123="zákl. přenesená",J123,0)</f>
        <v>0</v>
      </c>
      <c r="BH123" s="145">
        <f>IF(N123="sníž. přenesená",J123,0)</f>
        <v>0</v>
      </c>
      <c r="BI123" s="145">
        <f>IF(N123="nulová",J123,0)</f>
        <v>0</v>
      </c>
      <c r="BJ123" s="16" t="s">
        <v>68</v>
      </c>
      <c r="BK123" s="145">
        <f>ROUND(I123*H123,2)</f>
        <v>0</v>
      </c>
      <c r="BL123" s="16" t="s">
        <v>111</v>
      </c>
      <c r="BM123" s="144" t="s">
        <v>112</v>
      </c>
    </row>
    <row r="124" spans="2:65" s="12" customFormat="1" hidden="1">
      <c r="B124" s="146"/>
      <c r="D124" s="147" t="s">
        <v>113</v>
      </c>
      <c r="E124" s="148" t="s">
        <v>1</v>
      </c>
      <c r="F124" s="149" t="s">
        <v>114</v>
      </c>
      <c r="H124" s="150">
        <v>0</v>
      </c>
      <c r="I124" s="151"/>
      <c r="L124" s="146"/>
      <c r="M124" s="152"/>
      <c r="T124" s="153"/>
      <c r="AT124" s="148" t="s">
        <v>113</v>
      </c>
      <c r="AU124" s="148" t="s">
        <v>72</v>
      </c>
      <c r="AV124" s="12" t="s">
        <v>72</v>
      </c>
      <c r="AW124" s="12" t="s">
        <v>28</v>
      </c>
      <c r="AX124" s="12" t="s">
        <v>68</v>
      </c>
      <c r="AY124" s="148" t="s">
        <v>105</v>
      </c>
    </row>
    <row r="125" spans="2:65" s="1" customFormat="1" ht="21.75" hidden="1" customHeight="1">
      <c r="B125" s="132"/>
      <c r="C125" s="133" t="s">
        <v>72</v>
      </c>
      <c r="D125" s="133" t="s">
        <v>106</v>
      </c>
      <c r="E125" s="134" t="s">
        <v>115</v>
      </c>
      <c r="F125" s="135" t="s">
        <v>116</v>
      </c>
      <c r="G125" s="136" t="s">
        <v>109</v>
      </c>
      <c r="H125" s="137">
        <v>0</v>
      </c>
      <c r="I125" s="138">
        <f>304.7*0.68</f>
        <v>207.196</v>
      </c>
      <c r="J125" s="139">
        <f>ROUND(I125*H125,2)</f>
        <v>0</v>
      </c>
      <c r="K125" s="135" t="s">
        <v>110</v>
      </c>
      <c r="L125" s="30"/>
      <c r="M125" s="140" t="s">
        <v>1</v>
      </c>
      <c r="N125" s="141" t="s">
        <v>32</v>
      </c>
      <c r="P125" s="142">
        <f>O125*H125</f>
        <v>0</v>
      </c>
      <c r="Q125" s="142">
        <v>0</v>
      </c>
      <c r="R125" s="142">
        <f>Q125*H125</f>
        <v>0</v>
      </c>
      <c r="S125" s="142">
        <v>0.28999999999999998</v>
      </c>
      <c r="T125" s="143">
        <f>S125*H125</f>
        <v>0</v>
      </c>
      <c r="AR125" s="144" t="s">
        <v>111</v>
      </c>
      <c r="AT125" s="144" t="s">
        <v>106</v>
      </c>
      <c r="AU125" s="144" t="s">
        <v>72</v>
      </c>
      <c r="AY125" s="16" t="s">
        <v>105</v>
      </c>
      <c r="BE125" s="145">
        <f>IF(N125="základní",J125,0)</f>
        <v>0</v>
      </c>
      <c r="BF125" s="145">
        <f>IF(N125="snížená",J125,0)</f>
        <v>0</v>
      </c>
      <c r="BG125" s="145">
        <f>IF(N125="zákl. přenesená",J125,0)</f>
        <v>0</v>
      </c>
      <c r="BH125" s="145">
        <f>IF(N125="sníž. přenesená",J125,0)</f>
        <v>0</v>
      </c>
      <c r="BI125" s="145">
        <f>IF(N125="nulová",J125,0)</f>
        <v>0</v>
      </c>
      <c r="BJ125" s="16" t="s">
        <v>68</v>
      </c>
      <c r="BK125" s="145">
        <f>ROUND(I125*H125,2)</f>
        <v>0</v>
      </c>
      <c r="BL125" s="16" t="s">
        <v>111</v>
      </c>
      <c r="BM125" s="144" t="s">
        <v>117</v>
      </c>
    </row>
    <row r="126" spans="2:65" s="1" customFormat="1" ht="21.75" hidden="1" customHeight="1">
      <c r="B126" s="132"/>
      <c r="C126" s="133" t="s">
        <v>118</v>
      </c>
      <c r="D126" s="133" t="s">
        <v>106</v>
      </c>
      <c r="E126" s="134" t="s">
        <v>119</v>
      </c>
      <c r="F126" s="135" t="s">
        <v>120</v>
      </c>
      <c r="G126" s="136" t="s">
        <v>109</v>
      </c>
      <c r="H126" s="137">
        <v>0</v>
      </c>
      <c r="I126" s="138">
        <f>52.88*0.68</f>
        <v>35.958400000000005</v>
      </c>
      <c r="J126" s="139">
        <f>ROUND(I126*H126,2)</f>
        <v>0</v>
      </c>
      <c r="K126" s="135" t="s">
        <v>110</v>
      </c>
      <c r="L126" s="30"/>
      <c r="M126" s="140" t="s">
        <v>1</v>
      </c>
      <c r="N126" s="141" t="s">
        <v>32</v>
      </c>
      <c r="P126" s="142">
        <f>O126*H126</f>
        <v>0</v>
      </c>
      <c r="Q126" s="142">
        <v>0</v>
      </c>
      <c r="R126" s="142">
        <f>Q126*H126</f>
        <v>0</v>
      </c>
      <c r="S126" s="142">
        <v>0.44</v>
      </c>
      <c r="T126" s="143">
        <f>S126*H126</f>
        <v>0</v>
      </c>
      <c r="AR126" s="144" t="s">
        <v>111</v>
      </c>
      <c r="AT126" s="144" t="s">
        <v>106</v>
      </c>
      <c r="AU126" s="144" t="s">
        <v>72</v>
      </c>
      <c r="AY126" s="16" t="s">
        <v>105</v>
      </c>
      <c r="BE126" s="145">
        <f>IF(N126="základní",J126,0)</f>
        <v>0</v>
      </c>
      <c r="BF126" s="145">
        <f>IF(N126="snížená",J126,0)</f>
        <v>0</v>
      </c>
      <c r="BG126" s="145">
        <f>IF(N126="zákl. přenesená",J126,0)</f>
        <v>0</v>
      </c>
      <c r="BH126" s="145">
        <f>IF(N126="sníž. přenesená",J126,0)</f>
        <v>0</v>
      </c>
      <c r="BI126" s="145">
        <f>IF(N126="nulová",J126,0)</f>
        <v>0</v>
      </c>
      <c r="BJ126" s="16" t="s">
        <v>68</v>
      </c>
      <c r="BK126" s="145">
        <f>ROUND(I126*H126,2)</f>
        <v>0</v>
      </c>
      <c r="BL126" s="16" t="s">
        <v>111</v>
      </c>
      <c r="BM126" s="144" t="s">
        <v>121</v>
      </c>
    </row>
    <row r="127" spans="2:65" s="1" customFormat="1" ht="21.75" hidden="1" customHeight="1">
      <c r="B127" s="132"/>
      <c r="C127" s="133" t="s">
        <v>111</v>
      </c>
      <c r="D127" s="133" t="s">
        <v>106</v>
      </c>
      <c r="E127" s="134" t="s">
        <v>122</v>
      </c>
      <c r="F127" s="135" t="s">
        <v>123</v>
      </c>
      <c r="G127" s="136" t="s">
        <v>109</v>
      </c>
      <c r="H127" s="137">
        <v>0</v>
      </c>
      <c r="I127" s="138">
        <f>28.88*0.68</f>
        <v>19.638400000000001</v>
      </c>
      <c r="J127" s="139">
        <f>ROUND(I127*H127,2)</f>
        <v>0</v>
      </c>
      <c r="K127" s="135" t="s">
        <v>110</v>
      </c>
      <c r="L127" s="30"/>
      <c r="M127" s="140" t="s">
        <v>1</v>
      </c>
      <c r="N127" s="141" t="s">
        <v>32</v>
      </c>
      <c r="P127" s="142">
        <f>O127*H127</f>
        <v>0</v>
      </c>
      <c r="Q127" s="142">
        <v>0</v>
      </c>
      <c r="R127" s="142">
        <f>Q127*H127</f>
        <v>0</v>
      </c>
      <c r="S127" s="142">
        <v>9.8000000000000004E-2</v>
      </c>
      <c r="T127" s="143">
        <f>S127*H127</f>
        <v>0</v>
      </c>
      <c r="AR127" s="144" t="s">
        <v>111</v>
      </c>
      <c r="AT127" s="144" t="s">
        <v>106</v>
      </c>
      <c r="AU127" s="144" t="s">
        <v>72</v>
      </c>
      <c r="AY127" s="16" t="s">
        <v>105</v>
      </c>
      <c r="BE127" s="145">
        <f>IF(N127="základní",J127,0)</f>
        <v>0</v>
      </c>
      <c r="BF127" s="145">
        <f>IF(N127="snížená",J127,0)</f>
        <v>0</v>
      </c>
      <c r="BG127" s="145">
        <f>IF(N127="zákl. přenesená",J127,0)</f>
        <v>0</v>
      </c>
      <c r="BH127" s="145">
        <f>IF(N127="sníž. přenesená",J127,0)</f>
        <v>0</v>
      </c>
      <c r="BI127" s="145">
        <f>IF(N127="nulová",J127,0)</f>
        <v>0</v>
      </c>
      <c r="BJ127" s="16" t="s">
        <v>68</v>
      </c>
      <c r="BK127" s="145">
        <f>ROUND(I127*H127,2)</f>
        <v>0</v>
      </c>
      <c r="BL127" s="16" t="s">
        <v>111</v>
      </c>
      <c r="BM127" s="144" t="s">
        <v>124</v>
      </c>
    </row>
    <row r="128" spans="2:65" s="13" customFormat="1" hidden="1">
      <c r="B128" s="154"/>
      <c r="D128" s="147" t="s">
        <v>113</v>
      </c>
      <c r="E128" s="155" t="s">
        <v>1</v>
      </c>
      <c r="F128" s="156" t="s">
        <v>125</v>
      </c>
      <c r="H128" s="155" t="s">
        <v>1</v>
      </c>
      <c r="I128" s="157"/>
      <c r="L128" s="154"/>
      <c r="M128" s="158"/>
      <c r="T128" s="159"/>
      <c r="AT128" s="155" t="s">
        <v>113</v>
      </c>
      <c r="AU128" s="155" t="s">
        <v>72</v>
      </c>
      <c r="AV128" s="13" t="s">
        <v>68</v>
      </c>
      <c r="AW128" s="13" t="s">
        <v>28</v>
      </c>
      <c r="AX128" s="13" t="s">
        <v>63</v>
      </c>
      <c r="AY128" s="155" t="s">
        <v>105</v>
      </c>
    </row>
    <row r="129" spans="2:65" s="12" customFormat="1" hidden="1">
      <c r="B129" s="146"/>
      <c r="D129" s="147" t="s">
        <v>113</v>
      </c>
      <c r="E129" s="148" t="s">
        <v>1</v>
      </c>
      <c r="F129" s="149" t="s">
        <v>126</v>
      </c>
      <c r="H129" s="150">
        <v>0</v>
      </c>
      <c r="I129" s="151"/>
      <c r="L129" s="146"/>
      <c r="M129" s="152"/>
      <c r="T129" s="153"/>
      <c r="AT129" s="148" t="s">
        <v>113</v>
      </c>
      <c r="AU129" s="148" t="s">
        <v>72</v>
      </c>
      <c r="AV129" s="12" t="s">
        <v>72</v>
      </c>
      <c r="AW129" s="12" t="s">
        <v>28</v>
      </c>
      <c r="AX129" s="12" t="s">
        <v>68</v>
      </c>
      <c r="AY129" s="148" t="s">
        <v>105</v>
      </c>
    </row>
    <row r="130" spans="2:65" s="1" customFormat="1" ht="21.75" customHeight="1">
      <c r="B130" s="132"/>
      <c r="C130" s="133" t="s">
        <v>68</v>
      </c>
      <c r="D130" s="133" t="s">
        <v>106</v>
      </c>
      <c r="E130" s="134" t="s">
        <v>240</v>
      </c>
      <c r="F130" s="135" t="s">
        <v>241</v>
      </c>
      <c r="G130" s="136" t="s">
        <v>109</v>
      </c>
      <c r="H130" s="137">
        <v>18.04</v>
      </c>
      <c r="I130" s="138"/>
      <c r="J130" s="139">
        <f>ROUND(I130*H130,2)</f>
        <v>0</v>
      </c>
      <c r="K130" s="135" t="s">
        <v>266</v>
      </c>
      <c r="L130" s="30"/>
      <c r="M130" s="140" t="s">
        <v>1</v>
      </c>
      <c r="N130" s="141" t="s">
        <v>32</v>
      </c>
      <c r="P130" s="142">
        <f>O130*H130</f>
        <v>0</v>
      </c>
      <c r="Q130" s="142">
        <v>4.0000000000000003E-5</v>
      </c>
      <c r="R130" s="142">
        <f>Q130*H130</f>
        <v>7.2159999999999998E-4</v>
      </c>
      <c r="S130" s="142">
        <v>0.128</v>
      </c>
      <c r="T130" s="143">
        <f>S130*H130</f>
        <v>2.3091200000000001</v>
      </c>
      <c r="AR130" s="144" t="s">
        <v>111</v>
      </c>
      <c r="AT130" s="144" t="s">
        <v>106</v>
      </c>
      <c r="AU130" s="144" t="s">
        <v>72</v>
      </c>
      <c r="AY130" s="16" t="s">
        <v>105</v>
      </c>
      <c r="BE130" s="145">
        <f>IF(N130="základní",J130,0)</f>
        <v>0</v>
      </c>
      <c r="BF130" s="145">
        <f>IF(N130="snížená",J130,0)</f>
        <v>0</v>
      </c>
      <c r="BG130" s="145">
        <f>IF(N130="zákl. přenesená",J130,0)</f>
        <v>0</v>
      </c>
      <c r="BH130" s="145">
        <f>IF(N130="sníž. přenesená",J130,0)</f>
        <v>0</v>
      </c>
      <c r="BI130" s="145">
        <f>IF(N130="nulová",J130,0)</f>
        <v>0</v>
      </c>
      <c r="BJ130" s="16" t="s">
        <v>68</v>
      </c>
      <c r="BK130" s="145">
        <f>ROUND(I130*H130,2)</f>
        <v>0</v>
      </c>
      <c r="BL130" s="16" t="s">
        <v>111</v>
      </c>
      <c r="BM130" s="144" t="s">
        <v>128</v>
      </c>
    </row>
    <row r="131" spans="2:65" s="12" customFormat="1">
      <c r="B131" s="146"/>
      <c r="D131" s="147" t="s">
        <v>113</v>
      </c>
      <c r="E131" s="148" t="s">
        <v>1</v>
      </c>
      <c r="F131" s="149" t="s">
        <v>245</v>
      </c>
      <c r="H131" s="150">
        <v>18.04</v>
      </c>
      <c r="I131" s="151"/>
      <c r="L131" s="146"/>
      <c r="M131" s="152"/>
      <c r="T131" s="153"/>
      <c r="AT131" s="148" t="s">
        <v>113</v>
      </c>
      <c r="AU131" s="148" t="s">
        <v>72</v>
      </c>
      <c r="AV131" s="12" t="s">
        <v>72</v>
      </c>
      <c r="AW131" s="12" t="s">
        <v>28</v>
      </c>
      <c r="AX131" s="12" t="s">
        <v>68</v>
      </c>
      <c r="AY131" s="148" t="s">
        <v>105</v>
      </c>
    </row>
    <row r="132" spans="2:65" s="12" customFormat="1">
      <c r="B132" s="146"/>
      <c r="D132" s="147"/>
      <c r="E132" s="148"/>
      <c r="F132" s="149"/>
      <c r="H132" s="150"/>
      <c r="I132" s="151"/>
      <c r="L132" s="146"/>
      <c r="M132" s="152"/>
      <c r="T132" s="153"/>
      <c r="AT132" s="148"/>
      <c r="AU132" s="148"/>
      <c r="AY132" s="148"/>
    </row>
    <row r="133" spans="2:65" s="12" customFormat="1" ht="24">
      <c r="B133" s="146"/>
      <c r="C133" s="133">
        <v>2</v>
      </c>
      <c r="D133" s="133" t="s">
        <v>106</v>
      </c>
      <c r="E133" s="134" t="s">
        <v>250</v>
      </c>
      <c r="F133" s="135" t="s">
        <v>251</v>
      </c>
      <c r="G133" s="136" t="s">
        <v>109</v>
      </c>
      <c r="H133" s="137">
        <v>18.04</v>
      </c>
      <c r="I133" s="138"/>
      <c r="J133" s="139">
        <f>ROUND(I133*H133,2)</f>
        <v>0</v>
      </c>
      <c r="K133" s="135" t="s">
        <v>266</v>
      </c>
      <c r="L133" s="146"/>
      <c r="M133" s="152"/>
      <c r="T133" s="153"/>
      <c r="AT133" s="148"/>
      <c r="AU133" s="148"/>
      <c r="AY133" s="148"/>
    </row>
    <row r="134" spans="2:65" s="12" customFormat="1">
      <c r="B134" s="146"/>
      <c r="D134" s="147"/>
      <c r="E134" s="148"/>
      <c r="F134" s="149"/>
      <c r="H134" s="150"/>
      <c r="I134" s="151"/>
      <c r="L134" s="146"/>
      <c r="M134" s="152"/>
      <c r="T134" s="153"/>
      <c r="AT134" s="148"/>
      <c r="AU134" s="148"/>
      <c r="AY134" s="148"/>
    </row>
    <row r="135" spans="2:65" s="12" customFormat="1" ht="12.75">
      <c r="B135" s="146"/>
      <c r="C135" s="11"/>
      <c r="D135" s="121" t="s">
        <v>62</v>
      </c>
      <c r="E135" s="130">
        <v>62590</v>
      </c>
      <c r="F135" s="130" t="s">
        <v>242</v>
      </c>
      <c r="G135" s="11"/>
      <c r="H135" s="11"/>
      <c r="I135" s="123"/>
      <c r="J135" s="131">
        <f>SUM(J136:J140,J151)</f>
        <v>0</v>
      </c>
      <c r="K135" s="11"/>
      <c r="L135" s="146"/>
      <c r="M135" s="152"/>
      <c r="T135" s="153"/>
      <c r="AT135" s="148"/>
      <c r="AU135" s="148"/>
      <c r="AY135" s="148"/>
    </row>
    <row r="136" spans="2:65" s="13" customFormat="1">
      <c r="B136" s="154"/>
      <c r="C136" s="14"/>
      <c r="D136" s="147"/>
      <c r="E136" s="160" t="s">
        <v>1</v>
      </c>
      <c r="F136" s="173"/>
      <c r="G136" s="174"/>
      <c r="H136" s="175"/>
      <c r="I136" s="161"/>
      <c r="J136" s="14"/>
      <c r="K136" s="14"/>
      <c r="L136" s="154"/>
      <c r="M136" s="158"/>
      <c r="T136" s="159"/>
      <c r="AT136" s="155" t="s">
        <v>113</v>
      </c>
      <c r="AU136" s="155" t="s">
        <v>72</v>
      </c>
      <c r="AV136" s="13" t="s">
        <v>68</v>
      </c>
      <c r="AW136" s="13" t="s">
        <v>28</v>
      </c>
      <c r="AX136" s="13" t="s">
        <v>63</v>
      </c>
      <c r="AY136" s="155" t="s">
        <v>105</v>
      </c>
    </row>
    <row r="137" spans="2:65" s="12" customFormat="1" ht="18.75" customHeight="1">
      <c r="B137" s="146"/>
      <c r="C137" s="133">
        <v>3</v>
      </c>
      <c r="D137" s="133" t="s">
        <v>106</v>
      </c>
      <c r="E137" s="134" t="s">
        <v>243</v>
      </c>
      <c r="F137" s="135" t="s">
        <v>244</v>
      </c>
      <c r="G137" s="136" t="s">
        <v>109</v>
      </c>
      <c r="H137" s="137">
        <v>14</v>
      </c>
      <c r="I137" s="138"/>
      <c r="J137" s="139">
        <f>ROUND(I137*H137,2)</f>
        <v>0</v>
      </c>
      <c r="K137" s="135" t="s">
        <v>266</v>
      </c>
      <c r="L137" s="146"/>
      <c r="M137" s="152"/>
      <c r="T137" s="153"/>
      <c r="AT137" s="148" t="s">
        <v>113</v>
      </c>
      <c r="AU137" s="148" t="s">
        <v>72</v>
      </c>
      <c r="AV137" s="12" t="s">
        <v>72</v>
      </c>
      <c r="AW137" s="12" t="s">
        <v>28</v>
      </c>
      <c r="AX137" s="12" t="s">
        <v>63</v>
      </c>
      <c r="AY137" s="148" t="s">
        <v>105</v>
      </c>
    </row>
    <row r="138" spans="2:65" s="12" customFormat="1" hidden="1">
      <c r="B138" s="146"/>
      <c r="D138" s="147" t="s">
        <v>113</v>
      </c>
      <c r="E138" s="148" t="s">
        <v>1</v>
      </c>
      <c r="F138" s="173"/>
      <c r="G138" s="174"/>
      <c r="H138" s="175"/>
      <c r="I138" s="151"/>
      <c r="L138" s="146"/>
      <c r="M138" s="152"/>
      <c r="T138" s="153"/>
      <c r="AT138" s="148" t="s">
        <v>113</v>
      </c>
      <c r="AU138" s="148" t="s">
        <v>72</v>
      </c>
      <c r="AV138" s="12" t="s">
        <v>72</v>
      </c>
      <c r="AW138" s="12" t="s">
        <v>28</v>
      </c>
      <c r="AX138" s="12" t="s">
        <v>63</v>
      </c>
      <c r="AY138" s="148" t="s">
        <v>105</v>
      </c>
    </row>
    <row r="139" spans="2:65" s="12" customFormat="1" hidden="1">
      <c r="B139" s="146"/>
      <c r="D139" s="147" t="s">
        <v>113</v>
      </c>
      <c r="E139" s="148" t="s">
        <v>1</v>
      </c>
      <c r="F139" s="173"/>
      <c r="G139" s="174"/>
      <c r="H139" s="175"/>
      <c r="I139" s="151"/>
      <c r="L139" s="146"/>
      <c r="M139" s="152"/>
      <c r="T139" s="153"/>
      <c r="AT139" s="148" t="s">
        <v>113</v>
      </c>
      <c r="AU139" s="148" t="s">
        <v>72</v>
      </c>
      <c r="AV139" s="12" t="s">
        <v>72</v>
      </c>
      <c r="AW139" s="12" t="s">
        <v>28</v>
      </c>
      <c r="AX139" s="12" t="s">
        <v>63</v>
      </c>
      <c r="AY139" s="148" t="s">
        <v>105</v>
      </c>
    </row>
    <row r="140" spans="2:65" s="12" customFormat="1">
      <c r="B140" s="146"/>
      <c r="D140" s="147"/>
      <c r="E140" s="148"/>
      <c r="F140" s="173"/>
      <c r="G140" s="174"/>
      <c r="H140" s="175"/>
      <c r="I140" s="151"/>
      <c r="L140" s="146"/>
      <c r="M140" s="152"/>
      <c r="T140" s="153"/>
      <c r="AT140" s="148"/>
      <c r="AU140" s="148"/>
      <c r="AY140" s="148"/>
    </row>
    <row r="141" spans="2:65" s="1" customFormat="1" ht="66.75" hidden="1" customHeight="1">
      <c r="B141" s="132"/>
      <c r="C141" s="133" t="s">
        <v>136</v>
      </c>
      <c r="D141" s="133" t="s">
        <v>106</v>
      </c>
      <c r="E141" s="134" t="s">
        <v>137</v>
      </c>
      <c r="F141" s="135" t="s">
        <v>138</v>
      </c>
      <c r="G141" s="136" t="s">
        <v>109</v>
      </c>
      <c r="H141" s="137">
        <v>0</v>
      </c>
      <c r="I141" s="138"/>
      <c r="J141" s="139">
        <f>ROUND(I141*H141,2)</f>
        <v>0</v>
      </c>
      <c r="K141" s="135" t="s">
        <v>110</v>
      </c>
      <c r="L141" s="30"/>
      <c r="M141" s="140" t="s">
        <v>1</v>
      </c>
      <c r="N141" s="141" t="s">
        <v>32</v>
      </c>
      <c r="P141" s="142">
        <f>O141*H141</f>
        <v>0</v>
      </c>
      <c r="Q141" s="142">
        <v>8.4250000000000005E-2</v>
      </c>
      <c r="R141" s="142">
        <f>Q141*H141</f>
        <v>0</v>
      </c>
      <c r="S141" s="142">
        <v>0</v>
      </c>
      <c r="T141" s="143">
        <f>S141*H141</f>
        <v>0</v>
      </c>
      <c r="AR141" s="144" t="s">
        <v>111</v>
      </c>
      <c r="AT141" s="144" t="s">
        <v>106</v>
      </c>
      <c r="AU141" s="144" t="s">
        <v>72</v>
      </c>
      <c r="AY141" s="16" t="s">
        <v>105</v>
      </c>
      <c r="BE141" s="145">
        <f>IF(N141="základní",J141,0)</f>
        <v>0</v>
      </c>
      <c r="BF141" s="145">
        <f>IF(N141="snížená",J141,0)</f>
        <v>0</v>
      </c>
      <c r="BG141" s="145">
        <f>IF(N141="zákl. přenesená",J141,0)</f>
        <v>0</v>
      </c>
      <c r="BH141" s="145">
        <f>IF(N141="sníž. přenesená",J141,0)</f>
        <v>0</v>
      </c>
      <c r="BI141" s="145">
        <f>IF(N141="nulová",J141,0)</f>
        <v>0</v>
      </c>
      <c r="BJ141" s="16" t="s">
        <v>68</v>
      </c>
      <c r="BK141" s="145">
        <f>ROUND(I141*H141,2)</f>
        <v>0</v>
      </c>
      <c r="BL141" s="16" t="s">
        <v>111</v>
      </c>
      <c r="BM141" s="144" t="s">
        <v>139</v>
      </c>
    </row>
    <row r="142" spans="2:65" s="12" customFormat="1" hidden="1">
      <c r="B142" s="146"/>
      <c r="D142" s="147" t="s">
        <v>113</v>
      </c>
      <c r="E142" s="148" t="s">
        <v>1</v>
      </c>
      <c r="F142" s="149" t="s">
        <v>140</v>
      </c>
      <c r="H142" s="150">
        <v>0</v>
      </c>
      <c r="I142" s="151"/>
      <c r="L142" s="146"/>
      <c r="M142" s="152"/>
      <c r="T142" s="153"/>
      <c r="AT142" s="148" t="s">
        <v>113</v>
      </c>
      <c r="AU142" s="148" t="s">
        <v>72</v>
      </c>
      <c r="AV142" s="12" t="s">
        <v>72</v>
      </c>
      <c r="AW142" s="12" t="s">
        <v>28</v>
      </c>
      <c r="AX142" s="12" t="s">
        <v>68</v>
      </c>
      <c r="AY142" s="148" t="s">
        <v>105</v>
      </c>
    </row>
    <row r="143" spans="2:65" s="1" customFormat="1" ht="16.5" hidden="1" customHeight="1">
      <c r="B143" s="132"/>
      <c r="C143" s="162" t="s">
        <v>141</v>
      </c>
      <c r="D143" s="162" t="s">
        <v>133</v>
      </c>
      <c r="E143" s="163" t="s">
        <v>134</v>
      </c>
      <c r="F143" s="164" t="s">
        <v>135</v>
      </c>
      <c r="G143" s="165" t="s">
        <v>109</v>
      </c>
      <c r="H143" s="166">
        <v>0</v>
      </c>
      <c r="I143" s="167"/>
      <c r="J143" s="168">
        <f>ROUND(I143*H143,2)</f>
        <v>0</v>
      </c>
      <c r="K143" s="164" t="s">
        <v>1</v>
      </c>
      <c r="L143" s="169"/>
      <c r="M143" s="170" t="s">
        <v>1</v>
      </c>
      <c r="N143" s="171" t="s">
        <v>32</v>
      </c>
      <c r="P143" s="142">
        <f>O143*H143</f>
        <v>0</v>
      </c>
      <c r="Q143" s="142">
        <v>0.13100000000000001</v>
      </c>
      <c r="R143" s="142">
        <f>Q143*H143</f>
        <v>0</v>
      </c>
      <c r="S143" s="142">
        <v>0</v>
      </c>
      <c r="T143" s="143">
        <f>S143*H143</f>
        <v>0</v>
      </c>
      <c r="AR143" s="144" t="s">
        <v>130</v>
      </c>
      <c r="AT143" s="144" t="s">
        <v>133</v>
      </c>
      <c r="AU143" s="144" t="s">
        <v>72</v>
      </c>
      <c r="AY143" s="16" t="s">
        <v>105</v>
      </c>
      <c r="BE143" s="145">
        <f>IF(N143="základní",J143,0)</f>
        <v>0</v>
      </c>
      <c r="BF143" s="145">
        <f>IF(N143="snížená",J143,0)</f>
        <v>0</v>
      </c>
      <c r="BG143" s="145">
        <f>IF(N143="zákl. přenesená",J143,0)</f>
        <v>0</v>
      </c>
      <c r="BH143" s="145">
        <f>IF(N143="sníž. přenesená",J143,0)</f>
        <v>0</v>
      </c>
      <c r="BI143" s="145">
        <f>IF(N143="nulová",J143,0)</f>
        <v>0</v>
      </c>
      <c r="BJ143" s="16" t="s">
        <v>68</v>
      </c>
      <c r="BK143" s="145">
        <f>ROUND(I143*H143,2)</f>
        <v>0</v>
      </c>
      <c r="BL143" s="16" t="s">
        <v>111</v>
      </c>
      <c r="BM143" s="144" t="s">
        <v>142</v>
      </c>
    </row>
    <row r="144" spans="2:65" s="12" customFormat="1" hidden="1">
      <c r="B144" s="146"/>
      <c r="D144" s="147" t="s">
        <v>113</v>
      </c>
      <c r="E144" s="148" t="s">
        <v>1</v>
      </c>
      <c r="F144" s="149" t="s">
        <v>143</v>
      </c>
      <c r="H144" s="150">
        <f>27*1.1</f>
        <v>29.700000000000003</v>
      </c>
      <c r="I144" s="151"/>
      <c r="L144" s="146"/>
      <c r="M144" s="152"/>
      <c r="T144" s="153"/>
      <c r="AT144" s="148" t="s">
        <v>113</v>
      </c>
      <c r="AU144" s="148" t="s">
        <v>72</v>
      </c>
      <c r="AV144" s="12" t="s">
        <v>72</v>
      </c>
      <c r="AW144" s="12" t="s">
        <v>28</v>
      </c>
      <c r="AX144" s="12" t="s">
        <v>68</v>
      </c>
      <c r="AY144" s="148" t="s">
        <v>105</v>
      </c>
    </row>
    <row r="145" spans="2:65" s="1" customFormat="1" ht="16.5" hidden="1" customHeight="1">
      <c r="B145" s="132"/>
      <c r="C145" s="162" t="s">
        <v>144</v>
      </c>
      <c r="D145" s="162" t="s">
        <v>133</v>
      </c>
      <c r="E145" s="163" t="s">
        <v>145</v>
      </c>
      <c r="F145" s="164" t="s">
        <v>146</v>
      </c>
      <c r="G145" s="165" t="s">
        <v>109</v>
      </c>
      <c r="H145" s="166">
        <v>0</v>
      </c>
      <c r="I145" s="167"/>
      <c r="J145" s="168">
        <f>ROUND(I145*H145,2)</f>
        <v>0</v>
      </c>
      <c r="K145" s="164" t="s">
        <v>1</v>
      </c>
      <c r="L145" s="169"/>
      <c r="M145" s="170" t="s">
        <v>1</v>
      </c>
      <c r="N145" s="171" t="s">
        <v>32</v>
      </c>
      <c r="P145" s="142">
        <f>O145*H145</f>
        <v>0</v>
      </c>
      <c r="Q145" s="142">
        <v>0.13100000000000001</v>
      </c>
      <c r="R145" s="142">
        <f>Q145*H145</f>
        <v>0</v>
      </c>
      <c r="S145" s="142">
        <v>0</v>
      </c>
      <c r="T145" s="143">
        <f>S145*H145</f>
        <v>0</v>
      </c>
      <c r="AR145" s="144" t="s">
        <v>130</v>
      </c>
      <c r="AT145" s="144" t="s">
        <v>133</v>
      </c>
      <c r="AU145" s="144" t="s">
        <v>72</v>
      </c>
      <c r="AY145" s="16" t="s">
        <v>105</v>
      </c>
      <c r="BE145" s="145">
        <f>IF(N145="základní",J145,0)</f>
        <v>0</v>
      </c>
      <c r="BF145" s="145">
        <f>IF(N145="snížená",J145,0)</f>
        <v>0</v>
      </c>
      <c r="BG145" s="145">
        <f>IF(N145="zákl. přenesená",J145,0)</f>
        <v>0</v>
      </c>
      <c r="BH145" s="145">
        <f>IF(N145="sníž. přenesená",J145,0)</f>
        <v>0</v>
      </c>
      <c r="BI145" s="145">
        <f>IF(N145="nulová",J145,0)</f>
        <v>0</v>
      </c>
      <c r="BJ145" s="16" t="s">
        <v>68</v>
      </c>
      <c r="BK145" s="145">
        <f>ROUND(I145*H145,2)</f>
        <v>0</v>
      </c>
      <c r="BL145" s="16" t="s">
        <v>111</v>
      </c>
      <c r="BM145" s="144" t="s">
        <v>147</v>
      </c>
    </row>
    <row r="146" spans="2:65" s="12" customFormat="1" hidden="1">
      <c r="B146" s="146"/>
      <c r="D146" s="147" t="s">
        <v>113</v>
      </c>
      <c r="E146" s="148" t="s">
        <v>1</v>
      </c>
      <c r="F146" s="149" t="s">
        <v>148</v>
      </c>
      <c r="H146" s="150">
        <v>0</v>
      </c>
      <c r="I146" s="151"/>
      <c r="L146" s="146"/>
      <c r="M146" s="152"/>
      <c r="T146" s="153"/>
      <c r="AT146" s="148" t="s">
        <v>113</v>
      </c>
      <c r="AU146" s="148" t="s">
        <v>72</v>
      </c>
      <c r="AV146" s="12" t="s">
        <v>72</v>
      </c>
      <c r="AW146" s="12" t="s">
        <v>28</v>
      </c>
      <c r="AX146" s="12" t="s">
        <v>68</v>
      </c>
      <c r="AY146" s="148" t="s">
        <v>105</v>
      </c>
    </row>
    <row r="147" spans="2:65" s="11" customFormat="1" ht="22.9" hidden="1" customHeight="1">
      <c r="B147" s="120"/>
      <c r="D147" s="121" t="s">
        <v>62</v>
      </c>
      <c r="E147" s="130" t="s">
        <v>130</v>
      </c>
      <c r="F147" s="130" t="s">
        <v>149</v>
      </c>
      <c r="I147" s="123"/>
      <c r="J147" s="131">
        <f>BK147</f>
        <v>0</v>
      </c>
      <c r="L147" s="120"/>
      <c r="M147" s="125"/>
      <c r="P147" s="126">
        <f>SUM(P148:P150)</f>
        <v>0</v>
      </c>
      <c r="R147" s="126">
        <f>SUM(R148:R150)</f>
        <v>0</v>
      </c>
      <c r="T147" s="127">
        <f>SUM(T148:T150)</f>
        <v>0</v>
      </c>
      <c r="AR147" s="121" t="s">
        <v>68</v>
      </c>
      <c r="AT147" s="128" t="s">
        <v>62</v>
      </c>
      <c r="AU147" s="128" t="s">
        <v>68</v>
      </c>
      <c r="AY147" s="121" t="s">
        <v>105</v>
      </c>
      <c r="BK147" s="129">
        <f>SUM(BK148:BK150)</f>
        <v>0</v>
      </c>
    </row>
    <row r="148" spans="2:65" s="1" customFormat="1" ht="21.75" hidden="1" customHeight="1">
      <c r="B148" s="132"/>
      <c r="C148" s="133" t="s">
        <v>150</v>
      </c>
      <c r="D148" s="133" t="s">
        <v>106</v>
      </c>
      <c r="E148" s="134" t="s">
        <v>151</v>
      </c>
      <c r="F148" s="135" t="s">
        <v>152</v>
      </c>
      <c r="G148" s="136" t="s">
        <v>153</v>
      </c>
      <c r="H148" s="137">
        <v>0</v>
      </c>
      <c r="I148" s="138"/>
      <c r="J148" s="139">
        <f>ROUND(I148*H148,2)</f>
        <v>0</v>
      </c>
      <c r="K148" s="135" t="s">
        <v>110</v>
      </c>
      <c r="L148" s="30"/>
      <c r="M148" s="140" t="s">
        <v>1</v>
      </c>
      <c r="N148" s="141" t="s">
        <v>32</v>
      </c>
      <c r="P148" s="142">
        <f>O148*H148</f>
        <v>0</v>
      </c>
      <c r="Q148" s="142">
        <v>0.42368</v>
      </c>
      <c r="R148" s="142">
        <f>Q148*H148</f>
        <v>0</v>
      </c>
      <c r="S148" s="142">
        <v>0</v>
      </c>
      <c r="T148" s="143">
        <f>S148*H148</f>
        <v>0</v>
      </c>
      <c r="AR148" s="144" t="s">
        <v>111</v>
      </c>
      <c r="AT148" s="144" t="s">
        <v>106</v>
      </c>
      <c r="AU148" s="144" t="s">
        <v>72</v>
      </c>
      <c r="AY148" s="16" t="s">
        <v>105</v>
      </c>
      <c r="BE148" s="145">
        <f>IF(N148="základní",J148,0)</f>
        <v>0</v>
      </c>
      <c r="BF148" s="145">
        <f>IF(N148="snížená",J148,0)</f>
        <v>0</v>
      </c>
      <c r="BG148" s="145">
        <f>IF(N148="zákl. přenesená",J148,0)</f>
        <v>0</v>
      </c>
      <c r="BH148" s="145">
        <f>IF(N148="sníž. přenesená",J148,0)</f>
        <v>0</v>
      </c>
      <c r="BI148" s="145">
        <f>IF(N148="nulová",J148,0)</f>
        <v>0</v>
      </c>
      <c r="BJ148" s="16" t="s">
        <v>68</v>
      </c>
      <c r="BK148" s="145">
        <f>ROUND(I148*H148,2)</f>
        <v>0</v>
      </c>
      <c r="BL148" s="16" t="s">
        <v>111</v>
      </c>
      <c r="BM148" s="144" t="s">
        <v>154</v>
      </c>
    </row>
    <row r="149" spans="2:65" s="1" customFormat="1" ht="21.75" hidden="1" customHeight="1">
      <c r="B149" s="132"/>
      <c r="C149" s="133" t="s">
        <v>155</v>
      </c>
      <c r="D149" s="133" t="s">
        <v>106</v>
      </c>
      <c r="E149" s="134" t="s">
        <v>156</v>
      </c>
      <c r="F149" s="135" t="s">
        <v>157</v>
      </c>
      <c r="G149" s="136" t="s">
        <v>153</v>
      </c>
      <c r="H149" s="137">
        <v>0</v>
      </c>
      <c r="I149" s="138"/>
      <c r="J149" s="139">
        <f>ROUND(I149*H149,2)</f>
        <v>0</v>
      </c>
      <c r="K149" s="135" t="s">
        <v>110</v>
      </c>
      <c r="L149" s="30"/>
      <c r="M149" s="140" t="s">
        <v>1</v>
      </c>
      <c r="N149" s="141" t="s">
        <v>32</v>
      </c>
      <c r="P149" s="142">
        <f>O149*H149</f>
        <v>0</v>
      </c>
      <c r="Q149" s="142">
        <v>0.42080000000000001</v>
      </c>
      <c r="R149" s="142">
        <f>Q149*H149</f>
        <v>0</v>
      </c>
      <c r="S149" s="142">
        <v>0</v>
      </c>
      <c r="T149" s="143">
        <f>S149*H149</f>
        <v>0</v>
      </c>
      <c r="AR149" s="144" t="s">
        <v>111</v>
      </c>
      <c r="AT149" s="144" t="s">
        <v>106</v>
      </c>
      <c r="AU149" s="144" t="s">
        <v>72</v>
      </c>
      <c r="AY149" s="16" t="s">
        <v>105</v>
      </c>
      <c r="BE149" s="145">
        <f>IF(N149="základní",J149,0)</f>
        <v>0</v>
      </c>
      <c r="BF149" s="145">
        <f>IF(N149="snížená",J149,0)</f>
        <v>0</v>
      </c>
      <c r="BG149" s="145">
        <f>IF(N149="zákl. přenesená",J149,0)</f>
        <v>0</v>
      </c>
      <c r="BH149" s="145">
        <f>IF(N149="sníž. přenesená",J149,0)</f>
        <v>0</v>
      </c>
      <c r="BI149" s="145">
        <f>IF(N149="nulová",J149,0)</f>
        <v>0</v>
      </c>
      <c r="BJ149" s="16" t="s">
        <v>68</v>
      </c>
      <c r="BK149" s="145">
        <f>ROUND(I149*H149,2)</f>
        <v>0</v>
      </c>
      <c r="BL149" s="16" t="s">
        <v>111</v>
      </c>
      <c r="BM149" s="144" t="s">
        <v>158</v>
      </c>
    </row>
    <row r="150" spans="2:65" s="1" customFormat="1" ht="21.75" hidden="1" customHeight="1">
      <c r="B150" s="132"/>
      <c r="C150" s="133" t="s">
        <v>159</v>
      </c>
      <c r="D150" s="133" t="s">
        <v>106</v>
      </c>
      <c r="E150" s="134" t="s">
        <v>160</v>
      </c>
      <c r="F150" s="135" t="s">
        <v>161</v>
      </c>
      <c r="G150" s="136" t="s">
        <v>153</v>
      </c>
      <c r="H150" s="137">
        <v>0</v>
      </c>
      <c r="I150" s="138"/>
      <c r="J150" s="139">
        <f>ROUND(I150*H150,2)</f>
        <v>0</v>
      </c>
      <c r="K150" s="135" t="s">
        <v>110</v>
      </c>
      <c r="L150" s="30"/>
      <c r="M150" s="140" t="s">
        <v>1</v>
      </c>
      <c r="N150" s="141" t="s">
        <v>32</v>
      </c>
      <c r="P150" s="142">
        <f>O150*H150</f>
        <v>0</v>
      </c>
      <c r="Q150" s="142">
        <v>0.31108000000000002</v>
      </c>
      <c r="R150" s="142">
        <f>Q150*H150</f>
        <v>0</v>
      </c>
      <c r="S150" s="142">
        <v>0</v>
      </c>
      <c r="T150" s="143">
        <f>S150*H150</f>
        <v>0</v>
      </c>
      <c r="AR150" s="144" t="s">
        <v>111</v>
      </c>
      <c r="AT150" s="144" t="s">
        <v>106</v>
      </c>
      <c r="AU150" s="144" t="s">
        <v>72</v>
      </c>
      <c r="AY150" s="16" t="s">
        <v>105</v>
      </c>
      <c r="BE150" s="145">
        <f>IF(N150="základní",J150,0)</f>
        <v>0</v>
      </c>
      <c r="BF150" s="145">
        <f>IF(N150="snížená",J150,0)</f>
        <v>0</v>
      </c>
      <c r="BG150" s="145">
        <f>IF(N150="zákl. přenesená",J150,0)</f>
        <v>0</v>
      </c>
      <c r="BH150" s="145">
        <f>IF(N150="sníž. přenesená",J150,0)</f>
        <v>0</v>
      </c>
      <c r="BI150" s="145">
        <f>IF(N150="nulová",J150,0)</f>
        <v>0</v>
      </c>
      <c r="BJ150" s="16" t="s">
        <v>68</v>
      </c>
      <c r="BK150" s="145">
        <f>ROUND(I150*H150,2)</f>
        <v>0</v>
      </c>
      <c r="BL150" s="16" t="s">
        <v>111</v>
      </c>
      <c r="BM150" s="144" t="s">
        <v>162</v>
      </c>
    </row>
    <row r="151" spans="2:65" s="220" customFormat="1" ht="21.75" customHeight="1">
      <c r="B151" s="132"/>
      <c r="C151" s="133">
        <v>4</v>
      </c>
      <c r="D151" s="133" t="s">
        <v>106</v>
      </c>
      <c r="E151" s="134" t="s">
        <v>262</v>
      </c>
      <c r="F151" s="135" t="s">
        <v>263</v>
      </c>
      <c r="G151" s="136" t="s">
        <v>109</v>
      </c>
      <c r="H151" s="137">
        <v>14</v>
      </c>
      <c r="I151" s="138"/>
      <c r="J151" s="139">
        <f>ROUND(I151*H151,2)</f>
        <v>0</v>
      </c>
      <c r="K151" s="135" t="s">
        <v>266</v>
      </c>
      <c r="L151" s="30"/>
      <c r="M151" s="140"/>
      <c r="N151" s="141"/>
      <c r="P151" s="142"/>
      <c r="Q151" s="142"/>
      <c r="R151" s="142"/>
      <c r="S151" s="142"/>
      <c r="T151" s="143"/>
      <c r="AR151" s="144"/>
      <c r="AT151" s="144"/>
      <c r="AU151" s="144"/>
      <c r="AY151" s="16"/>
      <c r="BE151" s="145"/>
      <c r="BF151" s="145"/>
      <c r="BG151" s="145"/>
      <c r="BH151" s="145"/>
      <c r="BI151" s="145"/>
      <c r="BJ151" s="16"/>
      <c r="BK151" s="145"/>
      <c r="BL151" s="16"/>
      <c r="BM151" s="144"/>
    </row>
    <row r="152" spans="2:65" s="220" customFormat="1" ht="21.75" customHeight="1">
      <c r="B152" s="132"/>
      <c r="C152" s="221"/>
      <c r="D152" s="221"/>
      <c r="E152" s="222"/>
      <c r="F152" s="223"/>
      <c r="G152" s="224"/>
      <c r="H152" s="225"/>
      <c r="I152" s="123"/>
      <c r="J152" s="226"/>
      <c r="K152" s="223"/>
      <c r="L152" s="30"/>
      <c r="M152" s="140"/>
      <c r="N152" s="141"/>
      <c r="P152" s="142"/>
      <c r="Q152" s="142"/>
      <c r="R152" s="142"/>
      <c r="S152" s="142"/>
      <c r="T152" s="143"/>
      <c r="AR152" s="144"/>
      <c r="AT152" s="144"/>
      <c r="AU152" s="144"/>
      <c r="AY152" s="16"/>
      <c r="BE152" s="145"/>
      <c r="BF152" s="145"/>
      <c r="BG152" s="145"/>
      <c r="BH152" s="145"/>
      <c r="BI152" s="145"/>
      <c r="BJ152" s="16"/>
      <c r="BK152" s="145"/>
      <c r="BL152" s="16"/>
      <c r="BM152" s="144"/>
    </row>
    <row r="153" spans="2:65" s="11" customFormat="1" ht="22.9" customHeight="1">
      <c r="B153" s="120"/>
      <c r="D153" s="121" t="s">
        <v>62</v>
      </c>
      <c r="E153" s="130" t="s">
        <v>131</v>
      </c>
      <c r="F153" s="130" t="s">
        <v>163</v>
      </c>
      <c r="I153" s="123"/>
      <c r="J153" s="131">
        <f>SUM(J159:J170)</f>
        <v>0</v>
      </c>
      <c r="L153" s="120"/>
      <c r="M153" s="125"/>
      <c r="P153" s="126">
        <f>SUM(P154:P171)</f>
        <v>0</v>
      </c>
      <c r="R153" s="126">
        <f>SUM(R154:R171)</f>
        <v>43.507789599999995</v>
      </c>
      <c r="T153" s="127">
        <f>SUM(T154:T171)</f>
        <v>0</v>
      </c>
      <c r="AR153" s="121" t="s">
        <v>68</v>
      </c>
      <c r="AT153" s="128" t="s">
        <v>62</v>
      </c>
      <c r="AU153" s="128" t="s">
        <v>68</v>
      </c>
      <c r="AY153" s="121" t="s">
        <v>105</v>
      </c>
      <c r="BK153" s="129">
        <f>SUM(BK154:BK171)</f>
        <v>0</v>
      </c>
    </row>
    <row r="154" spans="2:65" s="1" customFormat="1" ht="21.75" hidden="1" customHeight="1">
      <c r="B154" s="132"/>
      <c r="C154" s="133" t="s">
        <v>164</v>
      </c>
      <c r="D154" s="133" t="s">
        <v>106</v>
      </c>
      <c r="E154" s="134" t="s">
        <v>165</v>
      </c>
      <c r="F154" s="135" t="s">
        <v>166</v>
      </c>
      <c r="G154" s="136" t="s">
        <v>129</v>
      </c>
      <c r="H154" s="137">
        <v>0</v>
      </c>
      <c r="I154" s="138"/>
      <c r="J154" s="139">
        <f>ROUND(I154*H154,2)</f>
        <v>0</v>
      </c>
      <c r="K154" s="135" t="s">
        <v>110</v>
      </c>
      <c r="L154" s="30"/>
      <c r="M154" s="140" t="s">
        <v>1</v>
      </c>
      <c r="N154" s="141" t="s">
        <v>32</v>
      </c>
      <c r="P154" s="142">
        <f>O154*H154</f>
        <v>0</v>
      </c>
      <c r="Q154" s="142">
        <v>6.4999999999999997E-4</v>
      </c>
      <c r="R154" s="142">
        <f>Q154*H154</f>
        <v>0</v>
      </c>
      <c r="S154" s="142">
        <v>0</v>
      </c>
      <c r="T154" s="143">
        <f>S154*H154</f>
        <v>0</v>
      </c>
      <c r="AR154" s="144" t="s">
        <v>111</v>
      </c>
      <c r="AT154" s="144" t="s">
        <v>106</v>
      </c>
      <c r="AU154" s="144" t="s">
        <v>72</v>
      </c>
      <c r="AY154" s="16" t="s">
        <v>105</v>
      </c>
      <c r="BE154" s="145">
        <f>IF(N154="základní",J154,0)</f>
        <v>0</v>
      </c>
      <c r="BF154" s="145">
        <f>IF(N154="snížená",J154,0)</f>
        <v>0</v>
      </c>
      <c r="BG154" s="145">
        <f>IF(N154="zákl. přenesená",J154,0)</f>
        <v>0</v>
      </c>
      <c r="BH154" s="145">
        <f>IF(N154="sníž. přenesená",J154,0)</f>
        <v>0</v>
      </c>
      <c r="BI154" s="145">
        <f>IF(N154="nulová",J154,0)</f>
        <v>0</v>
      </c>
      <c r="BJ154" s="16" t="s">
        <v>68</v>
      </c>
      <c r="BK154" s="145">
        <f>ROUND(I154*H154,2)</f>
        <v>0</v>
      </c>
      <c r="BL154" s="16" t="s">
        <v>111</v>
      </c>
      <c r="BM154" s="144" t="s">
        <v>167</v>
      </c>
    </row>
    <row r="155" spans="2:65" s="1" customFormat="1" ht="16.5" hidden="1" customHeight="1">
      <c r="B155" s="132"/>
      <c r="C155" s="133" t="s">
        <v>168</v>
      </c>
      <c r="D155" s="133" t="s">
        <v>106</v>
      </c>
      <c r="E155" s="134" t="s">
        <v>169</v>
      </c>
      <c r="F155" s="135" t="s">
        <v>170</v>
      </c>
      <c r="G155" s="136" t="s">
        <v>129</v>
      </c>
      <c r="H155" s="137">
        <v>0</v>
      </c>
      <c r="I155" s="138"/>
      <c r="J155" s="139">
        <f>ROUND(I155*H155,2)</f>
        <v>0</v>
      </c>
      <c r="K155" s="135" t="s">
        <v>110</v>
      </c>
      <c r="L155" s="30"/>
      <c r="M155" s="140" t="s">
        <v>1</v>
      </c>
      <c r="N155" s="141" t="s">
        <v>32</v>
      </c>
      <c r="P155" s="142">
        <f>O155*H155</f>
        <v>0</v>
      </c>
      <c r="Q155" s="142">
        <v>0</v>
      </c>
      <c r="R155" s="142">
        <f>Q155*H155</f>
        <v>0</v>
      </c>
      <c r="S155" s="142">
        <v>0</v>
      </c>
      <c r="T155" s="143">
        <f>S155*H155</f>
        <v>0</v>
      </c>
      <c r="AR155" s="144" t="s">
        <v>111</v>
      </c>
      <c r="AT155" s="144" t="s">
        <v>106</v>
      </c>
      <c r="AU155" s="144" t="s">
        <v>72</v>
      </c>
      <c r="AY155" s="16" t="s">
        <v>105</v>
      </c>
      <c r="BE155" s="145">
        <f>IF(N155="základní",J155,0)</f>
        <v>0</v>
      </c>
      <c r="BF155" s="145">
        <f>IF(N155="snížená",J155,0)</f>
        <v>0</v>
      </c>
      <c r="BG155" s="145">
        <f>IF(N155="zákl. přenesená",J155,0)</f>
        <v>0</v>
      </c>
      <c r="BH155" s="145">
        <f>IF(N155="sníž. přenesená",J155,0)</f>
        <v>0</v>
      </c>
      <c r="BI155" s="145">
        <f>IF(N155="nulová",J155,0)</f>
        <v>0</v>
      </c>
      <c r="BJ155" s="16" t="s">
        <v>68</v>
      </c>
      <c r="BK155" s="145">
        <f>ROUND(I155*H155,2)</f>
        <v>0</v>
      </c>
      <c r="BL155" s="16" t="s">
        <v>111</v>
      </c>
      <c r="BM155" s="144" t="s">
        <v>171</v>
      </c>
    </row>
    <row r="156" spans="2:65" s="1" customFormat="1" ht="21.75" hidden="1" customHeight="1">
      <c r="B156" s="132"/>
      <c r="C156" s="133" t="s">
        <v>172</v>
      </c>
      <c r="D156" s="133" t="s">
        <v>106</v>
      </c>
      <c r="E156" s="134" t="s">
        <v>173</v>
      </c>
      <c r="F156" s="135" t="s">
        <v>174</v>
      </c>
      <c r="G156" s="136" t="s">
        <v>129</v>
      </c>
      <c r="H156" s="137">
        <v>0</v>
      </c>
      <c r="I156" s="138"/>
      <c r="J156" s="139">
        <f>ROUND(I156*H156,2)</f>
        <v>0</v>
      </c>
      <c r="K156" s="135" t="s">
        <v>110</v>
      </c>
      <c r="L156" s="30"/>
      <c r="M156" s="140" t="s">
        <v>1</v>
      </c>
      <c r="N156" s="141" t="s">
        <v>32</v>
      </c>
      <c r="P156" s="142">
        <f>O156*H156</f>
        <v>0</v>
      </c>
      <c r="Q156" s="142">
        <v>8.9779999999999999E-2</v>
      </c>
      <c r="R156" s="142">
        <f>Q156*H156</f>
        <v>0</v>
      </c>
      <c r="S156" s="142">
        <v>0</v>
      </c>
      <c r="T156" s="143">
        <f>S156*H156</f>
        <v>0</v>
      </c>
      <c r="AR156" s="144" t="s">
        <v>111</v>
      </c>
      <c r="AT156" s="144" t="s">
        <v>106</v>
      </c>
      <c r="AU156" s="144" t="s">
        <v>72</v>
      </c>
      <c r="AY156" s="16" t="s">
        <v>105</v>
      </c>
      <c r="BE156" s="145">
        <f>IF(N156="základní",J156,0)</f>
        <v>0</v>
      </c>
      <c r="BF156" s="145">
        <f>IF(N156="snížená",J156,0)</f>
        <v>0</v>
      </c>
      <c r="BG156" s="145">
        <f>IF(N156="zákl. přenesená",J156,0)</f>
        <v>0</v>
      </c>
      <c r="BH156" s="145">
        <f>IF(N156="sníž. přenesená",J156,0)</f>
        <v>0</v>
      </c>
      <c r="BI156" s="145">
        <f>IF(N156="nulová",J156,0)</f>
        <v>0</v>
      </c>
      <c r="BJ156" s="16" t="s">
        <v>68</v>
      </c>
      <c r="BK156" s="145">
        <f>ROUND(I156*H156,2)</f>
        <v>0</v>
      </c>
      <c r="BL156" s="16" t="s">
        <v>111</v>
      </c>
      <c r="BM156" s="144" t="s">
        <v>175</v>
      </c>
    </row>
    <row r="157" spans="2:65" s="1" customFormat="1" ht="16.5" hidden="1" customHeight="1">
      <c r="B157" s="132"/>
      <c r="C157" s="162" t="s">
        <v>176</v>
      </c>
      <c r="D157" s="162" t="s">
        <v>133</v>
      </c>
      <c r="E157" s="163" t="s">
        <v>177</v>
      </c>
      <c r="F157" s="164" t="s">
        <v>178</v>
      </c>
      <c r="G157" s="165" t="s">
        <v>109</v>
      </c>
      <c r="H157" s="166">
        <v>0</v>
      </c>
      <c r="I157" s="167"/>
      <c r="J157" s="168">
        <f>ROUND(I157*H157,2)</f>
        <v>0</v>
      </c>
      <c r="K157" s="164" t="s">
        <v>110</v>
      </c>
      <c r="L157" s="169"/>
      <c r="M157" s="170" t="s">
        <v>1</v>
      </c>
      <c r="N157" s="171" t="s">
        <v>32</v>
      </c>
      <c r="P157" s="142">
        <f>O157*H157</f>
        <v>0</v>
      </c>
      <c r="Q157" s="142">
        <v>0.222</v>
      </c>
      <c r="R157" s="142">
        <f>Q157*H157</f>
        <v>0</v>
      </c>
      <c r="S157" s="142">
        <v>0</v>
      </c>
      <c r="T157" s="143">
        <f>S157*H157</f>
        <v>0</v>
      </c>
      <c r="AR157" s="144" t="s">
        <v>130</v>
      </c>
      <c r="AT157" s="144" t="s">
        <v>133</v>
      </c>
      <c r="AU157" s="144" t="s">
        <v>72</v>
      </c>
      <c r="AY157" s="16" t="s">
        <v>105</v>
      </c>
      <c r="BE157" s="145">
        <f>IF(N157="základní",J157,0)</f>
        <v>0</v>
      </c>
      <c r="BF157" s="145">
        <f>IF(N157="snížená",J157,0)</f>
        <v>0</v>
      </c>
      <c r="BG157" s="145">
        <f>IF(N157="zákl. přenesená",J157,0)</f>
        <v>0</v>
      </c>
      <c r="BH157" s="145">
        <f>IF(N157="sníž. přenesená",J157,0)</f>
        <v>0</v>
      </c>
      <c r="BI157" s="145">
        <f>IF(N157="nulová",J157,0)</f>
        <v>0</v>
      </c>
      <c r="BJ157" s="16" t="s">
        <v>68</v>
      </c>
      <c r="BK157" s="145">
        <f>ROUND(I157*H157,2)</f>
        <v>0</v>
      </c>
      <c r="BL157" s="16" t="s">
        <v>111</v>
      </c>
      <c r="BM157" s="144" t="s">
        <v>179</v>
      </c>
    </row>
    <row r="158" spans="2:65" s="12" customFormat="1" hidden="1">
      <c r="B158" s="146"/>
      <c r="D158" s="147" t="s">
        <v>113</v>
      </c>
      <c r="E158" s="148" t="s">
        <v>1</v>
      </c>
      <c r="F158" s="149" t="s">
        <v>180</v>
      </c>
      <c r="H158" s="150">
        <v>0</v>
      </c>
      <c r="I158" s="151"/>
      <c r="L158" s="146"/>
      <c r="M158" s="152"/>
      <c r="T158" s="153"/>
      <c r="AT158" s="148" t="s">
        <v>113</v>
      </c>
      <c r="AU158" s="148" t="s">
        <v>72</v>
      </c>
      <c r="AV158" s="12" t="s">
        <v>72</v>
      </c>
      <c r="AW158" s="12" t="s">
        <v>28</v>
      </c>
      <c r="AX158" s="12" t="s">
        <v>68</v>
      </c>
      <c r="AY158" s="148" t="s">
        <v>105</v>
      </c>
    </row>
    <row r="159" spans="2:65" s="1" customFormat="1" ht="21.75" customHeight="1">
      <c r="B159" s="132"/>
      <c r="C159" s="133">
        <v>5</v>
      </c>
      <c r="D159" s="133" t="s">
        <v>106</v>
      </c>
      <c r="E159" s="134" t="s">
        <v>234</v>
      </c>
      <c r="F159" s="135" t="s">
        <v>235</v>
      </c>
      <c r="G159" s="136" t="s">
        <v>109</v>
      </c>
      <c r="H159" s="137">
        <v>18.04</v>
      </c>
      <c r="I159" s="138"/>
      <c r="J159" s="139">
        <f>ROUND(I159*H159,2)</f>
        <v>0</v>
      </c>
      <c r="K159" s="135" t="s">
        <v>266</v>
      </c>
      <c r="L159" s="30"/>
      <c r="M159" s="140" t="s">
        <v>1</v>
      </c>
      <c r="N159" s="141" t="s">
        <v>32</v>
      </c>
      <c r="P159" s="142">
        <f>O159*H159</f>
        <v>0</v>
      </c>
      <c r="Q159" s="142">
        <v>0.15540000000000001</v>
      </c>
      <c r="R159" s="142">
        <f>Q159*H159</f>
        <v>2.8034159999999999</v>
      </c>
      <c r="S159" s="142">
        <v>0</v>
      </c>
      <c r="T159" s="143">
        <f>S159*H159</f>
        <v>0</v>
      </c>
      <c r="AR159" s="144" t="s">
        <v>111</v>
      </c>
      <c r="AT159" s="144" t="s">
        <v>106</v>
      </c>
      <c r="AU159" s="144" t="s">
        <v>72</v>
      </c>
      <c r="AY159" s="16" t="s">
        <v>105</v>
      </c>
      <c r="BE159" s="145">
        <f>IF(N159="základní",J159,0)</f>
        <v>0</v>
      </c>
      <c r="BF159" s="145">
        <f>IF(N159="snížená",J159,0)</f>
        <v>0</v>
      </c>
      <c r="BG159" s="145">
        <f>IF(N159="zákl. přenesená",J159,0)</f>
        <v>0</v>
      </c>
      <c r="BH159" s="145">
        <f>IF(N159="sníž. přenesená",J159,0)</f>
        <v>0</v>
      </c>
      <c r="BI159" s="145">
        <f>IF(N159="nulová",J159,0)</f>
        <v>0</v>
      </c>
      <c r="BJ159" s="16" t="s">
        <v>68</v>
      </c>
      <c r="BK159" s="145">
        <f>ROUND(I159*H159,2)</f>
        <v>0</v>
      </c>
      <c r="BL159" s="16" t="s">
        <v>111</v>
      </c>
      <c r="BM159" s="144" t="s">
        <v>181</v>
      </c>
    </row>
    <row r="160" spans="2:65" s="12" customFormat="1">
      <c r="B160" s="146"/>
      <c r="D160" s="147" t="s">
        <v>113</v>
      </c>
      <c r="E160" s="148" t="s">
        <v>1</v>
      </c>
      <c r="F160" s="149">
        <v>2</v>
      </c>
      <c r="H160" s="150">
        <v>18.04</v>
      </c>
      <c r="I160" s="151"/>
      <c r="L160" s="146"/>
      <c r="M160" s="152"/>
      <c r="T160" s="153"/>
      <c r="AT160" s="148" t="s">
        <v>113</v>
      </c>
      <c r="AU160" s="148" t="s">
        <v>72</v>
      </c>
      <c r="AV160" s="12" t="s">
        <v>72</v>
      </c>
      <c r="AW160" s="12" t="s">
        <v>28</v>
      </c>
      <c r="AX160" s="12" t="s">
        <v>68</v>
      </c>
      <c r="AY160" s="148" t="s">
        <v>105</v>
      </c>
    </row>
    <row r="161" spans="2:65" s="1" customFormat="1" ht="16.5" hidden="1" customHeight="1">
      <c r="B161" s="132"/>
      <c r="C161" s="162" t="s">
        <v>182</v>
      </c>
      <c r="D161" s="162" t="s">
        <v>133</v>
      </c>
      <c r="E161" s="163" t="s">
        <v>183</v>
      </c>
      <c r="F161" s="164" t="s">
        <v>184</v>
      </c>
      <c r="G161" s="165" t="s">
        <v>129</v>
      </c>
      <c r="H161" s="166">
        <v>0</v>
      </c>
      <c r="I161" s="167"/>
      <c r="J161" s="168">
        <f>ROUND(I161*H161,2)</f>
        <v>0</v>
      </c>
      <c r="K161" s="164" t="s">
        <v>110</v>
      </c>
      <c r="L161" s="169"/>
      <c r="M161" s="170" t="s">
        <v>1</v>
      </c>
      <c r="N161" s="171" t="s">
        <v>32</v>
      </c>
      <c r="P161" s="142">
        <f>O161*H161</f>
        <v>0</v>
      </c>
      <c r="Q161" s="142">
        <v>0.10199999999999999</v>
      </c>
      <c r="R161" s="142">
        <f>Q161*H161</f>
        <v>0</v>
      </c>
      <c r="S161" s="142">
        <v>0</v>
      </c>
      <c r="T161" s="143">
        <f>S161*H161</f>
        <v>0</v>
      </c>
      <c r="AR161" s="144" t="s">
        <v>130</v>
      </c>
      <c r="AT161" s="144" t="s">
        <v>133</v>
      </c>
      <c r="AU161" s="144" t="s">
        <v>72</v>
      </c>
      <c r="AY161" s="16" t="s">
        <v>105</v>
      </c>
      <c r="BE161" s="145">
        <f>IF(N161="základní",J161,0)</f>
        <v>0</v>
      </c>
      <c r="BF161" s="145">
        <f>IF(N161="snížená",J161,0)</f>
        <v>0</v>
      </c>
      <c r="BG161" s="145">
        <f>IF(N161="zákl. přenesená",J161,0)</f>
        <v>0</v>
      </c>
      <c r="BH161" s="145">
        <f>IF(N161="sníž. přenesená",J161,0)</f>
        <v>0</v>
      </c>
      <c r="BI161" s="145">
        <f>IF(N161="nulová",J161,0)</f>
        <v>0</v>
      </c>
      <c r="BJ161" s="16" t="s">
        <v>68</v>
      </c>
      <c r="BK161" s="145">
        <f>ROUND(I161*H161,2)</f>
        <v>0</v>
      </c>
      <c r="BL161" s="16" t="s">
        <v>111</v>
      </c>
      <c r="BM161" s="144" t="s">
        <v>185</v>
      </c>
    </row>
    <row r="162" spans="2:65" s="12" customFormat="1" hidden="1">
      <c r="B162" s="146"/>
      <c r="D162" s="147" t="s">
        <v>113</v>
      </c>
      <c r="E162" s="148" t="s">
        <v>1</v>
      </c>
      <c r="F162" s="149" t="s">
        <v>186</v>
      </c>
      <c r="H162" s="150">
        <v>0</v>
      </c>
      <c r="I162" s="151"/>
      <c r="L162" s="146"/>
      <c r="M162" s="152"/>
      <c r="T162" s="153"/>
      <c r="AT162" s="148" t="s">
        <v>113</v>
      </c>
      <c r="AU162" s="148" t="s">
        <v>72</v>
      </c>
      <c r="AV162" s="12" t="s">
        <v>72</v>
      </c>
      <c r="AW162" s="12" t="s">
        <v>28</v>
      </c>
      <c r="AX162" s="12" t="s">
        <v>68</v>
      </c>
      <c r="AY162" s="148" t="s">
        <v>105</v>
      </c>
    </row>
    <row r="163" spans="2:65" s="1" customFormat="1" ht="21.75" hidden="1" customHeight="1">
      <c r="B163" s="132"/>
      <c r="C163" s="133" t="s">
        <v>187</v>
      </c>
      <c r="D163" s="133" t="s">
        <v>106</v>
      </c>
      <c r="E163" s="134" t="s">
        <v>188</v>
      </c>
      <c r="F163" s="135" t="s">
        <v>189</v>
      </c>
      <c r="G163" s="136" t="s">
        <v>129</v>
      </c>
      <c r="H163" s="137">
        <v>0</v>
      </c>
      <c r="I163" s="138"/>
      <c r="J163" s="139">
        <f>ROUND(I163*H163,2)</f>
        <v>0</v>
      </c>
      <c r="K163" s="135" t="s">
        <v>110</v>
      </c>
      <c r="L163" s="30"/>
      <c r="M163" s="140" t="s">
        <v>1</v>
      </c>
      <c r="N163" s="141" t="s">
        <v>32</v>
      </c>
      <c r="P163" s="142">
        <f>O163*H163</f>
        <v>0</v>
      </c>
      <c r="Q163" s="142">
        <v>0.17488999999999999</v>
      </c>
      <c r="R163" s="142">
        <f>Q163*H163</f>
        <v>0</v>
      </c>
      <c r="S163" s="142">
        <v>0</v>
      </c>
      <c r="T163" s="143">
        <f>S163*H163</f>
        <v>0</v>
      </c>
      <c r="AR163" s="144" t="s">
        <v>111</v>
      </c>
      <c r="AT163" s="144" t="s">
        <v>106</v>
      </c>
      <c r="AU163" s="144" t="s">
        <v>72</v>
      </c>
      <c r="AY163" s="16" t="s">
        <v>105</v>
      </c>
      <c r="BE163" s="145">
        <f>IF(N163="základní",J163,0)</f>
        <v>0</v>
      </c>
      <c r="BF163" s="145">
        <f>IF(N163="snížená",J163,0)</f>
        <v>0</v>
      </c>
      <c r="BG163" s="145">
        <f>IF(N163="zákl. přenesená",J163,0)</f>
        <v>0</v>
      </c>
      <c r="BH163" s="145">
        <f>IF(N163="sníž. přenesená",J163,0)</f>
        <v>0</v>
      </c>
      <c r="BI163" s="145">
        <f>IF(N163="nulová",J163,0)</f>
        <v>0</v>
      </c>
      <c r="BJ163" s="16" t="s">
        <v>68</v>
      </c>
      <c r="BK163" s="145">
        <f>ROUND(I163*H163,2)</f>
        <v>0</v>
      </c>
      <c r="BL163" s="16" t="s">
        <v>111</v>
      </c>
      <c r="BM163" s="144" t="s">
        <v>190</v>
      </c>
    </row>
    <row r="164" spans="2:65" s="1" customFormat="1" ht="16.5" hidden="1" customHeight="1">
      <c r="B164" s="132"/>
      <c r="C164" s="162" t="s">
        <v>191</v>
      </c>
      <c r="D164" s="162" t="s">
        <v>133</v>
      </c>
      <c r="E164" s="163" t="s">
        <v>192</v>
      </c>
      <c r="F164" s="164" t="s">
        <v>193</v>
      </c>
      <c r="G164" s="165" t="s">
        <v>129</v>
      </c>
      <c r="H164" s="166">
        <v>0</v>
      </c>
      <c r="I164" s="167"/>
      <c r="J164" s="168">
        <f>ROUND(I164*H164,2)</f>
        <v>0</v>
      </c>
      <c r="K164" s="164" t="s">
        <v>110</v>
      </c>
      <c r="L164" s="169"/>
      <c r="M164" s="170" t="s">
        <v>1</v>
      </c>
      <c r="N164" s="171" t="s">
        <v>32</v>
      </c>
      <c r="P164" s="142">
        <f>O164*H164</f>
        <v>0</v>
      </c>
      <c r="Q164" s="142">
        <v>0.22500000000000001</v>
      </c>
      <c r="R164" s="142">
        <f>Q164*H164</f>
        <v>0</v>
      </c>
      <c r="S164" s="142">
        <v>0</v>
      </c>
      <c r="T164" s="143">
        <f>S164*H164</f>
        <v>0</v>
      </c>
      <c r="AR164" s="144" t="s">
        <v>130</v>
      </c>
      <c r="AT164" s="144" t="s">
        <v>133</v>
      </c>
      <c r="AU164" s="144" t="s">
        <v>72</v>
      </c>
      <c r="AY164" s="16" t="s">
        <v>105</v>
      </c>
      <c r="BE164" s="145">
        <f>IF(N164="základní",J164,0)</f>
        <v>0</v>
      </c>
      <c r="BF164" s="145">
        <f>IF(N164="snížená",J164,0)</f>
        <v>0</v>
      </c>
      <c r="BG164" s="145">
        <f>IF(N164="zákl. přenesená",J164,0)</f>
        <v>0</v>
      </c>
      <c r="BH164" s="145">
        <f>IF(N164="sníž. přenesená",J164,0)</f>
        <v>0</v>
      </c>
      <c r="BI164" s="145">
        <f>IF(N164="nulová",J164,0)</f>
        <v>0</v>
      </c>
      <c r="BJ164" s="16" t="s">
        <v>68</v>
      </c>
      <c r="BK164" s="145">
        <f>ROUND(I164*H164,2)</f>
        <v>0</v>
      </c>
      <c r="BL164" s="16" t="s">
        <v>111</v>
      </c>
      <c r="BM164" s="144" t="s">
        <v>194</v>
      </c>
    </row>
    <row r="165" spans="2:65" s="12" customFormat="1" hidden="1">
      <c r="B165" s="146"/>
      <c r="D165" s="147" t="s">
        <v>113</v>
      </c>
      <c r="E165" s="148" t="s">
        <v>1</v>
      </c>
      <c r="F165" s="149" t="s">
        <v>195</v>
      </c>
      <c r="H165" s="150">
        <v>0</v>
      </c>
      <c r="I165" s="151"/>
      <c r="L165" s="146"/>
      <c r="M165" s="152"/>
      <c r="T165" s="153"/>
      <c r="AT165" s="148" t="s">
        <v>113</v>
      </c>
      <c r="AU165" s="148" t="s">
        <v>72</v>
      </c>
      <c r="AV165" s="12" t="s">
        <v>72</v>
      </c>
      <c r="AW165" s="12" t="s">
        <v>28</v>
      </c>
      <c r="AX165" s="12" t="s">
        <v>68</v>
      </c>
      <c r="AY165" s="148" t="s">
        <v>105</v>
      </c>
    </row>
    <row r="166" spans="2:65" s="12" customFormat="1">
      <c r="B166" s="146"/>
      <c r="D166" s="147"/>
      <c r="E166" s="148"/>
      <c r="F166" s="149"/>
      <c r="H166" s="150"/>
      <c r="I166" s="151"/>
      <c r="L166" s="146"/>
      <c r="M166" s="152"/>
      <c r="T166" s="153"/>
      <c r="AT166" s="148"/>
      <c r="AU166" s="148"/>
      <c r="AY166" s="148"/>
    </row>
    <row r="167" spans="2:65" s="1" customFormat="1" ht="21.75" customHeight="1">
      <c r="B167" s="132"/>
      <c r="C167" s="133">
        <v>6</v>
      </c>
      <c r="D167" s="133" t="s">
        <v>106</v>
      </c>
      <c r="E167" s="134" t="s">
        <v>253</v>
      </c>
      <c r="F167" s="135" t="s">
        <v>254</v>
      </c>
      <c r="G167" s="136" t="s">
        <v>109</v>
      </c>
      <c r="H167" s="137">
        <v>18.04</v>
      </c>
      <c r="I167" s="138"/>
      <c r="J167" s="139">
        <f>ROUND(I167*H167,2)</f>
        <v>0</v>
      </c>
      <c r="K167" s="135" t="s">
        <v>266</v>
      </c>
      <c r="L167" s="30"/>
      <c r="M167" s="140" t="s">
        <v>1</v>
      </c>
      <c r="N167" s="141" t="s">
        <v>32</v>
      </c>
      <c r="P167" s="142">
        <f>O167*H167</f>
        <v>0</v>
      </c>
      <c r="Q167" s="142">
        <v>2.2563399999999998</v>
      </c>
      <c r="R167" s="142">
        <f>Q167*H167</f>
        <v>40.704373599999997</v>
      </c>
      <c r="S167" s="142">
        <v>0</v>
      </c>
      <c r="T167" s="143">
        <f>S167*H167</f>
        <v>0</v>
      </c>
      <c r="AR167" s="144" t="s">
        <v>111</v>
      </c>
      <c r="AT167" s="144" t="s">
        <v>106</v>
      </c>
      <c r="AU167" s="144" t="s">
        <v>72</v>
      </c>
      <c r="AY167" s="16" t="s">
        <v>105</v>
      </c>
      <c r="BE167" s="145">
        <f>IF(N167="základní",J167,0)</f>
        <v>0</v>
      </c>
      <c r="BF167" s="145">
        <f>IF(N167="snížená",J167,0)</f>
        <v>0</v>
      </c>
      <c r="BG167" s="145">
        <f>IF(N167="zákl. přenesená",J167,0)</f>
        <v>0</v>
      </c>
      <c r="BH167" s="145">
        <f>IF(N167="sníž. přenesená",J167,0)</f>
        <v>0</v>
      </c>
      <c r="BI167" s="145">
        <f>IF(N167="nulová",J167,0)</f>
        <v>0</v>
      </c>
      <c r="BJ167" s="16" t="s">
        <v>68</v>
      </c>
      <c r="BK167" s="145">
        <f>ROUND(I167*H167,2)</f>
        <v>0</v>
      </c>
      <c r="BL167" s="16" t="s">
        <v>111</v>
      </c>
      <c r="BM167" s="144" t="s">
        <v>196</v>
      </c>
    </row>
    <row r="168" spans="2:65" s="12" customFormat="1">
      <c r="B168" s="146"/>
      <c r="D168" s="147" t="s">
        <v>113</v>
      </c>
      <c r="E168" s="148" t="s">
        <v>1</v>
      </c>
      <c r="F168" s="149"/>
      <c r="H168" s="150"/>
      <c r="I168" s="151"/>
      <c r="L168" s="146"/>
      <c r="M168" s="152"/>
      <c r="T168" s="153"/>
      <c r="AT168" s="148" t="s">
        <v>113</v>
      </c>
      <c r="AU168" s="148" t="s">
        <v>72</v>
      </c>
      <c r="AV168" s="12" t="s">
        <v>72</v>
      </c>
      <c r="AW168" s="12" t="s">
        <v>28</v>
      </c>
      <c r="AX168" s="12" t="s">
        <v>63</v>
      </c>
      <c r="AY168" s="148" t="s">
        <v>105</v>
      </c>
    </row>
    <row r="169" spans="2:65" s="12" customFormat="1" hidden="1">
      <c r="B169" s="146"/>
      <c r="D169" s="147" t="s">
        <v>113</v>
      </c>
      <c r="E169" s="148" t="s">
        <v>1</v>
      </c>
      <c r="F169" s="149"/>
      <c r="H169" s="150"/>
      <c r="I169" s="151"/>
      <c r="L169" s="146"/>
      <c r="M169" s="152"/>
      <c r="T169" s="153"/>
      <c r="AT169" s="148" t="s">
        <v>113</v>
      </c>
      <c r="AU169" s="148" t="s">
        <v>72</v>
      </c>
      <c r="AV169" s="12" t="s">
        <v>72</v>
      </c>
      <c r="AW169" s="12" t="s">
        <v>28</v>
      </c>
      <c r="AX169" s="12" t="s">
        <v>63</v>
      </c>
      <c r="AY169" s="148" t="s">
        <v>105</v>
      </c>
    </row>
    <row r="170" spans="2:65" s="12" customFormat="1" hidden="1">
      <c r="B170" s="146"/>
      <c r="D170" s="147" t="s">
        <v>113</v>
      </c>
      <c r="E170" s="148" t="s">
        <v>1</v>
      </c>
      <c r="F170" s="149"/>
      <c r="H170" s="150"/>
      <c r="I170" s="151"/>
      <c r="L170" s="146"/>
      <c r="M170" s="152"/>
      <c r="T170" s="153"/>
      <c r="AT170" s="148" t="s">
        <v>113</v>
      </c>
      <c r="AU170" s="148" t="s">
        <v>72</v>
      </c>
      <c r="AV170" s="12" t="s">
        <v>72</v>
      </c>
      <c r="AW170" s="12" t="s">
        <v>28</v>
      </c>
      <c r="AX170" s="12" t="s">
        <v>63</v>
      </c>
      <c r="AY170" s="148" t="s">
        <v>105</v>
      </c>
    </row>
    <row r="171" spans="2:65" s="1" customFormat="1" ht="21.75" hidden="1" customHeight="1">
      <c r="B171" s="132"/>
      <c r="C171" s="133" t="s">
        <v>197</v>
      </c>
      <c r="D171" s="133" t="s">
        <v>106</v>
      </c>
      <c r="E171" s="134" t="s">
        <v>198</v>
      </c>
      <c r="F171" s="135" t="s">
        <v>199</v>
      </c>
      <c r="G171" s="136" t="s">
        <v>109</v>
      </c>
      <c r="H171" s="137">
        <v>0</v>
      </c>
      <c r="I171" s="138"/>
      <c r="J171" s="139">
        <f>ROUND(I171*H171,2)</f>
        <v>0</v>
      </c>
      <c r="K171" s="135" t="s">
        <v>110</v>
      </c>
      <c r="L171" s="30"/>
      <c r="M171" s="140" t="s">
        <v>1</v>
      </c>
      <c r="N171" s="141" t="s">
        <v>32</v>
      </c>
      <c r="P171" s="142">
        <f>O171*H171</f>
        <v>0</v>
      </c>
      <c r="Q171" s="142">
        <v>0</v>
      </c>
      <c r="R171" s="142">
        <f>Q171*H171</f>
        <v>0</v>
      </c>
      <c r="S171" s="142">
        <v>0</v>
      </c>
      <c r="T171" s="143">
        <f>S171*H171</f>
        <v>0</v>
      </c>
      <c r="AR171" s="144" t="s">
        <v>111</v>
      </c>
      <c r="AT171" s="144" t="s">
        <v>106</v>
      </c>
      <c r="AU171" s="144" t="s">
        <v>72</v>
      </c>
      <c r="AY171" s="16" t="s">
        <v>105</v>
      </c>
      <c r="BE171" s="145">
        <f>IF(N171="základní",J171,0)</f>
        <v>0</v>
      </c>
      <c r="BF171" s="145">
        <f>IF(N171="snížená",J171,0)</f>
        <v>0</v>
      </c>
      <c r="BG171" s="145">
        <f>IF(N171="zákl. přenesená",J171,0)</f>
        <v>0</v>
      </c>
      <c r="BH171" s="145">
        <f>IF(N171="sníž. přenesená",J171,0)</f>
        <v>0</v>
      </c>
      <c r="BI171" s="145">
        <f>IF(N171="nulová",J171,0)</f>
        <v>0</v>
      </c>
      <c r="BJ171" s="16" t="s">
        <v>68</v>
      </c>
      <c r="BK171" s="145">
        <f>ROUND(I171*H171,2)</f>
        <v>0</v>
      </c>
      <c r="BL171" s="16" t="s">
        <v>111</v>
      </c>
      <c r="BM171" s="144" t="s">
        <v>200</v>
      </c>
    </row>
    <row r="172" spans="2:65" s="11" customFormat="1" ht="22.9" customHeight="1">
      <c r="B172" s="120"/>
      <c r="D172" s="121" t="s">
        <v>62</v>
      </c>
      <c r="E172" s="130" t="s">
        <v>246</v>
      </c>
      <c r="F172" s="130" t="s">
        <v>247</v>
      </c>
      <c r="I172" s="123"/>
      <c r="J172" s="131">
        <f>SUM(J176:J181)</f>
        <v>0</v>
      </c>
      <c r="L172" s="120"/>
      <c r="M172" s="125"/>
      <c r="P172" s="126">
        <f>SUM(P173:P181)</f>
        <v>0</v>
      </c>
      <c r="R172" s="126">
        <f>SUM(R173:R181)</f>
        <v>0</v>
      </c>
      <c r="T172" s="127">
        <f>SUM(T173:T181)</f>
        <v>0</v>
      </c>
      <c r="AR172" s="121" t="s">
        <v>68</v>
      </c>
      <c r="AT172" s="128" t="s">
        <v>62</v>
      </c>
      <c r="AU172" s="128" t="s">
        <v>68</v>
      </c>
      <c r="AY172" s="121" t="s">
        <v>105</v>
      </c>
      <c r="BK172" s="129">
        <f>SUM(BK173:BK181)</f>
        <v>0</v>
      </c>
    </row>
    <row r="173" spans="2:65" s="1" customFormat="1" ht="21.75" hidden="1" customHeight="1">
      <c r="B173" s="132"/>
      <c r="C173" s="133" t="s">
        <v>201</v>
      </c>
      <c r="D173" s="133" t="s">
        <v>106</v>
      </c>
      <c r="E173" s="134" t="s">
        <v>202</v>
      </c>
      <c r="F173" s="135" t="s">
        <v>203</v>
      </c>
      <c r="G173" s="136" t="s">
        <v>132</v>
      </c>
      <c r="H173" s="137">
        <v>0</v>
      </c>
      <c r="I173" s="138"/>
      <c r="J173" s="139">
        <f>ROUND(I173*H173,2)</f>
        <v>0</v>
      </c>
      <c r="K173" s="135" t="s">
        <v>110</v>
      </c>
      <c r="L173" s="30"/>
      <c r="M173" s="140" t="s">
        <v>1</v>
      </c>
      <c r="N173" s="141" t="s">
        <v>32</v>
      </c>
      <c r="P173" s="142">
        <f>O173*H173</f>
        <v>0</v>
      </c>
      <c r="Q173" s="142">
        <v>0</v>
      </c>
      <c r="R173" s="142">
        <f>Q173*H173</f>
        <v>0</v>
      </c>
      <c r="S173" s="142">
        <v>0</v>
      </c>
      <c r="T173" s="143">
        <f>S173*H173</f>
        <v>0</v>
      </c>
      <c r="AR173" s="144" t="s">
        <v>111</v>
      </c>
      <c r="AT173" s="144" t="s">
        <v>106</v>
      </c>
      <c r="AU173" s="144" t="s">
        <v>72</v>
      </c>
      <c r="AY173" s="16" t="s">
        <v>105</v>
      </c>
      <c r="BE173" s="145">
        <f>IF(N173="základní",J173,0)</f>
        <v>0</v>
      </c>
      <c r="BF173" s="145">
        <f>IF(N173="snížená",J173,0)</f>
        <v>0</v>
      </c>
      <c r="BG173" s="145">
        <f>IF(N173="zákl. přenesená",J173,0)</f>
        <v>0</v>
      </c>
      <c r="BH173" s="145">
        <f>IF(N173="sníž. přenesená",J173,0)</f>
        <v>0</v>
      </c>
      <c r="BI173" s="145">
        <f>IF(N173="nulová",J173,0)</f>
        <v>0</v>
      </c>
      <c r="BJ173" s="16" t="s">
        <v>68</v>
      </c>
      <c r="BK173" s="145">
        <f>ROUND(I173*H173,2)</f>
        <v>0</v>
      </c>
      <c r="BL173" s="16" t="s">
        <v>111</v>
      </c>
      <c r="BM173" s="144" t="s">
        <v>204</v>
      </c>
    </row>
    <row r="174" spans="2:65" s="13" customFormat="1" hidden="1">
      <c r="B174" s="154"/>
      <c r="D174" s="147" t="s">
        <v>113</v>
      </c>
      <c r="E174" s="155" t="s">
        <v>1</v>
      </c>
      <c r="F174" s="156" t="s">
        <v>205</v>
      </c>
      <c r="H174" s="155" t="s">
        <v>1</v>
      </c>
      <c r="I174" s="157"/>
      <c r="L174" s="154"/>
      <c r="M174" s="158"/>
      <c r="T174" s="159"/>
      <c r="AT174" s="155" t="s">
        <v>113</v>
      </c>
      <c r="AU174" s="155" t="s">
        <v>72</v>
      </c>
      <c r="AV174" s="13" t="s">
        <v>68</v>
      </c>
      <c r="AW174" s="13" t="s">
        <v>28</v>
      </c>
      <c r="AX174" s="13" t="s">
        <v>63</v>
      </c>
      <c r="AY174" s="155" t="s">
        <v>105</v>
      </c>
    </row>
    <row r="175" spans="2:65" s="12" customFormat="1" hidden="1">
      <c r="B175" s="146"/>
      <c r="D175" s="147" t="s">
        <v>113</v>
      </c>
      <c r="E175" s="148" t="s">
        <v>1</v>
      </c>
      <c r="F175" s="149" t="s">
        <v>206</v>
      </c>
      <c r="H175" s="150">
        <v>0</v>
      </c>
      <c r="I175" s="151"/>
      <c r="L175" s="146"/>
      <c r="M175" s="152"/>
      <c r="T175" s="153"/>
      <c r="AT175" s="148" t="s">
        <v>113</v>
      </c>
      <c r="AU175" s="148" t="s">
        <v>72</v>
      </c>
      <c r="AV175" s="12" t="s">
        <v>72</v>
      </c>
      <c r="AW175" s="12" t="s">
        <v>28</v>
      </c>
      <c r="AX175" s="12" t="s">
        <v>68</v>
      </c>
      <c r="AY175" s="148" t="s">
        <v>105</v>
      </c>
    </row>
    <row r="176" spans="2:65" s="1" customFormat="1" ht="21.75" customHeight="1">
      <c r="B176" s="132"/>
      <c r="C176" s="133">
        <v>7</v>
      </c>
      <c r="D176" s="133" t="s">
        <v>106</v>
      </c>
      <c r="E176" s="134" t="s">
        <v>248</v>
      </c>
      <c r="F176" s="135" t="s">
        <v>249</v>
      </c>
      <c r="G176" s="136" t="s">
        <v>109</v>
      </c>
      <c r="H176" s="137">
        <v>24</v>
      </c>
      <c r="I176" s="138"/>
      <c r="J176" s="139">
        <f>ROUND(I176*H176,2)</f>
        <v>0</v>
      </c>
      <c r="K176" s="135" t="s">
        <v>266</v>
      </c>
      <c r="L176" s="30"/>
      <c r="M176" s="140" t="s">
        <v>1</v>
      </c>
      <c r="N176" s="141" t="s">
        <v>32</v>
      </c>
      <c r="P176" s="142">
        <f>O176*H176</f>
        <v>0</v>
      </c>
      <c r="Q176" s="142">
        <v>0</v>
      </c>
      <c r="R176" s="142">
        <f>Q176*H176</f>
        <v>0</v>
      </c>
      <c r="S176" s="142">
        <v>0</v>
      </c>
      <c r="T176" s="143">
        <f>S176*H176</f>
        <v>0</v>
      </c>
      <c r="AR176" s="144" t="s">
        <v>111</v>
      </c>
      <c r="AT176" s="144" t="s">
        <v>106</v>
      </c>
      <c r="AU176" s="144" t="s">
        <v>72</v>
      </c>
      <c r="AY176" s="16" t="s">
        <v>105</v>
      </c>
      <c r="BE176" s="145">
        <f>IF(N176="základní",J176,0)</f>
        <v>0</v>
      </c>
      <c r="BF176" s="145">
        <f>IF(N176="snížená",J176,0)</f>
        <v>0</v>
      </c>
      <c r="BG176" s="145">
        <f>IF(N176="zákl. přenesená",J176,0)</f>
        <v>0</v>
      </c>
      <c r="BH176" s="145">
        <f>IF(N176="sníž. přenesená",J176,0)</f>
        <v>0</v>
      </c>
      <c r="BI176" s="145">
        <f>IF(N176="nulová",J176,0)</f>
        <v>0</v>
      </c>
      <c r="BJ176" s="16" t="s">
        <v>68</v>
      </c>
      <c r="BK176" s="145">
        <f>ROUND(I176*H176,2)</f>
        <v>0</v>
      </c>
      <c r="BL176" s="16" t="s">
        <v>111</v>
      </c>
      <c r="BM176" s="144" t="s">
        <v>207</v>
      </c>
    </row>
    <row r="177" spans="2:65" s="12" customFormat="1">
      <c r="B177" s="146"/>
      <c r="D177" s="147" t="s">
        <v>113</v>
      </c>
      <c r="E177" s="148" t="s">
        <v>1</v>
      </c>
      <c r="F177" s="149" t="s">
        <v>264</v>
      </c>
      <c r="H177" s="150">
        <v>24</v>
      </c>
      <c r="I177" s="151"/>
      <c r="L177" s="146"/>
      <c r="M177" s="152"/>
      <c r="T177" s="153"/>
      <c r="AT177" s="148" t="s">
        <v>113</v>
      </c>
      <c r="AU177" s="148" t="s">
        <v>72</v>
      </c>
      <c r="AV177" s="12" t="s">
        <v>72</v>
      </c>
      <c r="AW177" s="12" t="s">
        <v>28</v>
      </c>
      <c r="AX177" s="12" t="s">
        <v>68</v>
      </c>
      <c r="AY177" s="148" t="s">
        <v>105</v>
      </c>
    </row>
    <row r="178" spans="2:65" s="1" customFormat="1" ht="16.5" hidden="1" customHeight="1">
      <c r="B178" s="132"/>
      <c r="C178" s="133" t="s">
        <v>208</v>
      </c>
      <c r="D178" s="133" t="s">
        <v>106</v>
      </c>
      <c r="E178" s="134" t="s">
        <v>209</v>
      </c>
      <c r="F178" s="135" t="s">
        <v>210</v>
      </c>
      <c r="G178" s="136" t="s">
        <v>132</v>
      </c>
      <c r="H178" s="137">
        <v>0</v>
      </c>
      <c r="I178" s="138"/>
      <c r="J178" s="139">
        <f>ROUND(I178*H178,2)</f>
        <v>0</v>
      </c>
      <c r="K178" s="135" t="s">
        <v>110</v>
      </c>
      <c r="L178" s="30"/>
      <c r="M178" s="140" t="s">
        <v>1</v>
      </c>
      <c r="N178" s="141" t="s">
        <v>32</v>
      </c>
      <c r="P178" s="142">
        <f>O178*H178</f>
        <v>0</v>
      </c>
      <c r="Q178" s="142">
        <v>0</v>
      </c>
      <c r="R178" s="142">
        <f>Q178*H178</f>
        <v>0</v>
      </c>
      <c r="S178" s="142">
        <v>0</v>
      </c>
      <c r="T178" s="143">
        <f>S178*H178</f>
        <v>0</v>
      </c>
      <c r="AR178" s="144" t="s">
        <v>111</v>
      </c>
      <c r="AT178" s="144" t="s">
        <v>106</v>
      </c>
      <c r="AU178" s="144" t="s">
        <v>72</v>
      </c>
      <c r="AY178" s="16" t="s">
        <v>105</v>
      </c>
      <c r="BE178" s="145">
        <f>IF(N178="základní",J178,0)</f>
        <v>0</v>
      </c>
      <c r="BF178" s="145">
        <f>IF(N178="snížená",J178,0)</f>
        <v>0</v>
      </c>
      <c r="BG178" s="145">
        <f>IF(N178="zákl. přenesená",J178,0)</f>
        <v>0</v>
      </c>
      <c r="BH178" s="145">
        <f>IF(N178="sníž. přenesená",J178,0)</f>
        <v>0</v>
      </c>
      <c r="BI178" s="145">
        <f>IF(N178="nulová",J178,0)</f>
        <v>0</v>
      </c>
      <c r="BJ178" s="16" t="s">
        <v>68</v>
      </c>
      <c r="BK178" s="145">
        <f>ROUND(I178*H178,2)</f>
        <v>0</v>
      </c>
      <c r="BL178" s="16" t="s">
        <v>111</v>
      </c>
      <c r="BM178" s="144" t="s">
        <v>211</v>
      </c>
    </row>
    <row r="179" spans="2:65" s="12" customFormat="1" hidden="1">
      <c r="B179" s="146"/>
      <c r="D179" s="147" t="s">
        <v>113</v>
      </c>
      <c r="E179" s="148" t="s">
        <v>73</v>
      </c>
      <c r="F179" s="149" t="s">
        <v>212</v>
      </c>
      <c r="H179" s="150">
        <v>0</v>
      </c>
      <c r="I179" s="151"/>
      <c r="L179" s="146"/>
      <c r="M179" s="152"/>
      <c r="T179" s="153"/>
      <c r="AT179" s="148" t="s">
        <v>113</v>
      </c>
      <c r="AU179" s="148" t="s">
        <v>72</v>
      </c>
      <c r="AV179" s="12" t="s">
        <v>72</v>
      </c>
      <c r="AW179" s="12" t="s">
        <v>28</v>
      </c>
      <c r="AX179" s="12" t="s">
        <v>68</v>
      </c>
      <c r="AY179" s="148" t="s">
        <v>105</v>
      </c>
    </row>
    <row r="180" spans="2:65" s="1" customFormat="1" ht="21.75" hidden="1" customHeight="1">
      <c r="B180" s="132"/>
      <c r="C180" s="133" t="s">
        <v>213</v>
      </c>
      <c r="D180" s="133" t="s">
        <v>106</v>
      </c>
      <c r="E180" s="134" t="s">
        <v>214</v>
      </c>
      <c r="F180" s="135" t="s">
        <v>215</v>
      </c>
      <c r="G180" s="136" t="s">
        <v>132</v>
      </c>
      <c r="H180" s="137">
        <v>0</v>
      </c>
      <c r="I180" s="138"/>
      <c r="J180" s="139">
        <f>ROUND(I180*H180,2)</f>
        <v>0</v>
      </c>
      <c r="K180" s="135" t="s">
        <v>110</v>
      </c>
      <c r="L180" s="30"/>
      <c r="M180" s="140" t="s">
        <v>1</v>
      </c>
      <c r="N180" s="141" t="s">
        <v>32</v>
      </c>
      <c r="P180" s="142">
        <f>O180*H180</f>
        <v>0</v>
      </c>
      <c r="Q180" s="142">
        <v>0</v>
      </c>
      <c r="R180" s="142">
        <f>Q180*H180</f>
        <v>0</v>
      </c>
      <c r="S180" s="142">
        <v>0</v>
      </c>
      <c r="T180" s="143">
        <f>S180*H180</f>
        <v>0</v>
      </c>
      <c r="AR180" s="144" t="s">
        <v>111</v>
      </c>
      <c r="AT180" s="144" t="s">
        <v>106</v>
      </c>
      <c r="AU180" s="144" t="s">
        <v>72</v>
      </c>
      <c r="AY180" s="16" t="s">
        <v>105</v>
      </c>
      <c r="BE180" s="145">
        <f>IF(N180="základní",J180,0)</f>
        <v>0</v>
      </c>
      <c r="BF180" s="145">
        <f>IF(N180="snížená",J180,0)</f>
        <v>0</v>
      </c>
      <c r="BG180" s="145">
        <f>IF(N180="zákl. přenesená",J180,0)</f>
        <v>0</v>
      </c>
      <c r="BH180" s="145">
        <f>IF(N180="sníž. přenesená",J180,0)</f>
        <v>0</v>
      </c>
      <c r="BI180" s="145">
        <f>IF(N180="nulová",J180,0)</f>
        <v>0</v>
      </c>
      <c r="BJ180" s="16" t="s">
        <v>68</v>
      </c>
      <c r="BK180" s="145">
        <f>ROUND(I180*H180,2)</f>
        <v>0</v>
      </c>
      <c r="BL180" s="16" t="s">
        <v>111</v>
      </c>
      <c r="BM180" s="144" t="s">
        <v>216</v>
      </c>
    </row>
    <row r="181" spans="2:65" s="12" customFormat="1" hidden="1">
      <c r="B181" s="146"/>
      <c r="D181" s="147" t="s">
        <v>113</v>
      </c>
      <c r="E181" s="148" t="s">
        <v>1</v>
      </c>
      <c r="F181" s="149" t="s">
        <v>217</v>
      </c>
      <c r="H181" s="150">
        <v>1537.69</v>
      </c>
      <c r="I181" s="151"/>
      <c r="L181" s="146"/>
      <c r="M181" s="152"/>
      <c r="T181" s="153"/>
      <c r="AT181" s="148" t="s">
        <v>113</v>
      </c>
      <c r="AU181" s="148" t="s">
        <v>72</v>
      </c>
      <c r="AV181" s="12" t="s">
        <v>72</v>
      </c>
      <c r="AW181" s="12" t="s">
        <v>28</v>
      </c>
      <c r="AX181" s="12" t="s">
        <v>68</v>
      </c>
      <c r="AY181" s="148" t="s">
        <v>105</v>
      </c>
    </row>
    <row r="182" spans="2:65" s="12" customFormat="1">
      <c r="B182" s="146"/>
      <c r="D182" s="147"/>
      <c r="E182" s="148"/>
      <c r="F182" s="149"/>
      <c r="H182" s="150"/>
      <c r="I182" s="151"/>
      <c r="L182" s="146"/>
      <c r="M182" s="152"/>
      <c r="T182" s="153"/>
      <c r="AT182" s="148"/>
      <c r="AU182" s="148"/>
      <c r="AY182" s="148"/>
    </row>
    <row r="183" spans="2:65" s="12" customFormat="1" ht="15">
      <c r="B183" s="146"/>
      <c r="C183" s="176"/>
      <c r="D183" s="177" t="s">
        <v>62</v>
      </c>
      <c r="E183" s="178">
        <v>34817</v>
      </c>
      <c r="F183" s="178" t="s">
        <v>252</v>
      </c>
      <c r="G183" s="176"/>
      <c r="H183" s="176"/>
      <c r="I183" s="179"/>
      <c r="J183" s="180">
        <f>SUM(J184:J186)</f>
        <v>0</v>
      </c>
      <c r="K183" s="176"/>
      <c r="L183" s="146"/>
      <c r="M183" s="152"/>
      <c r="T183" s="153"/>
      <c r="AT183" s="148"/>
      <c r="AU183" s="148"/>
      <c r="AY183" s="148"/>
    </row>
    <row r="184" spans="2:65" s="12" customFormat="1" ht="18" customHeight="1">
      <c r="B184" s="146"/>
      <c r="C184" s="228">
        <v>8</v>
      </c>
      <c r="D184" s="228" t="s">
        <v>133</v>
      </c>
      <c r="E184" s="227" t="s">
        <v>265</v>
      </c>
      <c r="F184" s="229" t="s">
        <v>255</v>
      </c>
      <c r="G184" s="230" t="s">
        <v>129</v>
      </c>
      <c r="H184" s="231">
        <v>12</v>
      </c>
      <c r="I184" s="232"/>
      <c r="J184" s="233">
        <f t="shared" ref="J184" si="0">ROUND(I184*H184,2)</f>
        <v>0</v>
      </c>
      <c r="K184" s="135" t="s">
        <v>266</v>
      </c>
      <c r="L184" s="146"/>
      <c r="M184" s="152"/>
      <c r="T184" s="153"/>
      <c r="AT184" s="148"/>
      <c r="AU184" s="148"/>
      <c r="AY184" s="148"/>
    </row>
    <row r="185" spans="2:65" s="12" customFormat="1" ht="13.5">
      <c r="B185" s="146"/>
      <c r="C185" s="181"/>
      <c r="D185" s="181"/>
      <c r="E185" s="182"/>
      <c r="F185" s="219" t="s">
        <v>267</v>
      </c>
      <c r="G185" s="185"/>
      <c r="H185" s="186"/>
      <c r="I185" s="187"/>
      <c r="J185" s="188"/>
      <c r="K185" s="189"/>
      <c r="L185" s="146"/>
      <c r="M185" s="152"/>
      <c r="T185" s="153"/>
      <c r="AT185" s="148"/>
      <c r="AU185" s="148"/>
      <c r="AY185" s="148"/>
    </row>
    <row r="186" spans="2:65" s="12" customFormat="1" ht="27">
      <c r="B186" s="146"/>
      <c r="C186" s="183">
        <v>9</v>
      </c>
      <c r="D186" s="183" t="s">
        <v>106</v>
      </c>
      <c r="E186" s="184" t="s">
        <v>230</v>
      </c>
      <c r="F186" s="190" t="s">
        <v>231</v>
      </c>
      <c r="G186" s="191" t="s">
        <v>153</v>
      </c>
      <c r="H186" s="192">
        <v>6</v>
      </c>
      <c r="I186" s="193"/>
      <c r="J186" s="194">
        <f t="shared" ref="J186" si="1">ROUND(I186*H186,2)</f>
        <v>0</v>
      </c>
      <c r="K186" s="135" t="s">
        <v>266</v>
      </c>
      <c r="L186" s="146"/>
      <c r="M186" s="152"/>
      <c r="T186" s="153"/>
      <c r="AT186" s="148"/>
      <c r="AU186" s="148"/>
      <c r="AY186" s="148"/>
    </row>
    <row r="187" spans="2:65" s="11" customFormat="1" ht="22.9" customHeight="1">
      <c r="B187" s="120"/>
      <c r="D187" s="121" t="s">
        <v>62</v>
      </c>
      <c r="E187" s="130" t="s">
        <v>218</v>
      </c>
      <c r="F187" s="130" t="s">
        <v>219</v>
      </c>
      <c r="I187" s="123"/>
      <c r="J187" s="131">
        <f>BK187</f>
        <v>0</v>
      </c>
      <c r="L187" s="120"/>
      <c r="M187" s="125"/>
      <c r="P187" s="126">
        <f>P188</f>
        <v>0</v>
      </c>
      <c r="R187" s="126">
        <f>R188</f>
        <v>0</v>
      </c>
      <c r="T187" s="127">
        <f>T188</f>
        <v>0</v>
      </c>
      <c r="AR187" s="121" t="s">
        <v>68</v>
      </c>
      <c r="AT187" s="128" t="s">
        <v>62</v>
      </c>
      <c r="AU187" s="128" t="s">
        <v>68</v>
      </c>
      <c r="AY187" s="121" t="s">
        <v>105</v>
      </c>
      <c r="BK187" s="129">
        <f>BK188</f>
        <v>0</v>
      </c>
    </row>
    <row r="188" spans="2:65" s="1" customFormat="1" ht="21.75" customHeight="1">
      <c r="B188" s="132"/>
      <c r="C188" s="133">
        <v>10</v>
      </c>
      <c r="D188" s="133" t="s">
        <v>106</v>
      </c>
      <c r="E188" s="134" t="s">
        <v>232</v>
      </c>
      <c r="F188" s="135" t="s">
        <v>220</v>
      </c>
      <c r="G188" s="136" t="s">
        <v>233</v>
      </c>
      <c r="H188" s="137">
        <v>1</v>
      </c>
      <c r="I188" s="138"/>
      <c r="J188" s="139">
        <f>ROUND(I188*H188,2)</f>
        <v>0</v>
      </c>
      <c r="K188" s="135" t="s">
        <v>266</v>
      </c>
      <c r="L188" s="30"/>
      <c r="M188" s="140" t="s">
        <v>1</v>
      </c>
      <c r="N188" s="141" t="s">
        <v>32</v>
      </c>
      <c r="P188" s="142">
        <f>O188*H188</f>
        <v>0</v>
      </c>
      <c r="Q188" s="142">
        <v>0</v>
      </c>
      <c r="R188" s="142">
        <f>Q188*H188</f>
        <v>0</v>
      </c>
      <c r="S188" s="142">
        <v>0</v>
      </c>
      <c r="T188" s="143">
        <f>S188*H188</f>
        <v>0</v>
      </c>
      <c r="AR188" s="144" t="s">
        <v>111</v>
      </c>
      <c r="AT188" s="144" t="s">
        <v>106</v>
      </c>
      <c r="AU188" s="144" t="s">
        <v>72</v>
      </c>
      <c r="AY188" s="16" t="s">
        <v>105</v>
      </c>
      <c r="BE188" s="145">
        <f>IF(N188="základní",J188,0)</f>
        <v>0</v>
      </c>
      <c r="BF188" s="145">
        <f>IF(N188="snížená",J188,0)</f>
        <v>0</v>
      </c>
      <c r="BG188" s="145">
        <f>IF(N188="zákl. přenesená",J188,0)</f>
        <v>0</v>
      </c>
      <c r="BH188" s="145">
        <f>IF(N188="sníž. přenesená",J188,0)</f>
        <v>0</v>
      </c>
      <c r="BI188" s="145">
        <f>IF(N188="nulová",J188,0)</f>
        <v>0</v>
      </c>
      <c r="BJ188" s="16" t="s">
        <v>68</v>
      </c>
      <c r="BK188" s="145">
        <f>ROUND(I188*H188,2)</f>
        <v>0</v>
      </c>
      <c r="BL188" s="16" t="s">
        <v>111</v>
      </c>
      <c r="BM188" s="144" t="s">
        <v>221</v>
      </c>
    </row>
    <row r="189" spans="2:65" s="11" customFormat="1" ht="25.9" customHeight="1">
      <c r="B189" s="120"/>
      <c r="D189" s="121" t="s">
        <v>62</v>
      </c>
      <c r="E189" s="122" t="s">
        <v>222</v>
      </c>
      <c r="F189" s="122" t="s">
        <v>223</v>
      </c>
      <c r="I189" s="123"/>
      <c r="J189" s="124">
        <f>J190</f>
        <v>0</v>
      </c>
      <c r="L189" s="120"/>
      <c r="M189" s="125"/>
      <c r="P189" s="126" t="e">
        <f>P190+#REF!</f>
        <v>#REF!</v>
      </c>
      <c r="R189" s="126" t="e">
        <f>R190+#REF!</f>
        <v>#REF!</v>
      </c>
      <c r="T189" s="127" t="e">
        <f>T190+#REF!</f>
        <v>#REF!</v>
      </c>
      <c r="AR189" s="121" t="s">
        <v>127</v>
      </c>
      <c r="AT189" s="128" t="s">
        <v>62</v>
      </c>
      <c r="AU189" s="128" t="s">
        <v>63</v>
      </c>
      <c r="AY189" s="121" t="s">
        <v>105</v>
      </c>
      <c r="BK189" s="129" t="e">
        <f>BK190+#REF!</f>
        <v>#REF!</v>
      </c>
    </row>
    <row r="190" spans="2:65" s="11" customFormat="1" ht="22.9" customHeight="1">
      <c r="B190" s="120"/>
      <c r="D190" s="121" t="s">
        <v>62</v>
      </c>
      <c r="E190" s="130" t="s">
        <v>224</v>
      </c>
      <c r="F190" s="130" t="s">
        <v>225</v>
      </c>
      <c r="I190" s="123"/>
      <c r="J190" s="131">
        <f>BK190</f>
        <v>0</v>
      </c>
      <c r="L190" s="120"/>
      <c r="M190" s="125"/>
      <c r="P190" s="126">
        <f>P191</f>
        <v>0</v>
      </c>
      <c r="R190" s="126">
        <f>R191</f>
        <v>0</v>
      </c>
      <c r="T190" s="127">
        <f>T191</f>
        <v>0</v>
      </c>
      <c r="AR190" s="121" t="s">
        <v>127</v>
      </c>
      <c r="AT190" s="128" t="s">
        <v>62</v>
      </c>
      <c r="AU190" s="128" t="s">
        <v>68</v>
      </c>
      <c r="AY190" s="121" t="s">
        <v>105</v>
      </c>
      <c r="BK190" s="129">
        <f>BK191</f>
        <v>0</v>
      </c>
    </row>
    <row r="191" spans="2:65" s="1" customFormat="1" ht="16.5" customHeight="1">
      <c r="B191" s="132"/>
      <c r="C191" s="133">
        <v>11</v>
      </c>
      <c r="D191" s="133" t="s">
        <v>106</v>
      </c>
      <c r="E191" s="134" t="s">
        <v>226</v>
      </c>
      <c r="F191" s="135" t="s">
        <v>225</v>
      </c>
      <c r="G191" s="136" t="s">
        <v>227</v>
      </c>
      <c r="H191" s="137">
        <v>1</v>
      </c>
      <c r="I191" s="138"/>
      <c r="J191" s="139">
        <f>ROUND(I191*H191,2)</f>
        <v>0</v>
      </c>
      <c r="K191" s="135" t="s">
        <v>266</v>
      </c>
      <c r="L191" s="30"/>
      <c r="M191" s="140" t="s">
        <v>1</v>
      </c>
      <c r="N191" s="141" t="s">
        <v>32</v>
      </c>
      <c r="P191" s="142">
        <f>O191*H191</f>
        <v>0</v>
      </c>
      <c r="Q191" s="142">
        <v>0</v>
      </c>
      <c r="R191" s="142">
        <f>Q191*H191</f>
        <v>0</v>
      </c>
      <c r="S191" s="142">
        <v>0</v>
      </c>
      <c r="T191" s="143">
        <f>S191*H191</f>
        <v>0</v>
      </c>
      <c r="AR191" s="144" t="s">
        <v>228</v>
      </c>
      <c r="AT191" s="144" t="s">
        <v>106</v>
      </c>
      <c r="AU191" s="144" t="s">
        <v>72</v>
      </c>
      <c r="AY191" s="16" t="s">
        <v>105</v>
      </c>
      <c r="BE191" s="145">
        <f>IF(N191="základní",J191,0)</f>
        <v>0</v>
      </c>
      <c r="BF191" s="145">
        <f>IF(N191="snížená",J191,0)</f>
        <v>0</v>
      </c>
      <c r="BG191" s="145">
        <f>IF(N191="zákl. přenesená",J191,0)</f>
        <v>0</v>
      </c>
      <c r="BH191" s="145">
        <f>IF(N191="sníž. přenesená",J191,0)</f>
        <v>0</v>
      </c>
      <c r="BI191" s="145">
        <f>IF(N191="nulová",J191,0)</f>
        <v>0</v>
      </c>
      <c r="BJ191" s="16" t="s">
        <v>68</v>
      </c>
      <c r="BK191" s="145">
        <f>ROUND(I191*H191,2)</f>
        <v>0</v>
      </c>
      <c r="BL191" s="16" t="s">
        <v>228</v>
      </c>
      <c r="BM191" s="144" t="s">
        <v>229</v>
      </c>
    </row>
    <row r="192" spans="2:65" s="1" customFormat="1" ht="6.95" customHeight="1">
      <c r="B192" s="40"/>
      <c r="C192" s="41"/>
      <c r="D192" s="41"/>
      <c r="E192" s="41"/>
      <c r="F192" s="41"/>
      <c r="G192" s="41"/>
      <c r="H192" s="41"/>
      <c r="I192" s="95"/>
      <c r="J192" s="41"/>
      <c r="K192" s="41"/>
      <c r="L192" s="30"/>
    </row>
  </sheetData>
  <autoFilter ref="C119:K191"/>
  <mergeCells count="6">
    <mergeCell ref="E112:H112"/>
    <mergeCell ref="L2:V2"/>
    <mergeCell ref="E7:H7"/>
    <mergeCell ref="E16:H16"/>
    <mergeCell ref="E25:H25"/>
    <mergeCell ref="E83:H83"/>
  </mergeCells>
  <pageMargins left="0.39374999999999999" right="0.39374999999999999" top="0.39374999999999999" bottom="0.39374999999999999" header="0" footer="0"/>
  <pageSetup paperSize="9" scale="77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052025 lávka</vt:lpstr>
      <vt:lpstr>'052025 lávka'!Názvy_tisku</vt:lpstr>
      <vt:lpstr>'Rekapitulace stavby'!Názvy_tisku</vt:lpstr>
      <vt:lpstr>'052025 lávka'!Oblast_tisku</vt:lpstr>
      <vt:lpstr>'Rekapitulace stavby'!Oblast_tisku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spravce</cp:lastModifiedBy>
  <cp:lastPrinted>2024-06-16T07:23:19Z</cp:lastPrinted>
  <dcterms:created xsi:type="dcterms:W3CDTF">2020-01-23T08:54:52Z</dcterms:created>
  <dcterms:modified xsi:type="dcterms:W3CDTF">2025-05-04T08:45:23Z</dcterms:modified>
</cp:coreProperties>
</file>