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okumenty\opravy, akce pod smlouvama, projekty, soutěže\veřejné zakázky, soutěže\Soutěže\2025\_výhybna Podlesí\"/>
    </mc:Choice>
  </mc:AlternateContent>
  <bookViews>
    <workbookView xWindow="0" yWindow="0" windowWidth="28800" windowHeight="12180"/>
  </bookViews>
  <sheets>
    <sheet name="Rekapitulace stavby" sheetId="1" r:id="rId1"/>
    <sheet name="0 - Ostatní a vedlejší ná..." sheetId="2" r:id="rId2"/>
    <sheet name="101 - Výhybna" sheetId="3" r:id="rId3"/>
  </sheets>
  <definedNames>
    <definedName name="_xlnm._FilterDatabase" localSheetId="1" hidden="1">'0 - Ostatní a vedlejší ná...'!$C$117:$K$147</definedName>
    <definedName name="_xlnm._FilterDatabase" localSheetId="2" hidden="1">'101 - Výhybna'!$C$123:$K$337</definedName>
    <definedName name="_xlnm.Print_Titles" localSheetId="1">'0 - Ostatní a vedlejší ná...'!$117:$117</definedName>
    <definedName name="_xlnm.Print_Titles" localSheetId="2">'101 - Výhybna'!$123:$123</definedName>
    <definedName name="_xlnm.Print_Titles" localSheetId="0">'Rekapitulace stavby'!$92:$92</definedName>
    <definedName name="_xlnm.Print_Area" localSheetId="1">'0 - Ostatní a vedlejší ná...'!$C$4:$J$76,'0 - Ostatní a vedlejší ná...'!$C$82:$J$99,'0 - Ostatní a vedlejší ná...'!$C$105:$K$147</definedName>
    <definedName name="_xlnm.Print_Area" localSheetId="2">'101 - Výhybna'!$C$4:$J$76,'101 - Výhybna'!$C$82:$J$105,'101 - Výhybna'!$C$111:$K$337</definedName>
    <definedName name="_xlnm.Print_Area" localSheetId="0">'Rekapitulace stavby'!$D$4:$AO$76,'Rekapitulace stavby'!$C$82:$AQ$97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337" i="3" l="1"/>
  <c r="BI337" i="3"/>
  <c r="BH337" i="3"/>
  <c r="BG337" i="3"/>
  <c r="BF337" i="3"/>
  <c r="BE337" i="3"/>
  <c r="T337" i="3"/>
  <c r="R337" i="3"/>
  <c r="P337" i="3"/>
  <c r="J337" i="3"/>
  <c r="BK336" i="3"/>
  <c r="T336" i="3"/>
  <c r="R336" i="3"/>
  <c r="P336" i="3"/>
  <c r="J336" i="3"/>
  <c r="BK333" i="3"/>
  <c r="BI333" i="3"/>
  <c r="BH333" i="3"/>
  <c r="BG333" i="3"/>
  <c r="BF333" i="3"/>
  <c r="BE333" i="3"/>
  <c r="T333" i="3"/>
  <c r="R333" i="3"/>
  <c r="P333" i="3"/>
  <c r="J333" i="3"/>
  <c r="BK330" i="3"/>
  <c r="BI330" i="3"/>
  <c r="BH330" i="3"/>
  <c r="BG330" i="3"/>
  <c r="BF330" i="3"/>
  <c r="BE330" i="3"/>
  <c r="T330" i="3"/>
  <c r="R330" i="3"/>
  <c r="P330" i="3"/>
  <c r="J330" i="3"/>
  <c r="BK326" i="3"/>
  <c r="BI326" i="3"/>
  <c r="BH326" i="3"/>
  <c r="BG326" i="3"/>
  <c r="BF326" i="3"/>
  <c r="BE326" i="3"/>
  <c r="T326" i="3"/>
  <c r="R326" i="3"/>
  <c r="P326" i="3"/>
  <c r="J326" i="3"/>
  <c r="BK321" i="3"/>
  <c r="BI321" i="3"/>
  <c r="BH321" i="3"/>
  <c r="BG321" i="3"/>
  <c r="BF321" i="3"/>
  <c r="BE321" i="3"/>
  <c r="T321" i="3"/>
  <c r="R321" i="3"/>
  <c r="P321" i="3"/>
  <c r="J321" i="3"/>
  <c r="BK317" i="3"/>
  <c r="BI317" i="3"/>
  <c r="BH317" i="3"/>
  <c r="BG317" i="3"/>
  <c r="BF317" i="3"/>
  <c r="BE317" i="3"/>
  <c r="T317" i="3"/>
  <c r="R317" i="3"/>
  <c r="P317" i="3"/>
  <c r="J317" i="3"/>
  <c r="BK312" i="3"/>
  <c r="BI312" i="3"/>
  <c r="BH312" i="3"/>
  <c r="BG312" i="3"/>
  <c r="BF312" i="3"/>
  <c r="BE312" i="3"/>
  <c r="T312" i="3"/>
  <c r="R312" i="3"/>
  <c r="P312" i="3"/>
  <c r="J312" i="3"/>
  <c r="BK308" i="3"/>
  <c r="BI308" i="3"/>
  <c r="BH308" i="3"/>
  <c r="BG308" i="3"/>
  <c r="BF308" i="3"/>
  <c r="BE308" i="3"/>
  <c r="T308" i="3"/>
  <c r="R308" i="3"/>
  <c r="P308" i="3"/>
  <c r="J308" i="3"/>
  <c r="BK307" i="3"/>
  <c r="T307" i="3"/>
  <c r="R307" i="3"/>
  <c r="P307" i="3"/>
  <c r="J307" i="3"/>
  <c r="BK304" i="3"/>
  <c r="BI304" i="3"/>
  <c r="BH304" i="3"/>
  <c r="BG304" i="3"/>
  <c r="BF304" i="3"/>
  <c r="BE304" i="3"/>
  <c r="T304" i="3"/>
  <c r="R304" i="3"/>
  <c r="P304" i="3"/>
  <c r="J304" i="3"/>
  <c r="BK301" i="3"/>
  <c r="BI301" i="3"/>
  <c r="BH301" i="3"/>
  <c r="BG301" i="3"/>
  <c r="BF301" i="3"/>
  <c r="BE301" i="3"/>
  <c r="T301" i="3"/>
  <c r="R301" i="3"/>
  <c r="P301" i="3"/>
  <c r="J301" i="3"/>
  <c r="BK300" i="3"/>
  <c r="BI300" i="3"/>
  <c r="BH300" i="3"/>
  <c r="BG300" i="3"/>
  <c r="BF300" i="3"/>
  <c r="BE300" i="3"/>
  <c r="T300" i="3"/>
  <c r="R300" i="3"/>
  <c r="P300" i="3"/>
  <c r="J300" i="3"/>
  <c r="BK299" i="3"/>
  <c r="BI299" i="3"/>
  <c r="BH299" i="3"/>
  <c r="BG299" i="3"/>
  <c r="BF299" i="3"/>
  <c r="BE299" i="3"/>
  <c r="T299" i="3"/>
  <c r="R299" i="3"/>
  <c r="P299" i="3"/>
  <c r="J299" i="3"/>
  <c r="BK296" i="3"/>
  <c r="BI296" i="3"/>
  <c r="BH296" i="3"/>
  <c r="BG296" i="3"/>
  <c r="BF296" i="3"/>
  <c r="BE296" i="3"/>
  <c r="T296" i="3"/>
  <c r="R296" i="3"/>
  <c r="P296" i="3"/>
  <c r="J296" i="3"/>
  <c r="BK293" i="3"/>
  <c r="BI293" i="3"/>
  <c r="BH293" i="3"/>
  <c r="BG293" i="3"/>
  <c r="BF293" i="3"/>
  <c r="BE293" i="3"/>
  <c r="T293" i="3"/>
  <c r="R293" i="3"/>
  <c r="P293" i="3"/>
  <c r="J293" i="3"/>
  <c r="BK290" i="3"/>
  <c r="BI290" i="3"/>
  <c r="BH290" i="3"/>
  <c r="BG290" i="3"/>
  <c r="BF290" i="3"/>
  <c r="BE290" i="3"/>
  <c r="T290" i="3"/>
  <c r="R290" i="3"/>
  <c r="P290" i="3"/>
  <c r="J290" i="3"/>
  <c r="BK286" i="3"/>
  <c r="BI286" i="3"/>
  <c r="BH286" i="3"/>
  <c r="BG286" i="3"/>
  <c r="BF286" i="3"/>
  <c r="BE286" i="3"/>
  <c r="T286" i="3"/>
  <c r="R286" i="3"/>
  <c r="P286" i="3"/>
  <c r="J286" i="3"/>
  <c r="BK283" i="3"/>
  <c r="BI283" i="3"/>
  <c r="BH283" i="3"/>
  <c r="BG283" i="3"/>
  <c r="BF283" i="3"/>
  <c r="BE283" i="3"/>
  <c r="T283" i="3"/>
  <c r="R283" i="3"/>
  <c r="P283" i="3"/>
  <c r="J283" i="3"/>
  <c r="BK280" i="3"/>
  <c r="BI280" i="3"/>
  <c r="BH280" i="3"/>
  <c r="BG280" i="3"/>
  <c r="BF280" i="3"/>
  <c r="BE280" i="3"/>
  <c r="T280" i="3"/>
  <c r="R280" i="3"/>
  <c r="P280" i="3"/>
  <c r="J280" i="3"/>
  <c r="BK276" i="3"/>
  <c r="BI276" i="3"/>
  <c r="BH276" i="3"/>
  <c r="BG276" i="3"/>
  <c r="BF276" i="3"/>
  <c r="BE276" i="3"/>
  <c r="T276" i="3"/>
  <c r="R276" i="3"/>
  <c r="P276" i="3"/>
  <c r="J276" i="3"/>
  <c r="BK272" i="3"/>
  <c r="BI272" i="3"/>
  <c r="BH272" i="3"/>
  <c r="BG272" i="3"/>
  <c r="BF272" i="3"/>
  <c r="BE272" i="3"/>
  <c r="T272" i="3"/>
  <c r="R272" i="3"/>
  <c r="P272" i="3"/>
  <c r="J272" i="3"/>
  <c r="BK271" i="3"/>
  <c r="BI271" i="3"/>
  <c r="BH271" i="3"/>
  <c r="BG271" i="3"/>
  <c r="BF271" i="3"/>
  <c r="BE271" i="3"/>
  <c r="T271" i="3"/>
  <c r="R271" i="3"/>
  <c r="P271" i="3"/>
  <c r="J271" i="3"/>
  <c r="BK268" i="3"/>
  <c r="BI268" i="3"/>
  <c r="BH268" i="3"/>
  <c r="BG268" i="3"/>
  <c r="BF268" i="3"/>
  <c r="BE268" i="3"/>
  <c r="T268" i="3"/>
  <c r="R268" i="3"/>
  <c r="P268" i="3"/>
  <c r="J268" i="3"/>
  <c r="BK267" i="3"/>
  <c r="BI267" i="3"/>
  <c r="BH267" i="3"/>
  <c r="BG267" i="3"/>
  <c r="BF267" i="3"/>
  <c r="BE267" i="3"/>
  <c r="T267" i="3"/>
  <c r="R267" i="3"/>
  <c r="P267" i="3"/>
  <c r="J267" i="3"/>
  <c r="BK264" i="3"/>
  <c r="BI264" i="3"/>
  <c r="BH264" i="3"/>
  <c r="BG264" i="3"/>
  <c r="BF264" i="3"/>
  <c r="BE264" i="3"/>
  <c r="T264" i="3"/>
  <c r="R264" i="3"/>
  <c r="P264" i="3"/>
  <c r="J264" i="3"/>
  <c r="BK263" i="3"/>
  <c r="T263" i="3"/>
  <c r="R263" i="3"/>
  <c r="P263" i="3"/>
  <c r="J263" i="3"/>
  <c r="BK262" i="3"/>
  <c r="BI262" i="3"/>
  <c r="BH262" i="3"/>
  <c r="BG262" i="3"/>
  <c r="BF262" i="3"/>
  <c r="BE262" i="3"/>
  <c r="T262" i="3"/>
  <c r="R262" i="3"/>
  <c r="P262" i="3"/>
  <c r="J262" i="3"/>
  <c r="BK259" i="3"/>
  <c r="BI259" i="3"/>
  <c r="BH259" i="3"/>
  <c r="BG259" i="3"/>
  <c r="BF259" i="3"/>
  <c r="BE259" i="3"/>
  <c r="T259" i="3"/>
  <c r="R259" i="3"/>
  <c r="P259" i="3"/>
  <c r="J259" i="3"/>
  <c r="BK256" i="3"/>
  <c r="BI256" i="3"/>
  <c r="BH256" i="3"/>
  <c r="BG256" i="3"/>
  <c r="BF256" i="3"/>
  <c r="BE256" i="3"/>
  <c r="T256" i="3"/>
  <c r="R256" i="3"/>
  <c r="P256" i="3"/>
  <c r="J256" i="3"/>
  <c r="BK253" i="3"/>
  <c r="BI253" i="3"/>
  <c r="BH253" i="3"/>
  <c r="BG253" i="3"/>
  <c r="BF253" i="3"/>
  <c r="BE253" i="3"/>
  <c r="T253" i="3"/>
  <c r="R253" i="3"/>
  <c r="P253" i="3"/>
  <c r="J253" i="3"/>
  <c r="BK252" i="3"/>
  <c r="BI252" i="3"/>
  <c r="BH252" i="3"/>
  <c r="BG252" i="3"/>
  <c r="BF252" i="3"/>
  <c r="BE252" i="3"/>
  <c r="T252" i="3"/>
  <c r="R252" i="3"/>
  <c r="P252" i="3"/>
  <c r="J252" i="3"/>
  <c r="BK249" i="3"/>
  <c r="BI249" i="3"/>
  <c r="BH249" i="3"/>
  <c r="BG249" i="3"/>
  <c r="BF249" i="3"/>
  <c r="BE249" i="3"/>
  <c r="T249" i="3"/>
  <c r="R249" i="3"/>
  <c r="P249" i="3"/>
  <c r="J249" i="3"/>
  <c r="BK248" i="3"/>
  <c r="BI248" i="3"/>
  <c r="BH248" i="3"/>
  <c r="BG248" i="3"/>
  <c r="BF248" i="3"/>
  <c r="BE248" i="3"/>
  <c r="T248" i="3"/>
  <c r="R248" i="3"/>
  <c r="P248" i="3"/>
  <c r="J248" i="3"/>
  <c r="BK247" i="3"/>
  <c r="BI247" i="3"/>
  <c r="BH247" i="3"/>
  <c r="BG247" i="3"/>
  <c r="BF247" i="3"/>
  <c r="BE247" i="3"/>
  <c r="T247" i="3"/>
  <c r="R247" i="3"/>
  <c r="P247" i="3"/>
  <c r="J247" i="3"/>
  <c r="BK244" i="3"/>
  <c r="BI244" i="3"/>
  <c r="BH244" i="3"/>
  <c r="BG244" i="3"/>
  <c r="BF244" i="3"/>
  <c r="BE244" i="3"/>
  <c r="T244" i="3"/>
  <c r="R244" i="3"/>
  <c r="P244" i="3"/>
  <c r="J244" i="3"/>
  <c r="BK243" i="3"/>
  <c r="BI243" i="3"/>
  <c r="BH243" i="3"/>
  <c r="BG243" i="3"/>
  <c r="BF243" i="3"/>
  <c r="BE243" i="3"/>
  <c r="T243" i="3"/>
  <c r="R243" i="3"/>
  <c r="P243" i="3"/>
  <c r="J243" i="3"/>
  <c r="BK240" i="3"/>
  <c r="BI240" i="3"/>
  <c r="BH240" i="3"/>
  <c r="BG240" i="3"/>
  <c r="BF240" i="3"/>
  <c r="BE240" i="3"/>
  <c r="T240" i="3"/>
  <c r="R240" i="3"/>
  <c r="P240" i="3"/>
  <c r="J240" i="3"/>
  <c r="BK239" i="3"/>
  <c r="BI239" i="3"/>
  <c r="BH239" i="3"/>
  <c r="BG239" i="3"/>
  <c r="BF239" i="3"/>
  <c r="BE239" i="3"/>
  <c r="T239" i="3"/>
  <c r="R239" i="3"/>
  <c r="P239" i="3"/>
  <c r="J239" i="3"/>
  <c r="BK236" i="3"/>
  <c r="BI236" i="3"/>
  <c r="BH236" i="3"/>
  <c r="BG236" i="3"/>
  <c r="BF236" i="3"/>
  <c r="BE236" i="3"/>
  <c r="T236" i="3"/>
  <c r="R236" i="3"/>
  <c r="P236" i="3"/>
  <c r="J236" i="3"/>
  <c r="BK235" i="3"/>
  <c r="BI235" i="3"/>
  <c r="BH235" i="3"/>
  <c r="BG235" i="3"/>
  <c r="BF235" i="3"/>
  <c r="BE235" i="3"/>
  <c r="T235" i="3"/>
  <c r="R235" i="3"/>
  <c r="P235" i="3"/>
  <c r="J235" i="3"/>
  <c r="BK232" i="3"/>
  <c r="BI232" i="3"/>
  <c r="BH232" i="3"/>
  <c r="BG232" i="3"/>
  <c r="BF232" i="3"/>
  <c r="BE232" i="3"/>
  <c r="T232" i="3"/>
  <c r="R232" i="3"/>
  <c r="P232" i="3"/>
  <c r="J232" i="3"/>
  <c r="BK231" i="3"/>
  <c r="BI231" i="3"/>
  <c r="BH231" i="3"/>
  <c r="BG231" i="3"/>
  <c r="BF231" i="3"/>
  <c r="BE231" i="3"/>
  <c r="T231" i="3"/>
  <c r="R231" i="3"/>
  <c r="P231" i="3"/>
  <c r="J231" i="3"/>
  <c r="BK228" i="3"/>
  <c r="BI228" i="3"/>
  <c r="BH228" i="3"/>
  <c r="BG228" i="3"/>
  <c r="BF228" i="3"/>
  <c r="BE228" i="3"/>
  <c r="T228" i="3"/>
  <c r="R228" i="3"/>
  <c r="P228" i="3"/>
  <c r="J228" i="3"/>
  <c r="BK227" i="3"/>
  <c r="BI227" i="3"/>
  <c r="BH227" i="3"/>
  <c r="BG227" i="3"/>
  <c r="BF227" i="3"/>
  <c r="BE227" i="3"/>
  <c r="T227" i="3"/>
  <c r="R227" i="3"/>
  <c r="P227" i="3"/>
  <c r="J227" i="3"/>
  <c r="BK224" i="3"/>
  <c r="BI224" i="3"/>
  <c r="BH224" i="3"/>
  <c r="BG224" i="3"/>
  <c r="BF224" i="3"/>
  <c r="BE224" i="3"/>
  <c r="T224" i="3"/>
  <c r="R224" i="3"/>
  <c r="P224" i="3"/>
  <c r="J224" i="3"/>
  <c r="BK223" i="3"/>
  <c r="T223" i="3"/>
  <c r="R223" i="3"/>
  <c r="P223" i="3"/>
  <c r="J223" i="3"/>
  <c r="BK220" i="3"/>
  <c r="BI220" i="3"/>
  <c r="BH220" i="3"/>
  <c r="BG220" i="3"/>
  <c r="BF220" i="3"/>
  <c r="BE220" i="3"/>
  <c r="T220" i="3"/>
  <c r="R220" i="3"/>
  <c r="P220" i="3"/>
  <c r="J220" i="3"/>
  <c r="BK217" i="3"/>
  <c r="BI217" i="3"/>
  <c r="BH217" i="3"/>
  <c r="BG217" i="3"/>
  <c r="BF217" i="3"/>
  <c r="BE217" i="3"/>
  <c r="T217" i="3"/>
  <c r="R217" i="3"/>
  <c r="P217" i="3"/>
  <c r="J217" i="3"/>
  <c r="BK214" i="3"/>
  <c r="BI214" i="3"/>
  <c r="BH214" i="3"/>
  <c r="BG214" i="3"/>
  <c r="BF214" i="3"/>
  <c r="BE214" i="3"/>
  <c r="T214" i="3"/>
  <c r="R214" i="3"/>
  <c r="P214" i="3"/>
  <c r="J214" i="3"/>
  <c r="BK211" i="3"/>
  <c r="BI211" i="3"/>
  <c r="BH211" i="3"/>
  <c r="BG211" i="3"/>
  <c r="BF211" i="3"/>
  <c r="BE211" i="3"/>
  <c r="T211" i="3"/>
  <c r="R211" i="3"/>
  <c r="P211" i="3"/>
  <c r="J211" i="3"/>
  <c r="BK207" i="3"/>
  <c r="BI207" i="3"/>
  <c r="BH207" i="3"/>
  <c r="BG207" i="3"/>
  <c r="BF207" i="3"/>
  <c r="BE207" i="3"/>
  <c r="T207" i="3"/>
  <c r="R207" i="3"/>
  <c r="P207" i="3"/>
  <c r="J207" i="3"/>
  <c r="BK204" i="3"/>
  <c r="BI204" i="3"/>
  <c r="BH204" i="3"/>
  <c r="BG204" i="3"/>
  <c r="BF204" i="3"/>
  <c r="BE204" i="3"/>
  <c r="T204" i="3"/>
  <c r="R204" i="3"/>
  <c r="P204" i="3"/>
  <c r="J204" i="3"/>
  <c r="BK201" i="3"/>
  <c r="BI201" i="3"/>
  <c r="BH201" i="3"/>
  <c r="BG201" i="3"/>
  <c r="BF201" i="3"/>
  <c r="BE201" i="3"/>
  <c r="T201" i="3"/>
  <c r="R201" i="3"/>
  <c r="P201" i="3"/>
  <c r="J201" i="3"/>
  <c r="BK198" i="3"/>
  <c r="BI198" i="3"/>
  <c r="BH198" i="3"/>
  <c r="BG198" i="3"/>
  <c r="BF198" i="3"/>
  <c r="BE198" i="3"/>
  <c r="T198" i="3"/>
  <c r="R198" i="3"/>
  <c r="P198" i="3"/>
  <c r="J198" i="3"/>
  <c r="BK194" i="3"/>
  <c r="BI194" i="3"/>
  <c r="BH194" i="3"/>
  <c r="BG194" i="3"/>
  <c r="BF194" i="3"/>
  <c r="BE194" i="3"/>
  <c r="T194" i="3"/>
  <c r="R194" i="3"/>
  <c r="P194" i="3"/>
  <c r="J194" i="3"/>
  <c r="BK193" i="3"/>
  <c r="T193" i="3"/>
  <c r="R193" i="3"/>
  <c r="P193" i="3"/>
  <c r="J193" i="3"/>
  <c r="BK190" i="3"/>
  <c r="BI190" i="3"/>
  <c r="BH190" i="3"/>
  <c r="BG190" i="3"/>
  <c r="BF190" i="3"/>
  <c r="BE190" i="3"/>
  <c r="T190" i="3"/>
  <c r="R190" i="3"/>
  <c r="P190" i="3"/>
  <c r="J190" i="3"/>
  <c r="BK189" i="3"/>
  <c r="T189" i="3"/>
  <c r="R189" i="3"/>
  <c r="P189" i="3"/>
  <c r="J189" i="3"/>
  <c r="BK186" i="3"/>
  <c r="BI186" i="3"/>
  <c r="BH186" i="3"/>
  <c r="BG186" i="3"/>
  <c r="BF186" i="3"/>
  <c r="BE186" i="3"/>
  <c r="T186" i="3"/>
  <c r="R186" i="3"/>
  <c r="P186" i="3"/>
  <c r="J186" i="3"/>
  <c r="BK185" i="3"/>
  <c r="BI185" i="3"/>
  <c r="BH185" i="3"/>
  <c r="BG185" i="3"/>
  <c r="BF185" i="3"/>
  <c r="BE185" i="3"/>
  <c r="T185" i="3"/>
  <c r="R185" i="3"/>
  <c r="P185" i="3"/>
  <c r="J185" i="3"/>
  <c r="BK182" i="3"/>
  <c r="BI182" i="3"/>
  <c r="BH182" i="3"/>
  <c r="BG182" i="3"/>
  <c r="BF182" i="3"/>
  <c r="BE182" i="3"/>
  <c r="T182" i="3"/>
  <c r="R182" i="3"/>
  <c r="P182" i="3"/>
  <c r="J182" i="3"/>
  <c r="BK179" i="3"/>
  <c r="BI179" i="3"/>
  <c r="BH179" i="3"/>
  <c r="BG179" i="3"/>
  <c r="BF179" i="3"/>
  <c r="BE179" i="3"/>
  <c r="T179" i="3"/>
  <c r="R179" i="3"/>
  <c r="P179" i="3"/>
  <c r="J179" i="3"/>
  <c r="BK176" i="3"/>
  <c r="BI176" i="3"/>
  <c r="BH176" i="3"/>
  <c r="BG176" i="3"/>
  <c r="BF176" i="3"/>
  <c r="BE176" i="3"/>
  <c r="T176" i="3"/>
  <c r="R176" i="3"/>
  <c r="P176" i="3"/>
  <c r="J176" i="3"/>
  <c r="BK173" i="3"/>
  <c r="BI173" i="3"/>
  <c r="BH173" i="3"/>
  <c r="BG173" i="3"/>
  <c r="BF173" i="3"/>
  <c r="BE173" i="3"/>
  <c r="T173" i="3"/>
  <c r="R173" i="3"/>
  <c r="P173" i="3"/>
  <c r="J173" i="3"/>
  <c r="BK170" i="3"/>
  <c r="BI170" i="3"/>
  <c r="BH170" i="3"/>
  <c r="BG170" i="3"/>
  <c r="BF170" i="3"/>
  <c r="BE170" i="3"/>
  <c r="T170" i="3"/>
  <c r="R170" i="3"/>
  <c r="P170" i="3"/>
  <c r="J170" i="3"/>
  <c r="BK167" i="3"/>
  <c r="BI167" i="3"/>
  <c r="BH167" i="3"/>
  <c r="BG167" i="3"/>
  <c r="BF167" i="3"/>
  <c r="BE167" i="3"/>
  <c r="T167" i="3"/>
  <c r="R167" i="3"/>
  <c r="P167" i="3"/>
  <c r="J167" i="3"/>
  <c r="BK164" i="3"/>
  <c r="BI164" i="3"/>
  <c r="BH164" i="3"/>
  <c r="BG164" i="3"/>
  <c r="BF164" i="3"/>
  <c r="BE164" i="3"/>
  <c r="T164" i="3"/>
  <c r="R164" i="3"/>
  <c r="P164" i="3"/>
  <c r="J164" i="3"/>
  <c r="BK161" i="3"/>
  <c r="BI161" i="3"/>
  <c r="BH161" i="3"/>
  <c r="BG161" i="3"/>
  <c r="BF161" i="3"/>
  <c r="BE161" i="3"/>
  <c r="T161" i="3"/>
  <c r="R161" i="3"/>
  <c r="P161" i="3"/>
  <c r="J161" i="3"/>
  <c r="BK158" i="3"/>
  <c r="BI158" i="3"/>
  <c r="BH158" i="3"/>
  <c r="BG158" i="3"/>
  <c r="BF158" i="3"/>
  <c r="BE158" i="3"/>
  <c r="T158" i="3"/>
  <c r="R158" i="3"/>
  <c r="P158" i="3"/>
  <c r="J158" i="3"/>
  <c r="BK155" i="3"/>
  <c r="BK126" i="3" s="1"/>
  <c r="BI155" i="3"/>
  <c r="F37" i="3" s="1"/>
  <c r="BD96" i="1" s="1"/>
  <c r="BH155" i="3"/>
  <c r="F36" i="3" s="1"/>
  <c r="BC96" i="1" s="1"/>
  <c r="BG155" i="3"/>
  <c r="F35" i="3" s="1"/>
  <c r="BB96" i="1" s="1"/>
  <c r="BF155" i="3"/>
  <c r="J34" i="3" s="1"/>
  <c r="AW96" i="1" s="1"/>
  <c r="T155" i="3"/>
  <c r="R155" i="3"/>
  <c r="P155" i="3"/>
  <c r="J155" i="3"/>
  <c r="BE155" i="3" s="1"/>
  <c r="J33" i="3" s="1"/>
  <c r="AV96" i="1" s="1"/>
  <c r="AT96" i="1" s="1"/>
  <c r="BK151" i="3"/>
  <c r="BI151" i="3"/>
  <c r="BH151" i="3"/>
  <c r="BG151" i="3"/>
  <c r="BF151" i="3"/>
  <c r="BE151" i="3"/>
  <c r="T151" i="3"/>
  <c r="R151" i="3"/>
  <c r="P151" i="3"/>
  <c r="J151" i="3"/>
  <c r="BK147" i="3"/>
  <c r="BI147" i="3"/>
  <c r="BH147" i="3"/>
  <c r="BG147" i="3"/>
  <c r="BF147" i="3"/>
  <c r="BE147" i="3"/>
  <c r="T147" i="3"/>
  <c r="R147" i="3"/>
  <c r="P147" i="3"/>
  <c r="J147" i="3"/>
  <c r="BK142" i="3"/>
  <c r="BI142" i="3"/>
  <c r="BH142" i="3"/>
  <c r="BG142" i="3"/>
  <c r="BF142" i="3"/>
  <c r="BE142" i="3"/>
  <c r="T142" i="3"/>
  <c r="R142" i="3"/>
  <c r="P142" i="3"/>
  <c r="J142" i="3"/>
  <c r="BK138" i="3"/>
  <c r="BI138" i="3"/>
  <c r="BH138" i="3"/>
  <c r="BG138" i="3"/>
  <c r="BF138" i="3"/>
  <c r="BE138" i="3"/>
  <c r="T138" i="3"/>
  <c r="R138" i="3"/>
  <c r="P138" i="3"/>
  <c r="J138" i="3"/>
  <c r="BK133" i="3"/>
  <c r="BI133" i="3"/>
  <c r="BH133" i="3"/>
  <c r="BG133" i="3"/>
  <c r="BF133" i="3"/>
  <c r="BE133" i="3"/>
  <c r="T133" i="3"/>
  <c r="R133" i="3"/>
  <c r="P133" i="3"/>
  <c r="J133" i="3"/>
  <c r="BK130" i="3"/>
  <c r="BI130" i="3"/>
  <c r="BH130" i="3"/>
  <c r="BG130" i="3"/>
  <c r="BF130" i="3"/>
  <c r="BE130" i="3"/>
  <c r="T130" i="3"/>
  <c r="R130" i="3"/>
  <c r="P130" i="3"/>
  <c r="J130" i="3"/>
  <c r="BK127" i="3"/>
  <c r="BI127" i="3"/>
  <c r="BH127" i="3"/>
  <c r="BG127" i="3"/>
  <c r="BF127" i="3"/>
  <c r="BE127" i="3"/>
  <c r="T127" i="3"/>
  <c r="R127" i="3"/>
  <c r="P127" i="3"/>
  <c r="J127" i="3"/>
  <c r="T126" i="3"/>
  <c r="R126" i="3"/>
  <c r="P126" i="3"/>
  <c r="T125" i="3"/>
  <c r="R125" i="3"/>
  <c r="P125" i="3"/>
  <c r="T124" i="3"/>
  <c r="R124" i="3"/>
  <c r="P124" i="3"/>
  <c r="J121" i="3"/>
  <c r="F121" i="3"/>
  <c r="J120" i="3"/>
  <c r="F120" i="3"/>
  <c r="J118" i="3"/>
  <c r="F118" i="3"/>
  <c r="E116" i="3"/>
  <c r="E114" i="3"/>
  <c r="J104" i="3"/>
  <c r="J103" i="3"/>
  <c r="J102" i="3"/>
  <c r="J101" i="3"/>
  <c r="J100" i="3"/>
  <c r="J99" i="3"/>
  <c r="J92" i="3"/>
  <c r="F92" i="3"/>
  <c r="J91" i="3"/>
  <c r="F91" i="3"/>
  <c r="J89" i="3"/>
  <c r="F89" i="3"/>
  <c r="E87" i="3"/>
  <c r="E85" i="3"/>
  <c r="J37" i="3"/>
  <c r="J36" i="3"/>
  <c r="J35" i="3"/>
  <c r="J24" i="3"/>
  <c r="E24" i="3"/>
  <c r="J23" i="3"/>
  <c r="J18" i="3"/>
  <c r="E18" i="3"/>
  <c r="J17" i="3"/>
  <c r="J12" i="3"/>
  <c r="E7" i="3"/>
  <c r="BK146" i="2"/>
  <c r="BI146" i="2"/>
  <c r="BH146" i="2"/>
  <c r="BG146" i="2"/>
  <c r="BF146" i="2"/>
  <c r="BE146" i="2"/>
  <c r="T146" i="2"/>
  <c r="R146" i="2"/>
  <c r="P146" i="2"/>
  <c r="J146" i="2"/>
  <c r="BK145" i="2"/>
  <c r="T145" i="2"/>
  <c r="R145" i="2"/>
  <c r="P145" i="2"/>
  <c r="J145" i="2"/>
  <c r="BK144" i="2"/>
  <c r="BI144" i="2"/>
  <c r="BH144" i="2"/>
  <c r="BG144" i="2"/>
  <c r="BF144" i="2"/>
  <c r="BE144" i="2"/>
  <c r="T144" i="2"/>
  <c r="R144" i="2"/>
  <c r="P144" i="2"/>
  <c r="J144" i="2"/>
  <c r="BK142" i="2"/>
  <c r="BI142" i="2"/>
  <c r="BH142" i="2"/>
  <c r="BG142" i="2"/>
  <c r="BF142" i="2"/>
  <c r="BE142" i="2"/>
  <c r="T142" i="2"/>
  <c r="R142" i="2"/>
  <c r="P142" i="2"/>
  <c r="J142" i="2"/>
  <c r="BK140" i="2"/>
  <c r="BI140" i="2"/>
  <c r="BH140" i="2"/>
  <c r="BG140" i="2"/>
  <c r="BF140" i="2"/>
  <c r="BE140" i="2"/>
  <c r="T140" i="2"/>
  <c r="R140" i="2"/>
  <c r="P140" i="2"/>
  <c r="J140" i="2"/>
  <c r="BK138" i="2"/>
  <c r="BI138" i="2"/>
  <c r="BH138" i="2"/>
  <c r="BG138" i="2"/>
  <c r="BF138" i="2"/>
  <c r="BE138" i="2"/>
  <c r="T138" i="2"/>
  <c r="R138" i="2"/>
  <c r="P138" i="2"/>
  <c r="J138" i="2"/>
  <c r="BK136" i="2"/>
  <c r="BI136" i="2"/>
  <c r="BH136" i="2"/>
  <c r="BG136" i="2"/>
  <c r="BF136" i="2"/>
  <c r="BE136" i="2"/>
  <c r="T136" i="2"/>
  <c r="R136" i="2"/>
  <c r="P136" i="2"/>
  <c r="J136" i="2"/>
  <c r="BK134" i="2"/>
  <c r="BI134" i="2"/>
  <c r="BH134" i="2"/>
  <c r="BG134" i="2"/>
  <c r="BF134" i="2"/>
  <c r="BE134" i="2"/>
  <c r="T134" i="2"/>
  <c r="R134" i="2"/>
  <c r="P134" i="2"/>
  <c r="J134" i="2"/>
  <c r="BK132" i="2"/>
  <c r="BI132" i="2"/>
  <c r="BH132" i="2"/>
  <c r="BG132" i="2"/>
  <c r="BF132" i="2"/>
  <c r="BE132" i="2"/>
  <c r="T132" i="2"/>
  <c r="R132" i="2"/>
  <c r="P132" i="2"/>
  <c r="J132" i="2"/>
  <c r="BK130" i="2"/>
  <c r="BI130" i="2"/>
  <c r="BH130" i="2"/>
  <c r="BG130" i="2"/>
  <c r="BF130" i="2"/>
  <c r="BE130" i="2"/>
  <c r="T130" i="2"/>
  <c r="R130" i="2"/>
  <c r="P130" i="2"/>
  <c r="J130" i="2"/>
  <c r="BK128" i="2"/>
  <c r="BI128" i="2"/>
  <c r="BH128" i="2"/>
  <c r="BG128" i="2"/>
  <c r="BF128" i="2"/>
  <c r="BE128" i="2"/>
  <c r="T128" i="2"/>
  <c r="R128" i="2"/>
  <c r="P128" i="2"/>
  <c r="J128" i="2"/>
  <c r="BK126" i="2"/>
  <c r="BI126" i="2"/>
  <c r="BH126" i="2"/>
  <c r="BG126" i="2"/>
  <c r="BF126" i="2"/>
  <c r="BE126" i="2"/>
  <c r="T126" i="2"/>
  <c r="R126" i="2"/>
  <c r="P126" i="2"/>
  <c r="J126" i="2"/>
  <c r="BK124" i="2"/>
  <c r="BI124" i="2"/>
  <c r="BH124" i="2"/>
  <c r="BG124" i="2"/>
  <c r="BF124" i="2"/>
  <c r="BE124" i="2"/>
  <c r="T124" i="2"/>
  <c r="R124" i="2"/>
  <c r="P124" i="2"/>
  <c r="J124" i="2"/>
  <c r="BK122" i="2"/>
  <c r="BK119" i="2" s="1"/>
  <c r="BI122" i="2"/>
  <c r="F37" i="2" s="1"/>
  <c r="BD95" i="1" s="1"/>
  <c r="BH122" i="2"/>
  <c r="F36" i="2" s="1"/>
  <c r="BC95" i="1" s="1"/>
  <c r="BG122" i="2"/>
  <c r="F35" i="2" s="1"/>
  <c r="BB95" i="1" s="1"/>
  <c r="BF122" i="2"/>
  <c r="J34" i="2" s="1"/>
  <c r="AW95" i="1" s="1"/>
  <c r="BE122" i="2"/>
  <c r="J33" i="2" s="1"/>
  <c r="AV95" i="1" s="1"/>
  <c r="AT95" i="1" s="1"/>
  <c r="T122" i="2"/>
  <c r="R122" i="2"/>
  <c r="P122" i="2"/>
  <c r="J122" i="2"/>
  <c r="BK120" i="2"/>
  <c r="BI120" i="2"/>
  <c r="BH120" i="2"/>
  <c r="BG120" i="2"/>
  <c r="BF120" i="2"/>
  <c r="BE120" i="2"/>
  <c r="T120" i="2"/>
  <c r="R120" i="2"/>
  <c r="P120" i="2"/>
  <c r="J120" i="2"/>
  <c r="T119" i="2"/>
  <c r="R119" i="2"/>
  <c r="P119" i="2"/>
  <c r="T118" i="2"/>
  <c r="R118" i="2"/>
  <c r="P118" i="2"/>
  <c r="J115" i="2"/>
  <c r="F115" i="2"/>
  <c r="J114" i="2"/>
  <c r="F114" i="2"/>
  <c r="J112" i="2"/>
  <c r="F112" i="2"/>
  <c r="E110" i="2"/>
  <c r="E108" i="2"/>
  <c r="J98" i="2"/>
  <c r="J92" i="2"/>
  <c r="F92" i="2"/>
  <c r="J91" i="2"/>
  <c r="F91" i="2"/>
  <c r="J89" i="2"/>
  <c r="F89" i="2"/>
  <c r="E87" i="2"/>
  <c r="E85" i="2"/>
  <c r="J37" i="2"/>
  <c r="J36" i="2"/>
  <c r="J35" i="2"/>
  <c r="J24" i="2"/>
  <c r="E24" i="2"/>
  <c r="J23" i="2"/>
  <c r="J18" i="2"/>
  <c r="E18" i="2"/>
  <c r="J17" i="2"/>
  <c r="J12" i="2"/>
  <c r="E7" i="2"/>
  <c r="AY96" i="1"/>
  <c r="AX96" i="1"/>
  <c r="AU96" i="1"/>
  <c r="AY95" i="1"/>
  <c r="AX95" i="1"/>
  <c r="AU95" i="1"/>
  <c r="AU94" i="1"/>
  <c r="AS94" i="1"/>
  <c r="AM90" i="1"/>
  <c r="L90" i="1"/>
  <c r="AM89" i="1"/>
  <c r="L89" i="1"/>
  <c r="AM87" i="1"/>
  <c r="L87" i="1"/>
  <c r="L85" i="1"/>
  <c r="L84" i="1"/>
  <c r="BK118" i="2" l="1"/>
  <c r="J118" i="2" s="1"/>
  <c r="J119" i="2"/>
  <c r="J97" i="2" s="1"/>
  <c r="F33" i="2"/>
  <c r="AZ95" i="1" s="1"/>
  <c r="BD94" i="1"/>
  <c r="W33" i="1" s="1"/>
  <c r="BB94" i="1"/>
  <c r="AX94" i="1" s="1"/>
  <c r="F34" i="2"/>
  <c r="BA95" i="1" s="1"/>
  <c r="BC94" i="1"/>
  <c r="AY94" i="1" s="1"/>
  <c r="J126" i="3"/>
  <c r="J98" i="3" s="1"/>
  <c r="BK125" i="3"/>
  <c r="W31" i="1"/>
  <c r="F33" i="3"/>
  <c r="AZ96" i="1" s="1"/>
  <c r="F34" i="3"/>
  <c r="BA96" i="1" s="1"/>
  <c r="W32" i="1" l="1"/>
  <c r="BA94" i="1"/>
  <c r="AZ94" i="1"/>
  <c r="J30" i="2"/>
  <c r="J96" i="2"/>
  <c r="AW94" i="1"/>
  <c r="AK30" i="1" s="1"/>
  <c r="W30" i="1"/>
  <c r="W29" i="1"/>
  <c r="AV94" i="1"/>
  <c r="BK124" i="3"/>
  <c r="J124" i="3" s="1"/>
  <c r="J125" i="3"/>
  <c r="J97" i="3" s="1"/>
  <c r="J39" i="2" l="1"/>
  <c r="AG95" i="1"/>
  <c r="AN95" i="1" s="1"/>
  <c r="J96" i="3"/>
  <c r="J30" i="3"/>
  <c r="AK29" i="1"/>
  <c r="AT94" i="1"/>
  <c r="AG96" i="1" l="1"/>
  <c r="J39" i="3"/>
  <c r="AN96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<sst xmlns="http://schemas.openxmlformats.org/spreadsheetml/2006/main" count="2979" uniqueCount="551">
  <si>
    <t>Export Komplet</t>
  </si>
  <si>
    <t/>
  </si>
  <si>
    <t>2.0</t>
  </si>
  <si>
    <t>False</t>
  </si>
  <si>
    <t>{7d6d773d-b100-45e3-a827-7cb0963f8e20}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</si>
  <si>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</si>
  <si>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</si>
  <si>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</si>
  <si>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</si>
  <si>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</si>
  <si>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</si>
  <si>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</si>
  <si>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</si>
  <si>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3177</t>
  </si>
  <si>
    <t>Stavba:</t>
  </si>
  <si>
    <t>Výhybna na MK ul. Křivé</t>
  </si>
  <si>
    <t>KSO:</t>
  </si>
  <si>
    <t>CC-CZ:</t>
  </si>
  <si>
    <t>Místo:</t>
  </si>
  <si>
    <t>Valašské Meziříčí</t>
  </si>
  <si>
    <t>Datum:</t>
  </si>
  <si>
    <t>2. 7. 2025</t>
  </si>
  <si>
    <t>Zadavatel:</t>
  </si>
  <si>
    <t>IČ:</t>
  </si>
  <si>
    <t>00304387</t>
  </si>
  <si>
    <t>Město Valašské Meziříčí</t>
  </si>
  <si>
    <t>DIČ:</t>
  </si>
  <si>
    <t>CZ00304387</t>
  </si>
  <si>
    <t>Zhotovitel:</t>
  </si>
  <si>
    <t xml:space="preserve"> </t>
  </si>
  <si>
    <t>Projektant:</t>
  </si>
  <si>
    <t>via-pds s.r.o.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</si>
  <si>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</si>
  <si>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</si>
  <si>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</si>
  <si>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</si>
  <si>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</si>
  <si>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</si>
  <si>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</si>
  <si>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</si>
  <si>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</si>
  <si>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</si>
  <si>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</si>
  <si>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</si>
  <si>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</si>
  <si>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</si>
  <si>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</si>
  <si>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</si>
  <si>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</si>
  <si>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</si>
  <si>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</si>
  <si>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</si>
  <si>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</si>
  <si>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</si>
  <si>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</si>
  <si>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</si>
  <si>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</si>
  <si>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</si>
  <si>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</si>
  <si>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</si>
  <si>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</si>
  <si>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</si>
  <si>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</si>
  <si>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</si>
  <si>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</si>
  <si>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</si>
  <si>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</si>
  <si>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</si>
  <si>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</si>
  <si>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</si>
  <si>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</si>
  <si>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</si>
  <si>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</si>
  <si>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</si>
  <si>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</si>
  <si>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</si>
  <si>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</si>
  <si>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</si>
  <si>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</si>
  <si>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</si>
  <si>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Ostatní a vedlejší náklady</t>
  </si>
  <si>
    <t>STA</t>
  </si>
  <si>
    <t>1</t>
  </si>
  <si>
    <t>{932d656e-bed5-4771-8699-7e3c13c7ac98}</t>
  </si>
  <si>
    <t>2</t>
  </si>
  <si>
    <t>101</t>
  </si>
  <si>
    <t>Výhybna</t>
  </si>
  <si>
    <t>{58bde0cc-420b-4edf-af33-6df1d877ba2f}</t>
  </si>
  <si>
    <t>KRYCÍ LIST SOUPISU PRACÍ</t>
  </si>
  <si>
    <t>Objekt:</t>
  </si>
  <si>
    <t>0 -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</si>
  <si>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</si>
  <si>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</si>
  <si>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</si>
  <si>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</si>
  <si>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</si>
  <si>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</si>
  <si>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</si>
  <si>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</si>
  <si>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</si>
  <si>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</si>
  <si>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</si>
  <si>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</si>
  <si>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</si>
  <si>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</si>
  <si>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</si>
  <si>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</si>
  <si>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</si>
  <si>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</si>
  <si>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</si>
  <si>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</si>
  <si>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</si>
  <si>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</si>
  <si>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</si>
  <si>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</si>
  <si>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K</t>
  </si>
  <si>
    <t>012103000</t>
  </si>
  <si>
    <t>Geodetické práce před výstavbou</t>
  </si>
  <si>
    <t>soubor</t>
  </si>
  <si>
    <t>CS ÚRS 2025 01</t>
  </si>
  <si>
    <t>1024</t>
  </si>
  <si>
    <t>1806954009</t>
  </si>
  <si>
    <t>P</t>
  </si>
  <si>
    <t>Poznámka k položce:_x000D_
sdělovací vedení /vedení VO vč. koordinace se správcem</t>
  </si>
  <si>
    <t>012203000</t>
  </si>
  <si>
    <t>Geodetické práce při provádění stavby</t>
  </si>
  <si>
    <t>1529239890</t>
  </si>
  <si>
    <t>Poznámka k položce:_x000D_
vytyčení stavby včetně dokladu o vytyčení stavby</t>
  </si>
  <si>
    <t>3</t>
  </si>
  <si>
    <t>012303000</t>
  </si>
  <si>
    <t>Geodetické práce po výstavbě</t>
  </si>
  <si>
    <t>959626919</t>
  </si>
  <si>
    <t>Poznámka k položce:_x000D_
zaměření skutečného provedení stavby na podkladě aktuální katastrální mapy – 4x v tištěné podobě a 2x v digitální podobě včetně protokolu o akceptaci zakázky</t>
  </si>
  <si>
    <t>012303000.1</t>
  </si>
  <si>
    <t>Geodetické práce po výstavbě - geometrický plán</t>
  </si>
  <si>
    <t>-1983704378</t>
  </si>
  <si>
    <t>Poznámka k položce:_x000D_
geometrický plán dokončené stavby, GPL pro vymezení rozsahu věcného břemene a GPL pro rozdělení pozemků, apod., v tištěné podobě dle potřeby, min. však 6x</t>
  </si>
  <si>
    <t>5</t>
  </si>
  <si>
    <t>013254000</t>
  </si>
  <si>
    <t>Dokumentace skutečného provedení stavby</t>
  </si>
  <si>
    <t>1820242540</t>
  </si>
  <si>
    <t>Poznámka k položce:_x000D_
dokumentace skutečného provedení stavby – 2x v tištěné podobě a 2x v digitální podobě ve formátu PDF</t>
  </si>
  <si>
    <t>6</t>
  </si>
  <si>
    <t>034503000</t>
  </si>
  <si>
    <t>Informační tabule na staveništi</t>
  </si>
  <si>
    <t>1287944052</t>
  </si>
  <si>
    <t>Poznámka k položce:_x000D_
výroba a osazení v místě stavby informační tabule o stavbě a v případě dotační akce s logem poskytovatele dotace, příspěvku</t>
  </si>
  <si>
    <t>7</t>
  </si>
  <si>
    <t>042503000</t>
  </si>
  <si>
    <t>Plán BOZP na staveništi a havarijní plán</t>
  </si>
  <si>
    <t>316517407</t>
  </si>
  <si>
    <t>Poznámka k položce:_x000D_
zabezpečení bezpečnosti a hygieny práce</t>
  </si>
  <si>
    <t>8</t>
  </si>
  <si>
    <t>043103000</t>
  </si>
  <si>
    <t>Zkoušky bez rozlišení</t>
  </si>
  <si>
    <t>-1122390224</t>
  </si>
  <si>
    <t>Poznámka k položce:_x000D_
- zajištění všech nutných zkoušek (zkouška únosnosti,apod.),_x000D_
- certifikáty a prohlášení o shodě použitých materiálů a výrobků,_x000D_
- v případě SO kanalizace monitoring kanalizace se záznamem na DVD nosič a tlakové zkoušky_x000D_
- v případě SO veřejné osvětlení revizní zprávu</t>
  </si>
  <si>
    <t>9</t>
  </si>
  <si>
    <t>049103000</t>
  </si>
  <si>
    <t>Náklady vzniklé v souvislosti s realizací stavby</t>
  </si>
  <si>
    <t>1631314737</t>
  </si>
  <si>
    <t xml:space="preserve">Poznámka k položce:_x000D_
- informování o zahájení stavby dotčené orgány a správce sítí v souladu s jejich vyjádřeními a stanovisky a splnění ostatních podmínek z těchto vyjádření vyplývající_x000D_
- informování majitelů sousedních nemovitostí o zahájení stavby a projednání technického provedení díla s vlastníky sousedních nemovitostí v blízkosti těchto nemovitostí včetně sjezdů na nemovitosti, o tomto provést zápis_x000D_
- koordinace s majitelem RD_x000D_
- fotodokumentace stavby_x000D_
</t>
  </si>
  <si>
    <t>10</t>
  </si>
  <si>
    <t>049303000</t>
  </si>
  <si>
    <t>Náklady vzniklé v souvislosti s předáním stavby</t>
  </si>
  <si>
    <t>-818391599</t>
  </si>
  <si>
    <t>Poznámka k položce:_x000D_
- účast na řízení stavebního úřadu o užívání dokončené stavby, případně o vydání kolaudačního souhlasu a odstranění případných vad zjištěných stavebním úřadem v daném řízení_x000D_
- po dokončení prací předávací protokol o předání a převzetí dotčených pozemků třetích osob_x000D_
- protokol o řádném provedení stavby dle schválené projektové dokumentace; doklad o nakládání s odpady</t>
  </si>
  <si>
    <t>11</t>
  </si>
  <si>
    <t>072103001</t>
  </si>
  <si>
    <t>Projednání DIO a zajištění DIR komunikace</t>
  </si>
  <si>
    <t>142514324</t>
  </si>
  <si>
    <t>Poznámka k položce:_x000D_
zajištění potřebných povolení k realizaci stavby (zvláštní užívání komunikace, přechodné dopravní značení, uzavírky a objížďky, apod., včetně všech poplatků s tímto spojených) a montáž a demontáž přechodného dopravního značení</t>
  </si>
  <si>
    <t>075103000.1</t>
  </si>
  <si>
    <t>Ochranná pásma elektrického vedení - dočasná ochrana/podepření/zabezpečení sloupu VO</t>
  </si>
  <si>
    <t>vlastní</t>
  </si>
  <si>
    <t>1379976193</t>
  </si>
  <si>
    <t>Poznámka k položce:_x000D_
v době výkopových prací, hutnění a zásypu</t>
  </si>
  <si>
    <t>13</t>
  </si>
  <si>
    <t>079002000</t>
  </si>
  <si>
    <t>Ostatní provozní vlivy - ochrana dřevin</t>
  </si>
  <si>
    <t>1661207410</t>
  </si>
  <si>
    <t>VRN</t>
  </si>
  <si>
    <t>Vedlejší rozpočtové náklady</t>
  </si>
  <si>
    <t>14</t>
  </si>
  <si>
    <t>032903000</t>
  </si>
  <si>
    <t>Vybudování, zprovoznění, vlastní provoz, údržba, likvidace a vyklizení zařízení staveniště</t>
  </si>
  <si>
    <t>-437147480</t>
  </si>
  <si>
    <t>Poznámka k položce:_x000D_
Náklady na energie pro ZS včetně dodávky vody pro mechanizaci, ostraha a oplocení zařízení staveniště.</t>
  </si>
  <si>
    <t>101 - Výhybna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</si>
  <si>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</si>
  <si>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</si>
  <si>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</si>
  <si>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</si>
  <si>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</si>
  <si>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</si>
  <si>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</si>
  <si>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</si>
  <si>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HSV</t>
  </si>
  <si>
    <t>Práce a dodávky HSV</t>
  </si>
  <si>
    <t>Zemní práce</t>
  </si>
  <si>
    <t>113107324</t>
  </si>
  <si>
    <t>Odstranění podkladu z kameniva drceného tl přes 300 do 400 mm strojně pl do 50 m2</t>
  </si>
  <si>
    <t>m2</t>
  </si>
  <si>
    <t>-980973</t>
  </si>
  <si>
    <t>VV</t>
  </si>
  <si>
    <t>"odstranění vozovky min. tl. 0,40m =" 62,0</t>
  </si>
  <si>
    <t>Součet</t>
  </si>
  <si>
    <t>113154518</t>
  </si>
  <si>
    <t>Frézování živičného krytu tl 100 mm pruh š do 0,5 m pl do 500 m2</t>
  </si>
  <si>
    <t>-1212390497</t>
  </si>
  <si>
    <t>"frézování / odstranění asf. krytu tl. 0,10m =" 170,0</t>
  </si>
  <si>
    <t>122452203</t>
  </si>
  <si>
    <t>Odkopávky a prokopávky nezapažené pro silnice a dálnice v hornině třídy těžitelnosti II objem do 100 m3 strojně</t>
  </si>
  <si>
    <t>m3</t>
  </si>
  <si>
    <t>-955430447</t>
  </si>
  <si>
    <t>"odstranění podkladu pro novou vozovku v tl. min. 0,5m a ploše 40 m2 =" 0,50*40,0</t>
  </si>
  <si>
    <t>sanace podkladu v případě nedosažení požadovaných hodnot</t>
  </si>
  <si>
    <t>"odkop v tl. 0,30 m a ploše 123,60 m2 =" 0,30*123,60</t>
  </si>
  <si>
    <t>162751137</t>
  </si>
  <si>
    <t>Vodorovné přemístění přes 9 000 do 10000 m výkopku/sypaniny z horniny třídy těžitelnosti II skupiny 4 a 5</t>
  </si>
  <si>
    <t>1211627181</t>
  </si>
  <si>
    <t>"zemina z odstranění podkladu pro novou vozovku v tl. min. 0,5m a ploše 40 m2 =" 20,0</t>
  </si>
  <si>
    <t>"zemina z odkopu v tl. 0,30 m a ploše 123,60 m2 =" 37,080</t>
  </si>
  <si>
    <t>162751139</t>
  </si>
  <si>
    <t>Příplatek k vodorovnému přemístění výkopku/sypaniny z horniny třídy těžitelnosti II skupiny 4 a 5 ZKD 1000 m přes 10000 m</t>
  </si>
  <si>
    <t>-2141609890</t>
  </si>
  <si>
    <t>předpokládaná celková vzdálenost 15 km</t>
  </si>
  <si>
    <t>"zemina z odstranění podkladu pro novou vozovku v tl. min. 0,5m a ploše 40 m2 =" (15-10)*20,0</t>
  </si>
  <si>
    <t>"zemina z odkopu v tl. 0,30 m a ploše 123,60 m2 =" (15-10)*37,080</t>
  </si>
  <si>
    <t>171201231</t>
  </si>
  <si>
    <t>Poplatek za uložení zeminy a kamení na recyklační skládce (skládkovné) kód odpadu 17 05 04</t>
  </si>
  <si>
    <t>t</t>
  </si>
  <si>
    <t>-200060218</t>
  </si>
  <si>
    <t>"zemina z odstranění podkladu pro novou vozovku v tl. min. 0,5m a ploše 40 m2 =" 1,80*20,0</t>
  </si>
  <si>
    <t>"zemina z odkopu v tl. 0,30 m a ploše 123,60 m2 =" 1,80*37,080</t>
  </si>
  <si>
    <t>171251201</t>
  </si>
  <si>
    <t>Uložení sypaniny na skládky nebo meziskládky</t>
  </si>
  <si>
    <t>-942555579</t>
  </si>
  <si>
    <t>181111112</t>
  </si>
  <si>
    <t>Plošná úprava terénu do 500 m2 zemina skupiny 1 až 4 nerovnosti přes 50 do 100 mm ve svahu přes 1:5 do 1:2</t>
  </si>
  <si>
    <t>-1639907418</t>
  </si>
  <si>
    <t>"obnova stavbou dotčených zelených ploch =" 200,0</t>
  </si>
  <si>
    <t>181152302</t>
  </si>
  <si>
    <t>Úprava pláně pro silnice a dálnice v zářezech se zhutněním</t>
  </si>
  <si>
    <t>-1665669001</t>
  </si>
  <si>
    <t>"vyrovnání a zhutnění zemní pláně E def2 min. 45MPa =" 123,60</t>
  </si>
  <si>
    <t>181411122</t>
  </si>
  <si>
    <t>Založení lučního trávníku výsevem pl do 1000 m2 ve svahu přes 1:5 do 1:2</t>
  </si>
  <si>
    <t>1231309675</t>
  </si>
  <si>
    <t>M</t>
  </si>
  <si>
    <t>00572410</t>
  </si>
  <si>
    <t>osivo směs travní parková</t>
  </si>
  <si>
    <t>kg</t>
  </si>
  <si>
    <t>372958712</t>
  </si>
  <si>
    <t>"spotřeba =" 0,035*200,0</t>
  </si>
  <si>
    <t>182351023</t>
  </si>
  <si>
    <t>Rozprostření ornice pl do 100 m2 ve svahu přes 1:5 tl vrstvy do 200 mm strojně</t>
  </si>
  <si>
    <t>2018191009</t>
  </si>
  <si>
    <t>10364101</t>
  </si>
  <si>
    <t>zemina pro terénní úpravy - ornice</t>
  </si>
  <si>
    <t>723397107</t>
  </si>
  <si>
    <t>"spotřeba =" 0,15*200,*1,3</t>
  </si>
  <si>
    <t>183403115</t>
  </si>
  <si>
    <t>Obdělání půdy kultivátorováním ve svahu přes 1:5 do 1:2</t>
  </si>
  <si>
    <t>-1824483766</t>
  </si>
  <si>
    <t>15</t>
  </si>
  <si>
    <t>183403253</t>
  </si>
  <si>
    <t>Obdělání půdy hrabáním ve svahu přes 1:5 do 1:2</t>
  </si>
  <si>
    <t>-1210445455</t>
  </si>
  <si>
    <t>16</t>
  </si>
  <si>
    <t>183403261</t>
  </si>
  <si>
    <t>Obdělání půdy válením ve svahu přes 1:5 do 1:2</t>
  </si>
  <si>
    <t>1513868818</t>
  </si>
  <si>
    <t>17</t>
  </si>
  <si>
    <t>185804312</t>
  </si>
  <si>
    <t>Zalití rostlin vodou plocha přes 20 m2</t>
  </si>
  <si>
    <t>993450120</t>
  </si>
  <si>
    <t>"ošetření trávníku, 5 x zalití vodou, předpoklad 10 litrů/m2 =" 5*(0,01*200,0)</t>
  </si>
  <si>
    <t>18</t>
  </si>
  <si>
    <t>185851121</t>
  </si>
  <si>
    <t>Dovoz vody pro zálivku rostlin za vzdálenost do 1000 m</t>
  </si>
  <si>
    <t>451500698</t>
  </si>
  <si>
    <t>19</t>
  </si>
  <si>
    <t>185851129</t>
  </si>
  <si>
    <t>Příplatek k dovozu vody pro zálivku rostlin do 1000 m ZKD 1000 m</t>
  </si>
  <si>
    <t>1055474024</t>
  </si>
  <si>
    <t>"dovoz vody, předpoklad vzdálenost do 7 km =" 7*10,0</t>
  </si>
  <si>
    <t>Vodorovné konstrukce</t>
  </si>
  <si>
    <t>20</t>
  </si>
  <si>
    <t>465513256</t>
  </si>
  <si>
    <t>Dlažba svahu u opěr z upraveného lomového žulového kamene tl 250 mm do lože C 25/30 pl do 10 m2</t>
  </si>
  <si>
    <t>1206925394</t>
  </si>
  <si>
    <t>"kamenná dlažba kolem vyústění přípojek do vodního toku ve svahu koryta vodního toku =" 2,0</t>
  </si>
  <si>
    <t>Komunikace pozemní</t>
  </si>
  <si>
    <t>564851011</t>
  </si>
  <si>
    <t>Podklad ze štěrkodrtě ŠD plochy do 100 m2 tl 150 mm</t>
  </si>
  <si>
    <t>-2054357756</t>
  </si>
  <si>
    <t>"ochranná vrstvy ŠD A fr. 0/63 tl. 150mm  =" 118,50</t>
  </si>
  <si>
    <t>"podkladní vrtsva ŠD A fr. 0/32 tl. 150mm =" 113,30</t>
  </si>
  <si>
    <t>22</t>
  </si>
  <si>
    <t>564871116</t>
  </si>
  <si>
    <t>Podklad ze štěrkodrtě ŠD plochy přes 100 m2 tl. 300 mm</t>
  </si>
  <si>
    <t>481423765</t>
  </si>
  <si>
    <t>"sanační vrstva ze ŠD fr. 0/63 s uložením na sep. geotextilii min 500g/m2 =" 123,60</t>
  </si>
  <si>
    <t>23</t>
  </si>
  <si>
    <t>565166112</t>
  </si>
  <si>
    <t>Asfaltový beton vrstva podkladní ACP 22 (obalované kamenivo OKH) tl 90 mm š do 3 m</t>
  </si>
  <si>
    <t>-1107511713</t>
  </si>
  <si>
    <t>"horní podkladní vrstva ACP 22+ tl. 90mm =" 55,0</t>
  </si>
  <si>
    <t>24</t>
  </si>
  <si>
    <t>569931132</t>
  </si>
  <si>
    <t>Zpevnění krajnic asfaltovým recyklátem tl 100 mm</t>
  </si>
  <si>
    <t>1189371595</t>
  </si>
  <si>
    <t>"zpevnění krajnice recyklátem š. od 0,25 do 1,0m =" 69,0</t>
  </si>
  <si>
    <t>25</t>
  </si>
  <si>
    <t>573191111</t>
  </si>
  <si>
    <t>Postřik infiltrační kationaktivní emulzí v množství 1 kg/m2</t>
  </si>
  <si>
    <t>370412333</t>
  </si>
  <si>
    <t>"pod ložní vrstvu na stávající podkladní vrstvu - infiltrační postřik 0,8kg/m2 =" 211,0-55,0</t>
  </si>
  <si>
    <t>"pod podkladní vrstvu - infiltrační postřik 0,7kg/m2 =" 55,0</t>
  </si>
  <si>
    <t>26</t>
  </si>
  <si>
    <t>573231107</t>
  </si>
  <si>
    <t>Postřik živičný spojovací ze silniční emulze v množství 0,40 kg/m2</t>
  </si>
  <si>
    <t>2084082833</t>
  </si>
  <si>
    <t>"PS 0,4kg/m2 =" 211,0</t>
  </si>
  <si>
    <t>27</t>
  </si>
  <si>
    <t>573231112</t>
  </si>
  <si>
    <t>Postřik živičný spojovací ze silniční emulze v množství 0,80 kg/m2</t>
  </si>
  <si>
    <t>-318203595</t>
  </si>
  <si>
    <t>"pod ložní vrstvu na novou podkladní vrstvu - PS 0,8 kg/m2 =" 55,0</t>
  </si>
  <si>
    <t>28</t>
  </si>
  <si>
    <t>577134111</t>
  </si>
  <si>
    <t>Asfaltový beton vrstva obrusná ACO 11+ (ABS) tř. I tl 40 mm š do 3 m z nemodifikovaného asfaltu</t>
  </si>
  <si>
    <t>2132184018</t>
  </si>
  <si>
    <t>"obrusná vrstva ACO 11+ tl. 40mm =" 211,0</t>
  </si>
  <si>
    <t>29</t>
  </si>
  <si>
    <t>577155112</t>
  </si>
  <si>
    <t>Asfaltový beton vrstva ložní ACL 16 (ABH) tl 60 mm š do 3 m z nemodifikovaného asfaltu</t>
  </si>
  <si>
    <t>1886304803</t>
  </si>
  <si>
    <t>"ložná vrstva ACL 16+ tl. 60mm =" 211,0</t>
  </si>
  <si>
    <t>Trubní vedení</t>
  </si>
  <si>
    <t>30</t>
  </si>
  <si>
    <t>871350410.1</t>
  </si>
  <si>
    <t>Montáž kanalizačního potrubí korugovaného SN 10 z polypropylenu DN 200</t>
  </si>
  <si>
    <t>m</t>
  </si>
  <si>
    <t>864183126</t>
  </si>
  <si>
    <t>"vč.zemních prací - výkop, obsyp, zásyp, odvoz a likvidace přebytečné zeminy a případné obnovy kce vozovky =" 29,0</t>
  </si>
  <si>
    <t>31</t>
  </si>
  <si>
    <t>28617044</t>
  </si>
  <si>
    <t>trubka kanalizační PP korugovaná DN 200x6000mm SN10</t>
  </si>
  <si>
    <t>261537996</t>
  </si>
  <si>
    <t>32</t>
  </si>
  <si>
    <t>895941342</t>
  </si>
  <si>
    <t>Osazení vpusti uliční DN 500 z betonových dílců dno nízké s kalištěm</t>
  </si>
  <si>
    <t>kus</t>
  </si>
  <si>
    <t>1811965050</t>
  </si>
  <si>
    <t>"nová uliční vpust =" 2</t>
  </si>
  <si>
    <t>33</t>
  </si>
  <si>
    <t>59224469</t>
  </si>
  <si>
    <t>vpusť uliční DN 500 kaliště nízké 500/225x65mm</t>
  </si>
  <si>
    <t>1345440336</t>
  </si>
  <si>
    <t>34</t>
  </si>
  <si>
    <t>895941351</t>
  </si>
  <si>
    <t>Osazení vpusti uliční DN 500 z betonových dílců skruž horní pro čtvercovou vtokovou mříž</t>
  </si>
  <si>
    <t>-253913215</t>
  </si>
  <si>
    <t>35</t>
  </si>
  <si>
    <t>59224460</t>
  </si>
  <si>
    <t>vpusť uliční DN 500 betonová 500x190x65mm čtvercový poklop</t>
  </si>
  <si>
    <t>1087524088</t>
  </si>
  <si>
    <t>36</t>
  </si>
  <si>
    <t>895941362</t>
  </si>
  <si>
    <t>Osazení vpusti uliční DN 500 z betonových dílců skruž středová 590 mm</t>
  </si>
  <si>
    <t>447544689</t>
  </si>
  <si>
    <t>37</t>
  </si>
  <si>
    <t>59224462</t>
  </si>
  <si>
    <t>vpusť uliční DN 500 skruž průběžná vysoká betonová 500/590x65mm</t>
  </si>
  <si>
    <t>330271084</t>
  </si>
  <si>
    <t>38</t>
  </si>
  <si>
    <t>895941367</t>
  </si>
  <si>
    <t>Osazení vpusti uliční DN 500 z betonových dílců skruž se zápachovou uzávěrkou</t>
  </si>
  <si>
    <t>1281451409</t>
  </si>
  <si>
    <t>39</t>
  </si>
  <si>
    <t>59224467</t>
  </si>
  <si>
    <t>vpusť uliční DN 500 skruž průběžná 500/590x65mm betonová se zápachovou uzávěrkou 150mm PVC</t>
  </si>
  <si>
    <t>1843679013</t>
  </si>
  <si>
    <t>40</t>
  </si>
  <si>
    <t>899204112</t>
  </si>
  <si>
    <t>Osazení mříží litinových včetně rámů a košů na bahno pro třídu zatížení D400, E600</t>
  </si>
  <si>
    <t>-655186746</t>
  </si>
  <si>
    <t>41</t>
  </si>
  <si>
    <t>552mat1</t>
  </si>
  <si>
    <t>MŘÍŽ POLYPLAST 500x500 D 400 rám BEGU komplet pro uliční vpusť</t>
  </si>
  <si>
    <t>156935766</t>
  </si>
  <si>
    <t>42</t>
  </si>
  <si>
    <t>59223871</t>
  </si>
  <si>
    <t>koš vysoký pro uliční vpusti žárově Pz plech pro rám 500/500mm</t>
  </si>
  <si>
    <t>510136747</t>
  </si>
  <si>
    <t>43</t>
  </si>
  <si>
    <t>899331111</t>
  </si>
  <si>
    <t>Výšková úprava uličního vstupu nebo vpusti do 200 mm zvýšením poklopu</t>
  </si>
  <si>
    <t>-375079155</t>
  </si>
  <si>
    <t>"výšková úprava kan.poklopu vč. nového poklopu a rámu s vyrovnávacím prstencem / bude použito dle potřeby =" 3</t>
  </si>
  <si>
    <t>44</t>
  </si>
  <si>
    <t>55241017</t>
  </si>
  <si>
    <t>poklop šachtový litinový kruhový DN 600 bez ventilace tř D400 pro běžný provoz</t>
  </si>
  <si>
    <t>1144860261</t>
  </si>
  <si>
    <t>45</t>
  </si>
  <si>
    <t>59224010</t>
  </si>
  <si>
    <t>prstenec šachtový vyrovnávací betonový 625x100x40mm</t>
  </si>
  <si>
    <t>-818834603</t>
  </si>
  <si>
    <t>"vyrovnávací prstenc / bude použito dle potřeby =" 3</t>
  </si>
  <si>
    <t>46</t>
  </si>
  <si>
    <t>59224011</t>
  </si>
  <si>
    <t>prstenec šachtový vyrovnávací betonový 625x100x60mm</t>
  </si>
  <si>
    <t>1175210577</t>
  </si>
  <si>
    <t>47</t>
  </si>
  <si>
    <t>899431111</t>
  </si>
  <si>
    <t>Výšková úprava uličního vstupu nebo vpusti do 200 mm zvýšením krycího hrnce, šoupěte nebo hydrantu</t>
  </si>
  <si>
    <t>-1500926725</t>
  </si>
  <si>
    <t>"výšková úprava vodovodního šoupátkového poklopu vč. nového poklopu v případě zjištění poškození =" 1</t>
  </si>
  <si>
    <t>48</t>
  </si>
  <si>
    <t>42291352</t>
  </si>
  <si>
    <t>poklop litinový šoupátkový pro zemní soupravy osazení do terénu a do vozovky</t>
  </si>
  <si>
    <t>2080731272</t>
  </si>
  <si>
    <t>Ostatní konstrukce a práce, bourání</t>
  </si>
  <si>
    <t>49</t>
  </si>
  <si>
    <t>914111111</t>
  </si>
  <si>
    <t>Montáž svislé dopravní značky do velikosti 1 m2 objímkami na sloupek nebo konzolu</t>
  </si>
  <si>
    <t>2062742904</t>
  </si>
  <si>
    <t>"Z3 - málá směrovací deska vč. sloupku =" 2</t>
  </si>
  <si>
    <t>50</t>
  </si>
  <si>
    <t>40445641</t>
  </si>
  <si>
    <t>informativní značky směrové Z3 500x500mm</t>
  </si>
  <si>
    <t>1872331713</t>
  </si>
  <si>
    <t>51</t>
  </si>
  <si>
    <t>914431112</t>
  </si>
  <si>
    <t>Montáž dopravního zrcadla o velikosti do 1 m2 na sloupek nebo konzolu</t>
  </si>
  <si>
    <t>-317498088</t>
  </si>
  <si>
    <t>"dopravní zrcadlo obdélníkové - střední, umístění dle aktuuálních požadavků investora =" 2</t>
  </si>
  <si>
    <t>52</t>
  </si>
  <si>
    <t>40445203</t>
  </si>
  <si>
    <t>zrcadlo dopravní 600x800mm</t>
  </si>
  <si>
    <t>-1131641382</t>
  </si>
  <si>
    <t>53</t>
  </si>
  <si>
    <t>914511112</t>
  </si>
  <si>
    <t>Montáž sloupku dopravních značek délky do 3,5 m s betonovým základem a patkou D 60 mm</t>
  </si>
  <si>
    <t>211730518</t>
  </si>
  <si>
    <t>"sloupky pro dopravní zrcadla =" 2</t>
  </si>
  <si>
    <t>"sloupky pro Z3 =" 2</t>
  </si>
  <si>
    <t>54</t>
  </si>
  <si>
    <t>40445225</t>
  </si>
  <si>
    <t>sloupek pro dopravní značku Zn D 60mm v 3,5m</t>
  </si>
  <si>
    <t>CS ÚRS 2024 02</t>
  </si>
  <si>
    <t>-723576345</t>
  </si>
  <si>
    <t>55</t>
  </si>
  <si>
    <t>916131213</t>
  </si>
  <si>
    <t>Osazení silničního obrubníku betonového stojatého s boční opěrou do lože z betonu prostého</t>
  </si>
  <si>
    <t>-761390150</t>
  </si>
  <si>
    <t>"bet. obrubník 15/25 do bet. lože v. 0,02m =" 15,0</t>
  </si>
  <si>
    <t>56</t>
  </si>
  <si>
    <t>59217031</t>
  </si>
  <si>
    <t>obrubník silniční betonový 1000x150x250mm</t>
  </si>
  <si>
    <t>364879688</t>
  </si>
  <si>
    <t>"spotřeba =" 1,01*15,0</t>
  </si>
  <si>
    <t>57</t>
  </si>
  <si>
    <t>919726123</t>
  </si>
  <si>
    <t>Geotextilie pro ochranu, separaci a filtraci netkaná měrná hm přes 300 do 500 g/m2</t>
  </si>
  <si>
    <t>-2044322543</t>
  </si>
  <si>
    <t>"pod ochrannou vrstvu ŠD =" 118,50</t>
  </si>
  <si>
    <t>"v případě provedení sanace pod vrstvu ŠD 0/63 tl. 30 cm =" 123,60</t>
  </si>
  <si>
    <t>58</t>
  </si>
  <si>
    <t>919732211</t>
  </si>
  <si>
    <t>Styčná spára napojení nového živičného povrchu na stávající za tepla š 15 mm hl 25 mm s prořezáním</t>
  </si>
  <si>
    <t>2106192202</t>
  </si>
  <si>
    <t>"napojení nového a starého krytu =" 31,0</t>
  </si>
  <si>
    <t>59</t>
  </si>
  <si>
    <t>919735112</t>
  </si>
  <si>
    <t>Řezání stávajícího živičného krytu hl přes 50 do 100 mm</t>
  </si>
  <si>
    <t>1784116385</t>
  </si>
  <si>
    <t>"zařezání vozovky hl. 0,10m =" 7,0</t>
  </si>
  <si>
    <t>60</t>
  </si>
  <si>
    <t>935113111</t>
  </si>
  <si>
    <t>Osazení odvodňovacího polymerbetonového žlabu s krycím roštem šířky do 200 mm</t>
  </si>
  <si>
    <t>559199290</t>
  </si>
  <si>
    <t>"nový krytý odv. žlab š. min. 0,15m (min. D100) pro zatížení D400 do bet. lože s opěrnou obetonávkou =" 12,0</t>
  </si>
  <si>
    <t>61</t>
  </si>
  <si>
    <t>59227101</t>
  </si>
  <si>
    <t>žlab odvodňovací z polymerbetonu bez spádu dna pozinkovaná hrana š 100mm</t>
  </si>
  <si>
    <t>-1920741989</t>
  </si>
  <si>
    <t>62</t>
  </si>
  <si>
    <t>56241018</t>
  </si>
  <si>
    <t>rošt můstkový D400 litina pro žlab š 100mm</t>
  </si>
  <si>
    <t>1603292481</t>
  </si>
  <si>
    <t>63</t>
  </si>
  <si>
    <t>966008211</t>
  </si>
  <si>
    <t>Bourání odvodňovacího žlabu z betonových příkopových tvárnic š do 500 mm</t>
  </si>
  <si>
    <t>-1980784905</t>
  </si>
  <si>
    <t>"odstranění stávajícího bet. příkopového žlabu z bet. tvarovek š. 0,5m =" 15,0</t>
  </si>
  <si>
    <t>64</t>
  </si>
  <si>
    <t>966008222</t>
  </si>
  <si>
    <t>Bourání betonového nebo polymerbetonového odvodňovacího žlabu š přes 200 mm</t>
  </si>
  <si>
    <t>-1270055222</t>
  </si>
  <si>
    <t>"odstranění krytého odv. žlabu š. 0,5m s ocelovým roštem =" 9,50</t>
  </si>
  <si>
    <t>997</t>
  </si>
  <si>
    <t>Doprava suti a vybouraných hmot</t>
  </si>
  <si>
    <t>65</t>
  </si>
  <si>
    <t>997221551</t>
  </si>
  <si>
    <t>Vodorovná doprava suti ze sypkých materiálů do 1 km</t>
  </si>
  <si>
    <t>748407157</t>
  </si>
  <si>
    <t>"suť z frézování vozovky =" 0,230*170,0</t>
  </si>
  <si>
    <t>"suť z odstranění vozovky min. tl. 0,40m =" 0,580*62,0</t>
  </si>
  <si>
    <t>66</t>
  </si>
  <si>
    <t>997221559</t>
  </si>
  <si>
    <t>Příplatek ZKD 1 km u vodorovné dopravy suti ze sypkých materiálů</t>
  </si>
  <si>
    <t>753441367</t>
  </si>
  <si>
    <t>"suť z frézování vozovky =" (15-1)*39,100</t>
  </si>
  <si>
    <t>"suť z odstranění vozovky min. tl. 0,40m =" (15-1)*35,960</t>
  </si>
  <si>
    <t>67</t>
  </si>
  <si>
    <t>997221561</t>
  </si>
  <si>
    <t>Vodorovná doprava suti z kusových materiálů do 1 km</t>
  </si>
  <si>
    <t>853781867</t>
  </si>
  <si>
    <t>"suť z odstranění krytého odv. žlabu š. 0,5m s ocelovým roštem =" 1,10*9,50</t>
  </si>
  <si>
    <t>"suť z odstranění stávajícího bet. příkopového žlabu z bet. tvarovek š. 0,5m =" 0,250*15,0</t>
  </si>
  <si>
    <t>68</t>
  </si>
  <si>
    <t>997221569</t>
  </si>
  <si>
    <t>Příplatek ZKD 1 km u vodorovné dopravy suti z kusových materiálů</t>
  </si>
  <si>
    <t>-226108296</t>
  </si>
  <si>
    <t>"suť z odstranění krytého odv. žlabu š. 0,5m s ocelovým roštem =" (15-1)*10,450</t>
  </si>
  <si>
    <t>"suť z odstranění stávajícího bet. příkopového žlabu z bet. tvarovek š. 0,5m =" (15-1)*3,750</t>
  </si>
  <si>
    <t>69</t>
  </si>
  <si>
    <t>997221861</t>
  </si>
  <si>
    <t>Poplatek za uložení na recyklační skládce (skládkovné) stavebního odpadu z prostého betonu pod kódem 17 01 01</t>
  </si>
  <si>
    <t>-407269803</t>
  </si>
  <si>
    <t>"suť z odstranění krytého odv. žlabu š. 0,5m s ocelovým roštem =" 10,450</t>
  </si>
  <si>
    <t>"suť z odstranění stávajícího bet. příkopového žlabu z bet. tvarovek š. 0,5m =" 3,750</t>
  </si>
  <si>
    <t>70</t>
  </si>
  <si>
    <t>997221873</t>
  </si>
  <si>
    <t>Poplatek za uložení na recyklační skládce (skládkovné) stavebního odpadu zeminy a kamení zatříděného do Katalogu odpadů pod kódem 17 05 04</t>
  </si>
  <si>
    <t>-1954486185</t>
  </si>
  <si>
    <t>"suť z odstranění vozovky min. tl. 0,40m =" 35,960</t>
  </si>
  <si>
    <t>71</t>
  </si>
  <si>
    <t>997221875</t>
  </si>
  <si>
    <t>Poplatek za uložení na recyklační skládce (skládkovné) stavebního odpadu asfaltového bez obsahu dehtu zatříděného do Katalogu odpadů pod kódem 17 03 02</t>
  </si>
  <si>
    <t>620017525</t>
  </si>
  <si>
    <t>"uložení suti z frézování vozovky =" 39,10</t>
  </si>
  <si>
    <t>998</t>
  </si>
  <si>
    <t>Přesun hmot</t>
  </si>
  <si>
    <t>72</t>
  </si>
  <si>
    <t>998225111</t>
  </si>
  <si>
    <t>Přesun hmot pro pozemní komunikace s krytem z kamene, monolitickým betonovým nebo živičným</t>
  </si>
  <si>
    <t>277664006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</si>
</sst>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8" formatCode="dd\.mm\.yyyy"/>
    <numFmt numFmtId="169" formatCode="#,##0.00%"/>
    <numFmt numFmtId="170" formatCode="#,##0.000"/>
    <numFmt numFmtId="171" formatCode="#,##0.00000"/>
  </numFmts>
  <fonts count="37">
    <font>
      <sz val="8"/>
      <name val="Arial CE"/>
      <charset val="134"/>
    </font>
    <font>
      <sz val="12"/>
      <color rgb="FF003366"/>
      <name val="Arial CE"/>
      <charset val="134"/>
    </font>
    <font>
      <sz val="10"/>
      <color rgb="FF003366"/>
      <name val="Arial CE"/>
      <charset val="134"/>
    </font>
    <font>
      <sz val="8"/>
      <color rgb="FF003366"/>
      <name val="Arial CE"/>
      <charset val="134"/>
    </font>
    <font>
      <sz val="8"/>
      <color rgb="FF505050"/>
      <name val="Arial CE"/>
      <charset val="134"/>
    </font>
    <font>
      <sz val="8"/>
      <color rgb="FFFF0000"/>
      <name val="Arial CE"/>
      <charset val="134"/>
    </font>
    <font>
      <sz val="8"/>
      <color rgb="FF800080"/>
      <name val="Arial CE"/>
      <charset val="134"/>
    </font>
    <font>
      <b/>
      <sz val="14"/>
      <name val="Arial CE"/>
      <charset val="134"/>
    </font>
    <font>
      <sz val="10"/>
      <color rgb="FF969696"/>
      <name val="Arial CE"/>
      <charset val="134"/>
    </font>
    <font>
      <b/>
      <sz val="11"/>
      <name val="Arial CE"/>
      <charset val="134"/>
    </font>
    <font>
      <sz val="10"/>
      <name val="Arial CE"/>
      <charset val="134"/>
    </font>
    <font>
      <b/>
      <sz val="10"/>
      <name val="Arial CE"/>
      <charset val="134"/>
    </font>
    <font>
      <sz val="8"/>
      <color rgb="FF969696"/>
      <name val="Arial CE"/>
      <charset val="134"/>
    </font>
    <font>
      <b/>
      <sz val="12"/>
      <name val="Arial CE"/>
      <charset val="134"/>
    </font>
    <font>
      <b/>
      <sz val="10"/>
      <color rgb="FF464646"/>
      <name val="Arial CE"/>
      <charset val="134"/>
    </font>
    <font>
      <sz val="8"/>
      <color rgb="FF3366FF"/>
      <name val="Arial CE"/>
      <charset val="134"/>
    </font>
    <font>
      <sz val="10"/>
      <color rgb="FF3366FF"/>
      <name val="Arial CE"/>
      <charset val="134"/>
    </font>
    <font>
      <b/>
      <sz val="12"/>
      <color rgb="FF960000"/>
      <name val="Arial CE"/>
      <charset val="134"/>
    </font>
    <font>
      <sz val="9"/>
      <name val="Arial CE"/>
      <charset val="134"/>
    </font>
    <font>
      <b/>
      <sz val="12"/>
      <color rgb="FF800000"/>
      <name val="Arial CE"/>
      <charset val="134"/>
    </font>
    <font>
      <sz val="7"/>
      <color rgb="FF969696"/>
      <name val="Arial CE"/>
      <charset val="134"/>
    </font>
    <font>
      <sz val="9"/>
      <color rgb="FF969696"/>
      <name val="Arial CE"/>
      <charset val="134"/>
    </font>
    <font>
      <sz val="8"/>
      <color rgb="FF960000"/>
      <name val="Arial CE"/>
      <charset val="134"/>
    </font>
    <font>
      <b/>
      <sz val="8"/>
      <name val="Arial CE"/>
      <charset val="134"/>
    </font>
    <font>
      <i/>
      <sz val="9"/>
      <color rgb="FF0000FF"/>
      <name val="Arial CE"/>
      <charset val="134"/>
    </font>
    <font>
      <i/>
      <sz val="8"/>
      <color rgb="FF0000FF"/>
      <name val="Arial CE"/>
      <charset val="134"/>
    </font>
    <font>
      <i/>
      <sz val="7"/>
      <color rgb="FF969696"/>
      <name val="Arial CE"/>
      <charset val="134"/>
    </font>
    <font>
      <sz val="11"/>
      <name val="Arial CE"/>
      <charset val="134"/>
    </font>
    <font>
      <sz val="8"/>
      <color rgb="FFFFFFFF"/>
      <name val="Arial CE"/>
      <charset val="134"/>
    </font>
    <font>
      <b/>
      <sz val="10"/>
      <color rgb="FF969696"/>
      <name val="Arial CE"/>
      <charset val="134"/>
    </font>
    <font>
      <sz val="18"/>
      <color theme="10"/>
      <name val="Wingdings 2"/>
      <charset val="134"/>
    </font>
    <font>
      <b/>
      <sz val="11"/>
      <color rgb="FF003366"/>
      <name val="Arial CE"/>
      <charset val="134"/>
    </font>
    <font>
      <sz val="11"/>
      <color rgb="FF003366"/>
      <name val="Arial CE"/>
      <charset val="134"/>
    </font>
    <font>
      <sz val="12"/>
      <color rgb="FF969696"/>
      <name val="Arial CE"/>
      <charset val="134"/>
    </font>
    <font>
      <sz val="11"/>
      <color rgb="FF969696"/>
      <name val="Arial CE"/>
      <charset val="134"/>
    </font>
    <font>
      <sz val="12"/>
      <name val="Arial CE"/>
      <charset val="134"/>
    </font>
    <font>
      <u/>
      <sz val="11"/>
      <color theme="10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2D2D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left" vertical="center" wrapText="1"/>
    </xf>
    <xf numFmtId="0" fontId="0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</xf>
    <xf numFmtId="4" fontId="8" fillId="0" borderId="0" xfId="0" applyNumberFormat="1" applyFont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3" fillId="2" borderId="5" xfId="0" applyFont="1" applyFill="1" applyBorder="1" applyAlignment="1" applyProtection="1">
      <alignment horizontal="left" vertical="center"/>
    </xf>
    <xf numFmtId="0" fontId="0" fillId="2" borderId="6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horizontal="right" vertical="center"/>
    </xf>
    <xf numFmtId="0" fontId="13" fillId="2" borderId="6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14" fillId="0" borderId="7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8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168" fontId="10" fillId="0" borderId="0" xfId="0" applyNumberFormat="1" applyFont="1" applyAlignment="1" applyProtection="1">
      <alignment horizontal="left" vertical="center"/>
    </xf>
    <xf numFmtId="0" fontId="0" fillId="0" borderId="3" xfId="0" applyBorder="1" applyAlignment="1" applyProtection="1">
      <alignment vertical="center" wrapText="1"/>
      <protection locked="0"/>
    </xf>
    <xf numFmtId="4" fontId="17" fillId="0" borderId="0" xfId="0" applyNumberFormat="1" applyFont="1" applyAlignment="1" applyProtection="1">
      <alignment vertical="center"/>
    </xf>
    <xf numFmtId="169" fontId="8" fillId="0" borderId="0" xfId="0" applyNumberFormat="1" applyFont="1" applyAlignment="1" applyProtection="1">
      <alignment horizontal="right" vertical="center"/>
    </xf>
    <xf numFmtId="4" fontId="13" fillId="2" borderId="6" xfId="0" applyNumberFormat="1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>
      <alignment vertical="center"/>
    </xf>
    <xf numFmtId="0" fontId="8" fillId="0" borderId="8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</xf>
    <xf numFmtId="0" fontId="18" fillId="2" borderId="0" xfId="0" applyFont="1" applyFill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 wrapText="1"/>
    </xf>
    <xf numFmtId="0" fontId="18" fillId="2" borderId="14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/>
    </xf>
    <xf numFmtId="0" fontId="3" fillId="0" borderId="3" xfId="0" applyFont="1" applyBorder="1" applyAlignment="1" applyProtection="1"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0" borderId="3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horizontal="center" vertical="center"/>
    </xf>
    <xf numFmtId="49" fontId="18" fillId="0" borderId="15" xfId="0" applyNumberFormat="1" applyFont="1" applyBorder="1" applyAlignment="1" applyProtection="1">
      <alignment horizontal="left" vertical="center" wrapText="1"/>
    </xf>
    <xf numFmtId="0" fontId="18" fillId="0" borderId="15" xfId="0" applyFont="1" applyBorder="1" applyAlignment="1" applyProtection="1">
      <alignment horizontal="left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170" fontId="18" fillId="0" borderId="15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170" fontId="4" fillId="0" borderId="0" xfId="0" applyNumberFormat="1" applyFont="1" applyAlignment="1" applyProtection="1">
      <alignment vertical="center"/>
    </xf>
    <xf numFmtId="0" fontId="18" fillId="2" borderId="0" xfId="0" applyFont="1" applyFill="1" applyAlignment="1" applyProtection="1">
      <alignment horizontal="right" vertical="center"/>
    </xf>
    <xf numFmtId="4" fontId="1" fillId="0" borderId="12" xfId="0" applyNumberFormat="1" applyFont="1" applyBorder="1" applyAlignment="1" applyProtection="1">
      <alignment vertical="center"/>
    </xf>
    <xf numFmtId="4" fontId="2" fillId="0" borderId="12" xfId="0" applyNumberFormat="1" applyFont="1" applyBorder="1" applyAlignment="1" applyProtection="1">
      <alignment vertical="center"/>
    </xf>
    <xf numFmtId="0" fontId="18" fillId="2" borderId="16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4" fontId="17" fillId="0" borderId="0" xfId="0" applyNumberFormat="1" applyFont="1" applyAlignment="1" applyProtection="1"/>
    <xf numFmtId="0" fontId="0" fillId="0" borderId="17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171" fontId="22" fillId="0" borderId="4" xfId="0" applyNumberFormat="1" applyFont="1" applyBorder="1" applyAlignment="1" applyProtection="1">
      <protection locked="0"/>
    </xf>
    <xf numFmtId="4" fontId="1" fillId="0" borderId="0" xfId="0" applyNumberFormat="1" applyFont="1" applyAlignment="1" applyProtection="1"/>
    <xf numFmtId="0" fontId="3" fillId="0" borderId="18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171" fontId="3" fillId="0" borderId="0" xfId="0" applyNumberFormat="1" applyFont="1" applyBorder="1" applyAlignment="1" applyProtection="1">
      <protection locked="0"/>
    </xf>
    <xf numFmtId="4" fontId="2" fillId="0" borderId="0" xfId="0" applyNumberFormat="1" applyFont="1" applyAlignment="1" applyProtection="1"/>
    <xf numFmtId="4" fontId="18" fillId="4" borderId="15" xfId="0" applyNumberFormat="1" applyFont="1" applyFill="1" applyBorder="1" applyAlignment="1" applyProtection="1">
      <alignment vertical="center"/>
      <protection locked="0"/>
    </xf>
    <xf numFmtId="4" fontId="18" fillId="0" borderId="15" xfId="0" applyNumberFormat="1" applyFont="1" applyBorder="1" applyAlignment="1" applyProtection="1">
      <alignment vertical="center"/>
    </xf>
    <xf numFmtId="0" fontId="21" fillId="0" borderId="18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171" fontId="21" fillId="0" borderId="0" xfId="0" applyNumberFormat="1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171" fontId="22" fillId="0" borderId="19" xfId="0" applyNumberFormat="1" applyFont="1" applyBorder="1" applyAlignment="1" applyProtection="1">
      <protection locked="0"/>
    </xf>
    <xf numFmtId="171" fontId="3" fillId="0" borderId="20" xfId="0" applyNumberFormat="1" applyFont="1" applyBorder="1" applyAlignment="1" applyProtection="1">
      <protection locked="0"/>
    </xf>
    <xf numFmtId="171" fontId="21" fillId="0" borderId="20" xfId="0" applyNumberFormat="1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" fontId="23" fillId="0" borderId="0" xfId="0" applyNumberFormat="1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wrapText="1"/>
    </xf>
    <xf numFmtId="170" fontId="5" fillId="0" borderId="0" xfId="0" applyNumberFormat="1" applyFont="1" applyAlignment="1" applyProtection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24" fillId="0" borderId="15" xfId="0" applyFont="1" applyBorder="1" applyAlignment="1" applyProtection="1">
      <alignment horizontal="center" vertical="center"/>
    </xf>
    <xf numFmtId="49" fontId="24" fillId="0" borderId="15" xfId="0" applyNumberFormat="1" applyFont="1" applyBorder="1" applyAlignment="1" applyProtection="1">
      <alignment horizontal="left" vertical="center" wrapText="1"/>
    </xf>
    <xf numFmtId="0" fontId="24" fillId="0" borderId="15" xfId="0" applyFont="1" applyBorder="1" applyAlignment="1" applyProtection="1">
      <alignment horizontal="left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170" fontId="24" fillId="0" borderId="15" xfId="0" applyNumberFormat="1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" fontId="24" fillId="4" borderId="15" xfId="0" applyNumberFormat="1" applyFont="1" applyFill="1" applyBorder="1" applyAlignment="1" applyProtection="1">
      <alignment vertical="center"/>
      <protection locked="0"/>
    </xf>
    <xf numFmtId="4" fontId="24" fillId="0" borderId="15" xfId="0" applyNumberFormat="1" applyFont="1" applyBorder="1" applyAlignment="1" applyProtection="1">
      <alignment vertical="center"/>
    </xf>
    <xf numFmtId="0" fontId="25" fillId="0" borderId="3" xfId="0" applyFont="1" applyBorder="1" applyAlignment="1" applyProtection="1">
      <alignment vertical="center"/>
      <protection locked="0"/>
    </xf>
    <xf numFmtId="0" fontId="24" fillId="0" borderId="18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1" fillId="0" borderId="21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171" fontId="21" fillId="0" borderId="12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171" fontId="21" fillId="0" borderId="22" xfId="0" applyNumberFormat="1" applyFont="1" applyBorder="1" applyAlignment="1" applyProtection="1">
      <alignment vertical="center"/>
      <protection locked="0"/>
    </xf>
    <xf numFmtId="0" fontId="0" fillId="0" borderId="0" xfId="0" applyProtection="1"/>
    <xf numFmtId="0" fontId="15" fillId="3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/>
    </xf>
    <xf numFmtId="0" fontId="0" fillId="0" borderId="2" xfId="0" applyBorder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0" fillId="2" borderId="6" xfId="0" applyFont="1" applyFill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 wrapText="1"/>
    </xf>
    <xf numFmtId="0" fontId="0" fillId="0" borderId="3" xfId="0" applyBorder="1" applyProtection="1"/>
    <xf numFmtId="0" fontId="0" fillId="0" borderId="3" xfId="0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/>
    <xf numFmtId="0" fontId="26" fillId="0" borderId="0" xfId="0" applyFont="1" applyAlignment="1" applyProtection="1">
      <alignment vertical="center" wrapText="1"/>
    </xf>
    <xf numFmtId="0" fontId="28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0" fillId="6" borderId="0" xfId="0" applyFont="1" applyFill="1" applyAlignment="1" applyProtection="1">
      <alignment horizontal="left" vertical="center"/>
      <protection locked="0"/>
    </xf>
    <xf numFmtId="0" fontId="0" fillId="6" borderId="0" xfId="0" applyFill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0" fillId="5" borderId="0" xfId="0" applyFont="1" applyFill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8" fontId="10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right" vertical="center"/>
      <protection locked="0"/>
    </xf>
    <xf numFmtId="0" fontId="18" fillId="2" borderId="9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4" fontId="17" fillId="0" borderId="0" xfId="0" applyNumberFormat="1" applyFont="1" applyAlignment="1" applyProtection="1">
      <alignment horizontal="right" vertical="center"/>
      <protection locked="0"/>
    </xf>
    <xf numFmtId="4" fontId="17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" fontId="33" fillId="0" borderId="18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Border="1" applyAlignment="1" applyProtection="1">
      <alignment vertical="center"/>
      <protection locked="0"/>
    </xf>
    <xf numFmtId="171" fontId="33" fillId="0" borderId="0" xfId="0" applyNumberFormat="1" applyFont="1" applyBorder="1" applyAlignment="1" applyProtection="1">
      <alignment vertical="center"/>
      <protection locked="0"/>
    </xf>
    <xf numFmtId="4" fontId="33" fillId="0" borderId="20" xfId="0" applyNumberFormat="1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30" fillId="0" borderId="0" xfId="1" applyFont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4" fontId="32" fillId="0" borderId="0" xfId="0" applyNumberFormat="1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" fontId="34" fillId="0" borderId="18" xfId="0" applyNumberFormat="1" applyFont="1" applyBorder="1" applyAlignment="1" applyProtection="1">
      <alignment vertical="center"/>
      <protection locked="0"/>
    </xf>
    <xf numFmtId="4" fontId="34" fillId="0" borderId="0" xfId="0" applyNumberFormat="1" applyFont="1" applyBorder="1" applyAlignment="1" applyProtection="1">
      <alignment vertical="center"/>
      <protection locked="0"/>
    </xf>
    <xf numFmtId="171" fontId="34" fillId="0" borderId="0" xfId="0" applyNumberFormat="1" applyFont="1" applyBorder="1" applyAlignment="1" applyProtection="1">
      <alignment vertical="center"/>
      <protection locked="0"/>
    </xf>
    <xf numFmtId="4" fontId="34" fillId="0" borderId="20" xfId="0" applyNumberFormat="1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4" fontId="34" fillId="0" borderId="21" xfId="0" applyNumberFormat="1" applyFont="1" applyBorder="1" applyAlignment="1" applyProtection="1">
      <alignment vertical="center"/>
      <protection locked="0"/>
    </xf>
    <xf numFmtId="4" fontId="34" fillId="0" borderId="12" xfId="0" applyNumberFormat="1" applyFont="1" applyBorder="1" applyAlignment="1" applyProtection="1">
      <alignment vertical="center"/>
      <protection locked="0"/>
    </xf>
    <xf numFmtId="171" fontId="34" fillId="0" borderId="1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top"/>
    </xf>
    <xf numFmtId="0" fontId="10" fillId="0" borderId="0" xfId="0" applyFont="1" applyAlignment="1" applyProtection="1">
      <alignment horizontal="left" vertical="center"/>
    </xf>
    <xf numFmtId="0" fontId="0" fillId="0" borderId="0" xfId="0" applyProtection="1"/>
    <xf numFmtId="0" fontId="9" fillId="0" borderId="0" xfId="0" applyFont="1" applyAlignment="1" applyProtection="1">
      <alignment horizontal="left" vertical="top"/>
    </xf>
    <xf numFmtId="0" fontId="9" fillId="0" borderId="0" xfId="0" applyFont="1" applyAlignment="1" applyProtection="1">
      <alignment horizontal="left" vertical="top" wrapText="1"/>
    </xf>
    <xf numFmtId="0" fontId="0" fillId="0" borderId="7" xfId="0" applyBorder="1" applyProtection="1"/>
    <xf numFmtId="0" fontId="11" fillId="0" borderId="8" xfId="0" applyFont="1" applyBorder="1" applyAlignment="1" applyProtection="1">
      <alignment horizontal="left" vertical="center"/>
    </xf>
    <xf numFmtId="4" fontId="11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169" fontId="8" fillId="0" borderId="0" xfId="0" applyNumberFormat="1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0" fillId="5" borderId="0" xfId="0" applyFont="1" applyFill="1" applyAlignment="1" applyProtection="1">
      <alignment vertical="center"/>
    </xf>
    <xf numFmtId="0" fontId="13" fillId="5" borderId="5" xfId="0" applyFont="1" applyFill="1" applyBorder="1" applyAlignment="1" applyProtection="1">
      <alignment horizontal="left" vertical="center"/>
    </xf>
    <xf numFmtId="0" fontId="0" fillId="5" borderId="6" xfId="0" applyFont="1" applyFill="1" applyBorder="1" applyAlignment="1" applyProtection="1">
      <alignment vertical="center"/>
    </xf>
    <xf numFmtId="0" fontId="13" fillId="5" borderId="6" xfId="0" applyFont="1" applyFill="1" applyBorder="1" applyAlignment="1" applyProtection="1">
      <alignment horizontal="center" vertical="center"/>
    </xf>
    <xf numFmtId="0" fontId="13" fillId="5" borderId="6" xfId="0" applyFont="1" applyFill="1" applyBorder="1" applyAlignment="1" applyProtection="1">
      <alignment horizontal="left" vertical="center"/>
    </xf>
    <xf numFmtId="0" fontId="0" fillId="5" borderId="6" xfId="0" applyFont="1" applyFill="1" applyBorder="1" applyAlignment="1" applyProtection="1">
      <alignment vertical="center"/>
    </xf>
    <xf numFmtId="4" fontId="13" fillId="5" borderId="6" xfId="0" applyNumberFormat="1" applyFont="1" applyFill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</cellXfs>
  <cellStyles count="2">
    <cellStyle name="Hypertextový odkaz" xfId="1" builtinId="8"/>
    <cellStyle name="Normální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285750</xdr:colOff>
      <xdr:row>1</xdr:row>
      <xdr:rowOff>142875</xdr:rowOff>
    </xdr:to>
    <xdr:pic>
      <xdr:nvPicPr>
        <xdr:cNvPr id="2" name="Picture 1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285750</xdr:colOff>
      <xdr:row>1</xdr:row>
      <xdr:rowOff>142875</xdr:rowOff>
    </xdr:to>
    <xdr:pic>
      <xdr:nvPicPr>
        <xdr:cNvPr id="2" name="Picture 1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285750</xdr:colOff>
      <xdr:row>1</xdr:row>
      <xdr:rowOff>142875</xdr:rowOff>
    </xdr:to>
    <xdr:pic>
      <xdr:nvPicPr>
        <xdr:cNvPr id="2" name="Picture 1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topLeftCell="A4" workbookViewId="0">
      <selection activeCell="U40" sqref="U40"/>
    </sheetView>
  </sheetViews>
  <sheetFormatPr defaultColWidth="12" defaultRowHeight="11.25"/>
  <cols>
    <col min="1" max="1" width="8.33203125" style="11" customWidth="1"/>
    <col min="2" max="2" width="1.6640625" style="11" customWidth="1"/>
    <col min="3" max="3" width="4.1640625" style="11" customWidth="1"/>
    <col min="4" max="33" width="2.6640625" style="11" customWidth="1"/>
    <col min="34" max="34" width="3.33203125" style="11" customWidth="1"/>
    <col min="35" max="35" width="31.6640625" style="11" customWidth="1"/>
    <col min="36" max="37" width="2.5" style="11" customWidth="1"/>
    <col min="38" max="38" width="8.33203125" style="11" customWidth="1"/>
    <col min="39" max="39" width="3.33203125" style="11" customWidth="1"/>
    <col min="40" max="40" width="13.33203125" style="11" customWidth="1"/>
    <col min="41" max="41" width="7.5" style="11" customWidth="1"/>
    <col min="42" max="42" width="4.1640625" style="11" customWidth="1"/>
    <col min="43" max="43" width="15.6640625" style="11" hidden="1" customWidth="1"/>
    <col min="44" max="44" width="13.6640625" style="11" customWidth="1"/>
    <col min="45" max="47" width="25.83203125" style="11" hidden="1" customWidth="1"/>
    <col min="48" max="49" width="21.6640625" style="11" hidden="1" customWidth="1"/>
    <col min="50" max="51" width="25" style="11" hidden="1" customWidth="1"/>
    <col min="52" max="52" width="21.6640625" style="11" hidden="1" customWidth="1"/>
    <col min="53" max="53" width="19.1640625" style="11" hidden="1" customWidth="1"/>
    <col min="54" max="54" width="25" style="11" hidden="1" customWidth="1"/>
    <col min="55" max="55" width="21.6640625" style="11" hidden="1" customWidth="1"/>
    <col min="56" max="56" width="19.1640625" style="11" hidden="1" customWidth="1"/>
    <col min="57" max="57" width="66.5" style="11" customWidth="1"/>
    <col min="58" max="70" width="12" style="11"/>
    <col min="71" max="91" width="9.33203125" style="11" hidden="1"/>
    <col min="92" max="16384" width="12" style="11"/>
  </cols>
  <sheetData>
    <row r="1" spans="1:74">
      <c r="A1" s="198" t="s">
        <v>0</v>
      </c>
      <c r="AZ1" s="198" t="s">
        <v>1</v>
      </c>
      <c r="BA1" s="198" t="s">
        <v>2</v>
      </c>
      <c r="BB1" s="198" t="s">
        <v>1</v>
      </c>
      <c r="BT1" s="198" t="s">
        <v>3</v>
      </c>
      <c r="BU1" s="198" t="s">
        <v>3</v>
      </c>
      <c r="BV1" s="198" t="s">
        <v>4</v>
      </c>
    </row>
    <row r="2" spans="1:74" ht="36.950000000000003" customHeight="1">
      <c r="AR2" s="161" t="s">
        <v>5</v>
      </c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S2" s="53" t="s">
        <v>6</v>
      </c>
      <c r="BT2" s="53" t="s">
        <v>7</v>
      </c>
    </row>
    <row r="3" spans="1:74" ht="6.95" customHeight="1">
      <c r="B3" s="12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4"/>
      <c r="BS3" s="53" t="s">
        <v>6</v>
      </c>
      <c r="BT3" s="53" t="s">
        <v>8</v>
      </c>
    </row>
    <row r="4" spans="1:74" ht="24.95" customHeight="1">
      <c r="B4" s="14"/>
      <c r="C4" s="160"/>
      <c r="D4" s="16" t="s">
        <v>9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R4" s="14"/>
      <c r="AS4" s="199" t="s">
        <v>10</v>
      </c>
      <c r="BS4" s="53" t="s">
        <v>11</v>
      </c>
    </row>
    <row r="5" spans="1:74" ht="12" customHeight="1">
      <c r="B5" s="14"/>
      <c r="C5" s="160"/>
      <c r="D5" s="257" t="s">
        <v>12</v>
      </c>
      <c r="E5" s="160"/>
      <c r="F5" s="160"/>
      <c r="G5" s="160"/>
      <c r="H5" s="160"/>
      <c r="I5" s="160"/>
      <c r="J5" s="160"/>
      <c r="K5" s="258" t="s">
        <v>13</v>
      </c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R5" s="14"/>
      <c r="BS5" s="53" t="s">
        <v>6</v>
      </c>
    </row>
    <row r="6" spans="1:74" ht="36.950000000000003" customHeight="1">
      <c r="B6" s="14"/>
      <c r="C6" s="160"/>
      <c r="D6" s="260" t="s">
        <v>14</v>
      </c>
      <c r="E6" s="160"/>
      <c r="F6" s="160"/>
      <c r="G6" s="160"/>
      <c r="H6" s="160"/>
      <c r="I6" s="160"/>
      <c r="J6" s="160"/>
      <c r="K6" s="261" t="s">
        <v>15</v>
      </c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R6" s="14"/>
      <c r="BS6" s="53" t="s">
        <v>6</v>
      </c>
    </row>
    <row r="7" spans="1:74" ht="12" customHeight="1">
      <c r="B7" s="14"/>
      <c r="C7" s="160"/>
      <c r="D7" s="17" t="s">
        <v>16</v>
      </c>
      <c r="E7" s="160"/>
      <c r="F7" s="160"/>
      <c r="G7" s="160"/>
      <c r="H7" s="160"/>
      <c r="I7" s="160"/>
      <c r="J7" s="160"/>
      <c r="K7" s="21" t="s">
        <v>1</v>
      </c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7" t="s">
        <v>17</v>
      </c>
      <c r="AL7" s="160"/>
      <c r="AM7" s="160"/>
      <c r="AN7" s="21" t="s">
        <v>1</v>
      </c>
      <c r="AO7" s="160"/>
      <c r="AR7" s="14"/>
      <c r="BS7" s="53" t="s">
        <v>6</v>
      </c>
    </row>
    <row r="8" spans="1:74" ht="12" customHeight="1">
      <c r="B8" s="14"/>
      <c r="C8" s="160"/>
      <c r="D8" s="17" t="s">
        <v>18</v>
      </c>
      <c r="E8" s="160"/>
      <c r="F8" s="160"/>
      <c r="G8" s="160"/>
      <c r="H8" s="160"/>
      <c r="I8" s="160"/>
      <c r="J8" s="160"/>
      <c r="K8" s="21" t="s">
        <v>19</v>
      </c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7" t="s">
        <v>20</v>
      </c>
      <c r="AL8" s="160"/>
      <c r="AM8" s="160"/>
      <c r="AN8" s="21" t="s">
        <v>21</v>
      </c>
      <c r="AO8" s="160"/>
      <c r="AR8" s="14"/>
      <c r="BS8" s="53" t="s">
        <v>6</v>
      </c>
    </row>
    <row r="9" spans="1:74" ht="14.45" customHeight="1">
      <c r="B9" s="14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R9" s="14"/>
      <c r="BS9" s="53" t="s">
        <v>6</v>
      </c>
    </row>
    <row r="10" spans="1:74" ht="12" customHeight="1">
      <c r="B10" s="14"/>
      <c r="C10" s="160"/>
      <c r="D10" s="17" t="s">
        <v>22</v>
      </c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7" t="s">
        <v>23</v>
      </c>
      <c r="AL10" s="160"/>
      <c r="AM10" s="160"/>
      <c r="AN10" s="21" t="s">
        <v>24</v>
      </c>
      <c r="AO10" s="160"/>
      <c r="AR10" s="14"/>
      <c r="BS10" s="53" t="s">
        <v>6</v>
      </c>
    </row>
    <row r="11" spans="1:74" ht="18.600000000000001" customHeight="1">
      <c r="B11" s="14"/>
      <c r="C11" s="160"/>
      <c r="D11" s="160"/>
      <c r="E11" s="21" t="s">
        <v>25</v>
      </c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7" t="s">
        <v>26</v>
      </c>
      <c r="AL11" s="160"/>
      <c r="AM11" s="160"/>
      <c r="AN11" s="21" t="s">
        <v>27</v>
      </c>
      <c r="AO11" s="160"/>
      <c r="AR11" s="14"/>
      <c r="BS11" s="53" t="s">
        <v>6</v>
      </c>
    </row>
    <row r="12" spans="1:74" ht="6.95" customHeight="1">
      <c r="B12" s="14"/>
      <c r="AR12" s="14"/>
      <c r="BS12" s="53" t="s">
        <v>6</v>
      </c>
    </row>
    <row r="13" spans="1:74" ht="12" customHeight="1">
      <c r="B13" s="14"/>
      <c r="D13" s="22" t="s">
        <v>28</v>
      </c>
      <c r="AK13" s="22" t="s">
        <v>23</v>
      </c>
      <c r="AN13" s="200" t="s">
        <v>1</v>
      </c>
      <c r="AR13" s="14"/>
      <c r="BS13" s="53" t="s">
        <v>6</v>
      </c>
    </row>
    <row r="14" spans="1:74" ht="12.75">
      <c r="B14" s="14"/>
      <c r="D14" s="201"/>
      <c r="E14" s="200" t="s">
        <v>29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AK14" s="22" t="s">
        <v>26</v>
      </c>
      <c r="AN14" s="200" t="s">
        <v>1</v>
      </c>
      <c r="AR14" s="14"/>
      <c r="BS14" s="53" t="s">
        <v>6</v>
      </c>
    </row>
    <row r="15" spans="1:74" ht="6.95" customHeight="1">
      <c r="B15" s="14"/>
      <c r="AR15" s="14"/>
      <c r="BS15" s="53" t="s">
        <v>3</v>
      </c>
    </row>
    <row r="16" spans="1:74" ht="12" customHeight="1">
      <c r="B16" s="14"/>
      <c r="C16" s="160"/>
      <c r="D16" s="17" t="s">
        <v>30</v>
      </c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7" t="s">
        <v>23</v>
      </c>
      <c r="AL16" s="160"/>
      <c r="AM16" s="160"/>
      <c r="AN16" s="21" t="s">
        <v>1</v>
      </c>
      <c r="AO16" s="160"/>
      <c r="AR16" s="14"/>
      <c r="BS16" s="53" t="s">
        <v>3</v>
      </c>
    </row>
    <row r="17" spans="1:71" ht="18.600000000000001" customHeight="1">
      <c r="B17" s="14"/>
      <c r="C17" s="160"/>
      <c r="D17" s="160"/>
      <c r="E17" s="21" t="s">
        <v>31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7" t="s">
        <v>26</v>
      </c>
      <c r="AL17" s="160"/>
      <c r="AM17" s="160"/>
      <c r="AN17" s="21" t="s">
        <v>1</v>
      </c>
      <c r="AO17" s="160"/>
      <c r="AR17" s="14"/>
      <c r="BS17" s="53" t="s">
        <v>32</v>
      </c>
    </row>
    <row r="18" spans="1:71" ht="6.95" customHeight="1">
      <c r="B18" s="14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R18" s="14"/>
      <c r="BS18" s="53" t="s">
        <v>6</v>
      </c>
    </row>
    <row r="19" spans="1:71" ht="12" customHeight="1">
      <c r="B19" s="14"/>
      <c r="C19" s="160"/>
      <c r="D19" s="17" t="s">
        <v>33</v>
      </c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7" t="s">
        <v>23</v>
      </c>
      <c r="AL19" s="160"/>
      <c r="AM19" s="160"/>
      <c r="AN19" s="21" t="s">
        <v>1</v>
      </c>
      <c r="AO19" s="160"/>
      <c r="AR19" s="14"/>
      <c r="BS19" s="53" t="s">
        <v>6</v>
      </c>
    </row>
    <row r="20" spans="1:71" ht="18.600000000000001" customHeight="1">
      <c r="B20" s="14"/>
      <c r="C20" s="160"/>
      <c r="D20" s="160"/>
      <c r="E20" s="21" t="s">
        <v>29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7" t="s">
        <v>26</v>
      </c>
      <c r="AL20" s="160"/>
      <c r="AM20" s="160"/>
      <c r="AN20" s="21" t="s">
        <v>1</v>
      </c>
      <c r="AO20" s="160"/>
      <c r="AR20" s="14"/>
      <c r="BS20" s="53" t="s">
        <v>32</v>
      </c>
    </row>
    <row r="21" spans="1:71" ht="6.95" customHeight="1">
      <c r="B21" s="14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R21" s="14"/>
    </row>
    <row r="22" spans="1:71" ht="12" customHeight="1">
      <c r="B22" s="14"/>
      <c r="C22" s="160"/>
      <c r="D22" s="17" t="s">
        <v>34</v>
      </c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R22" s="14"/>
    </row>
    <row r="23" spans="1:71" ht="16.5" customHeight="1">
      <c r="B23" s="14"/>
      <c r="C23" s="160"/>
      <c r="D23" s="160"/>
      <c r="E23" s="168" t="s">
        <v>1</v>
      </c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0"/>
      <c r="AR23" s="14"/>
    </row>
    <row r="24" spans="1:71" ht="6.95" customHeight="1">
      <c r="B24" s="14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R24" s="14"/>
    </row>
    <row r="25" spans="1:71" ht="6.95" customHeight="1">
      <c r="B25" s="14"/>
      <c r="C25" s="160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R25" s="14"/>
    </row>
    <row r="26" spans="1:71" s="2" customFormat="1" ht="25.9" customHeight="1">
      <c r="A26" s="18"/>
      <c r="B26" s="79"/>
      <c r="C26" s="20"/>
      <c r="D26" s="263" t="s">
        <v>35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264">
        <f>ROUND(AG94,2)</f>
        <v>0</v>
      </c>
      <c r="AL26" s="265"/>
      <c r="AM26" s="265"/>
      <c r="AN26" s="265"/>
      <c r="AO26" s="265"/>
      <c r="AP26" s="18"/>
      <c r="AQ26" s="18"/>
      <c r="AR26" s="79"/>
      <c r="BE26" s="18"/>
    </row>
    <row r="27" spans="1:71" s="2" customFormat="1" ht="6.95" customHeight="1">
      <c r="A27" s="18"/>
      <c r="B27" s="7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18"/>
      <c r="AQ27" s="18"/>
      <c r="AR27" s="79"/>
      <c r="BE27" s="18"/>
    </row>
    <row r="28" spans="1:71" s="2" customFormat="1" ht="12.75">
      <c r="A28" s="18"/>
      <c r="B28" s="79"/>
      <c r="C28" s="20"/>
      <c r="D28" s="20"/>
      <c r="E28" s="20"/>
      <c r="F28" s="20"/>
      <c r="G28" s="20"/>
      <c r="H28" s="20"/>
      <c r="I28" s="20"/>
      <c r="J28" s="20"/>
      <c r="K28" s="20"/>
      <c r="L28" s="266" t="s">
        <v>36</v>
      </c>
      <c r="M28" s="266"/>
      <c r="N28" s="266"/>
      <c r="O28" s="266"/>
      <c r="P28" s="266"/>
      <c r="Q28" s="20"/>
      <c r="R28" s="20"/>
      <c r="S28" s="20"/>
      <c r="T28" s="20"/>
      <c r="U28" s="20"/>
      <c r="V28" s="20"/>
      <c r="W28" s="266" t="s">
        <v>37</v>
      </c>
      <c r="X28" s="266"/>
      <c r="Y28" s="266"/>
      <c r="Z28" s="266"/>
      <c r="AA28" s="266"/>
      <c r="AB28" s="266"/>
      <c r="AC28" s="266"/>
      <c r="AD28" s="266"/>
      <c r="AE28" s="266"/>
      <c r="AF28" s="20"/>
      <c r="AG28" s="20"/>
      <c r="AH28" s="20"/>
      <c r="AI28" s="20"/>
      <c r="AJ28" s="20"/>
      <c r="AK28" s="266" t="s">
        <v>38</v>
      </c>
      <c r="AL28" s="266"/>
      <c r="AM28" s="266"/>
      <c r="AN28" s="266"/>
      <c r="AO28" s="266"/>
      <c r="AP28" s="18"/>
      <c r="AQ28" s="18"/>
      <c r="AR28" s="79"/>
      <c r="BE28" s="18"/>
    </row>
    <row r="29" spans="1:71" s="202" customFormat="1" ht="14.45" customHeight="1">
      <c r="B29" s="203"/>
      <c r="C29" s="267"/>
      <c r="D29" s="17" t="s">
        <v>39</v>
      </c>
      <c r="E29" s="267"/>
      <c r="F29" s="17" t="s">
        <v>40</v>
      </c>
      <c r="G29" s="267"/>
      <c r="H29" s="267"/>
      <c r="I29" s="267"/>
      <c r="J29" s="267"/>
      <c r="K29" s="267"/>
      <c r="L29" s="268">
        <v>0.21</v>
      </c>
      <c r="M29" s="269"/>
      <c r="N29" s="269"/>
      <c r="O29" s="269"/>
      <c r="P29" s="269"/>
      <c r="Q29" s="267"/>
      <c r="R29" s="267"/>
      <c r="S29" s="267"/>
      <c r="T29" s="267"/>
      <c r="U29" s="267"/>
      <c r="V29" s="267"/>
      <c r="W29" s="270">
        <f>ROUND(AZ94,2)</f>
        <v>0</v>
      </c>
      <c r="X29" s="269"/>
      <c r="Y29" s="269"/>
      <c r="Z29" s="269"/>
      <c r="AA29" s="269"/>
      <c r="AB29" s="269"/>
      <c r="AC29" s="269"/>
      <c r="AD29" s="269"/>
      <c r="AE29" s="269"/>
      <c r="AF29" s="267"/>
      <c r="AG29" s="267"/>
      <c r="AH29" s="267"/>
      <c r="AI29" s="267"/>
      <c r="AJ29" s="267"/>
      <c r="AK29" s="270">
        <f>ROUND(AV94,2)</f>
        <v>0</v>
      </c>
      <c r="AL29" s="269"/>
      <c r="AM29" s="269"/>
      <c r="AN29" s="269"/>
      <c r="AO29" s="269"/>
      <c r="AR29" s="203"/>
    </row>
    <row r="30" spans="1:71" s="202" customFormat="1" ht="14.45" customHeight="1">
      <c r="B30" s="203"/>
      <c r="C30" s="267"/>
      <c r="D30" s="267"/>
      <c r="E30" s="267"/>
      <c r="F30" s="17" t="s">
        <v>41</v>
      </c>
      <c r="G30" s="267"/>
      <c r="H30" s="267"/>
      <c r="I30" s="267"/>
      <c r="J30" s="267"/>
      <c r="K30" s="267"/>
      <c r="L30" s="268">
        <v>0.12</v>
      </c>
      <c r="M30" s="269"/>
      <c r="N30" s="269"/>
      <c r="O30" s="269"/>
      <c r="P30" s="269"/>
      <c r="Q30" s="267"/>
      <c r="R30" s="267"/>
      <c r="S30" s="267"/>
      <c r="T30" s="267"/>
      <c r="U30" s="267"/>
      <c r="V30" s="267"/>
      <c r="W30" s="270">
        <f>ROUND(BA94,2)</f>
        <v>0</v>
      </c>
      <c r="X30" s="269"/>
      <c r="Y30" s="269"/>
      <c r="Z30" s="269"/>
      <c r="AA30" s="269"/>
      <c r="AB30" s="269"/>
      <c r="AC30" s="269"/>
      <c r="AD30" s="269"/>
      <c r="AE30" s="269"/>
      <c r="AF30" s="267"/>
      <c r="AG30" s="267"/>
      <c r="AH30" s="267"/>
      <c r="AI30" s="267"/>
      <c r="AJ30" s="267"/>
      <c r="AK30" s="270">
        <f>ROUND(AW94,2)</f>
        <v>0</v>
      </c>
      <c r="AL30" s="269"/>
      <c r="AM30" s="269"/>
      <c r="AN30" s="269"/>
      <c r="AO30" s="269"/>
      <c r="AR30" s="203"/>
    </row>
    <row r="31" spans="1:71" s="202" customFormat="1" ht="14.45" hidden="1" customHeight="1">
      <c r="B31" s="203"/>
      <c r="C31" s="267"/>
      <c r="D31" s="267"/>
      <c r="E31" s="267"/>
      <c r="F31" s="17" t="s">
        <v>42</v>
      </c>
      <c r="G31" s="267"/>
      <c r="H31" s="267"/>
      <c r="I31" s="267"/>
      <c r="J31" s="267"/>
      <c r="K31" s="267"/>
      <c r="L31" s="268">
        <v>0.21</v>
      </c>
      <c r="M31" s="269"/>
      <c r="N31" s="269"/>
      <c r="O31" s="269"/>
      <c r="P31" s="269"/>
      <c r="Q31" s="267"/>
      <c r="R31" s="267"/>
      <c r="S31" s="267"/>
      <c r="T31" s="267"/>
      <c r="U31" s="267"/>
      <c r="V31" s="267"/>
      <c r="W31" s="270">
        <f>ROUND(BB94,2)</f>
        <v>0</v>
      </c>
      <c r="X31" s="269"/>
      <c r="Y31" s="269"/>
      <c r="Z31" s="269"/>
      <c r="AA31" s="269"/>
      <c r="AB31" s="269"/>
      <c r="AC31" s="269"/>
      <c r="AD31" s="269"/>
      <c r="AE31" s="269"/>
      <c r="AF31" s="267"/>
      <c r="AG31" s="267"/>
      <c r="AH31" s="267"/>
      <c r="AI31" s="267"/>
      <c r="AJ31" s="267"/>
      <c r="AK31" s="270">
        <v>0</v>
      </c>
      <c r="AL31" s="269"/>
      <c r="AM31" s="269"/>
      <c r="AN31" s="269"/>
      <c r="AO31" s="269"/>
      <c r="AR31" s="203"/>
    </row>
    <row r="32" spans="1:71" s="202" customFormat="1" ht="14.45" hidden="1" customHeight="1">
      <c r="B32" s="203"/>
      <c r="C32" s="267"/>
      <c r="D32" s="267"/>
      <c r="E32" s="267"/>
      <c r="F32" s="17" t="s">
        <v>43</v>
      </c>
      <c r="G32" s="267"/>
      <c r="H32" s="267"/>
      <c r="I32" s="267"/>
      <c r="J32" s="267"/>
      <c r="K32" s="267"/>
      <c r="L32" s="268">
        <v>0.12</v>
      </c>
      <c r="M32" s="269"/>
      <c r="N32" s="269"/>
      <c r="O32" s="269"/>
      <c r="P32" s="269"/>
      <c r="Q32" s="267"/>
      <c r="R32" s="267"/>
      <c r="S32" s="267"/>
      <c r="T32" s="267"/>
      <c r="U32" s="267"/>
      <c r="V32" s="267"/>
      <c r="W32" s="270">
        <f>ROUND(BC94,2)</f>
        <v>0</v>
      </c>
      <c r="X32" s="269"/>
      <c r="Y32" s="269"/>
      <c r="Z32" s="269"/>
      <c r="AA32" s="269"/>
      <c r="AB32" s="269"/>
      <c r="AC32" s="269"/>
      <c r="AD32" s="269"/>
      <c r="AE32" s="269"/>
      <c r="AF32" s="267"/>
      <c r="AG32" s="267"/>
      <c r="AH32" s="267"/>
      <c r="AI32" s="267"/>
      <c r="AJ32" s="267"/>
      <c r="AK32" s="270">
        <v>0</v>
      </c>
      <c r="AL32" s="269"/>
      <c r="AM32" s="269"/>
      <c r="AN32" s="269"/>
      <c r="AO32" s="269"/>
      <c r="AR32" s="203"/>
    </row>
    <row r="33" spans="1:57" s="202" customFormat="1" ht="14.45" hidden="1" customHeight="1">
      <c r="B33" s="203"/>
      <c r="C33" s="267"/>
      <c r="D33" s="267"/>
      <c r="E33" s="267"/>
      <c r="F33" s="17" t="s">
        <v>44</v>
      </c>
      <c r="G33" s="267"/>
      <c r="H33" s="267"/>
      <c r="I33" s="267"/>
      <c r="J33" s="267"/>
      <c r="K33" s="267"/>
      <c r="L33" s="268">
        <v>0</v>
      </c>
      <c r="M33" s="269"/>
      <c r="N33" s="269"/>
      <c r="O33" s="269"/>
      <c r="P33" s="269"/>
      <c r="Q33" s="267"/>
      <c r="R33" s="267"/>
      <c r="S33" s="267"/>
      <c r="T33" s="267"/>
      <c r="U33" s="267"/>
      <c r="V33" s="267"/>
      <c r="W33" s="270">
        <f>ROUND(BD94,2)</f>
        <v>0</v>
      </c>
      <c r="X33" s="269"/>
      <c r="Y33" s="269"/>
      <c r="Z33" s="269"/>
      <c r="AA33" s="269"/>
      <c r="AB33" s="269"/>
      <c r="AC33" s="269"/>
      <c r="AD33" s="269"/>
      <c r="AE33" s="269"/>
      <c r="AF33" s="267"/>
      <c r="AG33" s="267"/>
      <c r="AH33" s="267"/>
      <c r="AI33" s="267"/>
      <c r="AJ33" s="267"/>
      <c r="AK33" s="270">
        <v>0</v>
      </c>
      <c r="AL33" s="269"/>
      <c r="AM33" s="269"/>
      <c r="AN33" s="269"/>
      <c r="AO33" s="269"/>
      <c r="AR33" s="203"/>
    </row>
    <row r="34" spans="1:57" s="2" customFormat="1" ht="6.95" customHeight="1">
      <c r="A34" s="18"/>
      <c r="B34" s="7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18"/>
      <c r="AQ34" s="18"/>
      <c r="AR34" s="79"/>
      <c r="BE34" s="18"/>
    </row>
    <row r="35" spans="1:57" s="2" customFormat="1" ht="25.9" customHeight="1">
      <c r="A35" s="18"/>
      <c r="B35" s="79"/>
      <c r="C35" s="271"/>
      <c r="D35" s="272" t="s">
        <v>45</v>
      </c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4" t="s">
        <v>46</v>
      </c>
      <c r="U35" s="273"/>
      <c r="V35" s="273"/>
      <c r="W35" s="273"/>
      <c r="X35" s="275" t="s">
        <v>47</v>
      </c>
      <c r="Y35" s="276"/>
      <c r="Z35" s="276"/>
      <c r="AA35" s="276"/>
      <c r="AB35" s="276"/>
      <c r="AC35" s="273"/>
      <c r="AD35" s="273"/>
      <c r="AE35" s="273"/>
      <c r="AF35" s="273"/>
      <c r="AG35" s="273"/>
      <c r="AH35" s="273"/>
      <c r="AI35" s="273"/>
      <c r="AJ35" s="273"/>
      <c r="AK35" s="277">
        <f>SUM(AK26:AK33)</f>
        <v>0</v>
      </c>
      <c r="AL35" s="276"/>
      <c r="AM35" s="276"/>
      <c r="AN35" s="276"/>
      <c r="AO35" s="278"/>
      <c r="AP35" s="204"/>
      <c r="AQ35" s="204"/>
      <c r="AR35" s="79"/>
      <c r="BE35" s="18"/>
    </row>
    <row r="36" spans="1:57" s="2" customFormat="1" ht="6.95" customHeight="1">
      <c r="A36" s="18"/>
      <c r="B36" s="7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18"/>
      <c r="AQ36" s="18"/>
      <c r="AR36" s="79"/>
      <c r="BE36" s="18"/>
    </row>
    <row r="37" spans="1:57" s="2" customFormat="1" ht="14.45" customHeight="1">
      <c r="A37" s="18"/>
      <c r="B37" s="7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18"/>
      <c r="AQ37" s="18"/>
      <c r="AR37" s="79"/>
      <c r="BE37" s="18"/>
    </row>
    <row r="38" spans="1:57" ht="14.45" customHeight="1">
      <c r="B38" s="14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R38" s="14"/>
    </row>
    <row r="39" spans="1:57" ht="14.45" customHeight="1">
      <c r="B39" s="14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R39" s="14"/>
    </row>
    <row r="40" spans="1:57" ht="14.45" customHeight="1">
      <c r="B40" s="1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R40" s="14"/>
    </row>
    <row r="41" spans="1:57" ht="14.45" customHeight="1">
      <c r="B41" s="14"/>
      <c r="AR41" s="14"/>
    </row>
    <row r="42" spans="1:57" ht="14.45" customHeight="1">
      <c r="B42" s="14"/>
      <c r="AR42" s="14"/>
    </row>
    <row r="43" spans="1:57" ht="14.45" customHeight="1">
      <c r="B43" s="14"/>
      <c r="AR43" s="14"/>
    </row>
    <row r="44" spans="1:57" ht="14.45" customHeight="1">
      <c r="B44" s="14"/>
      <c r="AR44" s="14"/>
    </row>
    <row r="45" spans="1:57" ht="14.45" customHeight="1">
      <c r="B45" s="14"/>
      <c r="AR45" s="14"/>
    </row>
    <row r="46" spans="1:57" ht="14.45" customHeight="1">
      <c r="B46" s="14"/>
      <c r="AR46" s="14"/>
    </row>
    <row r="47" spans="1:57" ht="14.45" customHeight="1">
      <c r="B47" s="14"/>
      <c r="AR47" s="14"/>
    </row>
    <row r="48" spans="1:57" ht="14.45" customHeight="1">
      <c r="B48" s="14"/>
      <c r="AR48" s="14"/>
    </row>
    <row r="49" spans="1:57" s="2" customFormat="1" ht="14.45" customHeight="1">
      <c r="B49" s="38"/>
      <c r="D49" s="173" t="s">
        <v>48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3" t="s">
        <v>49</v>
      </c>
      <c r="AI49" s="174"/>
      <c r="AJ49" s="174"/>
      <c r="AK49" s="174"/>
      <c r="AL49" s="174"/>
      <c r="AM49" s="174"/>
      <c r="AN49" s="174"/>
      <c r="AO49" s="174"/>
      <c r="AR49" s="38"/>
    </row>
    <row r="50" spans="1:57">
      <c r="B50" s="14"/>
      <c r="AR50" s="14"/>
    </row>
    <row r="51" spans="1:57">
      <c r="B51" s="14"/>
      <c r="AR51" s="14"/>
    </row>
    <row r="52" spans="1:57">
      <c r="B52" s="14"/>
      <c r="AR52" s="14"/>
    </row>
    <row r="53" spans="1:57">
      <c r="B53" s="14"/>
      <c r="AR53" s="14"/>
    </row>
    <row r="54" spans="1:57">
      <c r="B54" s="14"/>
      <c r="AR54" s="14"/>
    </row>
    <row r="55" spans="1:57">
      <c r="B55" s="14"/>
      <c r="AR55" s="14"/>
    </row>
    <row r="56" spans="1:57">
      <c r="B56" s="14"/>
      <c r="AR56" s="14"/>
    </row>
    <row r="57" spans="1:57">
      <c r="B57" s="14"/>
      <c r="AR57" s="14"/>
    </row>
    <row r="58" spans="1:57">
      <c r="B58" s="14"/>
      <c r="AR58" s="14"/>
    </row>
    <row r="59" spans="1:57">
      <c r="B59" s="14"/>
      <c r="AR59" s="14"/>
    </row>
    <row r="60" spans="1:57" s="2" customFormat="1" ht="12.75">
      <c r="A60" s="18"/>
      <c r="B60" s="79"/>
      <c r="C60" s="18"/>
      <c r="D60" s="175" t="s">
        <v>50</v>
      </c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5" t="s">
        <v>51</v>
      </c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5" t="s">
        <v>50</v>
      </c>
      <c r="AI60" s="176"/>
      <c r="AJ60" s="176"/>
      <c r="AK60" s="176"/>
      <c r="AL60" s="176"/>
      <c r="AM60" s="175" t="s">
        <v>51</v>
      </c>
      <c r="AN60" s="176"/>
      <c r="AO60" s="176"/>
      <c r="AP60" s="18"/>
      <c r="AQ60" s="18"/>
      <c r="AR60" s="79"/>
      <c r="BE60" s="18"/>
    </row>
    <row r="61" spans="1:57">
      <c r="B61" s="14"/>
      <c r="AR61" s="14"/>
    </row>
    <row r="62" spans="1:57">
      <c r="B62" s="14"/>
      <c r="AR62" s="14"/>
    </row>
    <row r="63" spans="1:57">
      <c r="B63" s="14"/>
      <c r="AR63" s="14"/>
    </row>
    <row r="64" spans="1:57" s="2" customFormat="1" ht="12.75">
      <c r="A64" s="18"/>
      <c r="B64" s="79"/>
      <c r="C64" s="18"/>
      <c r="D64" s="173" t="s">
        <v>52</v>
      </c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3" t="s">
        <v>53</v>
      </c>
      <c r="AI64" s="177"/>
      <c r="AJ64" s="177"/>
      <c r="AK64" s="177"/>
      <c r="AL64" s="177"/>
      <c r="AM64" s="177"/>
      <c r="AN64" s="177"/>
      <c r="AO64" s="177"/>
      <c r="AP64" s="18"/>
      <c r="AQ64" s="18"/>
      <c r="AR64" s="79"/>
      <c r="BE64" s="18"/>
    </row>
    <row r="65" spans="1:57">
      <c r="B65" s="14"/>
      <c r="AR65" s="14"/>
    </row>
    <row r="66" spans="1:57">
      <c r="B66" s="14"/>
      <c r="AR66" s="14"/>
    </row>
    <row r="67" spans="1:57">
      <c r="B67" s="14"/>
      <c r="AR67" s="14"/>
    </row>
    <row r="68" spans="1:57">
      <c r="B68" s="14"/>
      <c r="AR68" s="14"/>
    </row>
    <row r="69" spans="1:57">
      <c r="B69" s="14"/>
      <c r="AR69" s="14"/>
    </row>
    <row r="70" spans="1:57">
      <c r="B70" s="14"/>
      <c r="AR70" s="14"/>
    </row>
    <row r="71" spans="1:57">
      <c r="B71" s="14"/>
      <c r="AR71" s="14"/>
    </row>
    <row r="72" spans="1:57">
      <c r="B72" s="14"/>
      <c r="AR72" s="14"/>
    </row>
    <row r="73" spans="1:57">
      <c r="B73" s="14"/>
      <c r="AR73" s="14"/>
    </row>
    <row r="74" spans="1:57">
      <c r="B74" s="14"/>
      <c r="AR74" s="14"/>
    </row>
    <row r="75" spans="1:57" s="2" customFormat="1" ht="12.75">
      <c r="A75" s="18"/>
      <c r="B75" s="79"/>
      <c r="C75" s="18"/>
      <c r="D75" s="175" t="s">
        <v>50</v>
      </c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5" t="s">
        <v>51</v>
      </c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5" t="s">
        <v>50</v>
      </c>
      <c r="AI75" s="176"/>
      <c r="AJ75" s="176"/>
      <c r="AK75" s="176"/>
      <c r="AL75" s="176"/>
      <c r="AM75" s="175" t="s">
        <v>51</v>
      </c>
      <c r="AN75" s="176"/>
      <c r="AO75" s="176"/>
      <c r="AP75" s="18"/>
      <c r="AQ75" s="18"/>
      <c r="AR75" s="79"/>
      <c r="BE75" s="18"/>
    </row>
    <row r="76" spans="1:57" s="2" customFormat="1">
      <c r="A76" s="18"/>
      <c r="B76" s="79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79"/>
      <c r="BE76" s="18"/>
    </row>
    <row r="77" spans="1:57" s="2" customFormat="1" ht="6.95" customHeight="1">
      <c r="A77" s="18"/>
      <c r="B77" s="55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79"/>
      <c r="BE77" s="18"/>
    </row>
    <row r="81" spans="1:91" s="2" customFormat="1" ht="6.95" customHeight="1">
      <c r="A81" s="18"/>
      <c r="B81" s="57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78"/>
      <c r="AO81" s="178"/>
      <c r="AP81" s="178"/>
      <c r="AQ81" s="178"/>
      <c r="AR81" s="79"/>
      <c r="BE81" s="18"/>
    </row>
    <row r="82" spans="1:91" s="2" customFormat="1" ht="24.95" customHeight="1">
      <c r="A82" s="18"/>
      <c r="B82" s="79"/>
      <c r="C82" s="170" t="s">
        <v>54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79"/>
      <c r="BE82" s="18"/>
    </row>
    <row r="83" spans="1:91" s="2" customFormat="1" ht="6.95" customHeight="1">
      <c r="A83" s="18"/>
      <c r="B83" s="79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79"/>
      <c r="BE83" s="18"/>
    </row>
    <row r="84" spans="1:91" s="205" customFormat="1" ht="12" customHeight="1">
      <c r="B84" s="206"/>
      <c r="C84" s="22" t="s">
        <v>12</v>
      </c>
      <c r="L84" s="205" t="str">
        <f>K5</f>
        <v>3177</v>
      </c>
      <c r="AR84" s="206"/>
    </row>
    <row r="85" spans="1:91" s="207" customFormat="1" ht="36.950000000000003" customHeight="1">
      <c r="B85" s="208"/>
      <c r="C85" s="209" t="s">
        <v>14</v>
      </c>
      <c r="L85" s="171" t="str">
        <f>K6</f>
        <v>Výhybna na MK ul. Křivé</v>
      </c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R85" s="208"/>
    </row>
    <row r="86" spans="1:91" s="2" customFormat="1" ht="6.95" customHeight="1">
      <c r="A86" s="18"/>
      <c r="B86" s="79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79"/>
      <c r="BE86" s="18"/>
    </row>
    <row r="87" spans="1:91" s="2" customFormat="1" ht="12" customHeight="1">
      <c r="A87" s="18"/>
      <c r="B87" s="79"/>
      <c r="C87" s="22" t="s">
        <v>18</v>
      </c>
      <c r="D87" s="18"/>
      <c r="E87" s="18"/>
      <c r="F87" s="18"/>
      <c r="G87" s="18"/>
      <c r="H87" s="18"/>
      <c r="I87" s="18"/>
      <c r="J87" s="18"/>
      <c r="K87" s="18"/>
      <c r="L87" s="211" t="str">
        <f>IF(K8="","",K8)</f>
        <v>Valašské Meziříčí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22" t="s">
        <v>20</v>
      </c>
      <c r="AJ87" s="18"/>
      <c r="AK87" s="18"/>
      <c r="AL87" s="18"/>
      <c r="AM87" s="212" t="str">
        <f>IF(AN8="","",AN8)</f>
        <v>2. 7. 2025</v>
      </c>
      <c r="AN87" s="212"/>
      <c r="AO87" s="18"/>
      <c r="AP87" s="18"/>
      <c r="AQ87" s="18"/>
      <c r="AR87" s="79"/>
      <c r="BE87" s="18"/>
    </row>
    <row r="88" spans="1:91" s="2" customFormat="1" ht="6.95" customHeight="1">
      <c r="A88" s="18"/>
      <c r="B88" s="7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79"/>
      <c r="BE88" s="18"/>
    </row>
    <row r="89" spans="1:91" s="2" customFormat="1" ht="15.2" customHeight="1">
      <c r="A89" s="18"/>
      <c r="B89" s="79"/>
      <c r="C89" s="22" t="s">
        <v>22</v>
      </c>
      <c r="D89" s="18"/>
      <c r="E89" s="18"/>
      <c r="F89" s="18"/>
      <c r="G89" s="18"/>
      <c r="H89" s="18"/>
      <c r="I89" s="18"/>
      <c r="J89" s="18"/>
      <c r="K89" s="18"/>
      <c r="L89" s="205" t="str">
        <f>IF(E11="","",E11)</f>
        <v>Město Valašské Meziříčí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22" t="s">
        <v>30</v>
      </c>
      <c r="AJ89" s="18"/>
      <c r="AK89" s="18"/>
      <c r="AL89" s="18"/>
      <c r="AM89" s="213" t="str">
        <f>IF(E17="","",E17)</f>
        <v>via-pds s.r.o.</v>
      </c>
      <c r="AN89" s="214"/>
      <c r="AO89" s="214"/>
      <c r="AP89" s="214"/>
      <c r="AQ89" s="18"/>
      <c r="AR89" s="79"/>
      <c r="AS89" s="215" t="s">
        <v>55</v>
      </c>
      <c r="AT89" s="216"/>
      <c r="AU89" s="100"/>
      <c r="AV89" s="100"/>
      <c r="AW89" s="100"/>
      <c r="AX89" s="100"/>
      <c r="AY89" s="100"/>
      <c r="AZ89" s="100"/>
      <c r="BA89" s="100"/>
      <c r="BB89" s="100"/>
      <c r="BC89" s="100"/>
      <c r="BD89" s="217"/>
      <c r="BE89" s="18"/>
    </row>
    <row r="90" spans="1:91" s="2" customFormat="1" ht="15.2" customHeight="1">
      <c r="A90" s="18"/>
      <c r="B90" s="79"/>
      <c r="C90" s="22" t="s">
        <v>28</v>
      </c>
      <c r="D90" s="18"/>
      <c r="E90" s="18"/>
      <c r="F90" s="18"/>
      <c r="G90" s="18"/>
      <c r="H90" s="18"/>
      <c r="I90" s="18"/>
      <c r="J90" s="18"/>
      <c r="K90" s="18"/>
      <c r="L90" s="205" t="str">
        <f>IF(E14="","",E14)</f>
        <v/>
      </c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22" t="s">
        <v>33</v>
      </c>
      <c r="AJ90" s="18"/>
      <c r="AK90" s="18"/>
      <c r="AL90" s="18"/>
      <c r="AM90" s="213" t="str">
        <f>IF(E20="","",E20)</f>
        <v/>
      </c>
      <c r="AN90" s="214"/>
      <c r="AO90" s="214"/>
      <c r="AP90" s="214"/>
      <c r="AQ90" s="18"/>
      <c r="AR90" s="79"/>
      <c r="AS90" s="218"/>
      <c r="AT90" s="219"/>
      <c r="AU90" s="182"/>
      <c r="AV90" s="182"/>
      <c r="AW90" s="182"/>
      <c r="AX90" s="182"/>
      <c r="AY90" s="182"/>
      <c r="AZ90" s="182"/>
      <c r="BA90" s="182"/>
      <c r="BB90" s="182"/>
      <c r="BC90" s="182"/>
      <c r="BD90" s="183"/>
      <c r="BE90" s="18"/>
    </row>
    <row r="91" spans="1:91" s="2" customFormat="1" ht="10.9" customHeight="1">
      <c r="A91" s="18"/>
      <c r="B91" s="79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79"/>
      <c r="AS91" s="218"/>
      <c r="AT91" s="219"/>
      <c r="AU91" s="182"/>
      <c r="AV91" s="182"/>
      <c r="AW91" s="182"/>
      <c r="AX91" s="182"/>
      <c r="AY91" s="182"/>
      <c r="AZ91" s="182"/>
      <c r="BA91" s="182"/>
      <c r="BB91" s="182"/>
      <c r="BC91" s="182"/>
      <c r="BD91" s="183"/>
      <c r="BE91" s="18"/>
    </row>
    <row r="92" spans="1:91" s="2" customFormat="1" ht="29.25" customHeight="1">
      <c r="A92" s="18"/>
      <c r="B92" s="79"/>
      <c r="C92" s="220" t="s">
        <v>56</v>
      </c>
      <c r="D92" s="221"/>
      <c r="E92" s="221"/>
      <c r="F92" s="221"/>
      <c r="G92" s="221"/>
      <c r="H92" s="172"/>
      <c r="I92" s="222" t="s">
        <v>57</v>
      </c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3" t="s">
        <v>58</v>
      </c>
      <c r="AH92" s="221"/>
      <c r="AI92" s="221"/>
      <c r="AJ92" s="221"/>
      <c r="AK92" s="221"/>
      <c r="AL92" s="221"/>
      <c r="AM92" s="221"/>
      <c r="AN92" s="222" t="s">
        <v>59</v>
      </c>
      <c r="AO92" s="221"/>
      <c r="AP92" s="224"/>
      <c r="AQ92" s="225" t="s">
        <v>60</v>
      </c>
      <c r="AR92" s="79"/>
      <c r="AS92" s="96" t="s">
        <v>61</v>
      </c>
      <c r="AT92" s="97" t="s">
        <v>62</v>
      </c>
      <c r="AU92" s="97" t="s">
        <v>63</v>
      </c>
      <c r="AV92" s="97" t="s">
        <v>64</v>
      </c>
      <c r="AW92" s="97" t="s">
        <v>65</v>
      </c>
      <c r="AX92" s="97" t="s">
        <v>66</v>
      </c>
      <c r="AY92" s="97" t="s">
        <v>67</v>
      </c>
      <c r="AZ92" s="97" t="s">
        <v>68</v>
      </c>
      <c r="BA92" s="97" t="s">
        <v>69</v>
      </c>
      <c r="BB92" s="97" t="s">
        <v>70</v>
      </c>
      <c r="BC92" s="97" t="s">
        <v>71</v>
      </c>
      <c r="BD92" s="115" t="s">
        <v>72</v>
      </c>
      <c r="BE92" s="18"/>
    </row>
    <row r="93" spans="1:91" s="2" customFormat="1" ht="10.9" customHeight="1">
      <c r="A93" s="18"/>
      <c r="B93" s="79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79"/>
      <c r="AS93" s="99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226"/>
      <c r="BE93" s="18"/>
    </row>
    <row r="94" spans="1:91" s="227" customFormat="1" ht="32.450000000000003" customHeight="1">
      <c r="B94" s="228"/>
      <c r="C94" s="179" t="s">
        <v>73</v>
      </c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  <c r="AC94" s="229"/>
      <c r="AD94" s="229"/>
      <c r="AE94" s="229"/>
      <c r="AF94" s="229"/>
      <c r="AG94" s="230">
        <f>ROUND(SUM(AG95:AG96),2)</f>
        <v>0</v>
      </c>
      <c r="AH94" s="230"/>
      <c r="AI94" s="230"/>
      <c r="AJ94" s="230"/>
      <c r="AK94" s="230"/>
      <c r="AL94" s="230"/>
      <c r="AM94" s="230"/>
      <c r="AN94" s="231">
        <f>SUM(AG94,AT94)</f>
        <v>0</v>
      </c>
      <c r="AO94" s="231"/>
      <c r="AP94" s="231"/>
      <c r="AQ94" s="232" t="s">
        <v>1</v>
      </c>
      <c r="AR94" s="228"/>
      <c r="AS94" s="233">
        <f>ROUND(SUM(AS95:AS96),2)</f>
        <v>0</v>
      </c>
      <c r="AT94" s="234">
        <f>ROUND(SUM(AV94:AW94),2)</f>
        <v>0</v>
      </c>
      <c r="AU94" s="235">
        <f>ROUND(SUM(AU95:AU96),5)</f>
        <v>360.51652000000001</v>
      </c>
      <c r="AV94" s="234">
        <f>ROUND(AZ94*L29,2)</f>
        <v>0</v>
      </c>
      <c r="AW94" s="234">
        <f>ROUND(BA94*L30,2)</f>
        <v>0</v>
      </c>
      <c r="AX94" s="234">
        <f>ROUND(BB94*L29,2)</f>
        <v>0</v>
      </c>
      <c r="AY94" s="234">
        <f>ROUND(BC94*L30,2)</f>
        <v>0</v>
      </c>
      <c r="AZ94" s="234">
        <f>ROUND(SUM(AZ95:AZ96),2)</f>
        <v>0</v>
      </c>
      <c r="BA94" s="234">
        <f>ROUND(SUM(BA95:BA96),2)</f>
        <v>0</v>
      </c>
      <c r="BB94" s="234">
        <f>ROUND(SUM(BB95:BB96),2)</f>
        <v>0</v>
      </c>
      <c r="BC94" s="234">
        <f>ROUND(SUM(BC95:BC96),2)</f>
        <v>0</v>
      </c>
      <c r="BD94" s="236">
        <f>ROUND(SUM(BD95:BD96),2)</f>
        <v>0</v>
      </c>
      <c r="BS94" s="237" t="s">
        <v>74</v>
      </c>
      <c r="BT94" s="237" t="s">
        <v>75</v>
      </c>
      <c r="BU94" s="238" t="s">
        <v>76</v>
      </c>
      <c r="BV94" s="237" t="s">
        <v>77</v>
      </c>
      <c r="BW94" s="237" t="s">
        <v>4</v>
      </c>
      <c r="BX94" s="237" t="s">
        <v>78</v>
      </c>
      <c r="CL94" s="237" t="s">
        <v>1</v>
      </c>
    </row>
    <row r="95" spans="1:91" s="251" customFormat="1" ht="16.5" customHeight="1">
      <c r="A95" s="239" t="s">
        <v>79</v>
      </c>
      <c r="B95" s="240"/>
      <c r="C95" s="241"/>
      <c r="D95" s="242" t="s">
        <v>75</v>
      </c>
      <c r="E95" s="242"/>
      <c r="F95" s="242"/>
      <c r="G95" s="242"/>
      <c r="H95" s="242"/>
      <c r="I95" s="243"/>
      <c r="J95" s="242" t="s">
        <v>80</v>
      </c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4">
        <f>'0 - Ostatní a vedlejší ná...'!J30</f>
        <v>0</v>
      </c>
      <c r="AH95" s="245"/>
      <c r="AI95" s="245"/>
      <c r="AJ95" s="245"/>
      <c r="AK95" s="245"/>
      <c r="AL95" s="245"/>
      <c r="AM95" s="245"/>
      <c r="AN95" s="244">
        <f>SUM(AG95,AT95)</f>
        <v>0</v>
      </c>
      <c r="AO95" s="245"/>
      <c r="AP95" s="245"/>
      <c r="AQ95" s="246" t="s">
        <v>81</v>
      </c>
      <c r="AR95" s="240"/>
      <c r="AS95" s="247">
        <v>0</v>
      </c>
      <c r="AT95" s="248">
        <f>ROUND(SUM(AV95:AW95),2)</f>
        <v>0</v>
      </c>
      <c r="AU95" s="249">
        <f>'0 - Ostatní a vedlejší ná...'!P118</f>
        <v>0</v>
      </c>
      <c r="AV95" s="248">
        <f>'0 - Ostatní a vedlejší ná...'!J33</f>
        <v>0</v>
      </c>
      <c r="AW95" s="248">
        <f>'0 - Ostatní a vedlejší ná...'!J34</f>
        <v>0</v>
      </c>
      <c r="AX95" s="248">
        <f>'0 - Ostatní a vedlejší ná...'!J35</f>
        <v>0</v>
      </c>
      <c r="AY95" s="248">
        <f>'0 - Ostatní a vedlejší ná...'!J36</f>
        <v>0</v>
      </c>
      <c r="AZ95" s="248">
        <f>'0 - Ostatní a vedlejší ná...'!F33</f>
        <v>0</v>
      </c>
      <c r="BA95" s="248">
        <f>'0 - Ostatní a vedlejší ná...'!F34</f>
        <v>0</v>
      </c>
      <c r="BB95" s="248">
        <f>'0 - Ostatní a vedlejší ná...'!F35</f>
        <v>0</v>
      </c>
      <c r="BC95" s="248">
        <f>'0 - Ostatní a vedlejší ná...'!F36</f>
        <v>0</v>
      </c>
      <c r="BD95" s="250">
        <f>'0 - Ostatní a vedlejší ná...'!F37</f>
        <v>0</v>
      </c>
      <c r="BT95" s="252" t="s">
        <v>82</v>
      </c>
      <c r="BV95" s="252" t="s">
        <v>77</v>
      </c>
      <c r="BW95" s="252" t="s">
        <v>83</v>
      </c>
      <c r="BX95" s="252" t="s">
        <v>4</v>
      </c>
      <c r="CL95" s="252" t="s">
        <v>1</v>
      </c>
      <c r="CM95" s="252" t="s">
        <v>84</v>
      </c>
    </row>
    <row r="96" spans="1:91" s="251" customFormat="1" ht="16.5" customHeight="1">
      <c r="A96" s="239" t="s">
        <v>79</v>
      </c>
      <c r="B96" s="240"/>
      <c r="C96" s="241"/>
      <c r="D96" s="242" t="s">
        <v>85</v>
      </c>
      <c r="E96" s="242"/>
      <c r="F96" s="242"/>
      <c r="G96" s="242"/>
      <c r="H96" s="242"/>
      <c r="I96" s="243"/>
      <c r="J96" s="242" t="s">
        <v>86</v>
      </c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44">
        <f>'101 - Výhybna'!J30</f>
        <v>0</v>
      </c>
      <c r="AH96" s="245"/>
      <c r="AI96" s="245"/>
      <c r="AJ96" s="245"/>
      <c r="AK96" s="245"/>
      <c r="AL96" s="245"/>
      <c r="AM96" s="245"/>
      <c r="AN96" s="244">
        <f>SUM(AG96,AT96)</f>
        <v>0</v>
      </c>
      <c r="AO96" s="245"/>
      <c r="AP96" s="245"/>
      <c r="AQ96" s="246" t="s">
        <v>81</v>
      </c>
      <c r="AR96" s="240"/>
      <c r="AS96" s="253">
        <v>0</v>
      </c>
      <c r="AT96" s="254">
        <f>ROUND(SUM(AV96:AW96),2)</f>
        <v>0</v>
      </c>
      <c r="AU96" s="255">
        <f>'101 - Výhybna'!P124</f>
        <v>360.51651600000002</v>
      </c>
      <c r="AV96" s="254">
        <f>'101 - Výhybna'!J33</f>
        <v>0</v>
      </c>
      <c r="AW96" s="254">
        <f>'101 - Výhybna'!J34</f>
        <v>0</v>
      </c>
      <c r="AX96" s="254">
        <f>'101 - Výhybna'!J35</f>
        <v>0</v>
      </c>
      <c r="AY96" s="254">
        <f>'101 - Výhybna'!J36</f>
        <v>0</v>
      </c>
      <c r="AZ96" s="254">
        <f>'101 - Výhybna'!F33</f>
        <v>0</v>
      </c>
      <c r="BA96" s="254">
        <f>'101 - Výhybna'!F34</f>
        <v>0</v>
      </c>
      <c r="BB96" s="254">
        <f>'101 - Výhybna'!F35</f>
        <v>0</v>
      </c>
      <c r="BC96" s="254">
        <f>'101 - Výhybna'!F36</f>
        <v>0</v>
      </c>
      <c r="BD96" s="256">
        <f>'101 - Výhybna'!F37</f>
        <v>0</v>
      </c>
      <c r="BT96" s="252" t="s">
        <v>82</v>
      </c>
      <c r="BV96" s="252" t="s">
        <v>77</v>
      </c>
      <c r="BW96" s="252" t="s">
        <v>87</v>
      </c>
      <c r="BX96" s="252" t="s">
        <v>4</v>
      </c>
      <c r="CL96" s="252" t="s">
        <v>1</v>
      </c>
      <c r="CM96" s="252" t="s">
        <v>84</v>
      </c>
    </row>
    <row r="97" spans="1:57" s="2" customFormat="1" ht="30" customHeight="1">
      <c r="A97" s="18"/>
      <c r="B97" s="79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79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</row>
    <row r="98" spans="1:57" s="2" customFormat="1" ht="6.95" customHeight="1">
      <c r="A98" s="18"/>
      <c r="B98" s="55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  <c r="AD98" s="158"/>
      <c r="AE98" s="158"/>
      <c r="AF98" s="158"/>
      <c r="AG98" s="158"/>
      <c r="AH98" s="158"/>
      <c r="AI98" s="158"/>
      <c r="AJ98" s="158"/>
      <c r="AK98" s="158"/>
      <c r="AL98" s="158"/>
      <c r="AM98" s="158"/>
      <c r="AN98" s="158"/>
      <c r="AO98" s="158"/>
      <c r="AP98" s="158"/>
      <c r="AQ98" s="158"/>
      <c r="AR98" s="79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</row>
  </sheetData>
  <sheetProtection algorithmName="SHA-512" hashValue="TbVX8uRV0adkKJJ/+z8wfx5jBh97bsX3YYPAkXkA124lxdeeQPCYXkEHmPLK7T0RbUPanzcTS4SNNsQh/wMgXg==" saltValue="4y2ppsq+O7yLY1G8/QrHSg==" spinCount="100000" sheet="1" objects="1" scenarios="1"/>
  <mergeCells count="44">
    <mergeCell ref="D96:H96"/>
    <mergeCell ref="J96:AF96"/>
    <mergeCell ref="AG96:AM96"/>
    <mergeCell ref="AN96:AP96"/>
    <mergeCell ref="AS89:AT91"/>
    <mergeCell ref="AG94:AM94"/>
    <mergeCell ref="AN94:AP94"/>
    <mergeCell ref="D95:H95"/>
    <mergeCell ref="J95:AF95"/>
    <mergeCell ref="AG95:AM95"/>
    <mergeCell ref="AN95:AP95"/>
    <mergeCell ref="AM90:AP90"/>
    <mergeCell ref="C92:G92"/>
    <mergeCell ref="I92:AF92"/>
    <mergeCell ref="AG92:AM92"/>
    <mergeCell ref="AN92:AP92"/>
    <mergeCell ref="X35:AB35"/>
    <mergeCell ref="AK35:AO35"/>
    <mergeCell ref="L85:AO85"/>
    <mergeCell ref="AM87:AN87"/>
    <mergeCell ref="AM89:AP89"/>
    <mergeCell ref="L32:P32"/>
    <mergeCell ref="W32:AE32"/>
    <mergeCell ref="AK32:AO32"/>
    <mergeCell ref="L33:P33"/>
    <mergeCell ref="W33:AE33"/>
    <mergeCell ref="AK33:AO33"/>
    <mergeCell ref="L30:P30"/>
    <mergeCell ref="W30:AE30"/>
    <mergeCell ref="AK30:AO30"/>
    <mergeCell ref="L31:P31"/>
    <mergeCell ref="W31:AE31"/>
    <mergeCell ref="AK31:AO31"/>
    <mergeCell ref="L28:P28"/>
    <mergeCell ref="W28:AE28"/>
    <mergeCell ref="AK28:AO28"/>
    <mergeCell ref="L29:P29"/>
    <mergeCell ref="W29:AE29"/>
    <mergeCell ref="AK29:AO29"/>
    <mergeCell ref="AR2:BE2"/>
    <mergeCell ref="K5:AO5"/>
    <mergeCell ref="K6:AO6"/>
    <mergeCell ref="E23:AN23"/>
    <mergeCell ref="AK26:AO26"/>
  </mergeCells>
  <hyperlinks>
    <hyperlink ref="A95" location="'0 - Ostatní a vedlejší ná...'!C2" display="/"/>
    <hyperlink ref="A96" location="'101 - Výhybn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8"/>
  <sheetViews>
    <sheetView showGridLines="0" topLeftCell="A100" workbookViewId="0">
      <selection activeCell="I123" sqref="I123"/>
    </sheetView>
  </sheetViews>
  <sheetFormatPr defaultColWidth="12" defaultRowHeight="11.25"/>
  <cols>
    <col min="1" max="1" width="8.33203125" style="11" customWidth="1"/>
    <col min="2" max="2" width="1.1640625" style="11" customWidth="1"/>
    <col min="3" max="3" width="4.1640625" style="11" customWidth="1"/>
    <col min="4" max="4" width="4.33203125" style="11" customWidth="1"/>
    <col min="5" max="5" width="17.1640625" style="11" customWidth="1"/>
    <col min="6" max="6" width="50.83203125" style="11" customWidth="1"/>
    <col min="7" max="7" width="7.5" style="11" customWidth="1"/>
    <col min="8" max="8" width="14" style="11" customWidth="1"/>
    <col min="9" max="9" width="15.83203125" style="11" customWidth="1"/>
    <col min="10" max="11" width="22.33203125" style="11" customWidth="1"/>
    <col min="12" max="12" width="9.33203125" style="11" customWidth="1"/>
    <col min="13" max="13" width="10.83203125" style="11" hidden="1" customWidth="1"/>
    <col min="14" max="14" width="9.33203125" style="11" hidden="1"/>
    <col min="15" max="20" width="14.1640625" style="11" hidden="1" customWidth="1"/>
    <col min="21" max="21" width="16.33203125" style="11" hidden="1" customWidth="1"/>
    <col min="22" max="22" width="12.33203125" style="11" customWidth="1"/>
    <col min="23" max="23" width="16.33203125" style="11" customWidth="1"/>
    <col min="24" max="24" width="12.33203125" style="11" customWidth="1"/>
    <col min="25" max="25" width="15" style="11" customWidth="1"/>
    <col min="26" max="26" width="11" style="11" customWidth="1"/>
    <col min="27" max="27" width="15" style="11" customWidth="1"/>
    <col min="28" max="28" width="16.33203125" style="11" customWidth="1"/>
    <col min="29" max="29" width="11" style="11" customWidth="1"/>
    <col min="30" max="30" width="15" style="11" customWidth="1"/>
    <col min="31" max="31" width="16.33203125" style="11" customWidth="1"/>
    <col min="32" max="43" width="12" style="11"/>
    <col min="44" max="65" width="9.33203125" style="11" hidden="1"/>
    <col min="66" max="16384" width="12" style="11"/>
  </cols>
  <sheetData>
    <row r="2" spans="1:46" ht="36.950000000000003" customHeight="1">
      <c r="L2" s="161" t="s">
        <v>5</v>
      </c>
      <c r="M2" s="162"/>
      <c r="N2" s="162"/>
      <c r="O2" s="162"/>
      <c r="P2" s="162"/>
      <c r="Q2" s="162"/>
      <c r="R2" s="162"/>
      <c r="S2" s="162"/>
      <c r="T2" s="162"/>
      <c r="U2" s="162"/>
      <c r="V2" s="162"/>
      <c r="AT2" s="53" t="s">
        <v>83</v>
      </c>
    </row>
    <row r="3" spans="1:46" ht="6.95" customHeight="1">
      <c r="B3" s="12"/>
      <c r="C3" s="169"/>
      <c r="D3" s="169"/>
      <c r="E3" s="169"/>
      <c r="F3" s="169"/>
      <c r="G3" s="169"/>
      <c r="H3" s="169"/>
      <c r="I3" s="169"/>
      <c r="J3" s="169"/>
      <c r="K3" s="169"/>
      <c r="L3" s="14"/>
      <c r="AT3" s="53" t="s">
        <v>84</v>
      </c>
    </row>
    <row r="4" spans="1:46" ht="24.95" customHeight="1">
      <c r="B4" s="14"/>
      <c r="C4" s="160"/>
      <c r="D4" s="16" t="s">
        <v>88</v>
      </c>
      <c r="E4" s="160"/>
      <c r="F4" s="160"/>
      <c r="G4" s="160"/>
      <c r="H4" s="160"/>
      <c r="I4" s="160"/>
      <c r="J4" s="160"/>
      <c r="K4" s="160"/>
      <c r="L4" s="14"/>
      <c r="M4" s="45" t="s">
        <v>10</v>
      </c>
      <c r="AT4" s="53" t="s">
        <v>3</v>
      </c>
    </row>
    <row r="5" spans="1:46" ht="6.95" customHeight="1">
      <c r="B5" s="14"/>
      <c r="C5" s="160"/>
      <c r="D5" s="160"/>
      <c r="E5" s="160"/>
      <c r="F5" s="160"/>
      <c r="G5" s="160"/>
      <c r="H5" s="160"/>
      <c r="I5" s="160"/>
      <c r="J5" s="160"/>
      <c r="K5" s="160"/>
      <c r="L5" s="14"/>
    </row>
    <row r="6" spans="1:46" ht="12" customHeight="1">
      <c r="B6" s="14"/>
      <c r="C6" s="160"/>
      <c r="D6" s="17" t="s">
        <v>14</v>
      </c>
      <c r="E6" s="160"/>
      <c r="F6" s="160"/>
      <c r="G6" s="160"/>
      <c r="H6" s="160"/>
      <c r="I6" s="160"/>
      <c r="J6" s="160"/>
      <c r="K6" s="160"/>
      <c r="L6" s="14"/>
    </row>
    <row r="7" spans="1:46" ht="16.5" customHeight="1">
      <c r="B7" s="14"/>
      <c r="C7" s="160"/>
      <c r="D7" s="160"/>
      <c r="E7" s="163" t="str">
        <f>'Rekapitulace stavby'!K6</f>
        <v>Výhybna na MK ul. Křivé</v>
      </c>
      <c r="F7" s="164"/>
      <c r="G7" s="164"/>
      <c r="H7" s="164"/>
      <c r="I7" s="160"/>
      <c r="J7" s="160"/>
      <c r="K7" s="160"/>
      <c r="L7" s="14"/>
    </row>
    <row r="8" spans="1:46" s="2" customFormat="1" ht="12" customHeight="1">
      <c r="A8" s="18"/>
      <c r="B8" s="79"/>
      <c r="C8" s="20"/>
      <c r="D8" s="17" t="s">
        <v>89</v>
      </c>
      <c r="E8" s="20"/>
      <c r="F8" s="20"/>
      <c r="G8" s="20"/>
      <c r="H8" s="20"/>
      <c r="I8" s="20"/>
      <c r="J8" s="20"/>
      <c r="K8" s="20"/>
      <c r="L8" s="3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46" s="2" customFormat="1" ht="16.5" customHeight="1">
      <c r="A9" s="18"/>
      <c r="B9" s="79"/>
      <c r="C9" s="20"/>
      <c r="D9" s="20"/>
      <c r="E9" s="165" t="s">
        <v>90</v>
      </c>
      <c r="F9" s="166"/>
      <c r="G9" s="166"/>
      <c r="H9" s="166"/>
      <c r="I9" s="20"/>
      <c r="J9" s="20"/>
      <c r="K9" s="20"/>
      <c r="L9" s="3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46" s="2" customFormat="1">
      <c r="A10" s="18"/>
      <c r="B10" s="79"/>
      <c r="C10" s="20"/>
      <c r="D10" s="20"/>
      <c r="E10" s="20"/>
      <c r="F10" s="20"/>
      <c r="G10" s="20"/>
      <c r="H10" s="20"/>
      <c r="I10" s="20"/>
      <c r="J10" s="20"/>
      <c r="K10" s="20"/>
      <c r="L10" s="3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46" s="2" customFormat="1" ht="12" customHeight="1">
      <c r="A11" s="18"/>
      <c r="B11" s="79"/>
      <c r="C11" s="20"/>
      <c r="D11" s="17" t="s">
        <v>16</v>
      </c>
      <c r="E11" s="20"/>
      <c r="F11" s="21" t="s">
        <v>1</v>
      </c>
      <c r="G11" s="20"/>
      <c r="H11" s="20"/>
      <c r="I11" s="17" t="s">
        <v>17</v>
      </c>
      <c r="J11" s="21" t="s">
        <v>1</v>
      </c>
      <c r="K11" s="20"/>
      <c r="L11" s="3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46" s="2" customFormat="1" ht="12" customHeight="1">
      <c r="A12" s="18"/>
      <c r="B12" s="79"/>
      <c r="C12" s="20"/>
      <c r="D12" s="17" t="s">
        <v>18</v>
      </c>
      <c r="E12" s="20"/>
      <c r="F12" s="21" t="s">
        <v>19</v>
      </c>
      <c r="G12" s="20"/>
      <c r="H12" s="20"/>
      <c r="I12" s="17" t="s">
        <v>20</v>
      </c>
      <c r="J12" s="46" t="str">
        <f>'Rekapitulace stavby'!AN8</f>
        <v>2. 7. 2025</v>
      </c>
      <c r="K12" s="20"/>
      <c r="L12" s="3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46" s="2" customFormat="1" ht="10.9" customHeight="1">
      <c r="A13" s="18"/>
      <c r="B13" s="79"/>
      <c r="C13" s="20"/>
      <c r="D13" s="20"/>
      <c r="E13" s="20"/>
      <c r="F13" s="20"/>
      <c r="G13" s="20"/>
      <c r="H13" s="20"/>
      <c r="I13" s="20"/>
      <c r="J13" s="20"/>
      <c r="K13" s="20"/>
      <c r="L13" s="3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46" s="2" customFormat="1" ht="12" customHeight="1">
      <c r="A14" s="18"/>
      <c r="B14" s="79"/>
      <c r="C14" s="20"/>
      <c r="D14" s="17" t="s">
        <v>22</v>
      </c>
      <c r="E14" s="20"/>
      <c r="F14" s="20"/>
      <c r="G14" s="20"/>
      <c r="H14" s="20"/>
      <c r="I14" s="17" t="s">
        <v>23</v>
      </c>
      <c r="J14" s="21" t="s">
        <v>24</v>
      </c>
      <c r="K14" s="20"/>
      <c r="L14" s="3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46" s="2" customFormat="1" ht="18" customHeight="1">
      <c r="A15" s="18"/>
      <c r="B15" s="79"/>
      <c r="C15" s="20"/>
      <c r="D15" s="20"/>
      <c r="E15" s="21" t="s">
        <v>25</v>
      </c>
      <c r="F15" s="20"/>
      <c r="G15" s="20"/>
      <c r="H15" s="20"/>
      <c r="I15" s="17" t="s">
        <v>26</v>
      </c>
      <c r="J15" s="21" t="s">
        <v>27</v>
      </c>
      <c r="K15" s="20"/>
      <c r="L15" s="3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46" s="2" customFormat="1" ht="6.95" customHeight="1">
      <c r="A16" s="18"/>
      <c r="B16" s="79"/>
      <c r="C16" s="18"/>
      <c r="D16" s="18"/>
      <c r="E16" s="18"/>
      <c r="F16" s="18"/>
      <c r="G16" s="18"/>
      <c r="H16" s="18"/>
      <c r="I16" s="18"/>
      <c r="J16" s="18"/>
      <c r="K16" s="18"/>
      <c r="L16" s="3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2" customFormat="1" ht="12" customHeight="1">
      <c r="A17" s="18"/>
      <c r="B17" s="79"/>
      <c r="C17" s="18"/>
      <c r="D17" s="22" t="s">
        <v>28</v>
      </c>
      <c r="E17" s="18"/>
      <c r="F17" s="18"/>
      <c r="G17" s="18"/>
      <c r="H17" s="18"/>
      <c r="I17" s="22" t="s">
        <v>23</v>
      </c>
      <c r="J17" s="23" t="str">
        <f>'Rekapitulace stavby'!AN13</f>
        <v/>
      </c>
      <c r="K17" s="18"/>
      <c r="L17" s="3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2" customFormat="1" ht="18" customHeight="1">
      <c r="A18" s="18"/>
      <c r="B18" s="79"/>
      <c r="C18" s="18"/>
      <c r="D18" s="18"/>
      <c r="E18" s="167" t="str">
        <f>'Rekapitulace stavby'!E14</f>
        <v/>
      </c>
      <c r="F18" s="167"/>
      <c r="G18" s="167"/>
      <c r="H18" s="167"/>
      <c r="I18" s="22" t="s">
        <v>26</v>
      </c>
      <c r="J18" s="23" t="str">
        <f>'Rekapitulace stavby'!AN14</f>
        <v/>
      </c>
      <c r="K18" s="18"/>
      <c r="L18" s="3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2" customFormat="1" ht="6.95" customHeight="1">
      <c r="A19" s="18"/>
      <c r="B19" s="79"/>
      <c r="C19" s="18"/>
      <c r="D19" s="18"/>
      <c r="E19" s="18"/>
      <c r="F19" s="18"/>
      <c r="G19" s="18"/>
      <c r="H19" s="18"/>
      <c r="I19" s="18"/>
      <c r="J19" s="18"/>
      <c r="K19" s="18"/>
      <c r="L19" s="3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2" customFormat="1" ht="12" customHeight="1">
      <c r="A20" s="18"/>
      <c r="B20" s="188"/>
      <c r="C20" s="20"/>
      <c r="D20" s="17" t="s">
        <v>30</v>
      </c>
      <c r="E20" s="20"/>
      <c r="F20" s="20"/>
      <c r="G20" s="20"/>
      <c r="H20" s="20"/>
      <c r="I20" s="17" t="s">
        <v>23</v>
      </c>
      <c r="J20" s="21" t="s">
        <v>1</v>
      </c>
      <c r="K20" s="20"/>
      <c r="L20" s="3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2" customFormat="1" ht="18" customHeight="1">
      <c r="A21" s="18"/>
      <c r="B21" s="188"/>
      <c r="C21" s="20"/>
      <c r="D21" s="20"/>
      <c r="E21" s="21" t="s">
        <v>31</v>
      </c>
      <c r="F21" s="20"/>
      <c r="G21" s="20"/>
      <c r="H21" s="20"/>
      <c r="I21" s="17" t="s">
        <v>26</v>
      </c>
      <c r="J21" s="21" t="s">
        <v>1</v>
      </c>
      <c r="K21" s="20"/>
      <c r="L21" s="3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2" customFormat="1" ht="6.95" customHeight="1">
      <c r="A22" s="18"/>
      <c r="B22" s="188"/>
      <c r="C22" s="20"/>
      <c r="D22" s="20"/>
      <c r="E22" s="20"/>
      <c r="F22" s="20"/>
      <c r="G22" s="20"/>
      <c r="H22" s="20"/>
      <c r="I22" s="20"/>
      <c r="J22" s="20"/>
      <c r="K22" s="20"/>
      <c r="L22" s="3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2" customFormat="1" ht="12" customHeight="1">
      <c r="A23" s="18"/>
      <c r="B23" s="188"/>
      <c r="C23" s="20"/>
      <c r="D23" s="17" t="s">
        <v>33</v>
      </c>
      <c r="E23" s="20"/>
      <c r="F23" s="20"/>
      <c r="G23" s="20"/>
      <c r="H23" s="20"/>
      <c r="I23" s="17" t="s">
        <v>23</v>
      </c>
      <c r="J23" s="21" t="str">
        <f>IF('Rekapitulace stavby'!AN19="","",'Rekapitulace stavby'!AN19)</f>
        <v/>
      </c>
      <c r="K23" s="20"/>
      <c r="L23" s="3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2" customFormat="1" ht="18" customHeight="1">
      <c r="A24" s="18"/>
      <c r="B24" s="188"/>
      <c r="C24" s="20"/>
      <c r="D24" s="20"/>
      <c r="E24" s="21" t="str">
        <f>IF('Rekapitulace stavby'!E20="","",'Rekapitulace stavby'!E20)</f>
        <v/>
      </c>
      <c r="F24" s="20"/>
      <c r="G24" s="20"/>
      <c r="H24" s="20"/>
      <c r="I24" s="17" t="s">
        <v>26</v>
      </c>
      <c r="J24" s="21" t="str">
        <f>IF('Rekapitulace stavby'!AN20="","",'Rekapitulace stavby'!AN20)</f>
        <v/>
      </c>
      <c r="K24" s="20"/>
      <c r="L24" s="3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2" customFormat="1" ht="6.95" customHeight="1">
      <c r="A25" s="18"/>
      <c r="B25" s="188"/>
      <c r="C25" s="20"/>
      <c r="D25" s="20"/>
      <c r="E25" s="20"/>
      <c r="F25" s="20"/>
      <c r="G25" s="20"/>
      <c r="H25" s="20"/>
      <c r="I25" s="20"/>
      <c r="J25" s="20"/>
      <c r="K25" s="20"/>
      <c r="L25" s="3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2" customFormat="1" ht="12" customHeight="1">
      <c r="A26" s="18"/>
      <c r="B26" s="188"/>
      <c r="C26" s="20"/>
      <c r="D26" s="17" t="s">
        <v>34</v>
      </c>
      <c r="E26" s="20"/>
      <c r="F26" s="20"/>
      <c r="G26" s="20"/>
      <c r="H26" s="20"/>
      <c r="I26" s="20"/>
      <c r="J26" s="20"/>
      <c r="K26" s="20"/>
      <c r="L26" s="3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3" customFormat="1" ht="16.5" customHeight="1">
      <c r="A27" s="24"/>
      <c r="B27" s="189"/>
      <c r="C27" s="26"/>
      <c r="D27" s="26"/>
      <c r="E27" s="168" t="s">
        <v>1</v>
      </c>
      <c r="F27" s="168"/>
      <c r="G27" s="168"/>
      <c r="H27" s="168"/>
      <c r="I27" s="26"/>
      <c r="J27" s="26"/>
      <c r="K27" s="26"/>
      <c r="L27" s="47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s="2" customFormat="1" ht="6.95" customHeight="1">
      <c r="A28" s="18"/>
      <c r="B28" s="188"/>
      <c r="C28" s="20"/>
      <c r="D28" s="20"/>
      <c r="E28" s="20"/>
      <c r="F28" s="20"/>
      <c r="G28" s="20"/>
      <c r="H28" s="20"/>
      <c r="I28" s="20"/>
      <c r="J28" s="20"/>
      <c r="K28" s="20"/>
      <c r="L28" s="3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2" customFormat="1" ht="6.95" customHeight="1">
      <c r="A29" s="18"/>
      <c r="B29" s="188"/>
      <c r="C29" s="20"/>
      <c r="D29" s="28"/>
      <c r="E29" s="28"/>
      <c r="F29" s="28"/>
      <c r="G29" s="28"/>
      <c r="H29" s="28"/>
      <c r="I29" s="28"/>
      <c r="J29" s="28"/>
      <c r="K29" s="28"/>
      <c r="L29" s="3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2" customFormat="1" ht="25.5" customHeight="1">
      <c r="A30" s="18"/>
      <c r="B30" s="188"/>
      <c r="C30" s="20"/>
      <c r="D30" s="29" t="s">
        <v>35</v>
      </c>
      <c r="E30" s="20"/>
      <c r="F30" s="20"/>
      <c r="G30" s="20"/>
      <c r="H30" s="20"/>
      <c r="I30" s="20"/>
      <c r="J30" s="48">
        <f>ROUND(J118,2)</f>
        <v>0</v>
      </c>
      <c r="K30" s="20"/>
      <c r="L30" s="3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2" customFormat="1" ht="6.95" customHeight="1">
      <c r="A31" s="18"/>
      <c r="B31" s="188"/>
      <c r="C31" s="20"/>
      <c r="D31" s="28"/>
      <c r="E31" s="28"/>
      <c r="F31" s="28"/>
      <c r="G31" s="28"/>
      <c r="H31" s="28"/>
      <c r="I31" s="28"/>
      <c r="J31" s="28"/>
      <c r="K31" s="28"/>
      <c r="L31" s="3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2" customFormat="1" ht="14.45" customHeight="1">
      <c r="A32" s="18"/>
      <c r="B32" s="188"/>
      <c r="C32" s="20"/>
      <c r="D32" s="20"/>
      <c r="E32" s="20"/>
      <c r="F32" s="30" t="s">
        <v>37</v>
      </c>
      <c r="G32" s="20"/>
      <c r="H32" s="20"/>
      <c r="I32" s="30" t="s">
        <v>36</v>
      </c>
      <c r="J32" s="30" t="s">
        <v>38</v>
      </c>
      <c r="K32" s="20"/>
      <c r="L32" s="3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2" customFormat="1" ht="14.45" customHeight="1">
      <c r="A33" s="18"/>
      <c r="B33" s="188"/>
      <c r="C33" s="20"/>
      <c r="D33" s="31" t="s">
        <v>39</v>
      </c>
      <c r="E33" s="17" t="s">
        <v>40</v>
      </c>
      <c r="F33" s="32">
        <f>ROUND((SUM(BE118:BE147)),2)</f>
        <v>0</v>
      </c>
      <c r="G33" s="20"/>
      <c r="H33" s="20"/>
      <c r="I33" s="49">
        <v>0.21</v>
      </c>
      <c r="J33" s="32">
        <f>ROUND(((SUM(BE118:BE147))*I33),2)</f>
        <v>0</v>
      </c>
      <c r="K33" s="20"/>
      <c r="L33" s="3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2" customFormat="1" ht="14.45" customHeight="1">
      <c r="A34" s="18"/>
      <c r="B34" s="188"/>
      <c r="C34" s="20"/>
      <c r="D34" s="20"/>
      <c r="E34" s="17" t="s">
        <v>41</v>
      </c>
      <c r="F34" s="32">
        <f>ROUND((SUM(BF118:BF147)),2)</f>
        <v>0</v>
      </c>
      <c r="G34" s="20"/>
      <c r="H34" s="20"/>
      <c r="I34" s="49">
        <v>0.12</v>
      </c>
      <c r="J34" s="32">
        <f>ROUND(((SUM(BF118:BF147))*I34),2)</f>
        <v>0</v>
      </c>
      <c r="K34" s="20"/>
      <c r="L34" s="3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2" customFormat="1" ht="14.45" hidden="1" customHeight="1">
      <c r="A35" s="18"/>
      <c r="B35" s="188"/>
      <c r="C35" s="20"/>
      <c r="D35" s="20"/>
      <c r="E35" s="17" t="s">
        <v>42</v>
      </c>
      <c r="F35" s="32">
        <f>ROUND((SUM(BG118:BG147)),2)</f>
        <v>0</v>
      </c>
      <c r="G35" s="20"/>
      <c r="H35" s="20"/>
      <c r="I35" s="49">
        <v>0.21</v>
      </c>
      <c r="J35" s="32">
        <f>0</f>
        <v>0</v>
      </c>
      <c r="K35" s="20"/>
      <c r="L35" s="3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2" customFormat="1" ht="14.45" hidden="1" customHeight="1">
      <c r="A36" s="18"/>
      <c r="B36" s="188"/>
      <c r="C36" s="20"/>
      <c r="D36" s="20"/>
      <c r="E36" s="17" t="s">
        <v>43</v>
      </c>
      <c r="F36" s="32">
        <f>ROUND((SUM(BH118:BH147)),2)</f>
        <v>0</v>
      </c>
      <c r="G36" s="20"/>
      <c r="H36" s="20"/>
      <c r="I36" s="49">
        <v>0.12</v>
      </c>
      <c r="J36" s="32">
        <f>0</f>
        <v>0</v>
      </c>
      <c r="K36" s="20"/>
      <c r="L36" s="3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2" customFormat="1" ht="14.45" hidden="1" customHeight="1">
      <c r="A37" s="18"/>
      <c r="B37" s="188"/>
      <c r="C37" s="20"/>
      <c r="D37" s="20"/>
      <c r="E37" s="17" t="s">
        <v>44</v>
      </c>
      <c r="F37" s="32">
        <f>ROUND((SUM(BI118:BI147)),2)</f>
        <v>0</v>
      </c>
      <c r="G37" s="20"/>
      <c r="H37" s="20"/>
      <c r="I37" s="49">
        <v>0</v>
      </c>
      <c r="J37" s="32">
        <f>0</f>
        <v>0</v>
      </c>
      <c r="K37" s="20"/>
      <c r="L37" s="3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2" customFormat="1" ht="6.95" customHeight="1">
      <c r="A38" s="18"/>
      <c r="B38" s="188"/>
      <c r="C38" s="20"/>
      <c r="D38" s="20"/>
      <c r="E38" s="20"/>
      <c r="F38" s="20"/>
      <c r="G38" s="20"/>
      <c r="H38" s="20"/>
      <c r="I38" s="20"/>
      <c r="J38" s="20"/>
      <c r="K38" s="20"/>
      <c r="L38" s="3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2" customFormat="1" ht="25.5" customHeight="1">
      <c r="A39" s="18"/>
      <c r="B39" s="188"/>
      <c r="C39" s="33"/>
      <c r="D39" s="34" t="s">
        <v>45</v>
      </c>
      <c r="E39" s="35"/>
      <c r="F39" s="35"/>
      <c r="G39" s="36" t="s">
        <v>46</v>
      </c>
      <c r="H39" s="37" t="s">
        <v>47</v>
      </c>
      <c r="I39" s="35"/>
      <c r="J39" s="50">
        <f>SUM(J30:J37)</f>
        <v>0</v>
      </c>
      <c r="K39" s="51"/>
      <c r="L39" s="3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2" customFormat="1" ht="14.45" customHeight="1">
      <c r="A40" s="18"/>
      <c r="B40" s="188"/>
      <c r="C40" s="20"/>
      <c r="D40" s="20"/>
      <c r="E40" s="20"/>
      <c r="F40" s="20"/>
      <c r="G40" s="20"/>
      <c r="H40" s="20"/>
      <c r="I40" s="20"/>
      <c r="J40" s="20"/>
      <c r="K40" s="20"/>
      <c r="L40" s="3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ht="14.45" customHeight="1">
      <c r="B41" s="190"/>
      <c r="C41" s="160"/>
      <c r="D41" s="160"/>
      <c r="E41" s="160"/>
      <c r="F41" s="160"/>
      <c r="G41" s="160"/>
      <c r="H41" s="160"/>
      <c r="I41" s="160"/>
      <c r="J41" s="160"/>
      <c r="K41" s="160"/>
      <c r="L41" s="14"/>
    </row>
    <row r="42" spans="1:31" ht="14.45" customHeight="1">
      <c r="B42" s="190"/>
      <c r="C42" s="160"/>
      <c r="D42" s="160"/>
      <c r="E42" s="160"/>
      <c r="F42" s="160"/>
      <c r="G42" s="160"/>
      <c r="H42" s="160"/>
      <c r="I42" s="160"/>
      <c r="J42" s="160"/>
      <c r="K42" s="160"/>
      <c r="L42" s="14"/>
    </row>
    <row r="43" spans="1:31" ht="14.45" customHeight="1">
      <c r="B43" s="190"/>
      <c r="C43" s="160"/>
      <c r="D43" s="160"/>
      <c r="E43" s="160"/>
      <c r="F43" s="160"/>
      <c r="G43" s="160"/>
      <c r="H43" s="160"/>
      <c r="I43" s="160"/>
      <c r="J43" s="160"/>
      <c r="K43" s="160"/>
      <c r="L43" s="14"/>
    </row>
    <row r="44" spans="1:31" ht="14.45" customHeight="1">
      <c r="B44" s="190"/>
      <c r="C44" s="160"/>
      <c r="D44" s="160"/>
      <c r="E44" s="160"/>
      <c r="F44" s="160"/>
      <c r="G44" s="160"/>
      <c r="H44" s="160"/>
      <c r="I44" s="160"/>
      <c r="J44" s="160"/>
      <c r="K44" s="160"/>
      <c r="L44" s="14"/>
    </row>
    <row r="45" spans="1:31" ht="14.45" customHeight="1">
      <c r="B45" s="190"/>
      <c r="C45" s="160"/>
      <c r="D45" s="160"/>
      <c r="E45" s="160"/>
      <c r="F45" s="160"/>
      <c r="G45" s="160"/>
      <c r="H45" s="160"/>
      <c r="I45" s="160"/>
      <c r="J45" s="160"/>
      <c r="K45" s="160"/>
      <c r="L45" s="14"/>
    </row>
    <row r="46" spans="1:31" ht="14.45" customHeight="1">
      <c r="B46" s="190"/>
      <c r="C46" s="160"/>
      <c r="D46" s="160"/>
      <c r="E46" s="160"/>
      <c r="F46" s="160"/>
      <c r="G46" s="160"/>
      <c r="H46" s="160"/>
      <c r="I46" s="160"/>
      <c r="J46" s="160"/>
      <c r="K46" s="160"/>
      <c r="L46" s="14"/>
    </row>
    <row r="47" spans="1:31" ht="14.45" customHeight="1">
      <c r="B47" s="190"/>
      <c r="C47" s="160"/>
      <c r="D47" s="160"/>
      <c r="E47" s="160"/>
      <c r="F47" s="160"/>
      <c r="G47" s="160"/>
      <c r="H47" s="160"/>
      <c r="I47" s="160"/>
      <c r="J47" s="160"/>
      <c r="K47" s="160"/>
      <c r="L47" s="14"/>
    </row>
    <row r="48" spans="1:31" ht="14.45" customHeight="1">
      <c r="B48" s="190"/>
      <c r="C48" s="160"/>
      <c r="D48" s="160"/>
      <c r="E48" s="160"/>
      <c r="F48" s="160"/>
      <c r="G48" s="160"/>
      <c r="H48" s="160"/>
      <c r="I48" s="160"/>
      <c r="J48" s="160"/>
      <c r="K48" s="160"/>
      <c r="L48" s="14"/>
    </row>
    <row r="49" spans="1:31" ht="14.45" customHeight="1">
      <c r="B49" s="190"/>
      <c r="C49" s="160"/>
      <c r="D49" s="160"/>
      <c r="E49" s="160"/>
      <c r="F49" s="160"/>
      <c r="G49" s="160"/>
      <c r="H49" s="160"/>
      <c r="I49" s="160"/>
      <c r="J49" s="160"/>
      <c r="K49" s="160"/>
      <c r="L49" s="14"/>
    </row>
    <row r="50" spans="1:31" s="2" customFormat="1" ht="14.45" customHeight="1">
      <c r="B50" s="191"/>
      <c r="C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8"/>
    </row>
    <row r="51" spans="1:31">
      <c r="B51" s="190"/>
      <c r="C51" s="160"/>
      <c r="D51" s="160"/>
      <c r="E51" s="160"/>
      <c r="F51" s="160"/>
      <c r="G51" s="160"/>
      <c r="H51" s="160"/>
      <c r="I51" s="160"/>
      <c r="J51" s="160"/>
      <c r="K51" s="160"/>
      <c r="L51" s="14"/>
    </row>
    <row r="52" spans="1:31">
      <c r="B52" s="190"/>
      <c r="C52" s="160"/>
      <c r="D52" s="160"/>
      <c r="E52" s="160"/>
      <c r="F52" s="160"/>
      <c r="G52" s="160"/>
      <c r="H52" s="160"/>
      <c r="I52" s="160"/>
      <c r="J52" s="160"/>
      <c r="K52" s="160"/>
      <c r="L52" s="14"/>
    </row>
    <row r="53" spans="1:31">
      <c r="B53" s="190"/>
      <c r="C53" s="160"/>
      <c r="D53" s="160"/>
      <c r="E53" s="160"/>
      <c r="F53" s="160"/>
      <c r="G53" s="160"/>
      <c r="H53" s="160"/>
      <c r="I53" s="160"/>
      <c r="J53" s="160"/>
      <c r="K53" s="160"/>
      <c r="L53" s="14"/>
    </row>
    <row r="54" spans="1:31">
      <c r="B54" s="190"/>
      <c r="C54" s="160"/>
      <c r="D54" s="160"/>
      <c r="E54" s="160"/>
      <c r="F54" s="160"/>
      <c r="G54" s="160"/>
      <c r="H54" s="160"/>
      <c r="I54" s="160"/>
      <c r="J54" s="160"/>
      <c r="K54" s="160"/>
      <c r="L54" s="14"/>
    </row>
    <row r="55" spans="1:31">
      <c r="B55" s="190"/>
      <c r="C55" s="160"/>
      <c r="D55" s="160"/>
      <c r="E55" s="160"/>
      <c r="F55" s="160"/>
      <c r="G55" s="160"/>
      <c r="H55" s="160"/>
      <c r="I55" s="160"/>
      <c r="J55" s="160"/>
      <c r="K55" s="160"/>
      <c r="L55" s="14"/>
    </row>
    <row r="56" spans="1:31">
      <c r="B56" s="190"/>
      <c r="C56" s="160"/>
      <c r="D56" s="160"/>
      <c r="E56" s="160"/>
      <c r="F56" s="160"/>
      <c r="G56" s="160"/>
      <c r="H56" s="160"/>
      <c r="I56" s="160"/>
      <c r="J56" s="160"/>
      <c r="K56" s="160"/>
      <c r="L56" s="14"/>
    </row>
    <row r="57" spans="1:31">
      <c r="B57" s="190"/>
      <c r="C57" s="160"/>
      <c r="D57" s="160"/>
      <c r="E57" s="160"/>
      <c r="F57" s="160"/>
      <c r="G57" s="160"/>
      <c r="H57" s="160"/>
      <c r="I57" s="160"/>
      <c r="J57" s="160"/>
      <c r="K57" s="160"/>
      <c r="L57" s="14"/>
    </row>
    <row r="58" spans="1:31">
      <c r="B58" s="190"/>
      <c r="C58" s="160"/>
      <c r="D58" s="160"/>
      <c r="E58" s="160"/>
      <c r="F58" s="160"/>
      <c r="G58" s="160"/>
      <c r="H58" s="160"/>
      <c r="I58" s="160"/>
      <c r="J58" s="160"/>
      <c r="K58" s="160"/>
      <c r="L58" s="14"/>
    </row>
    <row r="59" spans="1:31">
      <c r="B59" s="190"/>
      <c r="C59" s="160"/>
      <c r="D59" s="160"/>
      <c r="E59" s="160"/>
      <c r="F59" s="160"/>
      <c r="G59" s="160"/>
      <c r="H59" s="160"/>
      <c r="I59" s="160"/>
      <c r="J59" s="160"/>
      <c r="K59" s="160"/>
      <c r="L59" s="14"/>
    </row>
    <row r="60" spans="1:31">
      <c r="B60" s="190"/>
      <c r="C60" s="160"/>
      <c r="D60" s="160"/>
      <c r="E60" s="160"/>
      <c r="F60" s="160"/>
      <c r="G60" s="160"/>
      <c r="H60" s="160"/>
      <c r="I60" s="160"/>
      <c r="J60" s="160"/>
      <c r="K60" s="160"/>
      <c r="L60" s="14"/>
    </row>
    <row r="61" spans="1:31" s="2" customFormat="1" ht="12.75">
      <c r="A61" s="18"/>
      <c r="B61" s="188"/>
      <c r="C61" s="20"/>
      <c r="D61" s="42" t="s">
        <v>50</v>
      </c>
      <c r="E61" s="43"/>
      <c r="F61" s="44" t="s">
        <v>51</v>
      </c>
      <c r="G61" s="42" t="s">
        <v>50</v>
      </c>
      <c r="H61" s="43"/>
      <c r="I61" s="43"/>
      <c r="J61" s="52" t="s">
        <v>51</v>
      </c>
      <c r="K61" s="43"/>
      <c r="L61" s="3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>
      <c r="B62" s="190"/>
      <c r="C62" s="160"/>
      <c r="D62" s="160"/>
      <c r="E62" s="160"/>
      <c r="F62" s="160"/>
      <c r="G62" s="160"/>
      <c r="H62" s="160"/>
      <c r="I62" s="160"/>
      <c r="J62" s="160"/>
      <c r="K62" s="160"/>
      <c r="L62" s="14"/>
    </row>
    <row r="63" spans="1:31">
      <c r="B63" s="190"/>
      <c r="C63" s="160"/>
      <c r="D63" s="160"/>
      <c r="E63" s="160"/>
      <c r="F63" s="160"/>
      <c r="G63" s="160"/>
      <c r="H63" s="160"/>
      <c r="I63" s="160"/>
      <c r="J63" s="160"/>
      <c r="K63" s="160"/>
      <c r="L63" s="14"/>
    </row>
    <row r="64" spans="1:31">
      <c r="B64" s="190"/>
      <c r="C64" s="160"/>
      <c r="D64" s="160"/>
      <c r="E64" s="160"/>
      <c r="F64" s="160"/>
      <c r="G64" s="160"/>
      <c r="H64" s="160"/>
      <c r="I64" s="160"/>
      <c r="J64" s="160"/>
      <c r="K64" s="160"/>
      <c r="L64" s="14"/>
    </row>
    <row r="65" spans="1:31" s="2" customFormat="1" ht="12.75">
      <c r="A65" s="18"/>
      <c r="B65" s="188"/>
      <c r="C65" s="20"/>
      <c r="D65" s="40" t="s">
        <v>52</v>
      </c>
      <c r="E65" s="54"/>
      <c r="F65" s="54"/>
      <c r="G65" s="40" t="s">
        <v>53</v>
      </c>
      <c r="H65" s="54"/>
      <c r="I65" s="54"/>
      <c r="J65" s="54"/>
      <c r="K65" s="54"/>
      <c r="L65" s="3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>
      <c r="B66" s="190"/>
      <c r="C66" s="160"/>
      <c r="D66" s="160"/>
      <c r="E66" s="160"/>
      <c r="F66" s="160"/>
      <c r="G66" s="160"/>
      <c r="H66" s="160"/>
      <c r="I66" s="160"/>
      <c r="J66" s="160"/>
      <c r="K66" s="160"/>
      <c r="L66" s="14"/>
    </row>
    <row r="67" spans="1:31">
      <c r="B67" s="190"/>
      <c r="C67" s="160"/>
      <c r="D67" s="160"/>
      <c r="E67" s="160"/>
      <c r="F67" s="160"/>
      <c r="G67" s="160"/>
      <c r="H67" s="160"/>
      <c r="I67" s="160"/>
      <c r="J67" s="160"/>
      <c r="K67" s="160"/>
      <c r="L67" s="14"/>
    </row>
    <row r="68" spans="1:31">
      <c r="B68" s="190"/>
      <c r="C68" s="160"/>
      <c r="D68" s="160"/>
      <c r="E68" s="160"/>
      <c r="F68" s="160"/>
      <c r="G68" s="160"/>
      <c r="H68" s="160"/>
      <c r="I68" s="160"/>
      <c r="J68" s="160"/>
      <c r="K68" s="160"/>
      <c r="L68" s="14"/>
    </row>
    <row r="69" spans="1:31">
      <c r="B69" s="190"/>
      <c r="C69" s="160"/>
      <c r="D69" s="160"/>
      <c r="E69" s="160"/>
      <c r="F69" s="160"/>
      <c r="G69" s="160"/>
      <c r="H69" s="160"/>
      <c r="I69" s="160"/>
      <c r="J69" s="160"/>
      <c r="K69" s="160"/>
      <c r="L69" s="14"/>
    </row>
    <row r="70" spans="1:31">
      <c r="B70" s="190"/>
      <c r="C70" s="160"/>
      <c r="D70" s="160"/>
      <c r="E70" s="160"/>
      <c r="F70" s="160"/>
      <c r="G70" s="160"/>
      <c r="H70" s="160"/>
      <c r="I70" s="160"/>
      <c r="J70" s="160"/>
      <c r="K70" s="160"/>
      <c r="L70" s="14"/>
    </row>
    <row r="71" spans="1:31">
      <c r="B71" s="190"/>
      <c r="C71" s="160"/>
      <c r="D71" s="160"/>
      <c r="E71" s="160"/>
      <c r="F71" s="160"/>
      <c r="G71" s="160"/>
      <c r="H71" s="160"/>
      <c r="I71" s="160"/>
      <c r="J71" s="160"/>
      <c r="K71" s="160"/>
      <c r="L71" s="14"/>
    </row>
    <row r="72" spans="1:31">
      <c r="B72" s="190"/>
      <c r="C72" s="160"/>
      <c r="D72" s="160"/>
      <c r="E72" s="160"/>
      <c r="F72" s="160"/>
      <c r="G72" s="160"/>
      <c r="H72" s="160"/>
      <c r="I72" s="160"/>
      <c r="J72" s="160"/>
      <c r="K72" s="160"/>
      <c r="L72" s="14"/>
    </row>
    <row r="73" spans="1:31">
      <c r="B73" s="190"/>
      <c r="C73" s="160"/>
      <c r="D73" s="160"/>
      <c r="E73" s="160"/>
      <c r="F73" s="160"/>
      <c r="G73" s="160"/>
      <c r="H73" s="160"/>
      <c r="I73" s="160"/>
      <c r="J73" s="160"/>
      <c r="K73" s="160"/>
      <c r="L73" s="14"/>
    </row>
    <row r="74" spans="1:31">
      <c r="B74" s="190"/>
      <c r="C74" s="160"/>
      <c r="D74" s="160"/>
      <c r="E74" s="160"/>
      <c r="F74" s="160"/>
      <c r="G74" s="160"/>
      <c r="H74" s="160"/>
      <c r="I74" s="160"/>
      <c r="J74" s="160"/>
      <c r="K74" s="160"/>
      <c r="L74" s="14"/>
    </row>
    <row r="75" spans="1:31">
      <c r="B75" s="190"/>
      <c r="C75" s="160"/>
      <c r="D75" s="160"/>
      <c r="E75" s="160"/>
      <c r="F75" s="160"/>
      <c r="G75" s="160"/>
      <c r="H75" s="160"/>
      <c r="I75" s="160"/>
      <c r="J75" s="160"/>
      <c r="K75" s="160"/>
      <c r="L75" s="14"/>
    </row>
    <row r="76" spans="1:31" s="2" customFormat="1" ht="12.75">
      <c r="A76" s="18"/>
      <c r="B76" s="188"/>
      <c r="C76" s="20"/>
      <c r="D76" s="42" t="s">
        <v>50</v>
      </c>
      <c r="E76" s="43"/>
      <c r="F76" s="44" t="s">
        <v>51</v>
      </c>
      <c r="G76" s="42" t="s">
        <v>50</v>
      </c>
      <c r="H76" s="43"/>
      <c r="I76" s="43"/>
      <c r="J76" s="52" t="s">
        <v>51</v>
      </c>
      <c r="K76" s="43"/>
      <c r="L76" s="3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s="2" customFormat="1" ht="14.45" customHeight="1">
      <c r="A77" s="18"/>
      <c r="B77" s="192"/>
      <c r="C77" s="56"/>
      <c r="D77" s="56"/>
      <c r="E77" s="56"/>
      <c r="F77" s="56"/>
      <c r="G77" s="56"/>
      <c r="H77" s="56"/>
      <c r="I77" s="56"/>
      <c r="J77" s="56"/>
      <c r="K77" s="56"/>
      <c r="L77" s="3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78" spans="1:31">
      <c r="B78" s="160"/>
      <c r="C78" s="160"/>
      <c r="D78" s="160"/>
      <c r="E78" s="160"/>
      <c r="F78" s="160"/>
      <c r="G78" s="160"/>
      <c r="H78" s="160"/>
      <c r="I78" s="160"/>
      <c r="J78" s="160"/>
      <c r="K78" s="160"/>
    </row>
    <row r="79" spans="1:31">
      <c r="B79" s="160"/>
      <c r="C79" s="160"/>
      <c r="D79" s="160"/>
      <c r="E79" s="160"/>
      <c r="F79" s="160"/>
      <c r="G79" s="160"/>
      <c r="H79" s="160"/>
      <c r="I79" s="160"/>
      <c r="J79" s="160"/>
      <c r="K79" s="160"/>
    </row>
    <row r="80" spans="1:31">
      <c r="B80" s="160"/>
      <c r="C80" s="160"/>
      <c r="D80" s="160"/>
      <c r="E80" s="160"/>
      <c r="F80" s="160"/>
      <c r="G80" s="160"/>
      <c r="H80" s="160"/>
      <c r="I80" s="160"/>
      <c r="J80" s="160"/>
      <c r="K80" s="160"/>
    </row>
    <row r="81" spans="1:47" s="2" customFormat="1" ht="6.95" customHeight="1">
      <c r="A81" s="18"/>
      <c r="B81" s="193"/>
      <c r="C81" s="58"/>
      <c r="D81" s="58"/>
      <c r="E81" s="58"/>
      <c r="F81" s="58"/>
      <c r="G81" s="58"/>
      <c r="H81" s="58"/>
      <c r="I81" s="58"/>
      <c r="J81" s="58"/>
      <c r="K81" s="58"/>
      <c r="L81" s="3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47" s="2" customFormat="1" ht="24.95" customHeight="1">
      <c r="A82" s="18"/>
      <c r="B82" s="188"/>
      <c r="C82" s="16" t="s">
        <v>91</v>
      </c>
      <c r="D82" s="20"/>
      <c r="E82" s="20"/>
      <c r="F82" s="20"/>
      <c r="G82" s="20"/>
      <c r="H82" s="20"/>
      <c r="I82" s="20"/>
      <c r="J82" s="20"/>
      <c r="K82" s="20"/>
      <c r="L82" s="3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47" s="2" customFormat="1" ht="6.95" customHeight="1">
      <c r="A83" s="18"/>
      <c r="B83" s="188"/>
      <c r="C83" s="20"/>
      <c r="D83" s="20"/>
      <c r="E83" s="20"/>
      <c r="F83" s="20"/>
      <c r="G83" s="20"/>
      <c r="H83" s="20"/>
      <c r="I83" s="20"/>
      <c r="J83" s="20"/>
      <c r="K83" s="20"/>
      <c r="L83" s="3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47" s="2" customFormat="1" ht="12" customHeight="1">
      <c r="A84" s="18"/>
      <c r="B84" s="188"/>
      <c r="C84" s="17" t="s">
        <v>14</v>
      </c>
      <c r="D84" s="20"/>
      <c r="E84" s="20"/>
      <c r="F84" s="20"/>
      <c r="G84" s="20"/>
      <c r="H84" s="20"/>
      <c r="I84" s="20"/>
      <c r="J84" s="20"/>
      <c r="K84" s="20"/>
      <c r="L84" s="3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47" s="2" customFormat="1" ht="16.5" customHeight="1">
      <c r="A85" s="18"/>
      <c r="B85" s="188"/>
      <c r="C85" s="20"/>
      <c r="D85" s="20"/>
      <c r="E85" s="163" t="str">
        <f>E7</f>
        <v>Výhybna na MK ul. Křivé</v>
      </c>
      <c r="F85" s="164"/>
      <c r="G85" s="164"/>
      <c r="H85" s="164"/>
      <c r="I85" s="20"/>
      <c r="J85" s="20"/>
      <c r="K85" s="20"/>
      <c r="L85" s="3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47" s="2" customFormat="1" ht="12" customHeight="1">
      <c r="A86" s="18"/>
      <c r="B86" s="188"/>
      <c r="C86" s="17" t="s">
        <v>89</v>
      </c>
      <c r="D86" s="20"/>
      <c r="E86" s="20"/>
      <c r="F86" s="20"/>
      <c r="G86" s="20"/>
      <c r="H86" s="20"/>
      <c r="I86" s="20"/>
      <c r="J86" s="20"/>
      <c r="K86" s="20"/>
      <c r="L86" s="3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</row>
    <row r="87" spans="1:47" s="2" customFormat="1" ht="16.5" customHeight="1">
      <c r="A87" s="18"/>
      <c r="B87" s="188"/>
      <c r="C87" s="20"/>
      <c r="D87" s="20"/>
      <c r="E87" s="165" t="str">
        <f>E9</f>
        <v>0 - Ostatní a vedlejší náklady</v>
      </c>
      <c r="F87" s="166"/>
      <c r="G87" s="166"/>
      <c r="H87" s="166"/>
      <c r="I87" s="20"/>
      <c r="J87" s="20"/>
      <c r="K87" s="20"/>
      <c r="L87" s="3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47" s="2" customFormat="1" ht="6.95" customHeight="1">
      <c r="A88" s="18"/>
      <c r="B88" s="188"/>
      <c r="C88" s="20"/>
      <c r="D88" s="20"/>
      <c r="E88" s="20"/>
      <c r="F88" s="20"/>
      <c r="G88" s="20"/>
      <c r="H88" s="20"/>
      <c r="I88" s="20"/>
      <c r="J88" s="20"/>
      <c r="K88" s="20"/>
      <c r="L88" s="3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</row>
    <row r="89" spans="1:47" s="2" customFormat="1" ht="12" customHeight="1">
      <c r="A89" s="18"/>
      <c r="B89" s="188"/>
      <c r="C89" s="17" t="s">
        <v>18</v>
      </c>
      <c r="D89" s="20"/>
      <c r="E89" s="20"/>
      <c r="F89" s="21" t="str">
        <f>F12</f>
        <v>Valašské Meziříčí</v>
      </c>
      <c r="G89" s="20"/>
      <c r="H89" s="20"/>
      <c r="I89" s="17" t="s">
        <v>20</v>
      </c>
      <c r="J89" s="46" t="str">
        <f>IF(J12="","",J12)</f>
        <v>2. 7. 2025</v>
      </c>
      <c r="K89" s="20"/>
      <c r="L89" s="3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47" s="2" customFormat="1" ht="6.95" customHeight="1">
      <c r="A90" s="18"/>
      <c r="B90" s="188"/>
      <c r="C90" s="20"/>
      <c r="D90" s="20"/>
      <c r="E90" s="20"/>
      <c r="F90" s="20"/>
      <c r="G90" s="20"/>
      <c r="H90" s="20"/>
      <c r="I90" s="20"/>
      <c r="J90" s="20"/>
      <c r="K90" s="20"/>
      <c r="L90" s="3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47" s="2" customFormat="1" ht="15.2" customHeight="1">
      <c r="A91" s="18"/>
      <c r="B91" s="188"/>
      <c r="C91" s="17" t="s">
        <v>22</v>
      </c>
      <c r="D91" s="20"/>
      <c r="E91" s="20"/>
      <c r="F91" s="21" t="str">
        <f>E15</f>
        <v>Město Valašské Meziříčí</v>
      </c>
      <c r="G91" s="20"/>
      <c r="H91" s="20"/>
      <c r="I91" s="17" t="s">
        <v>30</v>
      </c>
      <c r="J91" s="27" t="str">
        <f>E21</f>
        <v>via-pds s.r.o.</v>
      </c>
      <c r="K91" s="20"/>
      <c r="L91" s="3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47" s="2" customFormat="1" ht="15.2" customHeight="1">
      <c r="A92" s="18"/>
      <c r="B92" s="188"/>
      <c r="C92" s="17" t="s">
        <v>28</v>
      </c>
      <c r="D92" s="20"/>
      <c r="E92" s="20"/>
      <c r="F92" s="21" t="str">
        <f>IF(E18="","",E18)</f>
        <v/>
      </c>
      <c r="G92" s="20"/>
      <c r="H92" s="20"/>
      <c r="I92" s="17" t="s">
        <v>33</v>
      </c>
      <c r="J92" s="27" t="str">
        <f>E24</f>
        <v/>
      </c>
      <c r="K92" s="20"/>
      <c r="L92" s="3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47" s="2" customFormat="1" ht="10.35" customHeight="1">
      <c r="A93" s="18"/>
      <c r="B93" s="188"/>
      <c r="C93" s="20"/>
      <c r="D93" s="20"/>
      <c r="E93" s="20"/>
      <c r="F93" s="20"/>
      <c r="G93" s="20"/>
      <c r="H93" s="20"/>
      <c r="I93" s="20"/>
      <c r="J93" s="20"/>
      <c r="K93" s="20"/>
      <c r="L93" s="3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47" s="2" customFormat="1" ht="29.25" customHeight="1">
      <c r="A94" s="18"/>
      <c r="B94" s="188"/>
      <c r="C94" s="59" t="s">
        <v>92</v>
      </c>
      <c r="D94" s="33"/>
      <c r="E94" s="33"/>
      <c r="F94" s="33"/>
      <c r="G94" s="33"/>
      <c r="H94" s="33"/>
      <c r="I94" s="33"/>
      <c r="J94" s="91" t="s">
        <v>93</v>
      </c>
      <c r="K94" s="33"/>
      <c r="L94" s="3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47" s="2" customFormat="1" ht="10.35" customHeight="1">
      <c r="A95" s="18"/>
      <c r="B95" s="188"/>
      <c r="C95" s="20"/>
      <c r="D95" s="20"/>
      <c r="E95" s="20"/>
      <c r="F95" s="20"/>
      <c r="G95" s="20"/>
      <c r="H95" s="20"/>
      <c r="I95" s="20"/>
      <c r="J95" s="20"/>
      <c r="K95" s="20"/>
      <c r="L95" s="3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47" s="2" customFormat="1" ht="22.9" customHeight="1">
      <c r="A96" s="18"/>
      <c r="B96" s="188"/>
      <c r="C96" s="60" t="s">
        <v>94</v>
      </c>
      <c r="D96" s="20"/>
      <c r="E96" s="20"/>
      <c r="F96" s="20"/>
      <c r="G96" s="20"/>
      <c r="H96" s="20"/>
      <c r="I96" s="20"/>
      <c r="J96" s="48">
        <f>J118</f>
        <v>0</v>
      </c>
      <c r="K96" s="20"/>
      <c r="L96" s="3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U96" s="53" t="s">
        <v>95</v>
      </c>
    </row>
    <row r="97" spans="1:31" s="4" customFormat="1" ht="24.95" customHeight="1">
      <c r="B97" s="194"/>
      <c r="C97" s="62"/>
      <c r="D97" s="63" t="s">
        <v>96</v>
      </c>
      <c r="E97" s="64"/>
      <c r="F97" s="64"/>
      <c r="G97" s="64"/>
      <c r="H97" s="64"/>
      <c r="I97" s="64"/>
      <c r="J97" s="92">
        <f>J119</f>
        <v>0</v>
      </c>
      <c r="K97" s="62"/>
      <c r="L97" s="61"/>
    </row>
    <row r="98" spans="1:31" s="4" customFormat="1" ht="24.95" customHeight="1">
      <c r="B98" s="194"/>
      <c r="C98" s="62"/>
      <c r="D98" s="63" t="s">
        <v>97</v>
      </c>
      <c r="E98" s="64"/>
      <c r="F98" s="64"/>
      <c r="G98" s="64"/>
      <c r="H98" s="64"/>
      <c r="I98" s="64"/>
      <c r="J98" s="92">
        <f>J145</f>
        <v>0</v>
      </c>
      <c r="K98" s="62"/>
      <c r="L98" s="61"/>
    </row>
    <row r="99" spans="1:31" s="2" customFormat="1" ht="21.95" customHeight="1">
      <c r="A99" s="18"/>
      <c r="B99" s="188"/>
      <c r="C99" s="20"/>
      <c r="D99" s="20"/>
      <c r="E99" s="20"/>
      <c r="F99" s="20"/>
      <c r="G99" s="20"/>
      <c r="H99" s="20"/>
      <c r="I99" s="20"/>
      <c r="J99" s="20"/>
      <c r="K99" s="20"/>
      <c r="L99" s="3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</row>
    <row r="100" spans="1:31" s="2" customFormat="1" ht="6.95" customHeight="1">
      <c r="A100" s="18"/>
      <c r="B100" s="192"/>
      <c r="C100" s="56"/>
      <c r="D100" s="56"/>
      <c r="E100" s="56"/>
      <c r="F100" s="56"/>
      <c r="G100" s="56"/>
      <c r="H100" s="56"/>
      <c r="I100" s="56"/>
      <c r="J100" s="56"/>
      <c r="K100" s="56"/>
      <c r="L100" s="3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</row>
    <row r="101" spans="1:31"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</row>
    <row r="102" spans="1:31"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</row>
    <row r="103" spans="1:31"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</row>
    <row r="104" spans="1:31" s="2" customFormat="1" ht="6.95" customHeight="1">
      <c r="A104" s="18"/>
      <c r="B104" s="193"/>
      <c r="C104" s="58"/>
      <c r="D104" s="58"/>
      <c r="E104" s="58"/>
      <c r="F104" s="58"/>
      <c r="G104" s="58"/>
      <c r="H104" s="58"/>
      <c r="I104" s="58"/>
      <c r="J104" s="58"/>
      <c r="K104" s="58"/>
      <c r="L104" s="3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</row>
    <row r="105" spans="1:31" s="2" customFormat="1" ht="24.95" customHeight="1">
      <c r="A105" s="18"/>
      <c r="B105" s="188"/>
      <c r="C105" s="16" t="s">
        <v>98</v>
      </c>
      <c r="D105" s="20"/>
      <c r="E105" s="20"/>
      <c r="F105" s="20"/>
      <c r="G105" s="20"/>
      <c r="H105" s="20"/>
      <c r="I105" s="20"/>
      <c r="J105" s="20"/>
      <c r="K105" s="20"/>
      <c r="L105" s="3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</row>
    <row r="106" spans="1:31" s="2" customFormat="1" ht="6.95" customHeight="1">
      <c r="A106" s="18"/>
      <c r="B106" s="188"/>
      <c r="C106" s="20"/>
      <c r="D106" s="20"/>
      <c r="E106" s="20"/>
      <c r="F106" s="20"/>
      <c r="G106" s="20"/>
      <c r="H106" s="20"/>
      <c r="I106" s="20"/>
      <c r="J106" s="20"/>
      <c r="K106" s="20"/>
      <c r="L106" s="3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</row>
    <row r="107" spans="1:31" s="2" customFormat="1" ht="12" customHeight="1">
      <c r="A107" s="18"/>
      <c r="B107" s="188"/>
      <c r="C107" s="17" t="s">
        <v>14</v>
      </c>
      <c r="D107" s="20"/>
      <c r="E107" s="20"/>
      <c r="F107" s="20"/>
      <c r="G107" s="20"/>
      <c r="H107" s="20"/>
      <c r="I107" s="20"/>
      <c r="J107" s="20"/>
      <c r="K107" s="20"/>
      <c r="L107" s="3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</row>
    <row r="108" spans="1:31" s="2" customFormat="1" ht="16.5" customHeight="1">
      <c r="A108" s="18"/>
      <c r="B108" s="188"/>
      <c r="C108" s="20"/>
      <c r="D108" s="20"/>
      <c r="E108" s="163" t="str">
        <f>E7</f>
        <v>Výhybna na MK ul. Křivé</v>
      </c>
      <c r="F108" s="164"/>
      <c r="G108" s="164"/>
      <c r="H108" s="164"/>
      <c r="I108" s="20"/>
      <c r="J108" s="20"/>
      <c r="K108" s="20"/>
      <c r="L108" s="3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</row>
    <row r="109" spans="1:31" s="2" customFormat="1" ht="12" customHeight="1">
      <c r="A109" s="18"/>
      <c r="B109" s="188"/>
      <c r="C109" s="17" t="s">
        <v>89</v>
      </c>
      <c r="D109" s="20"/>
      <c r="E109" s="20"/>
      <c r="F109" s="20"/>
      <c r="G109" s="20"/>
      <c r="H109" s="20"/>
      <c r="I109" s="20"/>
      <c r="J109" s="20"/>
      <c r="K109" s="20"/>
      <c r="L109" s="3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</row>
    <row r="110" spans="1:31" s="2" customFormat="1" ht="16.5" customHeight="1">
      <c r="A110" s="18"/>
      <c r="B110" s="188"/>
      <c r="C110" s="20"/>
      <c r="D110" s="20"/>
      <c r="E110" s="165" t="str">
        <f>E9</f>
        <v>0 - Ostatní a vedlejší náklady</v>
      </c>
      <c r="F110" s="166"/>
      <c r="G110" s="166"/>
      <c r="H110" s="166"/>
      <c r="I110" s="20"/>
      <c r="J110" s="20"/>
      <c r="K110" s="20"/>
      <c r="L110" s="3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</row>
    <row r="111" spans="1:31" s="2" customFormat="1" ht="6.95" customHeight="1">
      <c r="A111" s="18"/>
      <c r="B111" s="188"/>
      <c r="C111" s="20"/>
      <c r="D111" s="20"/>
      <c r="E111" s="20"/>
      <c r="F111" s="20"/>
      <c r="G111" s="20"/>
      <c r="H111" s="20"/>
      <c r="I111" s="20"/>
      <c r="J111" s="20"/>
      <c r="K111" s="20"/>
      <c r="L111" s="3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</row>
    <row r="112" spans="1:31" s="2" customFormat="1" ht="12" customHeight="1">
      <c r="A112" s="18"/>
      <c r="B112" s="188"/>
      <c r="C112" s="17" t="s">
        <v>18</v>
      </c>
      <c r="D112" s="20"/>
      <c r="E112" s="20"/>
      <c r="F112" s="21" t="str">
        <f>F12</f>
        <v>Valašské Meziříčí</v>
      </c>
      <c r="G112" s="20"/>
      <c r="H112" s="20"/>
      <c r="I112" s="17" t="s">
        <v>20</v>
      </c>
      <c r="J112" s="46" t="str">
        <f>IF(J12="","",J12)</f>
        <v>2. 7. 2025</v>
      </c>
      <c r="K112" s="20"/>
      <c r="L112" s="3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</row>
    <row r="113" spans="1:65" s="2" customFormat="1" ht="6.95" customHeight="1">
      <c r="A113" s="18"/>
      <c r="B113" s="188"/>
      <c r="C113" s="20"/>
      <c r="D113" s="20"/>
      <c r="E113" s="20"/>
      <c r="F113" s="20"/>
      <c r="G113" s="20"/>
      <c r="H113" s="20"/>
      <c r="I113" s="20"/>
      <c r="J113" s="20"/>
      <c r="K113" s="20"/>
      <c r="L113" s="3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</row>
    <row r="114" spans="1:65" s="2" customFormat="1" ht="15.2" customHeight="1">
      <c r="A114" s="18"/>
      <c r="B114" s="188"/>
      <c r="C114" s="17" t="s">
        <v>22</v>
      </c>
      <c r="D114" s="20"/>
      <c r="E114" s="20"/>
      <c r="F114" s="21" t="str">
        <f>E15</f>
        <v>Město Valašské Meziříčí</v>
      </c>
      <c r="G114" s="20"/>
      <c r="H114" s="20"/>
      <c r="I114" s="17" t="s">
        <v>30</v>
      </c>
      <c r="J114" s="27" t="str">
        <f>E21</f>
        <v>via-pds s.r.o.</v>
      </c>
      <c r="K114" s="20"/>
      <c r="L114" s="3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</row>
    <row r="115" spans="1:65" s="2" customFormat="1" ht="15.2" customHeight="1">
      <c r="A115" s="18"/>
      <c r="B115" s="188"/>
      <c r="C115" s="17" t="s">
        <v>28</v>
      </c>
      <c r="D115" s="20"/>
      <c r="E115" s="20"/>
      <c r="F115" s="21" t="str">
        <f>IF(E18="","",E18)</f>
        <v/>
      </c>
      <c r="G115" s="20"/>
      <c r="H115" s="20"/>
      <c r="I115" s="17" t="s">
        <v>33</v>
      </c>
      <c r="J115" s="27" t="str">
        <f>E24</f>
        <v/>
      </c>
      <c r="K115" s="20"/>
      <c r="L115" s="3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</row>
    <row r="116" spans="1:65" s="2" customFormat="1" ht="10.35" customHeight="1">
      <c r="A116" s="18"/>
      <c r="B116" s="188"/>
      <c r="C116" s="20"/>
      <c r="D116" s="20"/>
      <c r="E116" s="20"/>
      <c r="F116" s="20"/>
      <c r="G116" s="20"/>
      <c r="H116" s="20"/>
      <c r="I116" s="20"/>
      <c r="J116" s="20"/>
      <c r="K116" s="20"/>
      <c r="L116" s="3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65" s="6" customFormat="1" ht="29.25" customHeight="1">
      <c r="A117" s="69"/>
      <c r="B117" s="195"/>
      <c r="C117" s="71" t="s">
        <v>99</v>
      </c>
      <c r="D117" s="72" t="s">
        <v>60</v>
      </c>
      <c r="E117" s="72" t="s">
        <v>56</v>
      </c>
      <c r="F117" s="72" t="s">
        <v>57</v>
      </c>
      <c r="G117" s="72" t="s">
        <v>100</v>
      </c>
      <c r="H117" s="72" t="s">
        <v>101</v>
      </c>
      <c r="I117" s="72" t="s">
        <v>102</v>
      </c>
      <c r="J117" s="72" t="s">
        <v>93</v>
      </c>
      <c r="K117" s="94" t="s">
        <v>103</v>
      </c>
      <c r="L117" s="95"/>
      <c r="M117" s="96" t="s">
        <v>1</v>
      </c>
      <c r="N117" s="97" t="s">
        <v>39</v>
      </c>
      <c r="O117" s="97" t="s">
        <v>104</v>
      </c>
      <c r="P117" s="97" t="s">
        <v>105</v>
      </c>
      <c r="Q117" s="97" t="s">
        <v>106</v>
      </c>
      <c r="R117" s="97" t="s">
        <v>107</v>
      </c>
      <c r="S117" s="97" t="s">
        <v>108</v>
      </c>
      <c r="T117" s="115" t="s">
        <v>109</v>
      </c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</row>
    <row r="118" spans="1:65" s="2" customFormat="1" ht="22.9" customHeight="1">
      <c r="A118" s="18"/>
      <c r="B118" s="188"/>
      <c r="C118" s="73" t="s">
        <v>110</v>
      </c>
      <c r="D118" s="20"/>
      <c r="E118" s="20"/>
      <c r="F118" s="20"/>
      <c r="G118" s="20"/>
      <c r="H118" s="20"/>
      <c r="I118" s="20"/>
      <c r="J118" s="98">
        <f>BK118</f>
        <v>0</v>
      </c>
      <c r="K118" s="20"/>
      <c r="L118" s="79"/>
      <c r="M118" s="99"/>
      <c r="N118" s="100"/>
      <c r="O118" s="101"/>
      <c r="P118" s="102">
        <f>P119+P145</f>
        <v>0</v>
      </c>
      <c r="Q118" s="101"/>
      <c r="R118" s="102">
        <f>R119+R145</f>
        <v>0</v>
      </c>
      <c r="S118" s="101"/>
      <c r="T118" s="116">
        <f>T119+T145</f>
        <v>0</v>
      </c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T118" s="53" t="s">
        <v>74</v>
      </c>
      <c r="AU118" s="53" t="s">
        <v>95</v>
      </c>
      <c r="BK118" s="124">
        <f>BK119+BK145</f>
        <v>0</v>
      </c>
    </row>
    <row r="119" spans="1:65" s="7" customFormat="1" ht="25.9" customHeight="1">
      <c r="B119" s="196"/>
      <c r="C119" s="75"/>
      <c r="D119" s="76" t="s">
        <v>74</v>
      </c>
      <c r="E119" s="77" t="s">
        <v>111</v>
      </c>
      <c r="F119" s="77" t="s">
        <v>112</v>
      </c>
      <c r="G119" s="75"/>
      <c r="H119" s="75"/>
      <c r="I119" s="75"/>
      <c r="J119" s="103">
        <f>BK119</f>
        <v>0</v>
      </c>
      <c r="K119" s="75"/>
      <c r="L119" s="74"/>
      <c r="M119" s="104"/>
      <c r="N119" s="105"/>
      <c r="O119" s="105"/>
      <c r="P119" s="106">
        <f>SUM(P120:P144)</f>
        <v>0</v>
      </c>
      <c r="Q119" s="105"/>
      <c r="R119" s="106">
        <f>SUM(R120:R144)</f>
        <v>0</v>
      </c>
      <c r="S119" s="105"/>
      <c r="T119" s="117">
        <f>SUM(T120:T144)</f>
        <v>0</v>
      </c>
      <c r="AR119" s="120" t="s">
        <v>113</v>
      </c>
      <c r="AT119" s="121" t="s">
        <v>74</v>
      </c>
      <c r="AU119" s="121" t="s">
        <v>75</v>
      </c>
      <c r="AY119" s="120" t="s">
        <v>114</v>
      </c>
      <c r="BK119" s="125">
        <f>SUM(BK120:BK144)</f>
        <v>0</v>
      </c>
    </row>
    <row r="120" spans="1:65" s="2" customFormat="1" ht="16.5" customHeight="1">
      <c r="A120" s="18"/>
      <c r="B120" s="79"/>
      <c r="C120" s="80" t="s">
        <v>82</v>
      </c>
      <c r="D120" s="80" t="s">
        <v>115</v>
      </c>
      <c r="E120" s="81" t="s">
        <v>116</v>
      </c>
      <c r="F120" s="82" t="s">
        <v>117</v>
      </c>
      <c r="G120" s="83" t="s">
        <v>118</v>
      </c>
      <c r="H120" s="84">
        <v>1</v>
      </c>
      <c r="I120" s="108">
        <v>0</v>
      </c>
      <c r="J120" s="109">
        <f>ROUND(I120*H120,2)</f>
        <v>0</v>
      </c>
      <c r="K120" s="82" t="s">
        <v>119</v>
      </c>
      <c r="L120" s="79"/>
      <c r="M120" s="110" t="s">
        <v>1</v>
      </c>
      <c r="N120" s="111" t="s">
        <v>40</v>
      </c>
      <c r="O120" s="112">
        <v>0</v>
      </c>
      <c r="P120" s="112">
        <f>O120*H120</f>
        <v>0</v>
      </c>
      <c r="Q120" s="112">
        <v>0</v>
      </c>
      <c r="R120" s="112">
        <f>Q120*H120</f>
        <v>0</v>
      </c>
      <c r="S120" s="112">
        <v>0</v>
      </c>
      <c r="T120" s="118">
        <f>S120*H120</f>
        <v>0</v>
      </c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R120" s="122" t="s">
        <v>120</v>
      </c>
      <c r="AT120" s="122" t="s">
        <v>115</v>
      </c>
      <c r="AU120" s="122" t="s">
        <v>82</v>
      </c>
      <c r="AY120" s="53" t="s">
        <v>114</v>
      </c>
      <c r="BE120" s="126">
        <f>IF(N120="základní",J120,0)</f>
        <v>0</v>
      </c>
      <c r="BF120" s="126">
        <f>IF(N120="snížená",J120,0)</f>
        <v>0</v>
      </c>
      <c r="BG120" s="126">
        <f>IF(N120="zákl. přenesená",J120,0)</f>
        <v>0</v>
      </c>
      <c r="BH120" s="126">
        <f>IF(N120="sníž. přenesená",J120,0)</f>
        <v>0</v>
      </c>
      <c r="BI120" s="126">
        <f>IF(N120="nulová",J120,0)</f>
        <v>0</v>
      </c>
      <c r="BJ120" s="53" t="s">
        <v>82</v>
      </c>
      <c r="BK120" s="126">
        <f>ROUND(I120*H120,2)</f>
        <v>0</v>
      </c>
      <c r="BL120" s="53" t="s">
        <v>120</v>
      </c>
      <c r="BM120" s="122" t="s">
        <v>121</v>
      </c>
    </row>
    <row r="121" spans="1:65" s="2" customFormat="1" ht="19.5">
      <c r="A121" s="18"/>
      <c r="B121" s="79"/>
      <c r="C121" s="20"/>
      <c r="D121" s="87" t="s">
        <v>122</v>
      </c>
      <c r="E121" s="20"/>
      <c r="F121" s="197" t="s">
        <v>123</v>
      </c>
      <c r="G121" s="20"/>
      <c r="H121" s="20"/>
      <c r="I121" s="18"/>
      <c r="J121" s="20"/>
      <c r="K121" s="20"/>
      <c r="L121" s="79"/>
      <c r="M121" s="180"/>
      <c r="N121" s="181"/>
      <c r="O121" s="182"/>
      <c r="P121" s="182"/>
      <c r="Q121" s="182"/>
      <c r="R121" s="182"/>
      <c r="S121" s="182"/>
      <c r="T121" s="183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T121" s="53" t="s">
        <v>122</v>
      </c>
      <c r="AU121" s="53" t="s">
        <v>82</v>
      </c>
    </row>
    <row r="122" spans="1:65" s="2" customFormat="1" ht="16.5" customHeight="1">
      <c r="A122" s="18"/>
      <c r="B122" s="79"/>
      <c r="C122" s="80" t="s">
        <v>84</v>
      </c>
      <c r="D122" s="80" t="s">
        <v>115</v>
      </c>
      <c r="E122" s="81" t="s">
        <v>124</v>
      </c>
      <c r="F122" s="82" t="s">
        <v>125</v>
      </c>
      <c r="G122" s="83" t="s">
        <v>118</v>
      </c>
      <c r="H122" s="84">
        <v>1</v>
      </c>
      <c r="I122" s="108">
        <v>0</v>
      </c>
      <c r="J122" s="109">
        <f>ROUND(I122*H122,2)</f>
        <v>0</v>
      </c>
      <c r="K122" s="82" t="s">
        <v>119</v>
      </c>
      <c r="L122" s="79"/>
      <c r="M122" s="110" t="s">
        <v>1</v>
      </c>
      <c r="N122" s="111" t="s">
        <v>40</v>
      </c>
      <c r="O122" s="112">
        <v>0</v>
      </c>
      <c r="P122" s="112">
        <f>O122*H122</f>
        <v>0</v>
      </c>
      <c r="Q122" s="112">
        <v>0</v>
      </c>
      <c r="R122" s="112">
        <f>Q122*H122</f>
        <v>0</v>
      </c>
      <c r="S122" s="112">
        <v>0</v>
      </c>
      <c r="T122" s="118">
        <f>S122*H122</f>
        <v>0</v>
      </c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R122" s="122" t="s">
        <v>120</v>
      </c>
      <c r="AT122" s="122" t="s">
        <v>115</v>
      </c>
      <c r="AU122" s="122" t="s">
        <v>82</v>
      </c>
      <c r="AY122" s="53" t="s">
        <v>114</v>
      </c>
      <c r="BE122" s="126">
        <f>IF(N122="základní",J122,0)</f>
        <v>0</v>
      </c>
      <c r="BF122" s="126">
        <f>IF(N122="snížená",J122,0)</f>
        <v>0</v>
      </c>
      <c r="BG122" s="126">
        <f>IF(N122="zákl. přenesená",J122,0)</f>
        <v>0</v>
      </c>
      <c r="BH122" s="126">
        <f>IF(N122="sníž. přenesená",J122,0)</f>
        <v>0</v>
      </c>
      <c r="BI122" s="126">
        <f>IF(N122="nulová",J122,0)</f>
        <v>0</v>
      </c>
      <c r="BJ122" s="53" t="s">
        <v>82</v>
      </c>
      <c r="BK122" s="126">
        <f>ROUND(I122*H122,2)</f>
        <v>0</v>
      </c>
      <c r="BL122" s="53" t="s">
        <v>120</v>
      </c>
      <c r="BM122" s="122" t="s">
        <v>126</v>
      </c>
    </row>
    <row r="123" spans="1:65" s="2" customFormat="1" ht="19.5">
      <c r="A123" s="18"/>
      <c r="B123" s="79"/>
      <c r="C123" s="20"/>
      <c r="D123" s="87" t="s">
        <v>122</v>
      </c>
      <c r="E123" s="20"/>
      <c r="F123" s="197" t="s">
        <v>127</v>
      </c>
      <c r="G123" s="20"/>
      <c r="H123" s="20"/>
      <c r="I123" s="18"/>
      <c r="J123" s="20"/>
      <c r="K123" s="20"/>
      <c r="L123" s="79"/>
      <c r="M123" s="180"/>
      <c r="N123" s="181"/>
      <c r="O123" s="182"/>
      <c r="P123" s="182"/>
      <c r="Q123" s="182"/>
      <c r="R123" s="182"/>
      <c r="S123" s="182"/>
      <c r="T123" s="183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T123" s="53" t="s">
        <v>122</v>
      </c>
      <c r="AU123" s="53" t="s">
        <v>82</v>
      </c>
    </row>
    <row r="124" spans="1:65" s="2" customFormat="1" ht="16.5" customHeight="1">
      <c r="A124" s="18"/>
      <c r="B124" s="79"/>
      <c r="C124" s="80" t="s">
        <v>128</v>
      </c>
      <c r="D124" s="80" t="s">
        <v>115</v>
      </c>
      <c r="E124" s="81" t="s">
        <v>129</v>
      </c>
      <c r="F124" s="82" t="s">
        <v>130</v>
      </c>
      <c r="G124" s="83" t="s">
        <v>118</v>
      </c>
      <c r="H124" s="84">
        <v>1</v>
      </c>
      <c r="I124" s="108">
        <v>0</v>
      </c>
      <c r="J124" s="109">
        <f>ROUND(I124*H124,2)</f>
        <v>0</v>
      </c>
      <c r="K124" s="82" t="s">
        <v>119</v>
      </c>
      <c r="L124" s="79"/>
      <c r="M124" s="110" t="s">
        <v>1</v>
      </c>
      <c r="N124" s="111" t="s">
        <v>40</v>
      </c>
      <c r="O124" s="112">
        <v>0</v>
      </c>
      <c r="P124" s="112">
        <f>O124*H124</f>
        <v>0</v>
      </c>
      <c r="Q124" s="112">
        <v>0</v>
      </c>
      <c r="R124" s="112">
        <f>Q124*H124</f>
        <v>0</v>
      </c>
      <c r="S124" s="112">
        <v>0</v>
      </c>
      <c r="T124" s="118">
        <f>S124*H124</f>
        <v>0</v>
      </c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R124" s="122" t="s">
        <v>120</v>
      </c>
      <c r="AT124" s="122" t="s">
        <v>115</v>
      </c>
      <c r="AU124" s="122" t="s">
        <v>82</v>
      </c>
      <c r="AY124" s="53" t="s">
        <v>114</v>
      </c>
      <c r="BE124" s="126">
        <f>IF(N124="základní",J124,0)</f>
        <v>0</v>
      </c>
      <c r="BF124" s="126">
        <f>IF(N124="snížená",J124,0)</f>
        <v>0</v>
      </c>
      <c r="BG124" s="126">
        <f>IF(N124="zákl. přenesená",J124,0)</f>
        <v>0</v>
      </c>
      <c r="BH124" s="126">
        <f>IF(N124="sníž. přenesená",J124,0)</f>
        <v>0</v>
      </c>
      <c r="BI124" s="126">
        <f>IF(N124="nulová",J124,0)</f>
        <v>0</v>
      </c>
      <c r="BJ124" s="53" t="s">
        <v>82</v>
      </c>
      <c r="BK124" s="126">
        <f>ROUND(I124*H124,2)</f>
        <v>0</v>
      </c>
      <c r="BL124" s="53" t="s">
        <v>120</v>
      </c>
      <c r="BM124" s="122" t="s">
        <v>131</v>
      </c>
    </row>
    <row r="125" spans="1:65" s="2" customFormat="1" ht="39">
      <c r="A125" s="18"/>
      <c r="B125" s="79"/>
      <c r="C125" s="20"/>
      <c r="D125" s="87" t="s">
        <v>122</v>
      </c>
      <c r="E125" s="20"/>
      <c r="F125" s="197" t="s">
        <v>132</v>
      </c>
      <c r="G125" s="20"/>
      <c r="H125" s="20"/>
      <c r="I125" s="18"/>
      <c r="J125" s="20"/>
      <c r="K125" s="20"/>
      <c r="L125" s="79"/>
      <c r="M125" s="180"/>
      <c r="N125" s="181"/>
      <c r="O125" s="182"/>
      <c r="P125" s="182"/>
      <c r="Q125" s="182"/>
      <c r="R125" s="182"/>
      <c r="S125" s="182"/>
      <c r="T125" s="183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T125" s="53" t="s">
        <v>122</v>
      </c>
      <c r="AU125" s="53" t="s">
        <v>82</v>
      </c>
    </row>
    <row r="126" spans="1:65" s="2" customFormat="1" ht="21.75" customHeight="1">
      <c r="A126" s="18"/>
      <c r="B126" s="79"/>
      <c r="C126" s="80" t="s">
        <v>113</v>
      </c>
      <c r="D126" s="80" t="s">
        <v>115</v>
      </c>
      <c r="E126" s="81" t="s">
        <v>133</v>
      </c>
      <c r="F126" s="82" t="s">
        <v>134</v>
      </c>
      <c r="G126" s="83" t="s">
        <v>118</v>
      </c>
      <c r="H126" s="84">
        <v>1</v>
      </c>
      <c r="I126" s="108">
        <v>0</v>
      </c>
      <c r="J126" s="109">
        <f>ROUND(I126*H126,2)</f>
        <v>0</v>
      </c>
      <c r="K126" s="82" t="s">
        <v>119</v>
      </c>
      <c r="L126" s="79"/>
      <c r="M126" s="110" t="s">
        <v>1</v>
      </c>
      <c r="N126" s="111" t="s">
        <v>40</v>
      </c>
      <c r="O126" s="112">
        <v>0</v>
      </c>
      <c r="P126" s="112">
        <f>O126*H126</f>
        <v>0</v>
      </c>
      <c r="Q126" s="112">
        <v>0</v>
      </c>
      <c r="R126" s="112">
        <f>Q126*H126</f>
        <v>0</v>
      </c>
      <c r="S126" s="112">
        <v>0</v>
      </c>
      <c r="T126" s="118">
        <f>S126*H126</f>
        <v>0</v>
      </c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R126" s="122" t="s">
        <v>120</v>
      </c>
      <c r="AT126" s="122" t="s">
        <v>115</v>
      </c>
      <c r="AU126" s="122" t="s">
        <v>82</v>
      </c>
      <c r="AY126" s="53" t="s">
        <v>114</v>
      </c>
      <c r="BE126" s="126">
        <f>IF(N126="základní",J126,0)</f>
        <v>0</v>
      </c>
      <c r="BF126" s="126">
        <f>IF(N126="snížená",J126,0)</f>
        <v>0</v>
      </c>
      <c r="BG126" s="126">
        <f>IF(N126="zákl. přenesená",J126,0)</f>
        <v>0</v>
      </c>
      <c r="BH126" s="126">
        <f>IF(N126="sníž. přenesená",J126,0)</f>
        <v>0</v>
      </c>
      <c r="BI126" s="126">
        <f>IF(N126="nulová",J126,0)</f>
        <v>0</v>
      </c>
      <c r="BJ126" s="53" t="s">
        <v>82</v>
      </c>
      <c r="BK126" s="126">
        <f>ROUND(I126*H126,2)</f>
        <v>0</v>
      </c>
      <c r="BL126" s="53" t="s">
        <v>120</v>
      </c>
      <c r="BM126" s="122" t="s">
        <v>135</v>
      </c>
    </row>
    <row r="127" spans="1:65" s="2" customFormat="1" ht="39">
      <c r="A127" s="18"/>
      <c r="B127" s="79"/>
      <c r="C127" s="20"/>
      <c r="D127" s="87" t="s">
        <v>122</v>
      </c>
      <c r="E127" s="20"/>
      <c r="F127" s="197" t="s">
        <v>136</v>
      </c>
      <c r="G127" s="20"/>
      <c r="H127" s="20"/>
      <c r="I127" s="18"/>
      <c r="J127" s="20"/>
      <c r="K127" s="20"/>
      <c r="L127" s="79"/>
      <c r="M127" s="180"/>
      <c r="N127" s="181"/>
      <c r="O127" s="182"/>
      <c r="P127" s="182"/>
      <c r="Q127" s="182"/>
      <c r="R127" s="182"/>
      <c r="S127" s="182"/>
      <c r="T127" s="183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T127" s="53" t="s">
        <v>122</v>
      </c>
      <c r="AU127" s="53" t="s">
        <v>82</v>
      </c>
    </row>
    <row r="128" spans="1:65" s="2" customFormat="1" ht="16.5" customHeight="1">
      <c r="A128" s="18"/>
      <c r="B128" s="79"/>
      <c r="C128" s="80" t="s">
        <v>137</v>
      </c>
      <c r="D128" s="80" t="s">
        <v>115</v>
      </c>
      <c r="E128" s="81" t="s">
        <v>138</v>
      </c>
      <c r="F128" s="82" t="s">
        <v>139</v>
      </c>
      <c r="G128" s="83" t="s">
        <v>118</v>
      </c>
      <c r="H128" s="84">
        <v>1</v>
      </c>
      <c r="I128" s="108">
        <v>0</v>
      </c>
      <c r="J128" s="109">
        <f>ROUND(I128*H128,2)</f>
        <v>0</v>
      </c>
      <c r="K128" s="82" t="s">
        <v>119</v>
      </c>
      <c r="L128" s="79"/>
      <c r="M128" s="110" t="s">
        <v>1</v>
      </c>
      <c r="N128" s="111" t="s">
        <v>40</v>
      </c>
      <c r="O128" s="112">
        <v>0</v>
      </c>
      <c r="P128" s="112">
        <f>O128*H128</f>
        <v>0</v>
      </c>
      <c r="Q128" s="112">
        <v>0</v>
      </c>
      <c r="R128" s="112">
        <f>Q128*H128</f>
        <v>0</v>
      </c>
      <c r="S128" s="112">
        <v>0</v>
      </c>
      <c r="T128" s="118">
        <f>S128*H128</f>
        <v>0</v>
      </c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R128" s="122" t="s">
        <v>120</v>
      </c>
      <c r="AT128" s="122" t="s">
        <v>115</v>
      </c>
      <c r="AU128" s="122" t="s">
        <v>82</v>
      </c>
      <c r="AY128" s="53" t="s">
        <v>114</v>
      </c>
      <c r="BE128" s="126">
        <f>IF(N128="základní",J128,0)</f>
        <v>0</v>
      </c>
      <c r="BF128" s="126">
        <f>IF(N128="snížená",J128,0)</f>
        <v>0</v>
      </c>
      <c r="BG128" s="126">
        <f>IF(N128="zákl. přenesená",J128,0)</f>
        <v>0</v>
      </c>
      <c r="BH128" s="126">
        <f>IF(N128="sníž. přenesená",J128,0)</f>
        <v>0</v>
      </c>
      <c r="BI128" s="126">
        <f>IF(N128="nulová",J128,0)</f>
        <v>0</v>
      </c>
      <c r="BJ128" s="53" t="s">
        <v>82</v>
      </c>
      <c r="BK128" s="126">
        <f>ROUND(I128*H128,2)</f>
        <v>0</v>
      </c>
      <c r="BL128" s="53" t="s">
        <v>120</v>
      </c>
      <c r="BM128" s="122" t="s">
        <v>140</v>
      </c>
    </row>
    <row r="129" spans="1:65" s="2" customFormat="1" ht="29.25">
      <c r="A129" s="18"/>
      <c r="B129" s="79"/>
      <c r="C129" s="20"/>
      <c r="D129" s="87" t="s">
        <v>122</v>
      </c>
      <c r="E129" s="20"/>
      <c r="F129" s="197" t="s">
        <v>141</v>
      </c>
      <c r="G129" s="20"/>
      <c r="H129" s="20"/>
      <c r="I129" s="18"/>
      <c r="J129" s="20"/>
      <c r="K129" s="20"/>
      <c r="L129" s="79"/>
      <c r="M129" s="180"/>
      <c r="N129" s="181"/>
      <c r="O129" s="182"/>
      <c r="P129" s="182"/>
      <c r="Q129" s="182"/>
      <c r="R129" s="182"/>
      <c r="S129" s="182"/>
      <c r="T129" s="183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T129" s="53" t="s">
        <v>122</v>
      </c>
      <c r="AU129" s="53" t="s">
        <v>82</v>
      </c>
    </row>
    <row r="130" spans="1:65" s="2" customFormat="1" ht="16.5" customHeight="1">
      <c r="A130" s="18"/>
      <c r="B130" s="79"/>
      <c r="C130" s="80" t="s">
        <v>142</v>
      </c>
      <c r="D130" s="80" t="s">
        <v>115</v>
      </c>
      <c r="E130" s="81" t="s">
        <v>143</v>
      </c>
      <c r="F130" s="82" t="s">
        <v>144</v>
      </c>
      <c r="G130" s="83" t="s">
        <v>118</v>
      </c>
      <c r="H130" s="84">
        <v>1</v>
      </c>
      <c r="I130" s="108">
        <v>0</v>
      </c>
      <c r="J130" s="109">
        <f>ROUND(I130*H130,2)</f>
        <v>0</v>
      </c>
      <c r="K130" s="82" t="s">
        <v>119</v>
      </c>
      <c r="L130" s="79"/>
      <c r="M130" s="110" t="s">
        <v>1</v>
      </c>
      <c r="N130" s="111" t="s">
        <v>40</v>
      </c>
      <c r="O130" s="112">
        <v>0</v>
      </c>
      <c r="P130" s="112">
        <f>O130*H130</f>
        <v>0</v>
      </c>
      <c r="Q130" s="112">
        <v>0</v>
      </c>
      <c r="R130" s="112">
        <f>Q130*H130</f>
        <v>0</v>
      </c>
      <c r="S130" s="112">
        <v>0</v>
      </c>
      <c r="T130" s="118">
        <f>S130*H130</f>
        <v>0</v>
      </c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R130" s="122" t="s">
        <v>120</v>
      </c>
      <c r="AT130" s="122" t="s">
        <v>115</v>
      </c>
      <c r="AU130" s="122" t="s">
        <v>82</v>
      </c>
      <c r="AY130" s="53" t="s">
        <v>114</v>
      </c>
      <c r="BE130" s="126">
        <f>IF(N130="základní",J130,0)</f>
        <v>0</v>
      </c>
      <c r="BF130" s="126">
        <f>IF(N130="snížená",J130,0)</f>
        <v>0</v>
      </c>
      <c r="BG130" s="126">
        <f>IF(N130="zákl. přenesená",J130,0)</f>
        <v>0</v>
      </c>
      <c r="BH130" s="126">
        <f>IF(N130="sníž. přenesená",J130,0)</f>
        <v>0</v>
      </c>
      <c r="BI130" s="126">
        <f>IF(N130="nulová",J130,0)</f>
        <v>0</v>
      </c>
      <c r="BJ130" s="53" t="s">
        <v>82</v>
      </c>
      <c r="BK130" s="126">
        <f>ROUND(I130*H130,2)</f>
        <v>0</v>
      </c>
      <c r="BL130" s="53" t="s">
        <v>120</v>
      </c>
      <c r="BM130" s="122" t="s">
        <v>145</v>
      </c>
    </row>
    <row r="131" spans="1:65" s="2" customFormat="1" ht="29.25">
      <c r="A131" s="18"/>
      <c r="B131" s="79"/>
      <c r="C131" s="20"/>
      <c r="D131" s="87" t="s">
        <v>122</v>
      </c>
      <c r="E131" s="20"/>
      <c r="F131" s="197" t="s">
        <v>146</v>
      </c>
      <c r="G131" s="20"/>
      <c r="H131" s="20"/>
      <c r="I131" s="18"/>
      <c r="J131" s="20"/>
      <c r="K131" s="20"/>
      <c r="L131" s="79"/>
      <c r="M131" s="180"/>
      <c r="N131" s="181"/>
      <c r="O131" s="182"/>
      <c r="P131" s="182"/>
      <c r="Q131" s="182"/>
      <c r="R131" s="182"/>
      <c r="S131" s="182"/>
      <c r="T131" s="183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T131" s="53" t="s">
        <v>122</v>
      </c>
      <c r="AU131" s="53" t="s">
        <v>82</v>
      </c>
    </row>
    <row r="132" spans="1:65" s="2" customFormat="1" ht="16.5" customHeight="1">
      <c r="A132" s="18"/>
      <c r="B132" s="79"/>
      <c r="C132" s="80" t="s">
        <v>147</v>
      </c>
      <c r="D132" s="80" t="s">
        <v>115</v>
      </c>
      <c r="E132" s="81" t="s">
        <v>148</v>
      </c>
      <c r="F132" s="82" t="s">
        <v>149</v>
      </c>
      <c r="G132" s="83" t="s">
        <v>118</v>
      </c>
      <c r="H132" s="84">
        <v>1</v>
      </c>
      <c r="I132" s="108">
        <v>0</v>
      </c>
      <c r="J132" s="109">
        <f>ROUND(I132*H132,2)</f>
        <v>0</v>
      </c>
      <c r="K132" s="82" t="s">
        <v>119</v>
      </c>
      <c r="L132" s="79"/>
      <c r="M132" s="110" t="s">
        <v>1</v>
      </c>
      <c r="N132" s="111" t="s">
        <v>40</v>
      </c>
      <c r="O132" s="112">
        <v>0</v>
      </c>
      <c r="P132" s="112">
        <f>O132*H132</f>
        <v>0</v>
      </c>
      <c r="Q132" s="112">
        <v>0</v>
      </c>
      <c r="R132" s="112">
        <f>Q132*H132</f>
        <v>0</v>
      </c>
      <c r="S132" s="112">
        <v>0</v>
      </c>
      <c r="T132" s="118">
        <f>S132*H132</f>
        <v>0</v>
      </c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R132" s="122" t="s">
        <v>120</v>
      </c>
      <c r="AT132" s="122" t="s">
        <v>115</v>
      </c>
      <c r="AU132" s="122" t="s">
        <v>82</v>
      </c>
      <c r="AY132" s="53" t="s">
        <v>114</v>
      </c>
      <c r="BE132" s="126">
        <f>IF(N132="základní",J132,0)</f>
        <v>0</v>
      </c>
      <c r="BF132" s="126">
        <f>IF(N132="snížená",J132,0)</f>
        <v>0</v>
      </c>
      <c r="BG132" s="126">
        <f>IF(N132="zákl. přenesená",J132,0)</f>
        <v>0</v>
      </c>
      <c r="BH132" s="126">
        <f>IF(N132="sníž. přenesená",J132,0)</f>
        <v>0</v>
      </c>
      <c r="BI132" s="126">
        <f>IF(N132="nulová",J132,0)</f>
        <v>0</v>
      </c>
      <c r="BJ132" s="53" t="s">
        <v>82</v>
      </c>
      <c r="BK132" s="126">
        <f>ROUND(I132*H132,2)</f>
        <v>0</v>
      </c>
      <c r="BL132" s="53" t="s">
        <v>120</v>
      </c>
      <c r="BM132" s="122" t="s">
        <v>150</v>
      </c>
    </row>
    <row r="133" spans="1:65" s="2" customFormat="1" ht="19.5">
      <c r="A133" s="18"/>
      <c r="B133" s="79"/>
      <c r="C133" s="20"/>
      <c r="D133" s="87" t="s">
        <v>122</v>
      </c>
      <c r="E133" s="20"/>
      <c r="F133" s="197" t="s">
        <v>151</v>
      </c>
      <c r="G133" s="20"/>
      <c r="H133" s="20"/>
      <c r="I133" s="18"/>
      <c r="J133" s="20"/>
      <c r="K133" s="20"/>
      <c r="L133" s="79"/>
      <c r="M133" s="180"/>
      <c r="N133" s="181"/>
      <c r="O133" s="182"/>
      <c r="P133" s="182"/>
      <c r="Q133" s="182"/>
      <c r="R133" s="182"/>
      <c r="S133" s="182"/>
      <c r="T133" s="183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T133" s="53" t="s">
        <v>122</v>
      </c>
      <c r="AU133" s="53" t="s">
        <v>82</v>
      </c>
    </row>
    <row r="134" spans="1:65" s="2" customFormat="1" ht="16.5" customHeight="1">
      <c r="A134" s="18"/>
      <c r="B134" s="79"/>
      <c r="C134" s="80" t="s">
        <v>152</v>
      </c>
      <c r="D134" s="80" t="s">
        <v>115</v>
      </c>
      <c r="E134" s="81" t="s">
        <v>153</v>
      </c>
      <c r="F134" s="82" t="s">
        <v>154</v>
      </c>
      <c r="G134" s="83" t="s">
        <v>118</v>
      </c>
      <c r="H134" s="84">
        <v>1</v>
      </c>
      <c r="I134" s="108">
        <v>0</v>
      </c>
      <c r="J134" s="109">
        <f>ROUND(I134*H134,2)</f>
        <v>0</v>
      </c>
      <c r="K134" s="82" t="s">
        <v>119</v>
      </c>
      <c r="L134" s="79"/>
      <c r="M134" s="110" t="s">
        <v>1</v>
      </c>
      <c r="N134" s="111" t="s">
        <v>40</v>
      </c>
      <c r="O134" s="112">
        <v>0</v>
      </c>
      <c r="P134" s="112">
        <f>O134*H134</f>
        <v>0</v>
      </c>
      <c r="Q134" s="112">
        <v>0</v>
      </c>
      <c r="R134" s="112">
        <f>Q134*H134</f>
        <v>0</v>
      </c>
      <c r="S134" s="112">
        <v>0</v>
      </c>
      <c r="T134" s="118">
        <f>S134*H134</f>
        <v>0</v>
      </c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R134" s="122" t="s">
        <v>120</v>
      </c>
      <c r="AT134" s="122" t="s">
        <v>115</v>
      </c>
      <c r="AU134" s="122" t="s">
        <v>82</v>
      </c>
      <c r="AY134" s="53" t="s">
        <v>114</v>
      </c>
      <c r="BE134" s="126">
        <f>IF(N134="základní",J134,0)</f>
        <v>0</v>
      </c>
      <c r="BF134" s="126">
        <f>IF(N134="snížená",J134,0)</f>
        <v>0</v>
      </c>
      <c r="BG134" s="126">
        <f>IF(N134="zákl. přenesená",J134,0)</f>
        <v>0</v>
      </c>
      <c r="BH134" s="126">
        <f>IF(N134="sníž. přenesená",J134,0)</f>
        <v>0</v>
      </c>
      <c r="BI134" s="126">
        <f>IF(N134="nulová",J134,0)</f>
        <v>0</v>
      </c>
      <c r="BJ134" s="53" t="s">
        <v>82</v>
      </c>
      <c r="BK134" s="126">
        <f>ROUND(I134*H134,2)</f>
        <v>0</v>
      </c>
      <c r="BL134" s="53" t="s">
        <v>120</v>
      </c>
      <c r="BM134" s="122" t="s">
        <v>155</v>
      </c>
    </row>
    <row r="135" spans="1:65" s="2" customFormat="1" ht="58.5">
      <c r="A135" s="18"/>
      <c r="B135" s="79"/>
      <c r="C135" s="20"/>
      <c r="D135" s="87" t="s">
        <v>122</v>
      </c>
      <c r="E135" s="20"/>
      <c r="F135" s="197" t="s">
        <v>156</v>
      </c>
      <c r="G135" s="20"/>
      <c r="H135" s="20"/>
      <c r="I135" s="18"/>
      <c r="J135" s="20"/>
      <c r="K135" s="20"/>
      <c r="L135" s="79"/>
      <c r="M135" s="180"/>
      <c r="N135" s="181"/>
      <c r="O135" s="182"/>
      <c r="P135" s="182"/>
      <c r="Q135" s="182"/>
      <c r="R135" s="182"/>
      <c r="S135" s="182"/>
      <c r="T135" s="183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T135" s="53" t="s">
        <v>122</v>
      </c>
      <c r="AU135" s="53" t="s">
        <v>82</v>
      </c>
    </row>
    <row r="136" spans="1:65" s="2" customFormat="1" ht="16.5" customHeight="1">
      <c r="A136" s="18"/>
      <c r="B136" s="79"/>
      <c r="C136" s="80" t="s">
        <v>157</v>
      </c>
      <c r="D136" s="80" t="s">
        <v>115</v>
      </c>
      <c r="E136" s="81" t="s">
        <v>158</v>
      </c>
      <c r="F136" s="82" t="s">
        <v>159</v>
      </c>
      <c r="G136" s="83" t="s">
        <v>118</v>
      </c>
      <c r="H136" s="84">
        <v>1</v>
      </c>
      <c r="I136" s="108">
        <v>0</v>
      </c>
      <c r="J136" s="109">
        <f>ROUND(I136*H136,2)</f>
        <v>0</v>
      </c>
      <c r="K136" s="82" t="s">
        <v>119</v>
      </c>
      <c r="L136" s="79"/>
      <c r="M136" s="110" t="s">
        <v>1</v>
      </c>
      <c r="N136" s="111" t="s">
        <v>40</v>
      </c>
      <c r="O136" s="112">
        <v>0</v>
      </c>
      <c r="P136" s="112">
        <f>O136*H136</f>
        <v>0</v>
      </c>
      <c r="Q136" s="112">
        <v>0</v>
      </c>
      <c r="R136" s="112">
        <f>Q136*H136</f>
        <v>0</v>
      </c>
      <c r="S136" s="112">
        <v>0</v>
      </c>
      <c r="T136" s="118">
        <f>S136*H136</f>
        <v>0</v>
      </c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R136" s="122" t="s">
        <v>120</v>
      </c>
      <c r="AT136" s="122" t="s">
        <v>115</v>
      </c>
      <c r="AU136" s="122" t="s">
        <v>82</v>
      </c>
      <c r="AY136" s="53" t="s">
        <v>114</v>
      </c>
      <c r="BE136" s="126">
        <f>IF(N136="základní",J136,0)</f>
        <v>0</v>
      </c>
      <c r="BF136" s="126">
        <f>IF(N136="snížená",J136,0)</f>
        <v>0</v>
      </c>
      <c r="BG136" s="126">
        <f>IF(N136="zákl. přenesená",J136,0)</f>
        <v>0</v>
      </c>
      <c r="BH136" s="126">
        <f>IF(N136="sníž. přenesená",J136,0)</f>
        <v>0</v>
      </c>
      <c r="BI136" s="126">
        <f>IF(N136="nulová",J136,0)</f>
        <v>0</v>
      </c>
      <c r="BJ136" s="53" t="s">
        <v>82</v>
      </c>
      <c r="BK136" s="126">
        <f>ROUND(I136*H136,2)</f>
        <v>0</v>
      </c>
      <c r="BL136" s="53" t="s">
        <v>120</v>
      </c>
      <c r="BM136" s="122" t="s">
        <v>160</v>
      </c>
    </row>
    <row r="137" spans="1:65" s="2" customFormat="1" ht="107.25">
      <c r="A137" s="18"/>
      <c r="B137" s="79"/>
      <c r="C137" s="20"/>
      <c r="D137" s="87" t="s">
        <v>122</v>
      </c>
      <c r="E137" s="20"/>
      <c r="F137" s="197" t="s">
        <v>161</v>
      </c>
      <c r="G137" s="20"/>
      <c r="H137" s="20"/>
      <c r="I137" s="18"/>
      <c r="J137" s="20"/>
      <c r="K137" s="20"/>
      <c r="L137" s="79"/>
      <c r="M137" s="180"/>
      <c r="N137" s="181"/>
      <c r="O137" s="182"/>
      <c r="P137" s="182"/>
      <c r="Q137" s="182"/>
      <c r="R137" s="182"/>
      <c r="S137" s="182"/>
      <c r="T137" s="183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T137" s="53" t="s">
        <v>122</v>
      </c>
      <c r="AU137" s="53" t="s">
        <v>82</v>
      </c>
    </row>
    <row r="138" spans="1:65" s="2" customFormat="1" ht="16.5" customHeight="1">
      <c r="A138" s="18"/>
      <c r="B138" s="79"/>
      <c r="C138" s="80" t="s">
        <v>162</v>
      </c>
      <c r="D138" s="80" t="s">
        <v>115</v>
      </c>
      <c r="E138" s="81" t="s">
        <v>163</v>
      </c>
      <c r="F138" s="82" t="s">
        <v>164</v>
      </c>
      <c r="G138" s="83" t="s">
        <v>118</v>
      </c>
      <c r="H138" s="84">
        <v>1</v>
      </c>
      <c r="I138" s="108">
        <v>0</v>
      </c>
      <c r="J138" s="109">
        <f>ROUND(I138*H138,2)</f>
        <v>0</v>
      </c>
      <c r="K138" s="82" t="s">
        <v>119</v>
      </c>
      <c r="L138" s="79"/>
      <c r="M138" s="110" t="s">
        <v>1</v>
      </c>
      <c r="N138" s="111" t="s">
        <v>40</v>
      </c>
      <c r="O138" s="112">
        <v>0</v>
      </c>
      <c r="P138" s="112">
        <f>O138*H138</f>
        <v>0</v>
      </c>
      <c r="Q138" s="112">
        <v>0</v>
      </c>
      <c r="R138" s="112">
        <f>Q138*H138</f>
        <v>0</v>
      </c>
      <c r="S138" s="112">
        <v>0</v>
      </c>
      <c r="T138" s="118">
        <f>S138*H138</f>
        <v>0</v>
      </c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R138" s="122" t="s">
        <v>120</v>
      </c>
      <c r="AT138" s="122" t="s">
        <v>115</v>
      </c>
      <c r="AU138" s="122" t="s">
        <v>82</v>
      </c>
      <c r="AY138" s="53" t="s">
        <v>114</v>
      </c>
      <c r="BE138" s="126">
        <f>IF(N138="základní",J138,0)</f>
        <v>0</v>
      </c>
      <c r="BF138" s="126">
        <f>IF(N138="snížená",J138,0)</f>
        <v>0</v>
      </c>
      <c r="BG138" s="126">
        <f>IF(N138="zákl. přenesená",J138,0)</f>
        <v>0</v>
      </c>
      <c r="BH138" s="126">
        <f>IF(N138="sníž. přenesená",J138,0)</f>
        <v>0</v>
      </c>
      <c r="BI138" s="126">
        <f>IF(N138="nulová",J138,0)</f>
        <v>0</v>
      </c>
      <c r="BJ138" s="53" t="s">
        <v>82</v>
      </c>
      <c r="BK138" s="126">
        <f>ROUND(I138*H138,2)</f>
        <v>0</v>
      </c>
      <c r="BL138" s="53" t="s">
        <v>120</v>
      </c>
      <c r="BM138" s="122" t="s">
        <v>165</v>
      </c>
    </row>
    <row r="139" spans="1:65" s="2" customFormat="1" ht="78">
      <c r="A139" s="18"/>
      <c r="B139" s="79"/>
      <c r="C139" s="20"/>
      <c r="D139" s="87" t="s">
        <v>122</v>
      </c>
      <c r="E139" s="20"/>
      <c r="F139" s="197" t="s">
        <v>166</v>
      </c>
      <c r="G139" s="20"/>
      <c r="H139" s="20"/>
      <c r="I139" s="18"/>
      <c r="J139" s="20"/>
      <c r="K139" s="20"/>
      <c r="L139" s="79"/>
      <c r="M139" s="180"/>
      <c r="N139" s="181"/>
      <c r="O139" s="182"/>
      <c r="P139" s="182"/>
      <c r="Q139" s="182"/>
      <c r="R139" s="182"/>
      <c r="S139" s="182"/>
      <c r="T139" s="183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T139" s="53" t="s">
        <v>122</v>
      </c>
      <c r="AU139" s="53" t="s">
        <v>82</v>
      </c>
    </row>
    <row r="140" spans="1:65" s="2" customFormat="1" ht="16.5" customHeight="1">
      <c r="A140" s="18"/>
      <c r="B140" s="79"/>
      <c r="C140" s="80" t="s">
        <v>167</v>
      </c>
      <c r="D140" s="80" t="s">
        <v>115</v>
      </c>
      <c r="E140" s="81" t="s">
        <v>168</v>
      </c>
      <c r="F140" s="82" t="s">
        <v>169</v>
      </c>
      <c r="G140" s="83" t="s">
        <v>118</v>
      </c>
      <c r="H140" s="84">
        <v>1</v>
      </c>
      <c r="I140" s="108">
        <v>0</v>
      </c>
      <c r="J140" s="109">
        <f>ROUND(I140*H140,2)</f>
        <v>0</v>
      </c>
      <c r="K140" s="82" t="s">
        <v>119</v>
      </c>
      <c r="L140" s="79"/>
      <c r="M140" s="110" t="s">
        <v>1</v>
      </c>
      <c r="N140" s="111" t="s">
        <v>40</v>
      </c>
      <c r="O140" s="112">
        <v>0</v>
      </c>
      <c r="P140" s="112">
        <f>O140*H140</f>
        <v>0</v>
      </c>
      <c r="Q140" s="112">
        <v>0</v>
      </c>
      <c r="R140" s="112">
        <f>Q140*H140</f>
        <v>0</v>
      </c>
      <c r="S140" s="112">
        <v>0</v>
      </c>
      <c r="T140" s="118">
        <f>S140*H140</f>
        <v>0</v>
      </c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R140" s="122" t="s">
        <v>120</v>
      </c>
      <c r="AT140" s="122" t="s">
        <v>115</v>
      </c>
      <c r="AU140" s="122" t="s">
        <v>82</v>
      </c>
      <c r="AY140" s="53" t="s">
        <v>114</v>
      </c>
      <c r="BE140" s="126">
        <f>IF(N140="základní",J140,0)</f>
        <v>0</v>
      </c>
      <c r="BF140" s="126">
        <f>IF(N140="snížená",J140,0)</f>
        <v>0</v>
      </c>
      <c r="BG140" s="126">
        <f>IF(N140="zákl. přenesená",J140,0)</f>
        <v>0</v>
      </c>
      <c r="BH140" s="126">
        <f>IF(N140="sníž. přenesená",J140,0)</f>
        <v>0</v>
      </c>
      <c r="BI140" s="126">
        <f>IF(N140="nulová",J140,0)</f>
        <v>0</v>
      </c>
      <c r="BJ140" s="53" t="s">
        <v>82</v>
      </c>
      <c r="BK140" s="126">
        <f>ROUND(I140*H140,2)</f>
        <v>0</v>
      </c>
      <c r="BL140" s="53" t="s">
        <v>120</v>
      </c>
      <c r="BM140" s="122" t="s">
        <v>170</v>
      </c>
    </row>
    <row r="141" spans="1:65" s="2" customFormat="1" ht="48.75">
      <c r="A141" s="18"/>
      <c r="B141" s="79"/>
      <c r="C141" s="20"/>
      <c r="D141" s="87" t="s">
        <v>122</v>
      </c>
      <c r="E141" s="20"/>
      <c r="F141" s="197" t="s">
        <v>171</v>
      </c>
      <c r="G141" s="20"/>
      <c r="H141" s="20"/>
      <c r="I141" s="18"/>
      <c r="J141" s="20"/>
      <c r="K141" s="20"/>
      <c r="L141" s="79"/>
      <c r="M141" s="180"/>
      <c r="N141" s="181"/>
      <c r="O141" s="182"/>
      <c r="P141" s="182"/>
      <c r="Q141" s="182"/>
      <c r="R141" s="182"/>
      <c r="S141" s="182"/>
      <c r="T141" s="183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T141" s="53" t="s">
        <v>122</v>
      </c>
      <c r="AU141" s="53" t="s">
        <v>82</v>
      </c>
    </row>
    <row r="142" spans="1:65" s="2" customFormat="1" ht="24.2" customHeight="1">
      <c r="A142" s="18"/>
      <c r="B142" s="79"/>
      <c r="C142" s="80" t="s">
        <v>8</v>
      </c>
      <c r="D142" s="80" t="s">
        <v>115</v>
      </c>
      <c r="E142" s="81" t="s">
        <v>172</v>
      </c>
      <c r="F142" s="82" t="s">
        <v>173</v>
      </c>
      <c r="G142" s="83" t="s">
        <v>118</v>
      </c>
      <c r="H142" s="84">
        <v>1</v>
      </c>
      <c r="I142" s="108">
        <v>0</v>
      </c>
      <c r="J142" s="109">
        <f>ROUND(I142*H142,2)</f>
        <v>0</v>
      </c>
      <c r="K142" s="82" t="s">
        <v>174</v>
      </c>
      <c r="L142" s="79"/>
      <c r="M142" s="110" t="s">
        <v>1</v>
      </c>
      <c r="N142" s="111" t="s">
        <v>40</v>
      </c>
      <c r="O142" s="112">
        <v>0</v>
      </c>
      <c r="P142" s="112">
        <f>O142*H142</f>
        <v>0</v>
      </c>
      <c r="Q142" s="112">
        <v>0</v>
      </c>
      <c r="R142" s="112">
        <f>Q142*H142</f>
        <v>0</v>
      </c>
      <c r="S142" s="112">
        <v>0</v>
      </c>
      <c r="T142" s="118">
        <f>S142*H142</f>
        <v>0</v>
      </c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R142" s="122" t="s">
        <v>120</v>
      </c>
      <c r="AT142" s="122" t="s">
        <v>115</v>
      </c>
      <c r="AU142" s="122" t="s">
        <v>82</v>
      </c>
      <c r="AY142" s="53" t="s">
        <v>114</v>
      </c>
      <c r="BE142" s="126">
        <f>IF(N142="základní",J142,0)</f>
        <v>0</v>
      </c>
      <c r="BF142" s="126">
        <f>IF(N142="snížená",J142,0)</f>
        <v>0</v>
      </c>
      <c r="BG142" s="126">
        <f>IF(N142="zákl. přenesená",J142,0)</f>
        <v>0</v>
      </c>
      <c r="BH142" s="126">
        <f>IF(N142="sníž. přenesená",J142,0)</f>
        <v>0</v>
      </c>
      <c r="BI142" s="126">
        <f>IF(N142="nulová",J142,0)</f>
        <v>0</v>
      </c>
      <c r="BJ142" s="53" t="s">
        <v>82</v>
      </c>
      <c r="BK142" s="126">
        <f>ROUND(I142*H142,2)</f>
        <v>0</v>
      </c>
      <c r="BL142" s="53" t="s">
        <v>120</v>
      </c>
      <c r="BM142" s="122" t="s">
        <v>175</v>
      </c>
    </row>
    <row r="143" spans="1:65" s="2" customFormat="1" ht="19.5">
      <c r="A143" s="18"/>
      <c r="B143" s="79"/>
      <c r="C143" s="20"/>
      <c r="D143" s="87" t="s">
        <v>122</v>
      </c>
      <c r="E143" s="20"/>
      <c r="F143" s="197" t="s">
        <v>176</v>
      </c>
      <c r="G143" s="20"/>
      <c r="H143" s="20"/>
      <c r="I143" s="18"/>
      <c r="J143" s="20"/>
      <c r="K143" s="20"/>
      <c r="L143" s="79"/>
      <c r="M143" s="180"/>
      <c r="N143" s="181"/>
      <c r="O143" s="182"/>
      <c r="P143" s="182"/>
      <c r="Q143" s="182"/>
      <c r="R143" s="182"/>
      <c r="S143" s="182"/>
      <c r="T143" s="183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T143" s="53" t="s">
        <v>122</v>
      </c>
      <c r="AU143" s="53" t="s">
        <v>82</v>
      </c>
    </row>
    <row r="144" spans="1:65" s="2" customFormat="1" ht="16.5" customHeight="1">
      <c r="A144" s="18"/>
      <c r="B144" s="79"/>
      <c r="C144" s="80" t="s">
        <v>177</v>
      </c>
      <c r="D144" s="80" t="s">
        <v>115</v>
      </c>
      <c r="E144" s="81" t="s">
        <v>178</v>
      </c>
      <c r="F144" s="82" t="s">
        <v>179</v>
      </c>
      <c r="G144" s="83" t="s">
        <v>118</v>
      </c>
      <c r="H144" s="84">
        <v>1</v>
      </c>
      <c r="I144" s="108">
        <v>0</v>
      </c>
      <c r="J144" s="109">
        <f>ROUND(I144*H144,2)</f>
        <v>0</v>
      </c>
      <c r="K144" s="82" t="s">
        <v>119</v>
      </c>
      <c r="L144" s="79"/>
      <c r="M144" s="110" t="s">
        <v>1</v>
      </c>
      <c r="N144" s="111" t="s">
        <v>40</v>
      </c>
      <c r="O144" s="112">
        <v>0</v>
      </c>
      <c r="P144" s="112">
        <f>O144*H144</f>
        <v>0</v>
      </c>
      <c r="Q144" s="112">
        <v>0</v>
      </c>
      <c r="R144" s="112">
        <f>Q144*H144</f>
        <v>0</v>
      </c>
      <c r="S144" s="112">
        <v>0</v>
      </c>
      <c r="T144" s="118">
        <f>S144*H144</f>
        <v>0</v>
      </c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R144" s="122" t="s">
        <v>120</v>
      </c>
      <c r="AT144" s="122" t="s">
        <v>115</v>
      </c>
      <c r="AU144" s="122" t="s">
        <v>82</v>
      </c>
      <c r="AY144" s="53" t="s">
        <v>114</v>
      </c>
      <c r="BE144" s="126">
        <f>IF(N144="základní",J144,0)</f>
        <v>0</v>
      </c>
      <c r="BF144" s="126">
        <f>IF(N144="snížená",J144,0)</f>
        <v>0</v>
      </c>
      <c r="BG144" s="126">
        <f>IF(N144="zákl. přenesená",J144,0)</f>
        <v>0</v>
      </c>
      <c r="BH144" s="126">
        <f>IF(N144="sníž. přenesená",J144,0)</f>
        <v>0</v>
      </c>
      <c r="BI144" s="126">
        <f>IF(N144="nulová",J144,0)</f>
        <v>0</v>
      </c>
      <c r="BJ144" s="53" t="s">
        <v>82</v>
      </c>
      <c r="BK144" s="126">
        <f>ROUND(I144*H144,2)</f>
        <v>0</v>
      </c>
      <c r="BL144" s="53" t="s">
        <v>120</v>
      </c>
      <c r="BM144" s="122" t="s">
        <v>180</v>
      </c>
    </row>
    <row r="145" spans="1:65" s="7" customFormat="1" ht="25.9" customHeight="1">
      <c r="B145" s="74"/>
      <c r="C145" s="75"/>
      <c r="D145" s="76" t="s">
        <v>74</v>
      </c>
      <c r="E145" s="77" t="s">
        <v>181</v>
      </c>
      <c r="F145" s="77" t="s">
        <v>182</v>
      </c>
      <c r="G145" s="75"/>
      <c r="H145" s="75"/>
      <c r="J145" s="103">
        <f>BK145</f>
        <v>0</v>
      </c>
      <c r="K145" s="75"/>
      <c r="L145" s="74"/>
      <c r="M145" s="104"/>
      <c r="N145" s="105"/>
      <c r="O145" s="105"/>
      <c r="P145" s="106">
        <f>SUM(P146:P147)</f>
        <v>0</v>
      </c>
      <c r="Q145" s="105"/>
      <c r="R145" s="106">
        <f>SUM(R146:R147)</f>
        <v>0</v>
      </c>
      <c r="S145" s="105"/>
      <c r="T145" s="117">
        <f>SUM(T146:T147)</f>
        <v>0</v>
      </c>
      <c r="AR145" s="120" t="s">
        <v>137</v>
      </c>
      <c r="AT145" s="121" t="s">
        <v>74</v>
      </c>
      <c r="AU145" s="121" t="s">
        <v>75</v>
      </c>
      <c r="AY145" s="120" t="s">
        <v>114</v>
      </c>
      <c r="BK145" s="125">
        <f>SUM(BK146:BK147)</f>
        <v>0</v>
      </c>
    </row>
    <row r="146" spans="1:65" s="2" customFormat="1" ht="24.2" customHeight="1">
      <c r="A146" s="18"/>
      <c r="B146" s="79"/>
      <c r="C146" s="80" t="s">
        <v>183</v>
      </c>
      <c r="D146" s="80" t="s">
        <v>115</v>
      </c>
      <c r="E146" s="81" t="s">
        <v>184</v>
      </c>
      <c r="F146" s="82" t="s">
        <v>185</v>
      </c>
      <c r="G146" s="83" t="s">
        <v>118</v>
      </c>
      <c r="H146" s="84">
        <v>1</v>
      </c>
      <c r="I146" s="108">
        <v>0</v>
      </c>
      <c r="J146" s="109">
        <f>ROUND(I146*H146,2)</f>
        <v>0</v>
      </c>
      <c r="K146" s="82" t="s">
        <v>119</v>
      </c>
      <c r="L146" s="79"/>
      <c r="M146" s="110" t="s">
        <v>1</v>
      </c>
      <c r="N146" s="111" t="s">
        <v>40</v>
      </c>
      <c r="O146" s="112">
        <v>0</v>
      </c>
      <c r="P146" s="112">
        <f>O146*H146</f>
        <v>0</v>
      </c>
      <c r="Q146" s="112">
        <v>0</v>
      </c>
      <c r="R146" s="112">
        <f>Q146*H146</f>
        <v>0</v>
      </c>
      <c r="S146" s="112">
        <v>0</v>
      </c>
      <c r="T146" s="118">
        <f>S146*H146</f>
        <v>0</v>
      </c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R146" s="122" t="s">
        <v>120</v>
      </c>
      <c r="AT146" s="122" t="s">
        <v>115</v>
      </c>
      <c r="AU146" s="122" t="s">
        <v>82</v>
      </c>
      <c r="AY146" s="53" t="s">
        <v>114</v>
      </c>
      <c r="BE146" s="126">
        <f>IF(N146="základní",J146,0)</f>
        <v>0</v>
      </c>
      <c r="BF146" s="126">
        <f>IF(N146="snížená",J146,0)</f>
        <v>0</v>
      </c>
      <c r="BG146" s="126">
        <f>IF(N146="zákl. přenesená",J146,0)</f>
        <v>0</v>
      </c>
      <c r="BH146" s="126">
        <f>IF(N146="sníž. přenesená",J146,0)</f>
        <v>0</v>
      </c>
      <c r="BI146" s="126">
        <f>IF(N146="nulová",J146,0)</f>
        <v>0</v>
      </c>
      <c r="BJ146" s="53" t="s">
        <v>82</v>
      </c>
      <c r="BK146" s="126">
        <f>ROUND(I146*H146,2)</f>
        <v>0</v>
      </c>
      <c r="BL146" s="53" t="s">
        <v>120</v>
      </c>
      <c r="BM146" s="122" t="s">
        <v>186</v>
      </c>
    </row>
    <row r="147" spans="1:65" s="2" customFormat="1" ht="29.25">
      <c r="A147" s="18"/>
      <c r="B147" s="79"/>
      <c r="C147" s="20"/>
      <c r="D147" s="87" t="s">
        <v>122</v>
      </c>
      <c r="E147" s="20"/>
      <c r="F147" s="197" t="s">
        <v>187</v>
      </c>
      <c r="G147" s="20"/>
      <c r="H147" s="20"/>
      <c r="I147" s="18"/>
      <c r="J147" s="20"/>
      <c r="K147" s="20"/>
      <c r="L147" s="79"/>
      <c r="M147" s="184"/>
      <c r="N147" s="185"/>
      <c r="O147" s="186"/>
      <c r="P147" s="186"/>
      <c r="Q147" s="186"/>
      <c r="R147" s="186"/>
      <c r="S147" s="186"/>
      <c r="T147" s="187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T147" s="53" t="s">
        <v>122</v>
      </c>
      <c r="AU147" s="53" t="s">
        <v>82</v>
      </c>
    </row>
    <row r="148" spans="1:65" s="2" customFormat="1" ht="6.95" customHeight="1">
      <c r="A148" s="18"/>
      <c r="B148" s="55"/>
      <c r="C148" s="158"/>
      <c r="D148" s="158"/>
      <c r="E148" s="158"/>
      <c r="F148" s="158"/>
      <c r="G148" s="158"/>
      <c r="H148" s="158"/>
      <c r="I148" s="158"/>
      <c r="J148" s="158"/>
      <c r="K148" s="158"/>
      <c r="L148" s="79"/>
      <c r="M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</row>
  </sheetData>
  <sheetProtection algorithmName="SHA-512" hashValue="HLwI9IXtm9Pr1yKidK484x0bDjhAjntpjge9yVtM81G3oPtNVM1xwWrgd5kaajnrrakv9jSSS+T+W7Y76G9J2Q==" saltValue="6pGQQB13Hy20fRyCKWyU/g==" spinCount="100000" sheet="1" objects="1" scenarios="1"/>
  <autoFilter ref="C117:K147"/>
  <mergeCells count="9">
    <mergeCell ref="E85:H85"/>
    <mergeCell ref="E87:H87"/>
    <mergeCell ref="E108:H108"/>
    <mergeCell ref="E110:H110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38"/>
  <sheetViews>
    <sheetView showGridLines="0" topLeftCell="A140" workbookViewId="0">
      <selection activeCell="AB151" sqref="AB151"/>
    </sheetView>
  </sheetViews>
  <sheetFormatPr defaultColWidth="12"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32" max="43" width="12" style="1"/>
    <col min="44" max="65" width="9.33203125" style="1" hidden="1"/>
    <col min="66" max="16384" width="12" style="1"/>
  </cols>
  <sheetData>
    <row r="1" spans="1:46">
      <c r="A1" s="11"/>
    </row>
    <row r="2" spans="1:46" ht="36.950000000000003" customHeight="1">
      <c r="L2" s="161" t="s">
        <v>5</v>
      </c>
      <c r="M2" s="162"/>
      <c r="N2" s="162"/>
      <c r="O2" s="162"/>
      <c r="P2" s="162"/>
      <c r="Q2" s="162"/>
      <c r="R2" s="162"/>
      <c r="S2" s="162"/>
      <c r="T2" s="162"/>
      <c r="U2" s="162"/>
      <c r="V2" s="162"/>
      <c r="AT2" s="53" t="s">
        <v>87</v>
      </c>
    </row>
    <row r="3" spans="1:46" ht="6.95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  <c r="AT3" s="53" t="s">
        <v>84</v>
      </c>
    </row>
    <row r="4" spans="1:46" ht="24.95" customHeight="1">
      <c r="B4" s="14"/>
      <c r="C4" s="15"/>
      <c r="D4" s="16" t="s">
        <v>88</v>
      </c>
      <c r="E4" s="15"/>
      <c r="F4" s="15"/>
      <c r="G4" s="15"/>
      <c r="H4" s="15"/>
      <c r="I4" s="15"/>
      <c r="J4" s="15"/>
      <c r="K4" s="15"/>
      <c r="L4" s="14"/>
      <c r="M4" s="45" t="s">
        <v>10</v>
      </c>
      <c r="AT4" s="53" t="s">
        <v>3</v>
      </c>
    </row>
    <row r="5" spans="1:46" ht="6.95" customHeight="1">
      <c r="B5" s="14"/>
      <c r="C5" s="15"/>
      <c r="D5" s="15"/>
      <c r="E5" s="15"/>
      <c r="F5" s="15"/>
      <c r="G5" s="15"/>
      <c r="H5" s="15"/>
      <c r="I5" s="15"/>
      <c r="J5" s="15"/>
      <c r="K5" s="15"/>
      <c r="L5" s="14"/>
    </row>
    <row r="6" spans="1:46" ht="12" customHeight="1">
      <c r="B6" s="14"/>
      <c r="C6" s="15"/>
      <c r="D6" s="17" t="s">
        <v>14</v>
      </c>
      <c r="E6" s="15"/>
      <c r="F6" s="15"/>
      <c r="G6" s="15"/>
      <c r="H6" s="15"/>
      <c r="I6" s="15"/>
      <c r="J6" s="15"/>
      <c r="K6" s="15"/>
      <c r="L6" s="14"/>
    </row>
    <row r="7" spans="1:46" ht="16.5" customHeight="1">
      <c r="B7" s="14"/>
      <c r="C7" s="15"/>
      <c r="D7" s="15"/>
      <c r="E7" s="163" t="str">
        <f>'Rekapitulace stavby'!K6</f>
        <v>Výhybna na MK ul. Křivé</v>
      </c>
      <c r="F7" s="164"/>
      <c r="G7" s="164"/>
      <c r="H7" s="164"/>
      <c r="I7" s="15"/>
      <c r="J7" s="15"/>
      <c r="K7" s="15"/>
      <c r="L7" s="14"/>
    </row>
    <row r="8" spans="1:46" s="2" customFormat="1" ht="12" customHeight="1">
      <c r="A8" s="18"/>
      <c r="B8" s="19"/>
      <c r="C8" s="20"/>
      <c r="D8" s="17" t="s">
        <v>89</v>
      </c>
      <c r="E8" s="20"/>
      <c r="F8" s="20"/>
      <c r="G8" s="20"/>
      <c r="H8" s="20"/>
      <c r="I8" s="20"/>
      <c r="J8" s="20"/>
      <c r="K8" s="20"/>
      <c r="L8" s="3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46" s="2" customFormat="1" ht="16.5" customHeight="1">
      <c r="A9" s="18"/>
      <c r="B9" s="19"/>
      <c r="C9" s="20"/>
      <c r="D9" s="20"/>
      <c r="E9" s="165" t="s">
        <v>188</v>
      </c>
      <c r="F9" s="166"/>
      <c r="G9" s="166"/>
      <c r="H9" s="166"/>
      <c r="I9" s="20"/>
      <c r="J9" s="20"/>
      <c r="K9" s="20"/>
      <c r="L9" s="3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46" s="2" customFormat="1">
      <c r="A10" s="18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3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46" s="2" customFormat="1" ht="12" customHeight="1">
      <c r="A11" s="18"/>
      <c r="B11" s="19"/>
      <c r="C11" s="20"/>
      <c r="D11" s="17" t="s">
        <v>16</v>
      </c>
      <c r="E11" s="20"/>
      <c r="F11" s="21" t="s">
        <v>1</v>
      </c>
      <c r="G11" s="20"/>
      <c r="H11" s="20"/>
      <c r="I11" s="17" t="s">
        <v>17</v>
      </c>
      <c r="J11" s="21" t="s">
        <v>1</v>
      </c>
      <c r="K11" s="20"/>
      <c r="L11" s="3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46" s="2" customFormat="1" ht="12" customHeight="1">
      <c r="A12" s="18"/>
      <c r="B12" s="19"/>
      <c r="C12" s="20"/>
      <c r="D12" s="17" t="s">
        <v>18</v>
      </c>
      <c r="E12" s="20"/>
      <c r="F12" s="21" t="s">
        <v>19</v>
      </c>
      <c r="G12" s="20"/>
      <c r="H12" s="20"/>
      <c r="I12" s="17" t="s">
        <v>20</v>
      </c>
      <c r="J12" s="46" t="str">
        <f>'Rekapitulace stavby'!AN8</f>
        <v>2. 7. 2025</v>
      </c>
      <c r="K12" s="20"/>
      <c r="L12" s="3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46" s="2" customFormat="1" ht="10.9" customHeight="1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3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46" s="2" customFormat="1" ht="12" customHeight="1">
      <c r="A14" s="18"/>
      <c r="B14" s="19"/>
      <c r="C14" s="20"/>
      <c r="D14" s="17" t="s">
        <v>22</v>
      </c>
      <c r="E14" s="20"/>
      <c r="F14" s="20"/>
      <c r="G14" s="20"/>
      <c r="H14" s="20"/>
      <c r="I14" s="17" t="s">
        <v>23</v>
      </c>
      <c r="J14" s="21" t="s">
        <v>24</v>
      </c>
      <c r="K14" s="20"/>
      <c r="L14" s="3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46" s="2" customFormat="1" ht="18" customHeight="1">
      <c r="A15" s="18"/>
      <c r="B15" s="19"/>
      <c r="C15" s="20"/>
      <c r="D15" s="20"/>
      <c r="E15" s="21" t="s">
        <v>25</v>
      </c>
      <c r="F15" s="20"/>
      <c r="G15" s="20"/>
      <c r="H15" s="20"/>
      <c r="I15" s="17" t="s">
        <v>26</v>
      </c>
      <c r="J15" s="21" t="s">
        <v>27</v>
      </c>
      <c r="K15" s="20"/>
      <c r="L15" s="3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46" s="2" customFormat="1" ht="6.95" customHeight="1">
      <c r="A16" s="18"/>
      <c r="B16" s="19"/>
      <c r="C16" s="18"/>
      <c r="D16" s="18"/>
      <c r="E16" s="18"/>
      <c r="F16" s="18"/>
      <c r="G16" s="18"/>
      <c r="H16" s="18"/>
      <c r="I16" s="18"/>
      <c r="J16" s="18"/>
      <c r="K16" s="18"/>
      <c r="L16" s="3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2" customFormat="1" ht="12" customHeight="1">
      <c r="A17" s="18"/>
      <c r="B17" s="19"/>
      <c r="C17" s="18"/>
      <c r="D17" s="22" t="s">
        <v>28</v>
      </c>
      <c r="E17" s="18"/>
      <c r="F17" s="18"/>
      <c r="G17" s="18"/>
      <c r="H17" s="18"/>
      <c r="I17" s="22" t="s">
        <v>23</v>
      </c>
      <c r="J17" s="23" t="str">
        <f>'Rekapitulace stavby'!AN13</f>
        <v/>
      </c>
      <c r="K17" s="18"/>
      <c r="L17" s="3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2" customFormat="1" ht="18" customHeight="1">
      <c r="A18" s="18"/>
      <c r="B18" s="19"/>
      <c r="C18" s="18"/>
      <c r="D18" s="18"/>
      <c r="E18" s="167" t="str">
        <f>'Rekapitulace stavby'!E14</f>
        <v/>
      </c>
      <c r="F18" s="167"/>
      <c r="G18" s="167"/>
      <c r="H18" s="167"/>
      <c r="I18" s="22" t="s">
        <v>26</v>
      </c>
      <c r="J18" s="23" t="str">
        <f>'Rekapitulace stavby'!AN14</f>
        <v/>
      </c>
      <c r="K18" s="18"/>
      <c r="L18" s="3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2" customFormat="1" ht="6.95" customHeight="1">
      <c r="A19" s="18"/>
      <c r="B19" s="19"/>
      <c r="C19" s="18"/>
      <c r="D19" s="18"/>
      <c r="E19" s="18"/>
      <c r="F19" s="18"/>
      <c r="G19" s="18"/>
      <c r="H19" s="18"/>
      <c r="I19" s="18"/>
      <c r="J19" s="18"/>
      <c r="K19" s="18"/>
      <c r="L19" s="3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2" customFormat="1" ht="12" customHeight="1">
      <c r="A20" s="18"/>
      <c r="B20" s="19"/>
      <c r="C20" s="20"/>
      <c r="D20" s="17" t="s">
        <v>30</v>
      </c>
      <c r="E20" s="20"/>
      <c r="F20" s="20"/>
      <c r="G20" s="20"/>
      <c r="H20" s="20"/>
      <c r="I20" s="17" t="s">
        <v>23</v>
      </c>
      <c r="J20" s="21" t="s">
        <v>1</v>
      </c>
      <c r="K20" s="20"/>
      <c r="L20" s="3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2" customFormat="1" ht="18" customHeight="1">
      <c r="A21" s="18"/>
      <c r="B21" s="19"/>
      <c r="C21" s="20"/>
      <c r="D21" s="20"/>
      <c r="E21" s="21" t="s">
        <v>31</v>
      </c>
      <c r="F21" s="20"/>
      <c r="G21" s="20"/>
      <c r="H21" s="20"/>
      <c r="I21" s="17" t="s">
        <v>26</v>
      </c>
      <c r="J21" s="21" t="s">
        <v>1</v>
      </c>
      <c r="K21" s="20"/>
      <c r="L21" s="3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2" customFormat="1" ht="6.95" customHeight="1">
      <c r="A22" s="18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3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2" customFormat="1" ht="12" customHeight="1">
      <c r="A23" s="18"/>
      <c r="B23" s="19"/>
      <c r="C23" s="20"/>
      <c r="D23" s="17" t="s">
        <v>33</v>
      </c>
      <c r="E23" s="20"/>
      <c r="F23" s="20"/>
      <c r="G23" s="20"/>
      <c r="H23" s="20"/>
      <c r="I23" s="17" t="s">
        <v>23</v>
      </c>
      <c r="J23" s="21" t="str">
        <f>IF('Rekapitulace stavby'!AN19="","",'Rekapitulace stavby'!AN19)</f>
        <v/>
      </c>
      <c r="K23" s="20"/>
      <c r="L23" s="3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2" customFormat="1" ht="18" customHeight="1">
      <c r="A24" s="18"/>
      <c r="B24" s="19"/>
      <c r="C24" s="20"/>
      <c r="D24" s="20"/>
      <c r="E24" s="21" t="str">
        <f>IF('Rekapitulace stavby'!E20="","",'Rekapitulace stavby'!E20)</f>
        <v/>
      </c>
      <c r="F24" s="20"/>
      <c r="G24" s="20"/>
      <c r="H24" s="20"/>
      <c r="I24" s="17" t="s">
        <v>26</v>
      </c>
      <c r="J24" s="21" t="str">
        <f>IF('Rekapitulace stavby'!AN20="","",'Rekapitulace stavby'!AN20)</f>
        <v/>
      </c>
      <c r="K24" s="20"/>
      <c r="L24" s="3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2" customFormat="1" ht="6.95" customHeight="1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3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2" customFormat="1" ht="12" customHeight="1">
      <c r="A26" s="18"/>
      <c r="B26" s="19"/>
      <c r="C26" s="20"/>
      <c r="D26" s="17" t="s">
        <v>34</v>
      </c>
      <c r="E26" s="20"/>
      <c r="F26" s="20"/>
      <c r="G26" s="20"/>
      <c r="H26" s="20"/>
      <c r="I26" s="20"/>
      <c r="J26" s="20"/>
      <c r="K26" s="20"/>
      <c r="L26" s="3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3" customFormat="1" ht="16.5" customHeight="1">
      <c r="A27" s="24"/>
      <c r="B27" s="25"/>
      <c r="C27" s="26"/>
      <c r="D27" s="26"/>
      <c r="E27" s="168" t="s">
        <v>1</v>
      </c>
      <c r="F27" s="168"/>
      <c r="G27" s="168"/>
      <c r="H27" s="168"/>
      <c r="I27" s="26"/>
      <c r="J27" s="26"/>
      <c r="K27" s="26"/>
      <c r="L27" s="47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s="2" customFormat="1" ht="6.95" customHeight="1">
      <c r="A28" s="1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3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2" customFormat="1" ht="6.95" customHeight="1">
      <c r="A29" s="18"/>
      <c r="B29" s="19"/>
      <c r="C29" s="20"/>
      <c r="D29" s="28"/>
      <c r="E29" s="28"/>
      <c r="F29" s="28"/>
      <c r="G29" s="28"/>
      <c r="H29" s="28"/>
      <c r="I29" s="28"/>
      <c r="J29" s="28"/>
      <c r="K29" s="28"/>
      <c r="L29" s="3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2" customFormat="1" ht="25.5" customHeight="1">
      <c r="A30" s="18"/>
      <c r="B30" s="19"/>
      <c r="C30" s="20"/>
      <c r="D30" s="29" t="s">
        <v>35</v>
      </c>
      <c r="E30" s="20"/>
      <c r="F30" s="20"/>
      <c r="G30" s="20"/>
      <c r="H30" s="20"/>
      <c r="I30" s="20"/>
      <c r="J30" s="48">
        <f>ROUND(J124,2)</f>
        <v>0</v>
      </c>
      <c r="K30" s="20"/>
      <c r="L30" s="3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2" customFormat="1" ht="6.95" customHeight="1">
      <c r="A31" s="18"/>
      <c r="B31" s="19"/>
      <c r="C31" s="20"/>
      <c r="D31" s="28"/>
      <c r="E31" s="28"/>
      <c r="F31" s="28"/>
      <c r="G31" s="28"/>
      <c r="H31" s="28"/>
      <c r="I31" s="28"/>
      <c r="J31" s="28"/>
      <c r="K31" s="28"/>
      <c r="L31" s="3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2" customFormat="1" ht="14.45" customHeight="1">
      <c r="A32" s="18"/>
      <c r="B32" s="19"/>
      <c r="C32" s="20"/>
      <c r="D32" s="20"/>
      <c r="E32" s="20"/>
      <c r="F32" s="30" t="s">
        <v>37</v>
      </c>
      <c r="G32" s="20"/>
      <c r="H32" s="20"/>
      <c r="I32" s="30" t="s">
        <v>36</v>
      </c>
      <c r="J32" s="30" t="s">
        <v>38</v>
      </c>
      <c r="K32" s="20"/>
      <c r="L32" s="3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2" customFormat="1" ht="14.45" customHeight="1">
      <c r="A33" s="18"/>
      <c r="B33" s="19"/>
      <c r="C33" s="20"/>
      <c r="D33" s="31" t="s">
        <v>39</v>
      </c>
      <c r="E33" s="17" t="s">
        <v>40</v>
      </c>
      <c r="F33" s="32">
        <f>ROUND((SUM(BE124:BE337)),2)</f>
        <v>0</v>
      </c>
      <c r="G33" s="20"/>
      <c r="H33" s="20"/>
      <c r="I33" s="49">
        <v>0.21</v>
      </c>
      <c r="J33" s="32">
        <f>ROUND(((SUM(BE124:BE337))*I33),2)</f>
        <v>0</v>
      </c>
      <c r="K33" s="20"/>
      <c r="L33" s="3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2" customFormat="1" ht="14.45" customHeight="1">
      <c r="A34" s="18"/>
      <c r="B34" s="19"/>
      <c r="C34" s="20"/>
      <c r="D34" s="20"/>
      <c r="E34" s="17" t="s">
        <v>41</v>
      </c>
      <c r="F34" s="32">
        <f>ROUND((SUM(BF124:BF337)),2)</f>
        <v>0</v>
      </c>
      <c r="G34" s="20"/>
      <c r="H34" s="20"/>
      <c r="I34" s="49">
        <v>0.12</v>
      </c>
      <c r="J34" s="32">
        <f>ROUND(((SUM(BF124:BF337))*I34),2)</f>
        <v>0</v>
      </c>
      <c r="K34" s="20"/>
      <c r="L34" s="3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2" customFormat="1" ht="14.45" hidden="1" customHeight="1">
      <c r="A35" s="18"/>
      <c r="B35" s="19"/>
      <c r="C35" s="20"/>
      <c r="D35" s="20"/>
      <c r="E35" s="17" t="s">
        <v>42</v>
      </c>
      <c r="F35" s="32">
        <f>ROUND((SUM(BG124:BG337)),2)</f>
        <v>0</v>
      </c>
      <c r="G35" s="20"/>
      <c r="H35" s="20"/>
      <c r="I35" s="49">
        <v>0.21</v>
      </c>
      <c r="J35" s="32">
        <f>0</f>
        <v>0</v>
      </c>
      <c r="K35" s="20"/>
      <c r="L35" s="3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2" customFormat="1" ht="14.45" hidden="1" customHeight="1">
      <c r="A36" s="18"/>
      <c r="B36" s="19"/>
      <c r="C36" s="20"/>
      <c r="D36" s="20"/>
      <c r="E36" s="17" t="s">
        <v>43</v>
      </c>
      <c r="F36" s="32">
        <f>ROUND((SUM(BH124:BH337)),2)</f>
        <v>0</v>
      </c>
      <c r="G36" s="20"/>
      <c r="H36" s="20"/>
      <c r="I36" s="49">
        <v>0.12</v>
      </c>
      <c r="J36" s="32">
        <f>0</f>
        <v>0</v>
      </c>
      <c r="K36" s="20"/>
      <c r="L36" s="3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2" customFormat="1" ht="14.45" hidden="1" customHeight="1">
      <c r="A37" s="18"/>
      <c r="B37" s="19"/>
      <c r="C37" s="20"/>
      <c r="D37" s="20"/>
      <c r="E37" s="17" t="s">
        <v>44</v>
      </c>
      <c r="F37" s="32">
        <f>ROUND((SUM(BI124:BI337)),2)</f>
        <v>0</v>
      </c>
      <c r="G37" s="20"/>
      <c r="H37" s="20"/>
      <c r="I37" s="49">
        <v>0</v>
      </c>
      <c r="J37" s="32">
        <f>0</f>
        <v>0</v>
      </c>
      <c r="K37" s="20"/>
      <c r="L37" s="3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2" customFormat="1" ht="6.95" customHeight="1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3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2" customFormat="1" ht="25.5" customHeight="1">
      <c r="A39" s="18"/>
      <c r="B39" s="19"/>
      <c r="C39" s="33"/>
      <c r="D39" s="34" t="s">
        <v>45</v>
      </c>
      <c r="E39" s="35"/>
      <c r="F39" s="35"/>
      <c r="G39" s="36" t="s">
        <v>46</v>
      </c>
      <c r="H39" s="37" t="s">
        <v>47</v>
      </c>
      <c r="I39" s="35"/>
      <c r="J39" s="50">
        <f>SUM(J30:J37)</f>
        <v>0</v>
      </c>
      <c r="K39" s="51"/>
      <c r="L39" s="3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2" customFormat="1" ht="14.45" customHeight="1">
      <c r="A40" s="18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3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ht="14.45" customHeight="1"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4"/>
    </row>
    <row r="42" spans="1:31" ht="14.4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4"/>
    </row>
    <row r="43" spans="1:31" ht="14.45" customHeight="1"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</row>
    <row r="44" spans="1:31" ht="14.45" customHeight="1"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</row>
    <row r="45" spans="1:31" ht="14.45" customHeight="1"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</row>
    <row r="46" spans="1:31" ht="14.45" customHeight="1"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4"/>
    </row>
    <row r="47" spans="1:31" ht="14.45" customHeight="1"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4"/>
    </row>
    <row r="48" spans="1:31" ht="14.45" customHeight="1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4"/>
    </row>
    <row r="49" spans="1:31" ht="14.45" customHeight="1"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4"/>
    </row>
    <row r="50" spans="1:31" s="2" customFormat="1" ht="14.45" customHeight="1">
      <c r="B50" s="38"/>
      <c r="C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8"/>
    </row>
    <row r="51" spans="1:31"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4"/>
    </row>
    <row r="52" spans="1:31"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4"/>
    </row>
    <row r="53" spans="1:31"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4"/>
    </row>
    <row r="54" spans="1:31"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4"/>
    </row>
    <row r="55" spans="1:31"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4"/>
    </row>
    <row r="56" spans="1:31"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4"/>
    </row>
    <row r="57" spans="1:31"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4"/>
    </row>
    <row r="58" spans="1:31"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4"/>
    </row>
    <row r="59" spans="1:31"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4"/>
    </row>
    <row r="60" spans="1:31">
      <c r="B60" s="14"/>
      <c r="C60" s="15"/>
      <c r="D60" s="15"/>
      <c r="E60" s="15"/>
      <c r="F60" s="15"/>
      <c r="G60" s="15"/>
      <c r="H60" s="15"/>
      <c r="I60" s="15"/>
      <c r="J60" s="15"/>
      <c r="K60" s="15"/>
      <c r="L60" s="14"/>
    </row>
    <row r="61" spans="1:31" s="2" customFormat="1" ht="12.75">
      <c r="A61" s="18"/>
      <c r="B61" s="19"/>
      <c r="C61" s="20"/>
      <c r="D61" s="42" t="s">
        <v>50</v>
      </c>
      <c r="E61" s="43"/>
      <c r="F61" s="44" t="s">
        <v>51</v>
      </c>
      <c r="G61" s="42" t="s">
        <v>50</v>
      </c>
      <c r="H61" s="43"/>
      <c r="I61" s="43"/>
      <c r="J61" s="52" t="s">
        <v>51</v>
      </c>
      <c r="K61" s="43"/>
      <c r="L61" s="3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4"/>
    </row>
    <row r="63" spans="1:31"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4"/>
    </row>
    <row r="64" spans="1:31"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4"/>
    </row>
    <row r="65" spans="1:31" s="2" customFormat="1" ht="12.75">
      <c r="A65" s="18"/>
      <c r="B65" s="19"/>
      <c r="C65" s="20"/>
      <c r="D65" s="40" t="s">
        <v>52</v>
      </c>
      <c r="E65" s="54"/>
      <c r="F65" s="54"/>
      <c r="G65" s="40" t="s">
        <v>53</v>
      </c>
      <c r="H65" s="54"/>
      <c r="I65" s="54"/>
      <c r="J65" s="54"/>
      <c r="K65" s="54"/>
      <c r="L65" s="3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4"/>
    </row>
    <row r="67" spans="1:31"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4"/>
    </row>
    <row r="68" spans="1:31"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4"/>
    </row>
    <row r="69" spans="1:31"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4"/>
    </row>
    <row r="70" spans="1:31"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4"/>
    </row>
    <row r="71" spans="1:31"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4"/>
    </row>
    <row r="72" spans="1:31"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4"/>
    </row>
    <row r="73" spans="1:31"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4"/>
    </row>
    <row r="74" spans="1:31"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4"/>
    </row>
    <row r="75" spans="1:31"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4"/>
    </row>
    <row r="76" spans="1:31" s="2" customFormat="1" ht="12.75">
      <c r="A76" s="18"/>
      <c r="B76" s="19"/>
      <c r="C76" s="20"/>
      <c r="D76" s="42" t="s">
        <v>50</v>
      </c>
      <c r="E76" s="43"/>
      <c r="F76" s="44" t="s">
        <v>51</v>
      </c>
      <c r="G76" s="42" t="s">
        <v>50</v>
      </c>
      <c r="H76" s="43"/>
      <c r="I76" s="43"/>
      <c r="J76" s="52" t="s">
        <v>51</v>
      </c>
      <c r="K76" s="43"/>
      <c r="L76" s="3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s="2" customFormat="1" ht="14.45" customHeight="1">
      <c r="A77" s="18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3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78" spans="1:31">
      <c r="C78" s="15"/>
      <c r="D78" s="15"/>
      <c r="E78" s="15"/>
      <c r="F78" s="15"/>
      <c r="G78" s="15"/>
      <c r="H78" s="15"/>
      <c r="I78" s="15"/>
      <c r="J78" s="15"/>
      <c r="K78" s="15"/>
    </row>
    <row r="79" spans="1:31">
      <c r="C79" s="15"/>
      <c r="D79" s="15"/>
      <c r="E79" s="15"/>
      <c r="F79" s="15"/>
      <c r="G79" s="15"/>
      <c r="H79" s="15"/>
      <c r="I79" s="15"/>
      <c r="J79" s="15"/>
      <c r="K79" s="15"/>
    </row>
    <row r="80" spans="1:31">
      <c r="C80" s="15"/>
      <c r="D80" s="15"/>
      <c r="E80" s="15"/>
      <c r="F80" s="15"/>
      <c r="G80" s="15"/>
      <c r="H80" s="15"/>
      <c r="I80" s="15"/>
      <c r="J80" s="15"/>
      <c r="K80" s="15"/>
    </row>
    <row r="81" spans="1:47" s="2" customFormat="1" ht="6.95" customHeight="1">
      <c r="A81" s="18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3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47" s="2" customFormat="1" ht="24.95" customHeight="1">
      <c r="A82" s="18"/>
      <c r="B82" s="19"/>
      <c r="C82" s="16" t="s">
        <v>91</v>
      </c>
      <c r="D82" s="20"/>
      <c r="E82" s="20"/>
      <c r="F82" s="20"/>
      <c r="G82" s="20"/>
      <c r="H82" s="20"/>
      <c r="I82" s="20"/>
      <c r="J82" s="20"/>
      <c r="K82" s="20"/>
      <c r="L82" s="3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47" s="2" customFormat="1" ht="6.95" customHeight="1">
      <c r="A83" s="18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3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47" s="2" customFormat="1" ht="12" customHeight="1">
      <c r="A84" s="18"/>
      <c r="B84" s="19"/>
      <c r="C84" s="17" t="s">
        <v>14</v>
      </c>
      <c r="D84" s="20"/>
      <c r="E84" s="20"/>
      <c r="F84" s="20"/>
      <c r="G84" s="20"/>
      <c r="H84" s="20"/>
      <c r="I84" s="20"/>
      <c r="J84" s="20"/>
      <c r="K84" s="20"/>
      <c r="L84" s="3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47" s="2" customFormat="1" ht="16.5" customHeight="1">
      <c r="A85" s="18"/>
      <c r="B85" s="19"/>
      <c r="C85" s="20"/>
      <c r="D85" s="20"/>
      <c r="E85" s="163" t="str">
        <f>E7</f>
        <v>Výhybna na MK ul. Křivé</v>
      </c>
      <c r="F85" s="164"/>
      <c r="G85" s="164"/>
      <c r="H85" s="164"/>
      <c r="I85" s="20"/>
      <c r="J85" s="20"/>
      <c r="K85" s="20"/>
      <c r="L85" s="3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47" s="2" customFormat="1" ht="12" customHeight="1">
      <c r="A86" s="18"/>
      <c r="B86" s="19"/>
      <c r="C86" s="17" t="s">
        <v>89</v>
      </c>
      <c r="D86" s="20"/>
      <c r="E86" s="20"/>
      <c r="F86" s="20"/>
      <c r="G86" s="20"/>
      <c r="H86" s="20"/>
      <c r="I86" s="20"/>
      <c r="J86" s="20"/>
      <c r="K86" s="20"/>
      <c r="L86" s="3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</row>
    <row r="87" spans="1:47" s="2" customFormat="1" ht="16.5" customHeight="1">
      <c r="A87" s="18"/>
      <c r="B87" s="19"/>
      <c r="C87" s="20"/>
      <c r="D87" s="20"/>
      <c r="E87" s="165" t="str">
        <f>E9</f>
        <v>101 - Výhybna</v>
      </c>
      <c r="F87" s="166"/>
      <c r="G87" s="166"/>
      <c r="H87" s="166"/>
      <c r="I87" s="20"/>
      <c r="J87" s="20"/>
      <c r="K87" s="20"/>
      <c r="L87" s="3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47" s="2" customFormat="1" ht="6.95" customHeight="1">
      <c r="A88" s="1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3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</row>
    <row r="89" spans="1:47" s="2" customFormat="1" ht="12" customHeight="1">
      <c r="A89" s="18"/>
      <c r="B89" s="19"/>
      <c r="C89" s="17" t="s">
        <v>18</v>
      </c>
      <c r="D89" s="20"/>
      <c r="E89" s="20"/>
      <c r="F89" s="21" t="str">
        <f>F12</f>
        <v>Valašské Meziříčí</v>
      </c>
      <c r="G89" s="20"/>
      <c r="H89" s="20"/>
      <c r="I89" s="17" t="s">
        <v>20</v>
      </c>
      <c r="J89" s="46" t="str">
        <f>IF(J12="","",J12)</f>
        <v>2. 7. 2025</v>
      </c>
      <c r="K89" s="20"/>
      <c r="L89" s="3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47" s="2" customFormat="1" ht="6.95" customHeight="1">
      <c r="A90" s="18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3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47" s="2" customFormat="1" ht="15.2" customHeight="1">
      <c r="A91" s="18"/>
      <c r="B91" s="19"/>
      <c r="C91" s="17" t="s">
        <v>22</v>
      </c>
      <c r="D91" s="20"/>
      <c r="E91" s="20"/>
      <c r="F91" s="21" t="str">
        <f>E15</f>
        <v>Město Valašské Meziříčí</v>
      </c>
      <c r="G91" s="20"/>
      <c r="H91" s="20"/>
      <c r="I91" s="17" t="s">
        <v>30</v>
      </c>
      <c r="J91" s="27" t="str">
        <f>E21</f>
        <v>via-pds s.r.o.</v>
      </c>
      <c r="K91" s="20"/>
      <c r="L91" s="3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47" s="2" customFormat="1" ht="15.2" customHeight="1">
      <c r="A92" s="18"/>
      <c r="B92" s="19"/>
      <c r="C92" s="17" t="s">
        <v>28</v>
      </c>
      <c r="D92" s="20"/>
      <c r="E92" s="20"/>
      <c r="F92" s="21" t="str">
        <f>IF(E18="","",E18)</f>
        <v/>
      </c>
      <c r="G92" s="20"/>
      <c r="H92" s="20"/>
      <c r="I92" s="17" t="s">
        <v>33</v>
      </c>
      <c r="J92" s="27" t="str">
        <f>E24</f>
        <v/>
      </c>
      <c r="K92" s="20"/>
      <c r="L92" s="3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47" s="2" customFormat="1" ht="10.35" customHeight="1">
      <c r="A93" s="18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3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47" s="2" customFormat="1" ht="29.25" customHeight="1">
      <c r="A94" s="18"/>
      <c r="B94" s="19"/>
      <c r="C94" s="59" t="s">
        <v>92</v>
      </c>
      <c r="D94" s="33"/>
      <c r="E94" s="33"/>
      <c r="F94" s="33"/>
      <c r="G94" s="33"/>
      <c r="H94" s="33"/>
      <c r="I94" s="33"/>
      <c r="J94" s="91" t="s">
        <v>93</v>
      </c>
      <c r="K94" s="33"/>
      <c r="L94" s="3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47" s="2" customFormat="1" ht="10.35" customHeight="1">
      <c r="A95" s="18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3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47" s="2" customFormat="1" ht="22.9" customHeight="1">
      <c r="A96" s="18"/>
      <c r="B96" s="19"/>
      <c r="C96" s="60" t="s">
        <v>94</v>
      </c>
      <c r="D96" s="20"/>
      <c r="E96" s="20"/>
      <c r="F96" s="20"/>
      <c r="G96" s="20"/>
      <c r="H96" s="20"/>
      <c r="I96" s="20"/>
      <c r="J96" s="48">
        <f>J124</f>
        <v>0</v>
      </c>
      <c r="K96" s="20"/>
      <c r="L96" s="3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U96" s="53" t="s">
        <v>95</v>
      </c>
    </row>
    <row r="97" spans="1:31" s="4" customFormat="1" ht="24.95" customHeight="1">
      <c r="B97" s="61"/>
      <c r="C97" s="62"/>
      <c r="D97" s="63" t="s">
        <v>189</v>
      </c>
      <c r="E97" s="64"/>
      <c r="F97" s="64"/>
      <c r="G97" s="64"/>
      <c r="H97" s="64"/>
      <c r="I97" s="64"/>
      <c r="J97" s="92">
        <f>J125</f>
        <v>0</v>
      </c>
      <c r="K97" s="62"/>
      <c r="L97" s="61"/>
    </row>
    <row r="98" spans="1:31" s="5" customFormat="1" ht="19.899999999999999" customHeight="1">
      <c r="B98" s="65"/>
      <c r="C98" s="66"/>
      <c r="D98" s="67" t="s">
        <v>190</v>
      </c>
      <c r="E98" s="68"/>
      <c r="F98" s="68"/>
      <c r="G98" s="68"/>
      <c r="H98" s="68"/>
      <c r="I98" s="68"/>
      <c r="J98" s="93">
        <f>J126</f>
        <v>0</v>
      </c>
      <c r="K98" s="66"/>
      <c r="L98" s="65"/>
    </row>
    <row r="99" spans="1:31" s="5" customFormat="1" ht="19.899999999999999" customHeight="1">
      <c r="B99" s="65"/>
      <c r="C99" s="66"/>
      <c r="D99" s="67" t="s">
        <v>191</v>
      </c>
      <c r="E99" s="68"/>
      <c r="F99" s="68"/>
      <c r="G99" s="68"/>
      <c r="H99" s="68"/>
      <c r="I99" s="68"/>
      <c r="J99" s="93">
        <f>J189</f>
        <v>0</v>
      </c>
      <c r="K99" s="66"/>
      <c r="L99" s="65"/>
    </row>
    <row r="100" spans="1:31" s="5" customFormat="1" ht="19.899999999999999" customHeight="1">
      <c r="B100" s="65"/>
      <c r="C100" s="66"/>
      <c r="D100" s="67" t="s">
        <v>192</v>
      </c>
      <c r="E100" s="68"/>
      <c r="F100" s="68"/>
      <c r="G100" s="68"/>
      <c r="H100" s="68"/>
      <c r="I100" s="68"/>
      <c r="J100" s="93">
        <f>J193</f>
        <v>0</v>
      </c>
      <c r="K100" s="66"/>
      <c r="L100" s="65"/>
    </row>
    <row r="101" spans="1:31" s="5" customFormat="1" ht="19.899999999999999" customHeight="1">
      <c r="B101" s="65"/>
      <c r="C101" s="66"/>
      <c r="D101" s="67" t="s">
        <v>193</v>
      </c>
      <c r="E101" s="68"/>
      <c r="F101" s="68"/>
      <c r="G101" s="68"/>
      <c r="H101" s="68"/>
      <c r="I101" s="68"/>
      <c r="J101" s="93">
        <f>J223</f>
        <v>0</v>
      </c>
      <c r="K101" s="66"/>
      <c r="L101" s="65"/>
    </row>
    <row r="102" spans="1:31" s="5" customFormat="1" ht="19.899999999999999" customHeight="1">
      <c r="B102" s="65"/>
      <c r="C102" s="66"/>
      <c r="D102" s="67" t="s">
        <v>194</v>
      </c>
      <c r="E102" s="68"/>
      <c r="F102" s="68"/>
      <c r="G102" s="68"/>
      <c r="H102" s="68"/>
      <c r="I102" s="68"/>
      <c r="J102" s="93">
        <f>J263</f>
        <v>0</v>
      </c>
      <c r="K102" s="66"/>
      <c r="L102" s="65"/>
    </row>
    <row r="103" spans="1:31" s="5" customFormat="1" ht="19.899999999999999" customHeight="1">
      <c r="B103" s="65"/>
      <c r="C103" s="66"/>
      <c r="D103" s="67" t="s">
        <v>195</v>
      </c>
      <c r="E103" s="68"/>
      <c r="F103" s="68"/>
      <c r="G103" s="68"/>
      <c r="H103" s="68"/>
      <c r="I103" s="68"/>
      <c r="J103" s="93">
        <f>J307</f>
        <v>0</v>
      </c>
      <c r="K103" s="66"/>
      <c r="L103" s="65"/>
    </row>
    <row r="104" spans="1:31" s="5" customFormat="1" ht="19.899999999999999" customHeight="1">
      <c r="B104" s="65"/>
      <c r="C104" s="66"/>
      <c r="D104" s="67" t="s">
        <v>196</v>
      </c>
      <c r="E104" s="68"/>
      <c r="F104" s="68"/>
      <c r="G104" s="68"/>
      <c r="H104" s="68"/>
      <c r="I104" s="68"/>
      <c r="J104" s="93">
        <f>J336</f>
        <v>0</v>
      </c>
      <c r="K104" s="66"/>
      <c r="L104" s="65"/>
    </row>
    <row r="105" spans="1:31" s="2" customFormat="1" ht="21.95" customHeight="1">
      <c r="A105" s="18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3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</row>
    <row r="106" spans="1:31" s="2" customFormat="1" ht="6.95" customHeight="1">
      <c r="A106" s="18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3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</row>
    <row r="107" spans="1:31"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31"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31"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31" s="2" customFormat="1" ht="6.95" customHeight="1">
      <c r="A110" s="18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3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</row>
    <row r="111" spans="1:31" s="2" customFormat="1" ht="24.95" customHeight="1">
      <c r="A111" s="18"/>
      <c r="B111" s="19"/>
      <c r="C111" s="16" t="s">
        <v>98</v>
      </c>
      <c r="D111" s="20"/>
      <c r="E111" s="20"/>
      <c r="F111" s="20"/>
      <c r="G111" s="20"/>
      <c r="H111" s="20"/>
      <c r="I111" s="20"/>
      <c r="J111" s="20"/>
      <c r="K111" s="20"/>
      <c r="L111" s="3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</row>
    <row r="112" spans="1:31" s="2" customFormat="1" ht="6.95" customHeight="1">
      <c r="A112" s="18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3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</row>
    <row r="113" spans="1:65" s="2" customFormat="1" ht="12" customHeight="1">
      <c r="A113" s="18"/>
      <c r="B113" s="19"/>
      <c r="C113" s="17" t="s">
        <v>14</v>
      </c>
      <c r="D113" s="20"/>
      <c r="E113" s="20"/>
      <c r="F113" s="20"/>
      <c r="G113" s="20"/>
      <c r="H113" s="20"/>
      <c r="I113" s="20"/>
      <c r="J113" s="20"/>
      <c r="K113" s="20"/>
      <c r="L113" s="3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</row>
    <row r="114" spans="1:65" s="2" customFormat="1" ht="16.5" customHeight="1">
      <c r="A114" s="18"/>
      <c r="B114" s="19"/>
      <c r="C114" s="20"/>
      <c r="D114" s="20"/>
      <c r="E114" s="163" t="str">
        <f>E7</f>
        <v>Výhybna na MK ul. Křivé</v>
      </c>
      <c r="F114" s="164"/>
      <c r="G114" s="164"/>
      <c r="H114" s="164"/>
      <c r="I114" s="20"/>
      <c r="J114" s="20"/>
      <c r="K114" s="20"/>
      <c r="L114" s="3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</row>
    <row r="115" spans="1:65" s="2" customFormat="1" ht="12" customHeight="1">
      <c r="A115" s="18"/>
      <c r="B115" s="19"/>
      <c r="C115" s="17" t="s">
        <v>89</v>
      </c>
      <c r="D115" s="20"/>
      <c r="E115" s="20"/>
      <c r="F115" s="20"/>
      <c r="G115" s="20"/>
      <c r="H115" s="20"/>
      <c r="I115" s="20"/>
      <c r="J115" s="20"/>
      <c r="K115" s="20"/>
      <c r="L115" s="3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</row>
    <row r="116" spans="1:65" s="2" customFormat="1" ht="16.5" customHeight="1">
      <c r="A116" s="18"/>
      <c r="B116" s="19"/>
      <c r="C116" s="20"/>
      <c r="D116" s="20"/>
      <c r="E116" s="165" t="str">
        <f>E9</f>
        <v>101 - Výhybna</v>
      </c>
      <c r="F116" s="166"/>
      <c r="G116" s="166"/>
      <c r="H116" s="166"/>
      <c r="I116" s="20"/>
      <c r="J116" s="20"/>
      <c r="K116" s="20"/>
      <c r="L116" s="3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65" s="2" customFormat="1" ht="6.95" customHeight="1">
      <c r="A117" s="18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3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65" s="2" customFormat="1" ht="12" customHeight="1">
      <c r="A118" s="18"/>
      <c r="B118" s="19"/>
      <c r="C118" s="17" t="s">
        <v>18</v>
      </c>
      <c r="D118" s="20"/>
      <c r="E118" s="20"/>
      <c r="F118" s="21" t="str">
        <f>F12</f>
        <v>Valašské Meziříčí</v>
      </c>
      <c r="G118" s="20"/>
      <c r="H118" s="20"/>
      <c r="I118" s="17" t="s">
        <v>20</v>
      </c>
      <c r="J118" s="46" t="str">
        <f>IF(J12="","",J12)</f>
        <v>2. 7. 2025</v>
      </c>
      <c r="K118" s="20"/>
      <c r="L118" s="3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65" s="2" customFormat="1" ht="6.95" customHeight="1">
      <c r="A119" s="18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3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65" s="2" customFormat="1" ht="15.2" customHeight="1">
      <c r="A120" s="18"/>
      <c r="B120" s="19"/>
      <c r="C120" s="17" t="s">
        <v>22</v>
      </c>
      <c r="D120" s="20"/>
      <c r="E120" s="20"/>
      <c r="F120" s="21" t="str">
        <f>E15</f>
        <v>Město Valašské Meziříčí</v>
      </c>
      <c r="G120" s="20"/>
      <c r="H120" s="20"/>
      <c r="I120" s="17" t="s">
        <v>30</v>
      </c>
      <c r="J120" s="27" t="str">
        <f>E21</f>
        <v>via-pds s.r.o.</v>
      </c>
      <c r="K120" s="20"/>
      <c r="L120" s="3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65" s="2" customFormat="1" ht="15.2" customHeight="1">
      <c r="A121" s="18"/>
      <c r="B121" s="19"/>
      <c r="C121" s="17" t="s">
        <v>28</v>
      </c>
      <c r="D121" s="20"/>
      <c r="E121" s="20"/>
      <c r="F121" s="21" t="str">
        <f>IF(E18="","",E18)</f>
        <v/>
      </c>
      <c r="G121" s="20"/>
      <c r="H121" s="20"/>
      <c r="I121" s="17" t="s">
        <v>33</v>
      </c>
      <c r="J121" s="27" t="str">
        <f>E24</f>
        <v/>
      </c>
      <c r="K121" s="20"/>
      <c r="L121" s="3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65" s="2" customFormat="1" ht="10.35" customHeight="1">
      <c r="A122" s="18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3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</row>
    <row r="123" spans="1:65" s="6" customFormat="1" ht="29.25" customHeight="1">
      <c r="A123" s="69"/>
      <c r="B123" s="70"/>
      <c r="C123" s="71" t="s">
        <v>99</v>
      </c>
      <c r="D123" s="72" t="s">
        <v>60</v>
      </c>
      <c r="E123" s="72" t="s">
        <v>56</v>
      </c>
      <c r="F123" s="72" t="s">
        <v>57</v>
      </c>
      <c r="G123" s="72" t="s">
        <v>100</v>
      </c>
      <c r="H123" s="72" t="s">
        <v>101</v>
      </c>
      <c r="I123" s="72" t="s">
        <v>102</v>
      </c>
      <c r="J123" s="72" t="s">
        <v>93</v>
      </c>
      <c r="K123" s="94" t="s">
        <v>103</v>
      </c>
      <c r="L123" s="95"/>
      <c r="M123" s="96" t="s">
        <v>1</v>
      </c>
      <c r="N123" s="97" t="s">
        <v>39</v>
      </c>
      <c r="O123" s="97" t="s">
        <v>104</v>
      </c>
      <c r="P123" s="97" t="s">
        <v>105</v>
      </c>
      <c r="Q123" s="97" t="s">
        <v>106</v>
      </c>
      <c r="R123" s="97" t="s">
        <v>107</v>
      </c>
      <c r="S123" s="97" t="s">
        <v>108</v>
      </c>
      <c r="T123" s="115" t="s">
        <v>109</v>
      </c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</row>
    <row r="124" spans="1:65" s="2" customFormat="1" ht="22.9" customHeight="1">
      <c r="A124" s="18"/>
      <c r="B124" s="19"/>
      <c r="C124" s="73" t="s">
        <v>110</v>
      </c>
      <c r="D124" s="20"/>
      <c r="E124" s="20"/>
      <c r="F124" s="20"/>
      <c r="G124" s="20"/>
      <c r="H124" s="20"/>
      <c r="I124" s="20"/>
      <c r="J124" s="98">
        <f>BK124</f>
        <v>0</v>
      </c>
      <c r="K124" s="20"/>
      <c r="L124" s="19"/>
      <c r="M124" s="99"/>
      <c r="N124" s="100"/>
      <c r="O124" s="101"/>
      <c r="P124" s="102">
        <f>P125</f>
        <v>360.51651600000002</v>
      </c>
      <c r="Q124" s="101"/>
      <c r="R124" s="102">
        <f>R125</f>
        <v>234.36644899999999</v>
      </c>
      <c r="S124" s="101"/>
      <c r="T124" s="116">
        <f>T125</f>
        <v>98.76</v>
      </c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T124" s="53" t="s">
        <v>74</v>
      </c>
      <c r="AU124" s="53" t="s">
        <v>95</v>
      </c>
      <c r="BK124" s="124">
        <f>BK125</f>
        <v>0</v>
      </c>
    </row>
    <row r="125" spans="1:65" s="7" customFormat="1" ht="25.9" customHeight="1">
      <c r="B125" s="74"/>
      <c r="C125" s="75"/>
      <c r="D125" s="76" t="s">
        <v>74</v>
      </c>
      <c r="E125" s="77" t="s">
        <v>197</v>
      </c>
      <c r="F125" s="77" t="s">
        <v>198</v>
      </c>
      <c r="G125" s="75"/>
      <c r="H125" s="75"/>
      <c r="I125" s="75"/>
      <c r="J125" s="103">
        <f>BK125</f>
        <v>0</v>
      </c>
      <c r="K125" s="75"/>
      <c r="L125" s="74"/>
      <c r="M125" s="104"/>
      <c r="N125" s="105"/>
      <c r="O125" s="105"/>
      <c r="P125" s="106">
        <f>P126+P189+P193+P223+P263+P307+P336</f>
        <v>360.51651600000002</v>
      </c>
      <c r="Q125" s="105"/>
      <c r="R125" s="106">
        <f>R126+R189+R193+R223+R263+R307+R336</f>
        <v>234.36644899999999</v>
      </c>
      <c r="S125" s="105"/>
      <c r="T125" s="117">
        <f>T126+T189+T193+T223+T263+T307+T336</f>
        <v>98.76</v>
      </c>
      <c r="AR125" s="120" t="s">
        <v>82</v>
      </c>
      <c r="AT125" s="121" t="s">
        <v>74</v>
      </c>
      <c r="AU125" s="121" t="s">
        <v>75</v>
      </c>
      <c r="AY125" s="120" t="s">
        <v>114</v>
      </c>
      <c r="BK125" s="125">
        <f>BK126+BK189+BK193+BK223+BK263+BK307+BK336</f>
        <v>0</v>
      </c>
    </row>
    <row r="126" spans="1:65" s="7" customFormat="1" ht="22.9" customHeight="1">
      <c r="B126" s="74"/>
      <c r="C126" s="75"/>
      <c r="D126" s="76" t="s">
        <v>74</v>
      </c>
      <c r="E126" s="78" t="s">
        <v>82</v>
      </c>
      <c r="F126" s="78" t="s">
        <v>199</v>
      </c>
      <c r="G126" s="75"/>
      <c r="H126" s="75"/>
      <c r="I126" s="75"/>
      <c r="J126" s="107">
        <f>BK126</f>
        <v>0</v>
      </c>
      <c r="K126" s="75"/>
      <c r="L126" s="74"/>
      <c r="M126" s="104"/>
      <c r="N126" s="105"/>
      <c r="O126" s="105"/>
      <c r="P126" s="106">
        <f>SUM(P127:P188)</f>
        <v>179.49127999999999</v>
      </c>
      <c r="Q126" s="105"/>
      <c r="R126" s="106">
        <f>SUM(R127:R188)</f>
        <v>39.012099999999997</v>
      </c>
      <c r="S126" s="105"/>
      <c r="T126" s="117">
        <f>SUM(T127:T188)</f>
        <v>75.06</v>
      </c>
      <c r="AR126" s="120" t="s">
        <v>82</v>
      </c>
      <c r="AT126" s="121" t="s">
        <v>74</v>
      </c>
      <c r="AU126" s="121" t="s">
        <v>82</v>
      </c>
      <c r="AY126" s="120" t="s">
        <v>114</v>
      </c>
      <c r="BK126" s="125">
        <f>SUM(BK127:BK188)</f>
        <v>0</v>
      </c>
    </row>
    <row r="127" spans="1:65" s="2" customFormat="1" ht="24.2" customHeight="1">
      <c r="A127" s="18"/>
      <c r="B127" s="79"/>
      <c r="C127" s="80" t="s">
        <v>82</v>
      </c>
      <c r="D127" s="80" t="s">
        <v>115</v>
      </c>
      <c r="E127" s="81" t="s">
        <v>200</v>
      </c>
      <c r="F127" s="82" t="s">
        <v>201</v>
      </c>
      <c r="G127" s="83" t="s">
        <v>202</v>
      </c>
      <c r="H127" s="84">
        <v>62</v>
      </c>
      <c r="I127" s="108">
        <v>0</v>
      </c>
      <c r="J127" s="109">
        <f>ROUND(I127*H127,2)</f>
        <v>0</v>
      </c>
      <c r="K127" s="82" t="s">
        <v>119</v>
      </c>
      <c r="L127" s="19"/>
      <c r="M127" s="110" t="s">
        <v>1</v>
      </c>
      <c r="N127" s="111" t="s">
        <v>40</v>
      </c>
      <c r="O127" s="112">
        <v>0.23200000000000001</v>
      </c>
      <c r="P127" s="112">
        <f>O127*H127</f>
        <v>14.384</v>
      </c>
      <c r="Q127" s="112">
        <v>0</v>
      </c>
      <c r="R127" s="112">
        <f>Q127*H127</f>
        <v>0</v>
      </c>
      <c r="S127" s="112">
        <v>0.57999999999999996</v>
      </c>
      <c r="T127" s="118">
        <f>S127*H127</f>
        <v>35.96</v>
      </c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R127" s="122" t="s">
        <v>113</v>
      </c>
      <c r="AT127" s="122" t="s">
        <v>115</v>
      </c>
      <c r="AU127" s="122" t="s">
        <v>84</v>
      </c>
      <c r="AY127" s="53" t="s">
        <v>114</v>
      </c>
      <c r="BE127" s="126">
        <f>IF(N127="základní",J127,0)</f>
        <v>0</v>
      </c>
      <c r="BF127" s="126">
        <f>IF(N127="snížená",J127,0)</f>
        <v>0</v>
      </c>
      <c r="BG127" s="126">
        <f>IF(N127="zákl. přenesená",J127,0)</f>
        <v>0</v>
      </c>
      <c r="BH127" s="126">
        <f>IF(N127="sníž. přenesená",J127,0)</f>
        <v>0</v>
      </c>
      <c r="BI127" s="126">
        <f>IF(N127="nulová",J127,0)</f>
        <v>0</v>
      </c>
      <c r="BJ127" s="53" t="s">
        <v>82</v>
      </c>
      <c r="BK127" s="126">
        <f>ROUND(I127*H127,2)</f>
        <v>0</v>
      </c>
      <c r="BL127" s="53" t="s">
        <v>113</v>
      </c>
      <c r="BM127" s="122" t="s">
        <v>203</v>
      </c>
    </row>
    <row r="128" spans="1:65" s="8" customFormat="1">
      <c r="B128" s="85"/>
      <c r="C128" s="86"/>
      <c r="D128" s="87" t="s">
        <v>204</v>
      </c>
      <c r="E128" s="88" t="s">
        <v>1</v>
      </c>
      <c r="F128" s="89" t="s">
        <v>205</v>
      </c>
      <c r="G128" s="86"/>
      <c r="H128" s="90">
        <v>62</v>
      </c>
      <c r="J128" s="86"/>
      <c r="K128" s="86"/>
      <c r="L128" s="85"/>
      <c r="M128" s="113"/>
      <c r="N128" s="114"/>
      <c r="O128" s="114"/>
      <c r="P128" s="114"/>
      <c r="Q128" s="114"/>
      <c r="R128" s="114"/>
      <c r="S128" s="114"/>
      <c r="T128" s="119"/>
      <c r="AT128" s="123" t="s">
        <v>204</v>
      </c>
      <c r="AU128" s="123" t="s">
        <v>84</v>
      </c>
      <c r="AV128" s="8" t="s">
        <v>84</v>
      </c>
      <c r="AW128" s="8" t="s">
        <v>32</v>
      </c>
      <c r="AX128" s="8" t="s">
        <v>75</v>
      </c>
      <c r="AY128" s="123" t="s">
        <v>114</v>
      </c>
    </row>
    <row r="129" spans="1:65" s="9" customFormat="1">
      <c r="B129" s="127"/>
      <c r="C129" s="128"/>
      <c r="D129" s="87" t="s">
        <v>204</v>
      </c>
      <c r="E129" s="129" t="s">
        <v>1</v>
      </c>
      <c r="F129" s="130" t="s">
        <v>206</v>
      </c>
      <c r="G129" s="128"/>
      <c r="H129" s="131">
        <v>62</v>
      </c>
      <c r="J129" s="128"/>
      <c r="K129" s="128"/>
      <c r="L129" s="127"/>
      <c r="M129" s="141"/>
      <c r="N129" s="142"/>
      <c r="O129" s="142"/>
      <c r="P129" s="142"/>
      <c r="Q129" s="142"/>
      <c r="R129" s="142"/>
      <c r="S129" s="142"/>
      <c r="T129" s="150"/>
      <c r="AT129" s="152" t="s">
        <v>204</v>
      </c>
      <c r="AU129" s="152" t="s">
        <v>84</v>
      </c>
      <c r="AV129" s="9" t="s">
        <v>113</v>
      </c>
      <c r="AW129" s="9" t="s">
        <v>32</v>
      </c>
      <c r="AX129" s="9" t="s">
        <v>82</v>
      </c>
      <c r="AY129" s="152" t="s">
        <v>114</v>
      </c>
    </row>
    <row r="130" spans="1:65" s="2" customFormat="1" ht="24.2" customHeight="1">
      <c r="A130" s="18"/>
      <c r="B130" s="79"/>
      <c r="C130" s="80" t="s">
        <v>84</v>
      </c>
      <c r="D130" s="80" t="s">
        <v>115</v>
      </c>
      <c r="E130" s="81" t="s">
        <v>207</v>
      </c>
      <c r="F130" s="82" t="s">
        <v>208</v>
      </c>
      <c r="G130" s="83" t="s">
        <v>202</v>
      </c>
      <c r="H130" s="84">
        <v>170</v>
      </c>
      <c r="I130" s="108">
        <v>0</v>
      </c>
      <c r="J130" s="109">
        <f>ROUND(I130*H130,2)</f>
        <v>0</v>
      </c>
      <c r="K130" s="82" t="s">
        <v>119</v>
      </c>
      <c r="L130" s="19"/>
      <c r="M130" s="110" t="s">
        <v>1</v>
      </c>
      <c r="N130" s="111" t="s">
        <v>40</v>
      </c>
      <c r="O130" s="112">
        <v>0.13800000000000001</v>
      </c>
      <c r="P130" s="112">
        <f>O130*H130</f>
        <v>23.46</v>
      </c>
      <c r="Q130" s="112">
        <v>3.0000000000000001E-5</v>
      </c>
      <c r="R130" s="112">
        <f>Q130*H130</f>
        <v>5.1000000000000004E-3</v>
      </c>
      <c r="S130" s="112">
        <v>0.23</v>
      </c>
      <c r="T130" s="118">
        <f>S130*H130</f>
        <v>39.1</v>
      </c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R130" s="122" t="s">
        <v>113</v>
      </c>
      <c r="AT130" s="122" t="s">
        <v>115</v>
      </c>
      <c r="AU130" s="122" t="s">
        <v>84</v>
      </c>
      <c r="AY130" s="53" t="s">
        <v>114</v>
      </c>
      <c r="BE130" s="126">
        <f>IF(N130="základní",J130,0)</f>
        <v>0</v>
      </c>
      <c r="BF130" s="126">
        <f>IF(N130="snížená",J130,0)</f>
        <v>0</v>
      </c>
      <c r="BG130" s="126">
        <f>IF(N130="zákl. přenesená",J130,0)</f>
        <v>0</v>
      </c>
      <c r="BH130" s="126">
        <f>IF(N130="sníž. přenesená",J130,0)</f>
        <v>0</v>
      </c>
      <c r="BI130" s="126">
        <f>IF(N130="nulová",J130,0)</f>
        <v>0</v>
      </c>
      <c r="BJ130" s="53" t="s">
        <v>82</v>
      </c>
      <c r="BK130" s="126">
        <f>ROUND(I130*H130,2)</f>
        <v>0</v>
      </c>
      <c r="BL130" s="53" t="s">
        <v>113</v>
      </c>
      <c r="BM130" s="122" t="s">
        <v>209</v>
      </c>
    </row>
    <row r="131" spans="1:65" s="8" customFormat="1">
      <c r="B131" s="85"/>
      <c r="C131" s="86"/>
      <c r="D131" s="87" t="s">
        <v>204</v>
      </c>
      <c r="E131" s="88" t="s">
        <v>1</v>
      </c>
      <c r="F131" s="89" t="s">
        <v>210</v>
      </c>
      <c r="G131" s="86"/>
      <c r="H131" s="90">
        <v>170</v>
      </c>
      <c r="J131" s="86"/>
      <c r="K131" s="86"/>
      <c r="L131" s="85"/>
      <c r="M131" s="113"/>
      <c r="N131" s="114"/>
      <c r="O131" s="114"/>
      <c r="P131" s="114"/>
      <c r="Q131" s="114"/>
      <c r="R131" s="114"/>
      <c r="S131" s="114"/>
      <c r="T131" s="119"/>
      <c r="AT131" s="123" t="s">
        <v>204</v>
      </c>
      <c r="AU131" s="123" t="s">
        <v>84</v>
      </c>
      <c r="AV131" s="8" t="s">
        <v>84</v>
      </c>
      <c r="AW131" s="8" t="s">
        <v>32</v>
      </c>
      <c r="AX131" s="8" t="s">
        <v>75</v>
      </c>
      <c r="AY131" s="123" t="s">
        <v>114</v>
      </c>
    </row>
    <row r="132" spans="1:65" s="9" customFormat="1">
      <c r="B132" s="127"/>
      <c r="C132" s="128"/>
      <c r="D132" s="87" t="s">
        <v>204</v>
      </c>
      <c r="E132" s="129" t="s">
        <v>1</v>
      </c>
      <c r="F132" s="130" t="s">
        <v>206</v>
      </c>
      <c r="G132" s="128"/>
      <c r="H132" s="131">
        <v>170</v>
      </c>
      <c r="J132" s="128"/>
      <c r="K132" s="128"/>
      <c r="L132" s="127"/>
      <c r="M132" s="141"/>
      <c r="N132" s="142"/>
      <c r="O132" s="142"/>
      <c r="P132" s="142"/>
      <c r="Q132" s="142"/>
      <c r="R132" s="142"/>
      <c r="S132" s="142"/>
      <c r="T132" s="150"/>
      <c r="AT132" s="152" t="s">
        <v>204</v>
      </c>
      <c r="AU132" s="152" t="s">
        <v>84</v>
      </c>
      <c r="AV132" s="9" t="s">
        <v>113</v>
      </c>
      <c r="AW132" s="9" t="s">
        <v>32</v>
      </c>
      <c r="AX132" s="9" t="s">
        <v>82</v>
      </c>
      <c r="AY132" s="152" t="s">
        <v>114</v>
      </c>
    </row>
    <row r="133" spans="1:65" s="2" customFormat="1" ht="37.9" customHeight="1">
      <c r="A133" s="18"/>
      <c r="B133" s="79"/>
      <c r="C133" s="80" t="s">
        <v>128</v>
      </c>
      <c r="D133" s="80" t="s">
        <v>115</v>
      </c>
      <c r="E133" s="81" t="s">
        <v>211</v>
      </c>
      <c r="F133" s="82" t="s">
        <v>212</v>
      </c>
      <c r="G133" s="83" t="s">
        <v>213</v>
      </c>
      <c r="H133" s="84">
        <v>57.08</v>
      </c>
      <c r="I133" s="108">
        <v>0</v>
      </c>
      <c r="J133" s="109">
        <f>ROUND(I133*H133,2)</f>
        <v>0</v>
      </c>
      <c r="K133" s="82" t="s">
        <v>119</v>
      </c>
      <c r="L133" s="19"/>
      <c r="M133" s="110" t="s">
        <v>1</v>
      </c>
      <c r="N133" s="111" t="s">
        <v>40</v>
      </c>
      <c r="O133" s="112">
        <v>0.748</v>
      </c>
      <c r="P133" s="112">
        <f>O133*H133</f>
        <v>42.695839999999997</v>
      </c>
      <c r="Q133" s="112">
        <v>0</v>
      </c>
      <c r="R133" s="112">
        <f>Q133*H133</f>
        <v>0</v>
      </c>
      <c r="S133" s="112">
        <v>0</v>
      </c>
      <c r="T133" s="118">
        <f>S133*H133</f>
        <v>0</v>
      </c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R133" s="122" t="s">
        <v>113</v>
      </c>
      <c r="AT133" s="122" t="s">
        <v>115</v>
      </c>
      <c r="AU133" s="122" t="s">
        <v>84</v>
      </c>
      <c r="AY133" s="53" t="s">
        <v>114</v>
      </c>
      <c r="BE133" s="126">
        <f>IF(N133="základní",J133,0)</f>
        <v>0</v>
      </c>
      <c r="BF133" s="126">
        <f>IF(N133="snížená",J133,0)</f>
        <v>0</v>
      </c>
      <c r="BG133" s="126">
        <f>IF(N133="zákl. přenesená",J133,0)</f>
        <v>0</v>
      </c>
      <c r="BH133" s="126">
        <f>IF(N133="sníž. přenesená",J133,0)</f>
        <v>0</v>
      </c>
      <c r="BI133" s="126">
        <f>IF(N133="nulová",J133,0)</f>
        <v>0</v>
      </c>
      <c r="BJ133" s="53" t="s">
        <v>82</v>
      </c>
      <c r="BK133" s="126">
        <f>ROUND(I133*H133,2)</f>
        <v>0</v>
      </c>
      <c r="BL133" s="53" t="s">
        <v>113</v>
      </c>
      <c r="BM133" s="122" t="s">
        <v>214</v>
      </c>
    </row>
    <row r="134" spans="1:65" s="8" customFormat="1" ht="22.5">
      <c r="B134" s="85"/>
      <c r="C134" s="86"/>
      <c r="D134" s="87" t="s">
        <v>204</v>
      </c>
      <c r="E134" s="88" t="s">
        <v>1</v>
      </c>
      <c r="F134" s="89" t="s">
        <v>215</v>
      </c>
      <c r="G134" s="86"/>
      <c r="H134" s="90">
        <v>20</v>
      </c>
      <c r="J134" s="86"/>
      <c r="K134" s="86"/>
      <c r="L134" s="85"/>
      <c r="M134" s="113"/>
      <c r="N134" s="114"/>
      <c r="O134" s="114"/>
      <c r="P134" s="114"/>
      <c r="Q134" s="114"/>
      <c r="R134" s="114"/>
      <c r="S134" s="114"/>
      <c r="T134" s="119"/>
      <c r="AT134" s="123" t="s">
        <v>204</v>
      </c>
      <c r="AU134" s="123" t="s">
        <v>84</v>
      </c>
      <c r="AV134" s="8" t="s">
        <v>84</v>
      </c>
      <c r="AW134" s="8" t="s">
        <v>32</v>
      </c>
      <c r="AX134" s="8" t="s">
        <v>75</v>
      </c>
      <c r="AY134" s="123" t="s">
        <v>114</v>
      </c>
    </row>
    <row r="135" spans="1:65" s="10" customFormat="1" ht="22.5">
      <c r="B135" s="132"/>
      <c r="C135" s="133"/>
      <c r="D135" s="87" t="s">
        <v>204</v>
      </c>
      <c r="E135" s="134" t="s">
        <v>1</v>
      </c>
      <c r="F135" s="135" t="s">
        <v>216</v>
      </c>
      <c r="G135" s="133"/>
      <c r="H135" s="134" t="s">
        <v>1</v>
      </c>
      <c r="J135" s="133"/>
      <c r="K135" s="133"/>
      <c r="L135" s="132"/>
      <c r="M135" s="143"/>
      <c r="N135" s="144"/>
      <c r="O135" s="144"/>
      <c r="P135" s="144"/>
      <c r="Q135" s="144"/>
      <c r="R135" s="144"/>
      <c r="S135" s="144"/>
      <c r="T135" s="151"/>
      <c r="AT135" s="153" t="s">
        <v>204</v>
      </c>
      <c r="AU135" s="153" t="s">
        <v>84</v>
      </c>
      <c r="AV135" s="10" t="s">
        <v>82</v>
      </c>
      <c r="AW135" s="10" t="s">
        <v>32</v>
      </c>
      <c r="AX135" s="10" t="s">
        <v>75</v>
      </c>
      <c r="AY135" s="153" t="s">
        <v>114</v>
      </c>
    </row>
    <row r="136" spans="1:65" s="8" customFormat="1">
      <c r="B136" s="85"/>
      <c r="C136" s="86"/>
      <c r="D136" s="87" t="s">
        <v>204</v>
      </c>
      <c r="E136" s="88" t="s">
        <v>1</v>
      </c>
      <c r="F136" s="89" t="s">
        <v>217</v>
      </c>
      <c r="G136" s="86"/>
      <c r="H136" s="90">
        <v>37.08</v>
      </c>
      <c r="J136" s="86"/>
      <c r="K136" s="86"/>
      <c r="L136" s="85"/>
      <c r="M136" s="113"/>
      <c r="N136" s="114"/>
      <c r="O136" s="114"/>
      <c r="P136" s="114"/>
      <c r="Q136" s="114"/>
      <c r="R136" s="114"/>
      <c r="S136" s="114"/>
      <c r="T136" s="119"/>
      <c r="AT136" s="123" t="s">
        <v>204</v>
      </c>
      <c r="AU136" s="123" t="s">
        <v>84</v>
      </c>
      <c r="AV136" s="8" t="s">
        <v>84</v>
      </c>
      <c r="AW136" s="8" t="s">
        <v>32</v>
      </c>
      <c r="AX136" s="8" t="s">
        <v>75</v>
      </c>
      <c r="AY136" s="123" t="s">
        <v>114</v>
      </c>
    </row>
    <row r="137" spans="1:65" s="9" customFormat="1">
      <c r="B137" s="127"/>
      <c r="C137" s="128"/>
      <c r="D137" s="87" t="s">
        <v>204</v>
      </c>
      <c r="E137" s="129" t="s">
        <v>1</v>
      </c>
      <c r="F137" s="130" t="s">
        <v>206</v>
      </c>
      <c r="G137" s="128"/>
      <c r="H137" s="131">
        <v>57.08</v>
      </c>
      <c r="J137" s="128"/>
      <c r="K137" s="128"/>
      <c r="L137" s="127"/>
      <c r="M137" s="141"/>
      <c r="N137" s="142"/>
      <c r="O137" s="142"/>
      <c r="P137" s="142"/>
      <c r="Q137" s="142"/>
      <c r="R137" s="142"/>
      <c r="S137" s="142"/>
      <c r="T137" s="150"/>
      <c r="AT137" s="152" t="s">
        <v>204</v>
      </c>
      <c r="AU137" s="152" t="s">
        <v>84</v>
      </c>
      <c r="AV137" s="9" t="s">
        <v>113</v>
      </c>
      <c r="AW137" s="9" t="s">
        <v>32</v>
      </c>
      <c r="AX137" s="9" t="s">
        <v>82</v>
      </c>
      <c r="AY137" s="152" t="s">
        <v>114</v>
      </c>
    </row>
    <row r="138" spans="1:65" s="2" customFormat="1" ht="37.9" customHeight="1">
      <c r="A138" s="18"/>
      <c r="B138" s="79"/>
      <c r="C138" s="80" t="s">
        <v>113</v>
      </c>
      <c r="D138" s="80" t="s">
        <v>115</v>
      </c>
      <c r="E138" s="81" t="s">
        <v>218</v>
      </c>
      <c r="F138" s="82" t="s">
        <v>219</v>
      </c>
      <c r="G138" s="83" t="s">
        <v>213</v>
      </c>
      <c r="H138" s="84">
        <v>57.08</v>
      </c>
      <c r="I138" s="108">
        <v>0</v>
      </c>
      <c r="J138" s="109">
        <f>ROUND(I138*H138,2)</f>
        <v>0</v>
      </c>
      <c r="K138" s="82" t="s">
        <v>119</v>
      </c>
      <c r="L138" s="19"/>
      <c r="M138" s="110" t="s">
        <v>1</v>
      </c>
      <c r="N138" s="111" t="s">
        <v>40</v>
      </c>
      <c r="O138" s="112">
        <v>9.9000000000000005E-2</v>
      </c>
      <c r="P138" s="112">
        <f>O138*H138</f>
        <v>5.6509200000000002</v>
      </c>
      <c r="Q138" s="112">
        <v>0</v>
      </c>
      <c r="R138" s="112">
        <f>Q138*H138</f>
        <v>0</v>
      </c>
      <c r="S138" s="112">
        <v>0</v>
      </c>
      <c r="T138" s="118">
        <f>S138*H138</f>
        <v>0</v>
      </c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R138" s="122" t="s">
        <v>113</v>
      </c>
      <c r="AT138" s="122" t="s">
        <v>115</v>
      </c>
      <c r="AU138" s="122" t="s">
        <v>84</v>
      </c>
      <c r="AY138" s="53" t="s">
        <v>114</v>
      </c>
      <c r="BE138" s="126">
        <f>IF(N138="základní",J138,0)</f>
        <v>0</v>
      </c>
      <c r="BF138" s="126">
        <f>IF(N138="snížená",J138,0)</f>
        <v>0</v>
      </c>
      <c r="BG138" s="126">
        <f>IF(N138="zákl. přenesená",J138,0)</f>
        <v>0</v>
      </c>
      <c r="BH138" s="126">
        <f>IF(N138="sníž. přenesená",J138,0)</f>
        <v>0</v>
      </c>
      <c r="BI138" s="126">
        <f>IF(N138="nulová",J138,0)</f>
        <v>0</v>
      </c>
      <c r="BJ138" s="53" t="s">
        <v>82</v>
      </c>
      <c r="BK138" s="126">
        <f>ROUND(I138*H138,2)</f>
        <v>0</v>
      </c>
      <c r="BL138" s="53" t="s">
        <v>113</v>
      </c>
      <c r="BM138" s="122" t="s">
        <v>220</v>
      </c>
    </row>
    <row r="139" spans="1:65" s="8" customFormat="1" ht="22.5">
      <c r="B139" s="85"/>
      <c r="C139" s="86"/>
      <c r="D139" s="87" t="s">
        <v>204</v>
      </c>
      <c r="E139" s="88" t="s">
        <v>1</v>
      </c>
      <c r="F139" s="89" t="s">
        <v>221</v>
      </c>
      <c r="G139" s="86"/>
      <c r="H139" s="90">
        <v>20</v>
      </c>
      <c r="J139" s="86"/>
      <c r="K139" s="86"/>
      <c r="L139" s="85"/>
      <c r="M139" s="113"/>
      <c r="N139" s="114"/>
      <c r="O139" s="114"/>
      <c r="P139" s="114"/>
      <c r="Q139" s="114"/>
      <c r="R139" s="114"/>
      <c r="S139" s="114"/>
      <c r="T139" s="119"/>
      <c r="AT139" s="123" t="s">
        <v>204</v>
      </c>
      <c r="AU139" s="123" t="s">
        <v>84</v>
      </c>
      <c r="AV139" s="8" t="s">
        <v>84</v>
      </c>
      <c r="AW139" s="8" t="s">
        <v>32</v>
      </c>
      <c r="AX139" s="8" t="s">
        <v>75</v>
      </c>
      <c r="AY139" s="123" t="s">
        <v>114</v>
      </c>
    </row>
    <row r="140" spans="1:65" s="8" customFormat="1">
      <c r="B140" s="85"/>
      <c r="C140" s="86"/>
      <c r="D140" s="87" t="s">
        <v>204</v>
      </c>
      <c r="E140" s="88" t="s">
        <v>1</v>
      </c>
      <c r="F140" s="89" t="s">
        <v>222</v>
      </c>
      <c r="G140" s="86"/>
      <c r="H140" s="90">
        <v>37.08</v>
      </c>
      <c r="J140" s="86"/>
      <c r="K140" s="86"/>
      <c r="L140" s="85"/>
      <c r="M140" s="113"/>
      <c r="N140" s="114"/>
      <c r="O140" s="114"/>
      <c r="P140" s="114"/>
      <c r="Q140" s="114"/>
      <c r="R140" s="114"/>
      <c r="S140" s="114"/>
      <c r="T140" s="119"/>
      <c r="AT140" s="123" t="s">
        <v>204</v>
      </c>
      <c r="AU140" s="123" t="s">
        <v>84</v>
      </c>
      <c r="AV140" s="8" t="s">
        <v>84</v>
      </c>
      <c r="AW140" s="8" t="s">
        <v>32</v>
      </c>
      <c r="AX140" s="8" t="s">
        <v>75</v>
      </c>
      <c r="AY140" s="123" t="s">
        <v>114</v>
      </c>
    </row>
    <row r="141" spans="1:65" s="9" customFormat="1">
      <c r="B141" s="127"/>
      <c r="C141" s="128"/>
      <c r="D141" s="87" t="s">
        <v>204</v>
      </c>
      <c r="E141" s="129" t="s">
        <v>1</v>
      </c>
      <c r="F141" s="130" t="s">
        <v>206</v>
      </c>
      <c r="G141" s="128"/>
      <c r="H141" s="131">
        <v>57.08</v>
      </c>
      <c r="J141" s="128"/>
      <c r="K141" s="128"/>
      <c r="L141" s="127"/>
      <c r="M141" s="141"/>
      <c r="N141" s="142"/>
      <c r="O141" s="142"/>
      <c r="P141" s="142"/>
      <c r="Q141" s="142"/>
      <c r="R141" s="142"/>
      <c r="S141" s="142"/>
      <c r="T141" s="150"/>
      <c r="AT141" s="152" t="s">
        <v>204</v>
      </c>
      <c r="AU141" s="152" t="s">
        <v>84</v>
      </c>
      <c r="AV141" s="9" t="s">
        <v>113</v>
      </c>
      <c r="AW141" s="9" t="s">
        <v>32</v>
      </c>
      <c r="AX141" s="9" t="s">
        <v>82</v>
      </c>
      <c r="AY141" s="152" t="s">
        <v>114</v>
      </c>
    </row>
    <row r="142" spans="1:65" s="2" customFormat="1" ht="37.9" customHeight="1">
      <c r="A142" s="18"/>
      <c r="B142" s="79"/>
      <c r="C142" s="80" t="s">
        <v>137</v>
      </c>
      <c r="D142" s="80" t="s">
        <v>115</v>
      </c>
      <c r="E142" s="81" t="s">
        <v>223</v>
      </c>
      <c r="F142" s="82" t="s">
        <v>224</v>
      </c>
      <c r="G142" s="83" t="s">
        <v>213</v>
      </c>
      <c r="H142" s="84">
        <v>285.39999999999998</v>
      </c>
      <c r="I142" s="108">
        <v>0</v>
      </c>
      <c r="J142" s="109">
        <f>ROUND(I142*H142,2)</f>
        <v>0</v>
      </c>
      <c r="K142" s="82" t="s">
        <v>119</v>
      </c>
      <c r="L142" s="19"/>
      <c r="M142" s="110" t="s">
        <v>1</v>
      </c>
      <c r="N142" s="111" t="s">
        <v>40</v>
      </c>
      <c r="O142" s="112">
        <v>6.0000000000000001E-3</v>
      </c>
      <c r="P142" s="112">
        <f>O142*H142</f>
        <v>1.7123999999999999</v>
      </c>
      <c r="Q142" s="112">
        <v>0</v>
      </c>
      <c r="R142" s="112">
        <f>Q142*H142</f>
        <v>0</v>
      </c>
      <c r="S142" s="112">
        <v>0</v>
      </c>
      <c r="T142" s="118">
        <f>S142*H142</f>
        <v>0</v>
      </c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R142" s="122" t="s">
        <v>113</v>
      </c>
      <c r="AT142" s="122" t="s">
        <v>115</v>
      </c>
      <c r="AU142" s="122" t="s">
        <v>84</v>
      </c>
      <c r="AY142" s="53" t="s">
        <v>114</v>
      </c>
      <c r="BE142" s="126">
        <f>IF(N142="základní",J142,0)</f>
        <v>0</v>
      </c>
      <c r="BF142" s="126">
        <f>IF(N142="snížená",J142,0)</f>
        <v>0</v>
      </c>
      <c r="BG142" s="126">
        <f>IF(N142="zákl. přenesená",J142,0)</f>
        <v>0</v>
      </c>
      <c r="BH142" s="126">
        <f>IF(N142="sníž. přenesená",J142,0)</f>
        <v>0</v>
      </c>
      <c r="BI142" s="126">
        <f>IF(N142="nulová",J142,0)</f>
        <v>0</v>
      </c>
      <c r="BJ142" s="53" t="s">
        <v>82</v>
      </c>
      <c r="BK142" s="126">
        <f>ROUND(I142*H142,2)</f>
        <v>0</v>
      </c>
      <c r="BL142" s="53" t="s">
        <v>113</v>
      </c>
      <c r="BM142" s="122" t="s">
        <v>225</v>
      </c>
    </row>
    <row r="143" spans="1:65" s="10" customFormat="1">
      <c r="B143" s="132"/>
      <c r="C143" s="133"/>
      <c r="D143" s="87" t="s">
        <v>204</v>
      </c>
      <c r="E143" s="134" t="s">
        <v>1</v>
      </c>
      <c r="F143" s="135" t="s">
        <v>226</v>
      </c>
      <c r="G143" s="133"/>
      <c r="H143" s="134" t="s">
        <v>1</v>
      </c>
      <c r="J143" s="133"/>
      <c r="K143" s="133"/>
      <c r="L143" s="132"/>
      <c r="M143" s="143"/>
      <c r="N143" s="144"/>
      <c r="O143" s="144"/>
      <c r="P143" s="144"/>
      <c r="Q143" s="144"/>
      <c r="R143" s="144"/>
      <c r="S143" s="144"/>
      <c r="T143" s="151"/>
      <c r="AT143" s="153" t="s">
        <v>204</v>
      </c>
      <c r="AU143" s="153" t="s">
        <v>84</v>
      </c>
      <c r="AV143" s="10" t="s">
        <v>82</v>
      </c>
      <c r="AW143" s="10" t="s">
        <v>32</v>
      </c>
      <c r="AX143" s="10" t="s">
        <v>75</v>
      </c>
      <c r="AY143" s="153" t="s">
        <v>114</v>
      </c>
    </row>
    <row r="144" spans="1:65" s="8" customFormat="1" ht="22.5">
      <c r="B144" s="85"/>
      <c r="C144" s="86"/>
      <c r="D144" s="87" t="s">
        <v>204</v>
      </c>
      <c r="E144" s="88" t="s">
        <v>1</v>
      </c>
      <c r="F144" s="89" t="s">
        <v>227</v>
      </c>
      <c r="G144" s="86"/>
      <c r="H144" s="90">
        <v>100</v>
      </c>
      <c r="J144" s="86"/>
      <c r="K144" s="86"/>
      <c r="L144" s="85"/>
      <c r="M144" s="113"/>
      <c r="N144" s="114"/>
      <c r="O144" s="114"/>
      <c r="P144" s="114"/>
      <c r="Q144" s="114"/>
      <c r="R144" s="114"/>
      <c r="S144" s="114"/>
      <c r="T144" s="119"/>
      <c r="AT144" s="123" t="s">
        <v>204</v>
      </c>
      <c r="AU144" s="123" t="s">
        <v>84</v>
      </c>
      <c r="AV144" s="8" t="s">
        <v>84</v>
      </c>
      <c r="AW144" s="8" t="s">
        <v>32</v>
      </c>
      <c r="AX144" s="8" t="s">
        <v>75</v>
      </c>
      <c r="AY144" s="123" t="s">
        <v>114</v>
      </c>
    </row>
    <row r="145" spans="1:65" s="8" customFormat="1" ht="22.5">
      <c r="B145" s="85"/>
      <c r="C145" s="86"/>
      <c r="D145" s="87" t="s">
        <v>204</v>
      </c>
      <c r="E145" s="88" t="s">
        <v>1</v>
      </c>
      <c r="F145" s="89" t="s">
        <v>228</v>
      </c>
      <c r="G145" s="86"/>
      <c r="H145" s="90">
        <v>185.4</v>
      </c>
      <c r="J145" s="86"/>
      <c r="K145" s="86"/>
      <c r="L145" s="85"/>
      <c r="M145" s="113"/>
      <c r="N145" s="114"/>
      <c r="O145" s="114"/>
      <c r="P145" s="114"/>
      <c r="Q145" s="114"/>
      <c r="R145" s="114"/>
      <c r="S145" s="114"/>
      <c r="T145" s="119"/>
      <c r="AT145" s="123" t="s">
        <v>204</v>
      </c>
      <c r="AU145" s="123" t="s">
        <v>84</v>
      </c>
      <c r="AV145" s="8" t="s">
        <v>84</v>
      </c>
      <c r="AW145" s="8" t="s">
        <v>32</v>
      </c>
      <c r="AX145" s="8" t="s">
        <v>75</v>
      </c>
      <c r="AY145" s="123" t="s">
        <v>114</v>
      </c>
    </row>
    <row r="146" spans="1:65" s="9" customFormat="1">
      <c r="B146" s="127"/>
      <c r="C146" s="128"/>
      <c r="D146" s="87" t="s">
        <v>204</v>
      </c>
      <c r="E146" s="129" t="s">
        <v>1</v>
      </c>
      <c r="F146" s="130" t="s">
        <v>206</v>
      </c>
      <c r="G146" s="128"/>
      <c r="H146" s="131">
        <v>285.39999999999998</v>
      </c>
      <c r="J146" s="128"/>
      <c r="K146" s="128"/>
      <c r="L146" s="127"/>
      <c r="M146" s="141"/>
      <c r="N146" s="142"/>
      <c r="O146" s="142"/>
      <c r="P146" s="142"/>
      <c r="Q146" s="142"/>
      <c r="R146" s="142"/>
      <c r="S146" s="142"/>
      <c r="T146" s="150"/>
      <c r="AT146" s="152" t="s">
        <v>204</v>
      </c>
      <c r="AU146" s="152" t="s">
        <v>84</v>
      </c>
      <c r="AV146" s="9" t="s">
        <v>113</v>
      </c>
      <c r="AW146" s="9" t="s">
        <v>32</v>
      </c>
      <c r="AX146" s="9" t="s">
        <v>82</v>
      </c>
      <c r="AY146" s="152" t="s">
        <v>114</v>
      </c>
    </row>
    <row r="147" spans="1:65" s="2" customFormat="1" ht="33" customHeight="1">
      <c r="A147" s="18"/>
      <c r="B147" s="79"/>
      <c r="C147" s="80" t="s">
        <v>142</v>
      </c>
      <c r="D147" s="80" t="s">
        <v>115</v>
      </c>
      <c r="E147" s="81" t="s">
        <v>229</v>
      </c>
      <c r="F147" s="82" t="s">
        <v>230</v>
      </c>
      <c r="G147" s="83" t="s">
        <v>231</v>
      </c>
      <c r="H147" s="84">
        <v>102.744</v>
      </c>
      <c r="I147" s="108">
        <v>0</v>
      </c>
      <c r="J147" s="109">
        <f>ROUND(I147*H147,2)</f>
        <v>0</v>
      </c>
      <c r="K147" s="82" t="s">
        <v>119</v>
      </c>
      <c r="L147" s="19"/>
      <c r="M147" s="110" t="s">
        <v>1</v>
      </c>
      <c r="N147" s="111" t="s">
        <v>40</v>
      </c>
      <c r="O147" s="112">
        <v>0</v>
      </c>
      <c r="P147" s="112">
        <f>O147*H147</f>
        <v>0</v>
      </c>
      <c r="Q147" s="112">
        <v>0</v>
      </c>
      <c r="R147" s="112">
        <f>Q147*H147</f>
        <v>0</v>
      </c>
      <c r="S147" s="112">
        <v>0</v>
      </c>
      <c r="T147" s="118">
        <f>S147*H147</f>
        <v>0</v>
      </c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R147" s="122" t="s">
        <v>113</v>
      </c>
      <c r="AT147" s="122" t="s">
        <v>115</v>
      </c>
      <c r="AU147" s="122" t="s">
        <v>84</v>
      </c>
      <c r="AY147" s="53" t="s">
        <v>114</v>
      </c>
      <c r="BE147" s="126">
        <f>IF(N147="základní",J147,0)</f>
        <v>0</v>
      </c>
      <c r="BF147" s="126">
        <f>IF(N147="snížená",J147,0)</f>
        <v>0</v>
      </c>
      <c r="BG147" s="126">
        <f>IF(N147="zákl. přenesená",J147,0)</f>
        <v>0</v>
      </c>
      <c r="BH147" s="126">
        <f>IF(N147="sníž. přenesená",J147,0)</f>
        <v>0</v>
      </c>
      <c r="BI147" s="126">
        <f>IF(N147="nulová",J147,0)</f>
        <v>0</v>
      </c>
      <c r="BJ147" s="53" t="s">
        <v>82</v>
      </c>
      <c r="BK147" s="126">
        <f>ROUND(I147*H147,2)</f>
        <v>0</v>
      </c>
      <c r="BL147" s="53" t="s">
        <v>113</v>
      </c>
      <c r="BM147" s="122" t="s">
        <v>232</v>
      </c>
    </row>
    <row r="148" spans="1:65" s="8" customFormat="1" ht="22.5">
      <c r="B148" s="85"/>
      <c r="C148" s="86"/>
      <c r="D148" s="87" t="s">
        <v>204</v>
      </c>
      <c r="E148" s="88" t="s">
        <v>1</v>
      </c>
      <c r="F148" s="89" t="s">
        <v>233</v>
      </c>
      <c r="G148" s="86"/>
      <c r="H148" s="90">
        <v>36</v>
      </c>
      <c r="J148" s="86"/>
      <c r="K148" s="86"/>
      <c r="L148" s="85"/>
      <c r="M148" s="113"/>
      <c r="N148" s="114"/>
      <c r="O148" s="114"/>
      <c r="P148" s="114"/>
      <c r="Q148" s="114"/>
      <c r="R148" s="114"/>
      <c r="S148" s="114"/>
      <c r="T148" s="119"/>
      <c r="AT148" s="123" t="s">
        <v>204</v>
      </c>
      <c r="AU148" s="123" t="s">
        <v>84</v>
      </c>
      <c r="AV148" s="8" t="s">
        <v>84</v>
      </c>
      <c r="AW148" s="8" t="s">
        <v>32</v>
      </c>
      <c r="AX148" s="8" t="s">
        <v>75</v>
      </c>
      <c r="AY148" s="123" t="s">
        <v>114</v>
      </c>
    </row>
    <row r="149" spans="1:65" s="8" customFormat="1" ht="22.5">
      <c r="B149" s="85"/>
      <c r="C149" s="86"/>
      <c r="D149" s="87" t="s">
        <v>204</v>
      </c>
      <c r="E149" s="88" t="s">
        <v>1</v>
      </c>
      <c r="F149" s="89" t="s">
        <v>234</v>
      </c>
      <c r="G149" s="86"/>
      <c r="H149" s="90">
        <v>66.744</v>
      </c>
      <c r="J149" s="86"/>
      <c r="K149" s="86"/>
      <c r="L149" s="85"/>
      <c r="M149" s="113"/>
      <c r="N149" s="114"/>
      <c r="O149" s="114"/>
      <c r="P149" s="114"/>
      <c r="Q149" s="114"/>
      <c r="R149" s="114"/>
      <c r="S149" s="114"/>
      <c r="T149" s="119"/>
      <c r="AT149" s="123" t="s">
        <v>204</v>
      </c>
      <c r="AU149" s="123" t="s">
        <v>84</v>
      </c>
      <c r="AV149" s="8" t="s">
        <v>84</v>
      </c>
      <c r="AW149" s="8" t="s">
        <v>32</v>
      </c>
      <c r="AX149" s="8" t="s">
        <v>75</v>
      </c>
      <c r="AY149" s="123" t="s">
        <v>114</v>
      </c>
    </row>
    <row r="150" spans="1:65" s="9" customFormat="1">
      <c r="B150" s="127"/>
      <c r="C150" s="128"/>
      <c r="D150" s="87" t="s">
        <v>204</v>
      </c>
      <c r="E150" s="129" t="s">
        <v>1</v>
      </c>
      <c r="F150" s="130" t="s">
        <v>206</v>
      </c>
      <c r="G150" s="128"/>
      <c r="H150" s="131">
        <v>102.744</v>
      </c>
      <c r="J150" s="128"/>
      <c r="K150" s="128"/>
      <c r="L150" s="127"/>
      <c r="M150" s="141"/>
      <c r="N150" s="142"/>
      <c r="O150" s="142"/>
      <c r="P150" s="142"/>
      <c r="Q150" s="142"/>
      <c r="R150" s="142"/>
      <c r="S150" s="142"/>
      <c r="T150" s="150"/>
      <c r="AT150" s="152" t="s">
        <v>204</v>
      </c>
      <c r="AU150" s="152" t="s">
        <v>84</v>
      </c>
      <c r="AV150" s="9" t="s">
        <v>113</v>
      </c>
      <c r="AW150" s="9" t="s">
        <v>32</v>
      </c>
      <c r="AX150" s="9" t="s">
        <v>82</v>
      </c>
      <c r="AY150" s="152" t="s">
        <v>114</v>
      </c>
    </row>
    <row r="151" spans="1:65" s="2" customFormat="1" ht="16.5" customHeight="1">
      <c r="A151" s="18"/>
      <c r="B151" s="79"/>
      <c r="C151" s="80" t="s">
        <v>147</v>
      </c>
      <c r="D151" s="80" t="s">
        <v>115</v>
      </c>
      <c r="E151" s="81" t="s">
        <v>235</v>
      </c>
      <c r="F151" s="82" t="s">
        <v>236</v>
      </c>
      <c r="G151" s="83" t="s">
        <v>213</v>
      </c>
      <c r="H151" s="84">
        <v>57.08</v>
      </c>
      <c r="I151" s="108">
        <v>0</v>
      </c>
      <c r="J151" s="109">
        <f>ROUND(I151*H151,2)</f>
        <v>0</v>
      </c>
      <c r="K151" s="82" t="s">
        <v>119</v>
      </c>
      <c r="L151" s="19"/>
      <c r="M151" s="110" t="s">
        <v>1</v>
      </c>
      <c r="N151" s="111" t="s">
        <v>40</v>
      </c>
      <c r="O151" s="112">
        <v>8.9999999999999993E-3</v>
      </c>
      <c r="P151" s="112">
        <f>O151*H151</f>
        <v>0.51371999999999995</v>
      </c>
      <c r="Q151" s="112">
        <v>0</v>
      </c>
      <c r="R151" s="112">
        <f>Q151*H151</f>
        <v>0</v>
      </c>
      <c r="S151" s="112">
        <v>0</v>
      </c>
      <c r="T151" s="118">
        <f>S151*H151</f>
        <v>0</v>
      </c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R151" s="122" t="s">
        <v>113</v>
      </c>
      <c r="AT151" s="122" t="s">
        <v>115</v>
      </c>
      <c r="AU151" s="122" t="s">
        <v>84</v>
      </c>
      <c r="AY151" s="53" t="s">
        <v>114</v>
      </c>
      <c r="BE151" s="126">
        <f>IF(N151="základní",J151,0)</f>
        <v>0</v>
      </c>
      <c r="BF151" s="126">
        <f>IF(N151="snížená",J151,0)</f>
        <v>0</v>
      </c>
      <c r="BG151" s="126">
        <f>IF(N151="zákl. přenesená",J151,0)</f>
        <v>0</v>
      </c>
      <c r="BH151" s="126">
        <f>IF(N151="sníž. přenesená",J151,0)</f>
        <v>0</v>
      </c>
      <c r="BI151" s="126">
        <f>IF(N151="nulová",J151,0)</f>
        <v>0</v>
      </c>
      <c r="BJ151" s="53" t="s">
        <v>82</v>
      </c>
      <c r="BK151" s="126">
        <f>ROUND(I151*H151,2)</f>
        <v>0</v>
      </c>
      <c r="BL151" s="53" t="s">
        <v>113</v>
      </c>
      <c r="BM151" s="122" t="s">
        <v>237</v>
      </c>
    </row>
    <row r="152" spans="1:65" s="8" customFormat="1" ht="22.5">
      <c r="B152" s="85"/>
      <c r="C152" s="86"/>
      <c r="D152" s="87" t="s">
        <v>204</v>
      </c>
      <c r="E152" s="88" t="s">
        <v>1</v>
      </c>
      <c r="F152" s="89" t="s">
        <v>221</v>
      </c>
      <c r="G152" s="86"/>
      <c r="H152" s="90">
        <v>20</v>
      </c>
      <c r="J152" s="86"/>
      <c r="K152" s="86"/>
      <c r="L152" s="85"/>
      <c r="M152" s="113"/>
      <c r="N152" s="114"/>
      <c r="O152" s="114"/>
      <c r="P152" s="114"/>
      <c r="Q152" s="114"/>
      <c r="R152" s="114"/>
      <c r="S152" s="114"/>
      <c r="T152" s="119"/>
      <c r="AT152" s="123" t="s">
        <v>204</v>
      </c>
      <c r="AU152" s="123" t="s">
        <v>84</v>
      </c>
      <c r="AV152" s="8" t="s">
        <v>84</v>
      </c>
      <c r="AW152" s="8" t="s">
        <v>32</v>
      </c>
      <c r="AX152" s="8" t="s">
        <v>75</v>
      </c>
      <c r="AY152" s="123" t="s">
        <v>114</v>
      </c>
    </row>
    <row r="153" spans="1:65" s="8" customFormat="1">
      <c r="B153" s="85"/>
      <c r="C153" s="86"/>
      <c r="D153" s="87" t="s">
        <v>204</v>
      </c>
      <c r="E153" s="88" t="s">
        <v>1</v>
      </c>
      <c r="F153" s="89" t="s">
        <v>222</v>
      </c>
      <c r="G153" s="86"/>
      <c r="H153" s="90">
        <v>37.08</v>
      </c>
      <c r="J153" s="86"/>
      <c r="K153" s="86"/>
      <c r="L153" s="85"/>
      <c r="M153" s="113"/>
      <c r="N153" s="114"/>
      <c r="O153" s="114"/>
      <c r="P153" s="114"/>
      <c r="Q153" s="114"/>
      <c r="R153" s="114"/>
      <c r="S153" s="114"/>
      <c r="T153" s="119"/>
      <c r="AT153" s="123" t="s">
        <v>204</v>
      </c>
      <c r="AU153" s="123" t="s">
        <v>84</v>
      </c>
      <c r="AV153" s="8" t="s">
        <v>84</v>
      </c>
      <c r="AW153" s="8" t="s">
        <v>32</v>
      </c>
      <c r="AX153" s="8" t="s">
        <v>75</v>
      </c>
      <c r="AY153" s="123" t="s">
        <v>114</v>
      </c>
    </row>
    <row r="154" spans="1:65" s="9" customFormat="1">
      <c r="B154" s="127"/>
      <c r="C154" s="128"/>
      <c r="D154" s="87" t="s">
        <v>204</v>
      </c>
      <c r="E154" s="129" t="s">
        <v>1</v>
      </c>
      <c r="F154" s="130" t="s">
        <v>206</v>
      </c>
      <c r="G154" s="128"/>
      <c r="H154" s="131">
        <v>57.08</v>
      </c>
      <c r="J154" s="128"/>
      <c r="K154" s="128"/>
      <c r="L154" s="127"/>
      <c r="M154" s="141"/>
      <c r="N154" s="142"/>
      <c r="O154" s="142"/>
      <c r="P154" s="142"/>
      <c r="Q154" s="142"/>
      <c r="R154" s="142"/>
      <c r="S154" s="142"/>
      <c r="T154" s="150"/>
      <c r="AT154" s="152" t="s">
        <v>204</v>
      </c>
      <c r="AU154" s="152" t="s">
        <v>84</v>
      </c>
      <c r="AV154" s="9" t="s">
        <v>113</v>
      </c>
      <c r="AW154" s="9" t="s">
        <v>32</v>
      </c>
      <c r="AX154" s="9" t="s">
        <v>82</v>
      </c>
      <c r="AY154" s="152" t="s">
        <v>114</v>
      </c>
    </row>
    <row r="155" spans="1:65" s="2" customFormat="1" ht="37.9" customHeight="1">
      <c r="A155" s="18"/>
      <c r="B155" s="79"/>
      <c r="C155" s="80" t="s">
        <v>152</v>
      </c>
      <c r="D155" s="80" t="s">
        <v>115</v>
      </c>
      <c r="E155" s="81" t="s">
        <v>238</v>
      </c>
      <c r="F155" s="82" t="s">
        <v>239</v>
      </c>
      <c r="G155" s="83" t="s">
        <v>202</v>
      </c>
      <c r="H155" s="84">
        <v>200</v>
      </c>
      <c r="I155" s="108">
        <v>0</v>
      </c>
      <c r="J155" s="109">
        <f>ROUND(I155*H155,2)</f>
        <v>0</v>
      </c>
      <c r="K155" s="82" t="s">
        <v>119</v>
      </c>
      <c r="L155" s="19"/>
      <c r="M155" s="110" t="s">
        <v>1</v>
      </c>
      <c r="N155" s="111" t="s">
        <v>40</v>
      </c>
      <c r="O155" s="112">
        <v>0.17100000000000001</v>
      </c>
      <c r="P155" s="112">
        <f>O155*H155</f>
        <v>34.200000000000003</v>
      </c>
      <c r="Q155" s="112">
        <v>0</v>
      </c>
      <c r="R155" s="112">
        <f>Q155*H155</f>
        <v>0</v>
      </c>
      <c r="S155" s="112">
        <v>0</v>
      </c>
      <c r="T155" s="118">
        <f>S155*H155</f>
        <v>0</v>
      </c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R155" s="122" t="s">
        <v>113</v>
      </c>
      <c r="AT155" s="122" t="s">
        <v>115</v>
      </c>
      <c r="AU155" s="122" t="s">
        <v>84</v>
      </c>
      <c r="AY155" s="53" t="s">
        <v>114</v>
      </c>
      <c r="BE155" s="126">
        <f>IF(N155="základní",J155,0)</f>
        <v>0</v>
      </c>
      <c r="BF155" s="126">
        <f>IF(N155="snížená",J155,0)</f>
        <v>0</v>
      </c>
      <c r="BG155" s="126">
        <f>IF(N155="zákl. přenesená",J155,0)</f>
        <v>0</v>
      </c>
      <c r="BH155" s="126">
        <f>IF(N155="sníž. přenesená",J155,0)</f>
        <v>0</v>
      </c>
      <c r="BI155" s="126">
        <f>IF(N155="nulová",J155,0)</f>
        <v>0</v>
      </c>
      <c r="BJ155" s="53" t="s">
        <v>82</v>
      </c>
      <c r="BK155" s="126">
        <f>ROUND(I155*H155,2)</f>
        <v>0</v>
      </c>
      <c r="BL155" s="53" t="s">
        <v>113</v>
      </c>
      <c r="BM155" s="122" t="s">
        <v>240</v>
      </c>
    </row>
    <row r="156" spans="1:65" s="8" customFormat="1">
      <c r="B156" s="85"/>
      <c r="C156" s="86"/>
      <c r="D156" s="87" t="s">
        <v>204</v>
      </c>
      <c r="E156" s="88" t="s">
        <v>1</v>
      </c>
      <c r="F156" s="89" t="s">
        <v>241</v>
      </c>
      <c r="G156" s="86"/>
      <c r="H156" s="90">
        <v>200</v>
      </c>
      <c r="J156" s="86"/>
      <c r="K156" s="86"/>
      <c r="L156" s="85"/>
      <c r="M156" s="113"/>
      <c r="N156" s="114"/>
      <c r="O156" s="114"/>
      <c r="P156" s="114"/>
      <c r="Q156" s="114"/>
      <c r="R156" s="114"/>
      <c r="S156" s="114"/>
      <c r="T156" s="119"/>
      <c r="AT156" s="123" t="s">
        <v>204</v>
      </c>
      <c r="AU156" s="123" t="s">
        <v>84</v>
      </c>
      <c r="AV156" s="8" t="s">
        <v>84</v>
      </c>
      <c r="AW156" s="8" t="s">
        <v>32</v>
      </c>
      <c r="AX156" s="8" t="s">
        <v>75</v>
      </c>
      <c r="AY156" s="123" t="s">
        <v>114</v>
      </c>
    </row>
    <row r="157" spans="1:65" s="9" customFormat="1">
      <c r="B157" s="127"/>
      <c r="C157" s="128"/>
      <c r="D157" s="87" t="s">
        <v>204</v>
      </c>
      <c r="E157" s="129" t="s">
        <v>1</v>
      </c>
      <c r="F157" s="130" t="s">
        <v>206</v>
      </c>
      <c r="G157" s="128"/>
      <c r="H157" s="131">
        <v>200</v>
      </c>
      <c r="J157" s="128"/>
      <c r="K157" s="128"/>
      <c r="L157" s="127"/>
      <c r="M157" s="141"/>
      <c r="N157" s="142"/>
      <c r="O157" s="142"/>
      <c r="P157" s="142"/>
      <c r="Q157" s="142"/>
      <c r="R157" s="142"/>
      <c r="S157" s="142"/>
      <c r="T157" s="150"/>
      <c r="AT157" s="152" t="s">
        <v>204</v>
      </c>
      <c r="AU157" s="152" t="s">
        <v>84</v>
      </c>
      <c r="AV157" s="9" t="s">
        <v>113</v>
      </c>
      <c r="AW157" s="9" t="s">
        <v>32</v>
      </c>
      <c r="AX157" s="9" t="s">
        <v>82</v>
      </c>
      <c r="AY157" s="152" t="s">
        <v>114</v>
      </c>
    </row>
    <row r="158" spans="1:65" s="2" customFormat="1" ht="24.2" customHeight="1">
      <c r="A158" s="18"/>
      <c r="B158" s="79"/>
      <c r="C158" s="80" t="s">
        <v>157</v>
      </c>
      <c r="D158" s="80" t="s">
        <v>115</v>
      </c>
      <c r="E158" s="81" t="s">
        <v>242</v>
      </c>
      <c r="F158" s="82" t="s">
        <v>243</v>
      </c>
      <c r="G158" s="83" t="s">
        <v>202</v>
      </c>
      <c r="H158" s="84">
        <v>123.6</v>
      </c>
      <c r="I158" s="108">
        <v>0</v>
      </c>
      <c r="J158" s="109">
        <f>ROUND(I158*H158,2)</f>
        <v>0</v>
      </c>
      <c r="K158" s="82" t="s">
        <v>119</v>
      </c>
      <c r="L158" s="19"/>
      <c r="M158" s="110" t="s">
        <v>1</v>
      </c>
      <c r="N158" s="111" t="s">
        <v>40</v>
      </c>
      <c r="O158" s="112">
        <v>2.9000000000000001E-2</v>
      </c>
      <c r="P158" s="112">
        <f>O158*H158</f>
        <v>3.5844</v>
      </c>
      <c r="Q158" s="112">
        <v>0</v>
      </c>
      <c r="R158" s="112">
        <f>Q158*H158</f>
        <v>0</v>
      </c>
      <c r="S158" s="112">
        <v>0</v>
      </c>
      <c r="T158" s="118">
        <f>S158*H158</f>
        <v>0</v>
      </c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R158" s="122" t="s">
        <v>113</v>
      </c>
      <c r="AT158" s="122" t="s">
        <v>115</v>
      </c>
      <c r="AU158" s="122" t="s">
        <v>84</v>
      </c>
      <c r="AY158" s="53" t="s">
        <v>114</v>
      </c>
      <c r="BE158" s="126">
        <f>IF(N158="základní",J158,0)</f>
        <v>0</v>
      </c>
      <c r="BF158" s="126">
        <f>IF(N158="snížená",J158,0)</f>
        <v>0</v>
      </c>
      <c r="BG158" s="126">
        <f>IF(N158="zákl. přenesená",J158,0)</f>
        <v>0</v>
      </c>
      <c r="BH158" s="126">
        <f>IF(N158="sníž. přenesená",J158,0)</f>
        <v>0</v>
      </c>
      <c r="BI158" s="126">
        <f>IF(N158="nulová",J158,0)</f>
        <v>0</v>
      </c>
      <c r="BJ158" s="53" t="s">
        <v>82</v>
      </c>
      <c r="BK158" s="126">
        <f>ROUND(I158*H158,2)</f>
        <v>0</v>
      </c>
      <c r="BL158" s="53" t="s">
        <v>113</v>
      </c>
      <c r="BM158" s="122" t="s">
        <v>244</v>
      </c>
    </row>
    <row r="159" spans="1:65" s="8" customFormat="1" ht="22.5">
      <c r="B159" s="85"/>
      <c r="C159" s="86"/>
      <c r="D159" s="87" t="s">
        <v>204</v>
      </c>
      <c r="E159" s="88" t="s">
        <v>1</v>
      </c>
      <c r="F159" s="89" t="s">
        <v>245</v>
      </c>
      <c r="G159" s="86"/>
      <c r="H159" s="90">
        <v>123.6</v>
      </c>
      <c r="J159" s="86"/>
      <c r="K159" s="86"/>
      <c r="L159" s="85"/>
      <c r="M159" s="113"/>
      <c r="N159" s="114"/>
      <c r="O159" s="114"/>
      <c r="P159" s="114"/>
      <c r="Q159" s="114"/>
      <c r="R159" s="114"/>
      <c r="S159" s="114"/>
      <c r="T159" s="119"/>
      <c r="AT159" s="123" t="s">
        <v>204</v>
      </c>
      <c r="AU159" s="123" t="s">
        <v>84</v>
      </c>
      <c r="AV159" s="8" t="s">
        <v>84</v>
      </c>
      <c r="AW159" s="8" t="s">
        <v>32</v>
      </c>
      <c r="AX159" s="8" t="s">
        <v>75</v>
      </c>
      <c r="AY159" s="123" t="s">
        <v>114</v>
      </c>
    </row>
    <row r="160" spans="1:65" s="9" customFormat="1">
      <c r="B160" s="127"/>
      <c r="C160" s="128"/>
      <c r="D160" s="87" t="s">
        <v>204</v>
      </c>
      <c r="E160" s="129" t="s">
        <v>1</v>
      </c>
      <c r="F160" s="130" t="s">
        <v>206</v>
      </c>
      <c r="G160" s="128"/>
      <c r="H160" s="131">
        <v>123.6</v>
      </c>
      <c r="J160" s="128"/>
      <c r="K160" s="128"/>
      <c r="L160" s="127"/>
      <c r="M160" s="141"/>
      <c r="N160" s="142"/>
      <c r="O160" s="142"/>
      <c r="P160" s="142"/>
      <c r="Q160" s="142"/>
      <c r="R160" s="142"/>
      <c r="S160" s="142"/>
      <c r="T160" s="150"/>
      <c r="AT160" s="152" t="s">
        <v>204</v>
      </c>
      <c r="AU160" s="152" t="s">
        <v>84</v>
      </c>
      <c r="AV160" s="9" t="s">
        <v>113</v>
      </c>
      <c r="AW160" s="9" t="s">
        <v>32</v>
      </c>
      <c r="AX160" s="9" t="s">
        <v>82</v>
      </c>
      <c r="AY160" s="152" t="s">
        <v>114</v>
      </c>
    </row>
    <row r="161" spans="1:65" s="2" customFormat="1" ht="24.2" customHeight="1">
      <c r="A161" s="18"/>
      <c r="B161" s="79"/>
      <c r="C161" s="80" t="s">
        <v>162</v>
      </c>
      <c r="D161" s="80" t="s">
        <v>115</v>
      </c>
      <c r="E161" s="81" t="s">
        <v>246</v>
      </c>
      <c r="F161" s="82" t="s">
        <v>247</v>
      </c>
      <c r="G161" s="83" t="s">
        <v>202</v>
      </c>
      <c r="H161" s="84">
        <v>200</v>
      </c>
      <c r="I161" s="108">
        <v>0</v>
      </c>
      <c r="J161" s="109">
        <f>ROUND(I161*H161,2)</f>
        <v>0</v>
      </c>
      <c r="K161" s="82" t="s">
        <v>119</v>
      </c>
      <c r="L161" s="19"/>
      <c r="M161" s="110" t="s">
        <v>1</v>
      </c>
      <c r="N161" s="111" t="s">
        <v>40</v>
      </c>
      <c r="O161" s="112">
        <v>1.2E-2</v>
      </c>
      <c r="P161" s="112">
        <f>O161*H161</f>
        <v>2.4</v>
      </c>
      <c r="Q161" s="112">
        <v>0</v>
      </c>
      <c r="R161" s="112">
        <f>Q161*H161</f>
        <v>0</v>
      </c>
      <c r="S161" s="112">
        <v>0</v>
      </c>
      <c r="T161" s="118">
        <f>S161*H161</f>
        <v>0</v>
      </c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R161" s="122" t="s">
        <v>113</v>
      </c>
      <c r="AT161" s="122" t="s">
        <v>115</v>
      </c>
      <c r="AU161" s="122" t="s">
        <v>84</v>
      </c>
      <c r="AY161" s="53" t="s">
        <v>114</v>
      </c>
      <c r="BE161" s="126">
        <f>IF(N161="základní",J161,0)</f>
        <v>0</v>
      </c>
      <c r="BF161" s="126">
        <f>IF(N161="snížená",J161,0)</f>
        <v>0</v>
      </c>
      <c r="BG161" s="126">
        <f>IF(N161="zákl. přenesená",J161,0)</f>
        <v>0</v>
      </c>
      <c r="BH161" s="126">
        <f>IF(N161="sníž. přenesená",J161,0)</f>
        <v>0</v>
      </c>
      <c r="BI161" s="126">
        <f>IF(N161="nulová",J161,0)</f>
        <v>0</v>
      </c>
      <c r="BJ161" s="53" t="s">
        <v>82</v>
      </c>
      <c r="BK161" s="126">
        <f>ROUND(I161*H161,2)</f>
        <v>0</v>
      </c>
      <c r="BL161" s="53" t="s">
        <v>113</v>
      </c>
      <c r="BM161" s="122" t="s">
        <v>248</v>
      </c>
    </row>
    <row r="162" spans="1:65" s="8" customFormat="1">
      <c r="B162" s="85"/>
      <c r="C162" s="86"/>
      <c r="D162" s="87" t="s">
        <v>204</v>
      </c>
      <c r="E162" s="88" t="s">
        <v>1</v>
      </c>
      <c r="F162" s="89" t="s">
        <v>241</v>
      </c>
      <c r="G162" s="86"/>
      <c r="H162" s="90">
        <v>200</v>
      </c>
      <c r="J162" s="86"/>
      <c r="K162" s="86"/>
      <c r="L162" s="85"/>
      <c r="M162" s="113"/>
      <c r="N162" s="114"/>
      <c r="O162" s="114"/>
      <c r="P162" s="114"/>
      <c r="Q162" s="114"/>
      <c r="R162" s="114"/>
      <c r="S162" s="114"/>
      <c r="T162" s="119"/>
      <c r="AT162" s="123" t="s">
        <v>204</v>
      </c>
      <c r="AU162" s="123" t="s">
        <v>84</v>
      </c>
      <c r="AV162" s="8" t="s">
        <v>84</v>
      </c>
      <c r="AW162" s="8" t="s">
        <v>32</v>
      </c>
      <c r="AX162" s="8" t="s">
        <v>75</v>
      </c>
      <c r="AY162" s="123" t="s">
        <v>114</v>
      </c>
    </row>
    <row r="163" spans="1:65" s="9" customFormat="1">
      <c r="B163" s="127"/>
      <c r="C163" s="128"/>
      <c r="D163" s="87" t="s">
        <v>204</v>
      </c>
      <c r="E163" s="129" t="s">
        <v>1</v>
      </c>
      <c r="F163" s="130" t="s">
        <v>206</v>
      </c>
      <c r="G163" s="128"/>
      <c r="H163" s="131">
        <v>200</v>
      </c>
      <c r="J163" s="128"/>
      <c r="K163" s="128"/>
      <c r="L163" s="127"/>
      <c r="M163" s="141"/>
      <c r="N163" s="142"/>
      <c r="O163" s="142"/>
      <c r="P163" s="142"/>
      <c r="Q163" s="142"/>
      <c r="R163" s="142"/>
      <c r="S163" s="142"/>
      <c r="T163" s="150"/>
      <c r="AT163" s="152" t="s">
        <v>204</v>
      </c>
      <c r="AU163" s="152" t="s">
        <v>84</v>
      </c>
      <c r="AV163" s="9" t="s">
        <v>113</v>
      </c>
      <c r="AW163" s="9" t="s">
        <v>32</v>
      </c>
      <c r="AX163" s="9" t="s">
        <v>82</v>
      </c>
      <c r="AY163" s="152" t="s">
        <v>114</v>
      </c>
    </row>
    <row r="164" spans="1:65" s="2" customFormat="1" ht="16.5" customHeight="1">
      <c r="A164" s="18"/>
      <c r="B164" s="79"/>
      <c r="C164" s="136" t="s">
        <v>167</v>
      </c>
      <c r="D164" s="136" t="s">
        <v>249</v>
      </c>
      <c r="E164" s="137" t="s">
        <v>250</v>
      </c>
      <c r="F164" s="138" t="s">
        <v>251</v>
      </c>
      <c r="G164" s="139" t="s">
        <v>252</v>
      </c>
      <c r="H164" s="140">
        <v>7</v>
      </c>
      <c r="I164" s="145">
        <v>0</v>
      </c>
      <c r="J164" s="146">
        <f>ROUND(I164*H164,2)</f>
        <v>0</v>
      </c>
      <c r="K164" s="138" t="s">
        <v>119</v>
      </c>
      <c r="L164" s="147"/>
      <c r="M164" s="148" t="s">
        <v>1</v>
      </c>
      <c r="N164" s="149" t="s">
        <v>40</v>
      </c>
      <c r="O164" s="112">
        <v>0</v>
      </c>
      <c r="P164" s="112">
        <f>O164*H164</f>
        <v>0</v>
      </c>
      <c r="Q164" s="112">
        <v>1E-3</v>
      </c>
      <c r="R164" s="112">
        <f>Q164*H164</f>
        <v>7.0000000000000001E-3</v>
      </c>
      <c r="S164" s="112">
        <v>0</v>
      </c>
      <c r="T164" s="118">
        <f>S164*H164</f>
        <v>0</v>
      </c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R164" s="122" t="s">
        <v>152</v>
      </c>
      <c r="AT164" s="122" t="s">
        <v>249</v>
      </c>
      <c r="AU164" s="122" t="s">
        <v>84</v>
      </c>
      <c r="AY164" s="53" t="s">
        <v>114</v>
      </c>
      <c r="BE164" s="126">
        <f>IF(N164="základní",J164,0)</f>
        <v>0</v>
      </c>
      <c r="BF164" s="126">
        <f>IF(N164="snížená",J164,0)</f>
        <v>0</v>
      </c>
      <c r="BG164" s="126">
        <f>IF(N164="zákl. přenesená",J164,0)</f>
        <v>0</v>
      </c>
      <c r="BH164" s="126">
        <f>IF(N164="sníž. přenesená",J164,0)</f>
        <v>0</v>
      </c>
      <c r="BI164" s="126">
        <f>IF(N164="nulová",J164,0)</f>
        <v>0</v>
      </c>
      <c r="BJ164" s="53" t="s">
        <v>82</v>
      </c>
      <c r="BK164" s="126">
        <f>ROUND(I164*H164,2)</f>
        <v>0</v>
      </c>
      <c r="BL164" s="53" t="s">
        <v>113</v>
      </c>
      <c r="BM164" s="122" t="s">
        <v>253</v>
      </c>
    </row>
    <row r="165" spans="1:65" s="8" customFormat="1">
      <c r="B165" s="85"/>
      <c r="C165" s="86"/>
      <c r="D165" s="87" t="s">
        <v>204</v>
      </c>
      <c r="E165" s="88" t="s">
        <v>1</v>
      </c>
      <c r="F165" s="89" t="s">
        <v>254</v>
      </c>
      <c r="G165" s="86"/>
      <c r="H165" s="90">
        <v>7</v>
      </c>
      <c r="J165" s="86"/>
      <c r="K165" s="86"/>
      <c r="L165" s="85"/>
      <c r="M165" s="113"/>
      <c r="N165" s="114"/>
      <c r="O165" s="114"/>
      <c r="P165" s="114"/>
      <c r="Q165" s="114"/>
      <c r="R165" s="114"/>
      <c r="S165" s="114"/>
      <c r="T165" s="119"/>
      <c r="AT165" s="123" t="s">
        <v>204</v>
      </c>
      <c r="AU165" s="123" t="s">
        <v>84</v>
      </c>
      <c r="AV165" s="8" t="s">
        <v>84</v>
      </c>
      <c r="AW165" s="8" t="s">
        <v>32</v>
      </c>
      <c r="AX165" s="8" t="s">
        <v>75</v>
      </c>
      <c r="AY165" s="123" t="s">
        <v>114</v>
      </c>
    </row>
    <row r="166" spans="1:65" s="9" customFormat="1">
      <c r="B166" s="127"/>
      <c r="C166" s="128"/>
      <c r="D166" s="87" t="s">
        <v>204</v>
      </c>
      <c r="E166" s="129" t="s">
        <v>1</v>
      </c>
      <c r="F166" s="130" t="s">
        <v>206</v>
      </c>
      <c r="G166" s="128"/>
      <c r="H166" s="131">
        <v>7</v>
      </c>
      <c r="J166" s="128"/>
      <c r="K166" s="128"/>
      <c r="L166" s="127"/>
      <c r="M166" s="141"/>
      <c r="N166" s="142"/>
      <c r="O166" s="142"/>
      <c r="P166" s="142"/>
      <c r="Q166" s="142"/>
      <c r="R166" s="142"/>
      <c r="S166" s="142"/>
      <c r="T166" s="150"/>
      <c r="AT166" s="152" t="s">
        <v>204</v>
      </c>
      <c r="AU166" s="152" t="s">
        <v>84</v>
      </c>
      <c r="AV166" s="9" t="s">
        <v>113</v>
      </c>
      <c r="AW166" s="9" t="s">
        <v>32</v>
      </c>
      <c r="AX166" s="9" t="s">
        <v>82</v>
      </c>
      <c r="AY166" s="152" t="s">
        <v>114</v>
      </c>
    </row>
    <row r="167" spans="1:65" s="2" customFormat="1" ht="24.2" customHeight="1">
      <c r="A167" s="18"/>
      <c r="B167" s="79"/>
      <c r="C167" s="80" t="s">
        <v>8</v>
      </c>
      <c r="D167" s="80" t="s">
        <v>115</v>
      </c>
      <c r="E167" s="81" t="s">
        <v>255</v>
      </c>
      <c r="F167" s="82" t="s">
        <v>256</v>
      </c>
      <c r="G167" s="83" t="s">
        <v>202</v>
      </c>
      <c r="H167" s="84">
        <v>200</v>
      </c>
      <c r="I167" s="108">
        <v>0</v>
      </c>
      <c r="J167" s="109">
        <f>ROUND(I167*H167,2)</f>
        <v>0</v>
      </c>
      <c r="K167" s="82" t="s">
        <v>119</v>
      </c>
      <c r="L167" s="19"/>
      <c r="M167" s="110" t="s">
        <v>1</v>
      </c>
      <c r="N167" s="111" t="s">
        <v>40</v>
      </c>
      <c r="O167" s="112">
        <v>0.156</v>
      </c>
      <c r="P167" s="112">
        <f>O167*H167</f>
        <v>31.2</v>
      </c>
      <c r="Q167" s="112">
        <v>0</v>
      </c>
      <c r="R167" s="112">
        <f>Q167*H167</f>
        <v>0</v>
      </c>
      <c r="S167" s="112">
        <v>0</v>
      </c>
      <c r="T167" s="118">
        <f>S167*H167</f>
        <v>0</v>
      </c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R167" s="122" t="s">
        <v>113</v>
      </c>
      <c r="AT167" s="122" t="s">
        <v>115</v>
      </c>
      <c r="AU167" s="122" t="s">
        <v>84</v>
      </c>
      <c r="AY167" s="53" t="s">
        <v>114</v>
      </c>
      <c r="BE167" s="126">
        <f>IF(N167="základní",J167,0)</f>
        <v>0</v>
      </c>
      <c r="BF167" s="126">
        <f>IF(N167="snížená",J167,0)</f>
        <v>0</v>
      </c>
      <c r="BG167" s="126">
        <f>IF(N167="zákl. přenesená",J167,0)</f>
        <v>0</v>
      </c>
      <c r="BH167" s="126">
        <f>IF(N167="sníž. přenesená",J167,0)</f>
        <v>0</v>
      </c>
      <c r="BI167" s="126">
        <f>IF(N167="nulová",J167,0)</f>
        <v>0</v>
      </c>
      <c r="BJ167" s="53" t="s">
        <v>82</v>
      </c>
      <c r="BK167" s="126">
        <f>ROUND(I167*H167,2)</f>
        <v>0</v>
      </c>
      <c r="BL167" s="53" t="s">
        <v>113</v>
      </c>
      <c r="BM167" s="122" t="s">
        <v>257</v>
      </c>
    </row>
    <row r="168" spans="1:65" s="8" customFormat="1">
      <c r="B168" s="85"/>
      <c r="C168" s="86"/>
      <c r="D168" s="87" t="s">
        <v>204</v>
      </c>
      <c r="E168" s="88" t="s">
        <v>1</v>
      </c>
      <c r="F168" s="89" t="s">
        <v>241</v>
      </c>
      <c r="G168" s="86"/>
      <c r="H168" s="90">
        <v>200</v>
      </c>
      <c r="J168" s="86"/>
      <c r="K168" s="86"/>
      <c r="L168" s="85"/>
      <c r="M168" s="113"/>
      <c r="N168" s="114"/>
      <c r="O168" s="114"/>
      <c r="P168" s="114"/>
      <c r="Q168" s="114"/>
      <c r="R168" s="114"/>
      <c r="S168" s="114"/>
      <c r="T168" s="119"/>
      <c r="AT168" s="123" t="s">
        <v>204</v>
      </c>
      <c r="AU168" s="123" t="s">
        <v>84</v>
      </c>
      <c r="AV168" s="8" t="s">
        <v>84</v>
      </c>
      <c r="AW168" s="8" t="s">
        <v>32</v>
      </c>
      <c r="AX168" s="8" t="s">
        <v>75</v>
      </c>
      <c r="AY168" s="123" t="s">
        <v>114</v>
      </c>
    </row>
    <row r="169" spans="1:65" s="9" customFormat="1">
      <c r="B169" s="127"/>
      <c r="C169" s="128"/>
      <c r="D169" s="87" t="s">
        <v>204</v>
      </c>
      <c r="E169" s="129" t="s">
        <v>1</v>
      </c>
      <c r="F169" s="130" t="s">
        <v>206</v>
      </c>
      <c r="G169" s="128"/>
      <c r="H169" s="131">
        <v>200</v>
      </c>
      <c r="J169" s="128"/>
      <c r="K169" s="128"/>
      <c r="L169" s="127"/>
      <c r="M169" s="141"/>
      <c r="N169" s="142"/>
      <c r="O169" s="142"/>
      <c r="P169" s="142"/>
      <c r="Q169" s="142"/>
      <c r="R169" s="142"/>
      <c r="S169" s="142"/>
      <c r="T169" s="150"/>
      <c r="AT169" s="152" t="s">
        <v>204</v>
      </c>
      <c r="AU169" s="152" t="s">
        <v>84</v>
      </c>
      <c r="AV169" s="9" t="s">
        <v>113</v>
      </c>
      <c r="AW169" s="9" t="s">
        <v>32</v>
      </c>
      <c r="AX169" s="9" t="s">
        <v>82</v>
      </c>
      <c r="AY169" s="152" t="s">
        <v>114</v>
      </c>
    </row>
    <row r="170" spans="1:65" s="2" customFormat="1" ht="16.5" customHeight="1">
      <c r="A170" s="18"/>
      <c r="B170" s="79"/>
      <c r="C170" s="136" t="s">
        <v>177</v>
      </c>
      <c r="D170" s="136" t="s">
        <v>249</v>
      </c>
      <c r="E170" s="137" t="s">
        <v>258</v>
      </c>
      <c r="F170" s="138" t="s">
        <v>259</v>
      </c>
      <c r="G170" s="139" t="s">
        <v>231</v>
      </c>
      <c r="H170" s="140">
        <v>39</v>
      </c>
      <c r="I170" s="145">
        <v>0</v>
      </c>
      <c r="J170" s="146">
        <f>ROUND(I170*H170,2)</f>
        <v>0</v>
      </c>
      <c r="K170" s="138" t="s">
        <v>119</v>
      </c>
      <c r="L170" s="147"/>
      <c r="M170" s="148" t="s">
        <v>1</v>
      </c>
      <c r="N170" s="149" t="s">
        <v>40</v>
      </c>
      <c r="O170" s="112">
        <v>0</v>
      </c>
      <c r="P170" s="112">
        <f>O170*H170</f>
        <v>0</v>
      </c>
      <c r="Q170" s="112">
        <v>1</v>
      </c>
      <c r="R170" s="112">
        <f>Q170*H170</f>
        <v>39</v>
      </c>
      <c r="S170" s="112">
        <v>0</v>
      </c>
      <c r="T170" s="118">
        <f>S170*H170</f>
        <v>0</v>
      </c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R170" s="122" t="s">
        <v>152</v>
      </c>
      <c r="AT170" s="122" t="s">
        <v>249</v>
      </c>
      <c r="AU170" s="122" t="s">
        <v>84</v>
      </c>
      <c r="AY170" s="53" t="s">
        <v>114</v>
      </c>
      <c r="BE170" s="126">
        <f>IF(N170="základní",J170,0)</f>
        <v>0</v>
      </c>
      <c r="BF170" s="126">
        <f>IF(N170="snížená",J170,0)</f>
        <v>0</v>
      </c>
      <c r="BG170" s="126">
        <f>IF(N170="zákl. přenesená",J170,0)</f>
        <v>0</v>
      </c>
      <c r="BH170" s="126">
        <f>IF(N170="sníž. přenesená",J170,0)</f>
        <v>0</v>
      </c>
      <c r="BI170" s="126">
        <f>IF(N170="nulová",J170,0)</f>
        <v>0</v>
      </c>
      <c r="BJ170" s="53" t="s">
        <v>82</v>
      </c>
      <c r="BK170" s="126">
        <f>ROUND(I170*H170,2)</f>
        <v>0</v>
      </c>
      <c r="BL170" s="53" t="s">
        <v>113</v>
      </c>
      <c r="BM170" s="122" t="s">
        <v>260</v>
      </c>
    </row>
    <row r="171" spans="1:65" s="8" customFormat="1">
      <c r="B171" s="85"/>
      <c r="C171" s="86"/>
      <c r="D171" s="87" t="s">
        <v>204</v>
      </c>
      <c r="E171" s="88" t="s">
        <v>1</v>
      </c>
      <c r="F171" s="89" t="s">
        <v>261</v>
      </c>
      <c r="G171" s="86"/>
      <c r="H171" s="90">
        <v>39</v>
      </c>
      <c r="J171" s="86"/>
      <c r="K171" s="86"/>
      <c r="L171" s="85"/>
      <c r="M171" s="113"/>
      <c r="N171" s="114"/>
      <c r="O171" s="114"/>
      <c r="P171" s="114"/>
      <c r="Q171" s="114"/>
      <c r="R171" s="114"/>
      <c r="S171" s="114"/>
      <c r="T171" s="119"/>
      <c r="AT171" s="123" t="s">
        <v>204</v>
      </c>
      <c r="AU171" s="123" t="s">
        <v>84</v>
      </c>
      <c r="AV171" s="8" t="s">
        <v>84</v>
      </c>
      <c r="AW171" s="8" t="s">
        <v>32</v>
      </c>
      <c r="AX171" s="8" t="s">
        <v>75</v>
      </c>
      <c r="AY171" s="123" t="s">
        <v>114</v>
      </c>
    </row>
    <row r="172" spans="1:65" s="9" customFormat="1">
      <c r="B172" s="127"/>
      <c r="C172" s="128"/>
      <c r="D172" s="87" t="s">
        <v>204</v>
      </c>
      <c r="E172" s="129" t="s">
        <v>1</v>
      </c>
      <c r="F172" s="130" t="s">
        <v>206</v>
      </c>
      <c r="G172" s="128"/>
      <c r="H172" s="131">
        <v>39</v>
      </c>
      <c r="J172" s="128"/>
      <c r="K172" s="128"/>
      <c r="L172" s="127"/>
      <c r="M172" s="141"/>
      <c r="N172" s="142"/>
      <c r="O172" s="142"/>
      <c r="P172" s="142"/>
      <c r="Q172" s="142"/>
      <c r="R172" s="142"/>
      <c r="S172" s="142"/>
      <c r="T172" s="150"/>
      <c r="AT172" s="152" t="s">
        <v>204</v>
      </c>
      <c r="AU172" s="152" t="s">
        <v>84</v>
      </c>
      <c r="AV172" s="9" t="s">
        <v>113</v>
      </c>
      <c r="AW172" s="9" t="s">
        <v>32</v>
      </c>
      <c r="AX172" s="9" t="s">
        <v>82</v>
      </c>
      <c r="AY172" s="152" t="s">
        <v>114</v>
      </c>
    </row>
    <row r="173" spans="1:65" s="2" customFormat="1" ht="24.2" customHeight="1">
      <c r="A173" s="18"/>
      <c r="B173" s="79"/>
      <c r="C173" s="80" t="s">
        <v>183</v>
      </c>
      <c r="D173" s="80" t="s">
        <v>115</v>
      </c>
      <c r="E173" s="81" t="s">
        <v>262</v>
      </c>
      <c r="F173" s="82" t="s">
        <v>263</v>
      </c>
      <c r="G173" s="83" t="s">
        <v>202</v>
      </c>
      <c r="H173" s="84">
        <v>200</v>
      </c>
      <c r="I173" s="108">
        <v>0</v>
      </c>
      <c r="J173" s="109">
        <f>ROUND(I173*H173,2)</f>
        <v>0</v>
      </c>
      <c r="K173" s="82" t="s">
        <v>119</v>
      </c>
      <c r="L173" s="19"/>
      <c r="M173" s="110" t="s">
        <v>1</v>
      </c>
      <c r="N173" s="111" t="s">
        <v>40</v>
      </c>
      <c r="O173" s="112">
        <v>2E-3</v>
      </c>
      <c r="P173" s="112">
        <f>O173*H173</f>
        <v>0.4</v>
      </c>
      <c r="Q173" s="112">
        <v>0</v>
      </c>
      <c r="R173" s="112">
        <f>Q173*H173</f>
        <v>0</v>
      </c>
      <c r="S173" s="112">
        <v>0</v>
      </c>
      <c r="T173" s="118">
        <f>S173*H173</f>
        <v>0</v>
      </c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R173" s="122" t="s">
        <v>113</v>
      </c>
      <c r="AT173" s="122" t="s">
        <v>115</v>
      </c>
      <c r="AU173" s="122" t="s">
        <v>84</v>
      </c>
      <c r="AY173" s="53" t="s">
        <v>114</v>
      </c>
      <c r="BE173" s="126">
        <f>IF(N173="základní",J173,0)</f>
        <v>0</v>
      </c>
      <c r="BF173" s="126">
        <f>IF(N173="snížená",J173,0)</f>
        <v>0</v>
      </c>
      <c r="BG173" s="126">
        <f>IF(N173="zákl. přenesená",J173,0)</f>
        <v>0</v>
      </c>
      <c r="BH173" s="126">
        <f>IF(N173="sníž. přenesená",J173,0)</f>
        <v>0</v>
      </c>
      <c r="BI173" s="126">
        <f>IF(N173="nulová",J173,0)</f>
        <v>0</v>
      </c>
      <c r="BJ173" s="53" t="s">
        <v>82</v>
      </c>
      <c r="BK173" s="126">
        <f>ROUND(I173*H173,2)</f>
        <v>0</v>
      </c>
      <c r="BL173" s="53" t="s">
        <v>113</v>
      </c>
      <c r="BM173" s="122" t="s">
        <v>264</v>
      </c>
    </row>
    <row r="174" spans="1:65" s="8" customFormat="1">
      <c r="B174" s="85"/>
      <c r="C174" s="86"/>
      <c r="D174" s="87" t="s">
        <v>204</v>
      </c>
      <c r="E174" s="88" t="s">
        <v>1</v>
      </c>
      <c r="F174" s="89" t="s">
        <v>241</v>
      </c>
      <c r="G174" s="86"/>
      <c r="H174" s="90">
        <v>200</v>
      </c>
      <c r="J174" s="86"/>
      <c r="K174" s="86"/>
      <c r="L174" s="85"/>
      <c r="M174" s="113"/>
      <c r="N174" s="114"/>
      <c r="O174" s="114"/>
      <c r="P174" s="114"/>
      <c r="Q174" s="114"/>
      <c r="R174" s="114"/>
      <c r="S174" s="114"/>
      <c r="T174" s="119"/>
      <c r="AT174" s="123" t="s">
        <v>204</v>
      </c>
      <c r="AU174" s="123" t="s">
        <v>84</v>
      </c>
      <c r="AV174" s="8" t="s">
        <v>84</v>
      </c>
      <c r="AW174" s="8" t="s">
        <v>32</v>
      </c>
      <c r="AX174" s="8" t="s">
        <v>75</v>
      </c>
      <c r="AY174" s="123" t="s">
        <v>114</v>
      </c>
    </row>
    <row r="175" spans="1:65" s="9" customFormat="1">
      <c r="B175" s="127"/>
      <c r="C175" s="128"/>
      <c r="D175" s="87" t="s">
        <v>204</v>
      </c>
      <c r="E175" s="129" t="s">
        <v>1</v>
      </c>
      <c r="F175" s="130" t="s">
        <v>206</v>
      </c>
      <c r="G175" s="128"/>
      <c r="H175" s="131">
        <v>200</v>
      </c>
      <c r="J175" s="128"/>
      <c r="K175" s="128"/>
      <c r="L175" s="127"/>
      <c r="M175" s="141"/>
      <c r="N175" s="142"/>
      <c r="O175" s="142"/>
      <c r="P175" s="142"/>
      <c r="Q175" s="142"/>
      <c r="R175" s="142"/>
      <c r="S175" s="142"/>
      <c r="T175" s="150"/>
      <c r="AT175" s="152" t="s">
        <v>204</v>
      </c>
      <c r="AU175" s="152" t="s">
        <v>84</v>
      </c>
      <c r="AV175" s="9" t="s">
        <v>113</v>
      </c>
      <c r="AW175" s="9" t="s">
        <v>32</v>
      </c>
      <c r="AX175" s="9" t="s">
        <v>82</v>
      </c>
      <c r="AY175" s="152" t="s">
        <v>114</v>
      </c>
    </row>
    <row r="176" spans="1:65" s="2" customFormat="1" ht="21.75" customHeight="1">
      <c r="A176" s="18"/>
      <c r="B176" s="79"/>
      <c r="C176" s="80" t="s">
        <v>265</v>
      </c>
      <c r="D176" s="80" t="s">
        <v>115</v>
      </c>
      <c r="E176" s="81" t="s">
        <v>266</v>
      </c>
      <c r="F176" s="82" t="s">
        <v>267</v>
      </c>
      <c r="G176" s="83" t="s">
        <v>202</v>
      </c>
      <c r="H176" s="84">
        <v>200</v>
      </c>
      <c r="I176" s="108">
        <v>0</v>
      </c>
      <c r="J176" s="109">
        <f>ROUND(I176*H176,2)</f>
        <v>0</v>
      </c>
      <c r="K176" s="82" t="s">
        <v>119</v>
      </c>
      <c r="L176" s="19"/>
      <c r="M176" s="110" t="s">
        <v>1</v>
      </c>
      <c r="N176" s="111" t="s">
        <v>40</v>
      </c>
      <c r="O176" s="112">
        <v>0.02</v>
      </c>
      <c r="P176" s="112">
        <f>O176*H176</f>
        <v>4</v>
      </c>
      <c r="Q176" s="112">
        <v>0</v>
      </c>
      <c r="R176" s="112">
        <f>Q176*H176</f>
        <v>0</v>
      </c>
      <c r="S176" s="112">
        <v>0</v>
      </c>
      <c r="T176" s="118">
        <f>S176*H176</f>
        <v>0</v>
      </c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R176" s="122" t="s">
        <v>113</v>
      </c>
      <c r="AT176" s="122" t="s">
        <v>115</v>
      </c>
      <c r="AU176" s="122" t="s">
        <v>84</v>
      </c>
      <c r="AY176" s="53" t="s">
        <v>114</v>
      </c>
      <c r="BE176" s="126">
        <f>IF(N176="základní",J176,0)</f>
        <v>0</v>
      </c>
      <c r="BF176" s="126">
        <f>IF(N176="snížená",J176,0)</f>
        <v>0</v>
      </c>
      <c r="BG176" s="126">
        <f>IF(N176="zákl. přenesená",J176,0)</f>
        <v>0</v>
      </c>
      <c r="BH176" s="126">
        <f>IF(N176="sníž. přenesená",J176,0)</f>
        <v>0</v>
      </c>
      <c r="BI176" s="126">
        <f>IF(N176="nulová",J176,0)</f>
        <v>0</v>
      </c>
      <c r="BJ176" s="53" t="s">
        <v>82</v>
      </c>
      <c r="BK176" s="126">
        <f>ROUND(I176*H176,2)</f>
        <v>0</v>
      </c>
      <c r="BL176" s="53" t="s">
        <v>113</v>
      </c>
      <c r="BM176" s="122" t="s">
        <v>268</v>
      </c>
    </row>
    <row r="177" spans="1:65" s="8" customFormat="1">
      <c r="B177" s="85"/>
      <c r="C177" s="86"/>
      <c r="D177" s="87" t="s">
        <v>204</v>
      </c>
      <c r="E177" s="88" t="s">
        <v>1</v>
      </c>
      <c r="F177" s="89" t="s">
        <v>241</v>
      </c>
      <c r="G177" s="86"/>
      <c r="H177" s="90">
        <v>200</v>
      </c>
      <c r="J177" s="86"/>
      <c r="K177" s="86"/>
      <c r="L177" s="85"/>
      <c r="M177" s="113"/>
      <c r="N177" s="114"/>
      <c r="O177" s="114"/>
      <c r="P177" s="114"/>
      <c r="Q177" s="114"/>
      <c r="R177" s="114"/>
      <c r="S177" s="114"/>
      <c r="T177" s="119"/>
      <c r="AT177" s="123" t="s">
        <v>204</v>
      </c>
      <c r="AU177" s="123" t="s">
        <v>84</v>
      </c>
      <c r="AV177" s="8" t="s">
        <v>84</v>
      </c>
      <c r="AW177" s="8" t="s">
        <v>32</v>
      </c>
      <c r="AX177" s="8" t="s">
        <v>75</v>
      </c>
      <c r="AY177" s="123" t="s">
        <v>114</v>
      </c>
    </row>
    <row r="178" spans="1:65" s="9" customFormat="1">
      <c r="B178" s="127"/>
      <c r="C178" s="128"/>
      <c r="D178" s="87" t="s">
        <v>204</v>
      </c>
      <c r="E178" s="129" t="s">
        <v>1</v>
      </c>
      <c r="F178" s="130" t="s">
        <v>206</v>
      </c>
      <c r="G178" s="128"/>
      <c r="H178" s="131">
        <v>200</v>
      </c>
      <c r="J178" s="128"/>
      <c r="K178" s="128"/>
      <c r="L178" s="127"/>
      <c r="M178" s="141"/>
      <c r="N178" s="142"/>
      <c r="O178" s="142"/>
      <c r="P178" s="142"/>
      <c r="Q178" s="142"/>
      <c r="R178" s="142"/>
      <c r="S178" s="142"/>
      <c r="T178" s="150"/>
      <c r="AT178" s="152" t="s">
        <v>204</v>
      </c>
      <c r="AU178" s="152" t="s">
        <v>84</v>
      </c>
      <c r="AV178" s="9" t="s">
        <v>113</v>
      </c>
      <c r="AW178" s="9" t="s">
        <v>32</v>
      </c>
      <c r="AX178" s="9" t="s">
        <v>82</v>
      </c>
      <c r="AY178" s="152" t="s">
        <v>114</v>
      </c>
    </row>
    <row r="179" spans="1:65" s="2" customFormat="1" ht="21.75" customHeight="1">
      <c r="A179" s="18"/>
      <c r="B179" s="79"/>
      <c r="C179" s="80" t="s">
        <v>269</v>
      </c>
      <c r="D179" s="80" t="s">
        <v>115</v>
      </c>
      <c r="E179" s="81" t="s">
        <v>270</v>
      </c>
      <c r="F179" s="82" t="s">
        <v>271</v>
      </c>
      <c r="G179" s="83" t="s">
        <v>202</v>
      </c>
      <c r="H179" s="84">
        <v>200</v>
      </c>
      <c r="I179" s="108">
        <v>0</v>
      </c>
      <c r="J179" s="109">
        <f>ROUND(I179*H179,2)</f>
        <v>0</v>
      </c>
      <c r="K179" s="82" t="s">
        <v>119</v>
      </c>
      <c r="L179" s="19"/>
      <c r="M179" s="110" t="s">
        <v>1</v>
      </c>
      <c r="N179" s="111" t="s">
        <v>40</v>
      </c>
      <c r="O179" s="112">
        <v>1E-3</v>
      </c>
      <c r="P179" s="112">
        <f>O179*H179</f>
        <v>0.2</v>
      </c>
      <c r="Q179" s="112">
        <v>0</v>
      </c>
      <c r="R179" s="112">
        <f>Q179*H179</f>
        <v>0</v>
      </c>
      <c r="S179" s="112">
        <v>0</v>
      </c>
      <c r="T179" s="118">
        <f>S179*H179</f>
        <v>0</v>
      </c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R179" s="122" t="s">
        <v>113</v>
      </c>
      <c r="AT179" s="122" t="s">
        <v>115</v>
      </c>
      <c r="AU179" s="122" t="s">
        <v>84</v>
      </c>
      <c r="AY179" s="53" t="s">
        <v>114</v>
      </c>
      <c r="BE179" s="126">
        <f>IF(N179="základní",J179,0)</f>
        <v>0</v>
      </c>
      <c r="BF179" s="126">
        <f>IF(N179="snížená",J179,0)</f>
        <v>0</v>
      </c>
      <c r="BG179" s="126">
        <f>IF(N179="zákl. přenesená",J179,0)</f>
        <v>0</v>
      </c>
      <c r="BH179" s="126">
        <f>IF(N179="sníž. přenesená",J179,0)</f>
        <v>0</v>
      </c>
      <c r="BI179" s="126">
        <f>IF(N179="nulová",J179,0)</f>
        <v>0</v>
      </c>
      <c r="BJ179" s="53" t="s">
        <v>82</v>
      </c>
      <c r="BK179" s="126">
        <f>ROUND(I179*H179,2)</f>
        <v>0</v>
      </c>
      <c r="BL179" s="53" t="s">
        <v>113</v>
      </c>
      <c r="BM179" s="122" t="s">
        <v>272</v>
      </c>
    </row>
    <row r="180" spans="1:65" s="8" customFormat="1">
      <c r="B180" s="85"/>
      <c r="C180" s="86"/>
      <c r="D180" s="87" t="s">
        <v>204</v>
      </c>
      <c r="E180" s="88" t="s">
        <v>1</v>
      </c>
      <c r="F180" s="89" t="s">
        <v>241</v>
      </c>
      <c r="G180" s="86"/>
      <c r="H180" s="90">
        <v>200</v>
      </c>
      <c r="J180" s="86"/>
      <c r="K180" s="86"/>
      <c r="L180" s="85"/>
      <c r="M180" s="113"/>
      <c r="N180" s="114"/>
      <c r="O180" s="114"/>
      <c r="P180" s="114"/>
      <c r="Q180" s="114"/>
      <c r="R180" s="114"/>
      <c r="S180" s="114"/>
      <c r="T180" s="119"/>
      <c r="AT180" s="123" t="s">
        <v>204</v>
      </c>
      <c r="AU180" s="123" t="s">
        <v>84</v>
      </c>
      <c r="AV180" s="8" t="s">
        <v>84</v>
      </c>
      <c r="AW180" s="8" t="s">
        <v>32</v>
      </c>
      <c r="AX180" s="8" t="s">
        <v>75</v>
      </c>
      <c r="AY180" s="123" t="s">
        <v>114</v>
      </c>
    </row>
    <row r="181" spans="1:65" s="9" customFormat="1">
      <c r="B181" s="127"/>
      <c r="C181" s="128"/>
      <c r="D181" s="87" t="s">
        <v>204</v>
      </c>
      <c r="E181" s="129" t="s">
        <v>1</v>
      </c>
      <c r="F181" s="130" t="s">
        <v>206</v>
      </c>
      <c r="G181" s="128"/>
      <c r="H181" s="131">
        <v>200</v>
      </c>
      <c r="J181" s="128"/>
      <c r="K181" s="128"/>
      <c r="L181" s="127"/>
      <c r="M181" s="141"/>
      <c r="N181" s="142"/>
      <c r="O181" s="142"/>
      <c r="P181" s="142"/>
      <c r="Q181" s="142"/>
      <c r="R181" s="142"/>
      <c r="S181" s="142"/>
      <c r="T181" s="150"/>
      <c r="AT181" s="152" t="s">
        <v>204</v>
      </c>
      <c r="AU181" s="152" t="s">
        <v>84</v>
      </c>
      <c r="AV181" s="9" t="s">
        <v>113</v>
      </c>
      <c r="AW181" s="9" t="s">
        <v>32</v>
      </c>
      <c r="AX181" s="9" t="s">
        <v>82</v>
      </c>
      <c r="AY181" s="152" t="s">
        <v>114</v>
      </c>
    </row>
    <row r="182" spans="1:65" s="2" customFormat="1" ht="16.5" customHeight="1">
      <c r="A182" s="18"/>
      <c r="B182" s="79"/>
      <c r="C182" s="80" t="s">
        <v>273</v>
      </c>
      <c r="D182" s="80" t="s">
        <v>115</v>
      </c>
      <c r="E182" s="81" t="s">
        <v>274</v>
      </c>
      <c r="F182" s="82" t="s">
        <v>275</v>
      </c>
      <c r="G182" s="83" t="s">
        <v>213</v>
      </c>
      <c r="H182" s="84">
        <v>10</v>
      </c>
      <c r="I182" s="108">
        <v>0</v>
      </c>
      <c r="J182" s="109">
        <f>ROUND(I182*H182,2)</f>
        <v>0</v>
      </c>
      <c r="K182" s="82" t="s">
        <v>119</v>
      </c>
      <c r="L182" s="19"/>
      <c r="M182" s="110" t="s">
        <v>1</v>
      </c>
      <c r="N182" s="111" t="s">
        <v>40</v>
      </c>
      <c r="O182" s="112">
        <v>0.86099999999999999</v>
      </c>
      <c r="P182" s="112">
        <f>O182*H182</f>
        <v>8.61</v>
      </c>
      <c r="Q182" s="112">
        <v>0</v>
      </c>
      <c r="R182" s="112">
        <f>Q182*H182</f>
        <v>0</v>
      </c>
      <c r="S182" s="112">
        <v>0</v>
      </c>
      <c r="T182" s="118">
        <f>S182*H182</f>
        <v>0</v>
      </c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R182" s="122" t="s">
        <v>113</v>
      </c>
      <c r="AT182" s="122" t="s">
        <v>115</v>
      </c>
      <c r="AU182" s="122" t="s">
        <v>84</v>
      </c>
      <c r="AY182" s="53" t="s">
        <v>114</v>
      </c>
      <c r="BE182" s="126">
        <f>IF(N182="základní",J182,0)</f>
        <v>0</v>
      </c>
      <c r="BF182" s="126">
        <f>IF(N182="snížená",J182,0)</f>
        <v>0</v>
      </c>
      <c r="BG182" s="126">
        <f>IF(N182="zákl. přenesená",J182,0)</f>
        <v>0</v>
      </c>
      <c r="BH182" s="126">
        <f>IF(N182="sníž. přenesená",J182,0)</f>
        <v>0</v>
      </c>
      <c r="BI182" s="126">
        <f>IF(N182="nulová",J182,0)</f>
        <v>0</v>
      </c>
      <c r="BJ182" s="53" t="s">
        <v>82</v>
      </c>
      <c r="BK182" s="126">
        <f>ROUND(I182*H182,2)</f>
        <v>0</v>
      </c>
      <c r="BL182" s="53" t="s">
        <v>113</v>
      </c>
      <c r="BM182" s="122" t="s">
        <v>276</v>
      </c>
    </row>
    <row r="183" spans="1:65" s="8" customFormat="1" ht="22.5">
      <c r="B183" s="85"/>
      <c r="C183" s="86"/>
      <c r="D183" s="87" t="s">
        <v>204</v>
      </c>
      <c r="E183" s="88" t="s">
        <v>1</v>
      </c>
      <c r="F183" s="89" t="s">
        <v>277</v>
      </c>
      <c r="G183" s="86"/>
      <c r="H183" s="90">
        <v>10</v>
      </c>
      <c r="J183" s="86"/>
      <c r="K183" s="86"/>
      <c r="L183" s="85"/>
      <c r="M183" s="113"/>
      <c r="N183" s="114"/>
      <c r="O183" s="114"/>
      <c r="P183" s="114"/>
      <c r="Q183" s="114"/>
      <c r="R183" s="114"/>
      <c r="S183" s="114"/>
      <c r="T183" s="119"/>
      <c r="AT183" s="123" t="s">
        <v>204</v>
      </c>
      <c r="AU183" s="123" t="s">
        <v>84</v>
      </c>
      <c r="AV183" s="8" t="s">
        <v>84</v>
      </c>
      <c r="AW183" s="8" t="s">
        <v>32</v>
      </c>
      <c r="AX183" s="8" t="s">
        <v>75</v>
      </c>
      <c r="AY183" s="123" t="s">
        <v>114</v>
      </c>
    </row>
    <row r="184" spans="1:65" s="9" customFormat="1">
      <c r="B184" s="127"/>
      <c r="C184" s="128"/>
      <c r="D184" s="87" t="s">
        <v>204</v>
      </c>
      <c r="E184" s="129" t="s">
        <v>1</v>
      </c>
      <c r="F184" s="130" t="s">
        <v>206</v>
      </c>
      <c r="G184" s="128"/>
      <c r="H184" s="131">
        <v>10</v>
      </c>
      <c r="J184" s="128"/>
      <c r="K184" s="128"/>
      <c r="L184" s="127"/>
      <c r="M184" s="141"/>
      <c r="N184" s="142"/>
      <c r="O184" s="142"/>
      <c r="P184" s="142"/>
      <c r="Q184" s="142"/>
      <c r="R184" s="142"/>
      <c r="S184" s="142"/>
      <c r="T184" s="150"/>
      <c r="AT184" s="152" t="s">
        <v>204</v>
      </c>
      <c r="AU184" s="152" t="s">
        <v>84</v>
      </c>
      <c r="AV184" s="9" t="s">
        <v>113</v>
      </c>
      <c r="AW184" s="9" t="s">
        <v>32</v>
      </c>
      <c r="AX184" s="9" t="s">
        <v>82</v>
      </c>
      <c r="AY184" s="152" t="s">
        <v>114</v>
      </c>
    </row>
    <row r="185" spans="1:65" s="2" customFormat="1" ht="21.75" customHeight="1">
      <c r="A185" s="18"/>
      <c r="B185" s="79"/>
      <c r="C185" s="80" t="s">
        <v>278</v>
      </c>
      <c r="D185" s="80" t="s">
        <v>115</v>
      </c>
      <c r="E185" s="81" t="s">
        <v>279</v>
      </c>
      <c r="F185" s="82" t="s">
        <v>280</v>
      </c>
      <c r="G185" s="83" t="s">
        <v>213</v>
      </c>
      <c r="H185" s="84">
        <v>10</v>
      </c>
      <c r="I185" s="108">
        <v>0</v>
      </c>
      <c r="J185" s="109">
        <f>ROUND(I185*H185,2)</f>
        <v>0</v>
      </c>
      <c r="K185" s="82" t="s">
        <v>119</v>
      </c>
      <c r="L185" s="19"/>
      <c r="M185" s="110" t="s">
        <v>1</v>
      </c>
      <c r="N185" s="111" t="s">
        <v>40</v>
      </c>
      <c r="O185" s="112">
        <v>0.45200000000000001</v>
      </c>
      <c r="P185" s="112">
        <f>O185*H185</f>
        <v>4.5199999999999996</v>
      </c>
      <c r="Q185" s="112">
        <v>0</v>
      </c>
      <c r="R185" s="112">
        <f>Q185*H185</f>
        <v>0</v>
      </c>
      <c r="S185" s="112">
        <v>0</v>
      </c>
      <c r="T185" s="118">
        <f>S185*H185</f>
        <v>0</v>
      </c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R185" s="122" t="s">
        <v>113</v>
      </c>
      <c r="AT185" s="122" t="s">
        <v>115</v>
      </c>
      <c r="AU185" s="122" t="s">
        <v>84</v>
      </c>
      <c r="AY185" s="53" t="s">
        <v>114</v>
      </c>
      <c r="BE185" s="126">
        <f>IF(N185="základní",J185,0)</f>
        <v>0</v>
      </c>
      <c r="BF185" s="126">
        <f>IF(N185="snížená",J185,0)</f>
        <v>0</v>
      </c>
      <c r="BG185" s="126">
        <f>IF(N185="zákl. přenesená",J185,0)</f>
        <v>0</v>
      </c>
      <c r="BH185" s="126">
        <f>IF(N185="sníž. přenesená",J185,0)</f>
        <v>0</v>
      </c>
      <c r="BI185" s="126">
        <f>IF(N185="nulová",J185,0)</f>
        <v>0</v>
      </c>
      <c r="BJ185" s="53" t="s">
        <v>82</v>
      </c>
      <c r="BK185" s="126">
        <f>ROUND(I185*H185,2)</f>
        <v>0</v>
      </c>
      <c r="BL185" s="53" t="s">
        <v>113</v>
      </c>
      <c r="BM185" s="122" t="s">
        <v>281</v>
      </c>
    </row>
    <row r="186" spans="1:65" s="2" customFormat="1" ht="24.2" customHeight="1">
      <c r="A186" s="18"/>
      <c r="B186" s="79"/>
      <c r="C186" s="80" t="s">
        <v>282</v>
      </c>
      <c r="D186" s="80" t="s">
        <v>115</v>
      </c>
      <c r="E186" s="81" t="s">
        <v>283</v>
      </c>
      <c r="F186" s="82" t="s">
        <v>284</v>
      </c>
      <c r="G186" s="83" t="s">
        <v>213</v>
      </c>
      <c r="H186" s="84">
        <v>70</v>
      </c>
      <c r="I186" s="108">
        <v>0</v>
      </c>
      <c r="J186" s="109">
        <f>ROUND(I186*H186,2)</f>
        <v>0</v>
      </c>
      <c r="K186" s="82" t="s">
        <v>119</v>
      </c>
      <c r="L186" s="19"/>
      <c r="M186" s="110" t="s">
        <v>1</v>
      </c>
      <c r="N186" s="111" t="s">
        <v>40</v>
      </c>
      <c r="O186" s="112">
        <v>2.8000000000000001E-2</v>
      </c>
      <c r="P186" s="112">
        <f>O186*H186</f>
        <v>1.96</v>
      </c>
      <c r="Q186" s="112">
        <v>0</v>
      </c>
      <c r="R186" s="112">
        <f>Q186*H186</f>
        <v>0</v>
      </c>
      <c r="S186" s="112">
        <v>0</v>
      </c>
      <c r="T186" s="118">
        <f>S186*H186</f>
        <v>0</v>
      </c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R186" s="122" t="s">
        <v>113</v>
      </c>
      <c r="AT186" s="122" t="s">
        <v>115</v>
      </c>
      <c r="AU186" s="122" t="s">
        <v>84</v>
      </c>
      <c r="AY186" s="53" t="s">
        <v>114</v>
      </c>
      <c r="BE186" s="126">
        <f>IF(N186="základní",J186,0)</f>
        <v>0</v>
      </c>
      <c r="BF186" s="126">
        <f>IF(N186="snížená",J186,0)</f>
        <v>0</v>
      </c>
      <c r="BG186" s="126">
        <f>IF(N186="zákl. přenesená",J186,0)</f>
        <v>0</v>
      </c>
      <c r="BH186" s="126">
        <f>IF(N186="sníž. přenesená",J186,0)</f>
        <v>0</v>
      </c>
      <c r="BI186" s="126">
        <f>IF(N186="nulová",J186,0)</f>
        <v>0</v>
      </c>
      <c r="BJ186" s="53" t="s">
        <v>82</v>
      </c>
      <c r="BK186" s="126">
        <f>ROUND(I186*H186,2)</f>
        <v>0</v>
      </c>
      <c r="BL186" s="53" t="s">
        <v>113</v>
      </c>
      <c r="BM186" s="122" t="s">
        <v>285</v>
      </c>
    </row>
    <row r="187" spans="1:65" s="8" customFormat="1">
      <c r="B187" s="85"/>
      <c r="C187" s="86"/>
      <c r="D187" s="87" t="s">
        <v>204</v>
      </c>
      <c r="E187" s="88" t="s">
        <v>1</v>
      </c>
      <c r="F187" s="89" t="s">
        <v>286</v>
      </c>
      <c r="G187" s="86"/>
      <c r="H187" s="90">
        <v>70</v>
      </c>
      <c r="J187" s="86"/>
      <c r="K187" s="86"/>
      <c r="L187" s="85"/>
      <c r="M187" s="113"/>
      <c r="N187" s="114"/>
      <c r="O187" s="114"/>
      <c r="P187" s="114"/>
      <c r="Q187" s="114"/>
      <c r="R187" s="114"/>
      <c r="S187" s="114"/>
      <c r="T187" s="119"/>
      <c r="AT187" s="123" t="s">
        <v>204</v>
      </c>
      <c r="AU187" s="123" t="s">
        <v>84</v>
      </c>
      <c r="AV187" s="8" t="s">
        <v>84</v>
      </c>
      <c r="AW187" s="8" t="s">
        <v>32</v>
      </c>
      <c r="AX187" s="8" t="s">
        <v>75</v>
      </c>
      <c r="AY187" s="123" t="s">
        <v>114</v>
      </c>
    </row>
    <row r="188" spans="1:65" s="9" customFormat="1">
      <c r="B188" s="127"/>
      <c r="C188" s="128"/>
      <c r="D188" s="87" t="s">
        <v>204</v>
      </c>
      <c r="E188" s="129" t="s">
        <v>1</v>
      </c>
      <c r="F188" s="130" t="s">
        <v>206</v>
      </c>
      <c r="G188" s="128"/>
      <c r="H188" s="131">
        <v>70</v>
      </c>
      <c r="J188" s="128"/>
      <c r="K188" s="128"/>
      <c r="L188" s="127"/>
      <c r="M188" s="141"/>
      <c r="N188" s="142"/>
      <c r="O188" s="142"/>
      <c r="P188" s="142"/>
      <c r="Q188" s="142"/>
      <c r="R188" s="142"/>
      <c r="S188" s="142"/>
      <c r="T188" s="150"/>
      <c r="AT188" s="152" t="s">
        <v>204</v>
      </c>
      <c r="AU188" s="152" t="s">
        <v>84</v>
      </c>
      <c r="AV188" s="9" t="s">
        <v>113</v>
      </c>
      <c r="AW188" s="9" t="s">
        <v>32</v>
      </c>
      <c r="AX188" s="9" t="s">
        <v>82</v>
      </c>
      <c r="AY188" s="152" t="s">
        <v>114</v>
      </c>
    </row>
    <row r="189" spans="1:65" s="7" customFormat="1" ht="22.9" customHeight="1">
      <c r="B189" s="74"/>
      <c r="C189" s="75"/>
      <c r="D189" s="76" t="s">
        <v>74</v>
      </c>
      <c r="E189" s="78" t="s">
        <v>113</v>
      </c>
      <c r="F189" s="78" t="s">
        <v>287</v>
      </c>
      <c r="G189" s="75"/>
      <c r="H189" s="75"/>
      <c r="J189" s="107">
        <f>BK189</f>
        <v>0</v>
      </c>
      <c r="K189" s="75"/>
      <c r="L189" s="74"/>
      <c r="M189" s="104"/>
      <c r="N189" s="105"/>
      <c r="O189" s="105"/>
      <c r="P189" s="106">
        <f>SUM(P190:P192)</f>
        <v>8</v>
      </c>
      <c r="Q189" s="105"/>
      <c r="R189" s="106">
        <f>SUM(R190:R192)</f>
        <v>2.5756199999999998</v>
      </c>
      <c r="S189" s="105"/>
      <c r="T189" s="117">
        <f>SUM(T190:T192)</f>
        <v>0</v>
      </c>
      <c r="AR189" s="120" t="s">
        <v>82</v>
      </c>
      <c r="AT189" s="121" t="s">
        <v>74</v>
      </c>
      <c r="AU189" s="121" t="s">
        <v>82</v>
      </c>
      <c r="AY189" s="120" t="s">
        <v>114</v>
      </c>
      <c r="BK189" s="125">
        <f>SUM(BK190:BK192)</f>
        <v>0</v>
      </c>
    </row>
    <row r="190" spans="1:65" s="2" customFormat="1" ht="33" customHeight="1">
      <c r="A190" s="18"/>
      <c r="B190" s="79"/>
      <c r="C190" s="80" t="s">
        <v>288</v>
      </c>
      <c r="D190" s="80" t="s">
        <v>115</v>
      </c>
      <c r="E190" s="81" t="s">
        <v>289</v>
      </c>
      <c r="F190" s="82" t="s">
        <v>290</v>
      </c>
      <c r="G190" s="83" t="s">
        <v>202</v>
      </c>
      <c r="H190" s="84">
        <v>2</v>
      </c>
      <c r="I190" s="108">
        <v>0</v>
      </c>
      <c r="J190" s="109">
        <f>ROUND(I190*H190,2)</f>
        <v>0</v>
      </c>
      <c r="K190" s="82" t="s">
        <v>119</v>
      </c>
      <c r="L190" s="19"/>
      <c r="M190" s="110" t="s">
        <v>1</v>
      </c>
      <c r="N190" s="111" t="s">
        <v>40</v>
      </c>
      <c r="O190" s="112">
        <v>4</v>
      </c>
      <c r="P190" s="112">
        <f>O190*H190</f>
        <v>8</v>
      </c>
      <c r="Q190" s="112">
        <v>1.2878099999999999</v>
      </c>
      <c r="R190" s="112">
        <f>Q190*H190</f>
        <v>2.5756199999999998</v>
      </c>
      <c r="S190" s="112">
        <v>0</v>
      </c>
      <c r="T190" s="118">
        <f>S190*H190</f>
        <v>0</v>
      </c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R190" s="122" t="s">
        <v>113</v>
      </c>
      <c r="AT190" s="122" t="s">
        <v>115</v>
      </c>
      <c r="AU190" s="122" t="s">
        <v>84</v>
      </c>
      <c r="AY190" s="53" t="s">
        <v>114</v>
      </c>
      <c r="BE190" s="126">
        <f>IF(N190="základní",J190,0)</f>
        <v>0</v>
      </c>
      <c r="BF190" s="126">
        <f>IF(N190="snížená",J190,0)</f>
        <v>0</v>
      </c>
      <c r="BG190" s="126">
        <f>IF(N190="zákl. přenesená",J190,0)</f>
        <v>0</v>
      </c>
      <c r="BH190" s="126">
        <f>IF(N190="sníž. přenesená",J190,0)</f>
        <v>0</v>
      </c>
      <c r="BI190" s="126">
        <f>IF(N190="nulová",J190,0)</f>
        <v>0</v>
      </c>
      <c r="BJ190" s="53" t="s">
        <v>82</v>
      </c>
      <c r="BK190" s="126">
        <f>ROUND(I190*H190,2)</f>
        <v>0</v>
      </c>
      <c r="BL190" s="53" t="s">
        <v>113</v>
      </c>
      <c r="BM190" s="122" t="s">
        <v>291</v>
      </c>
    </row>
    <row r="191" spans="1:65" s="8" customFormat="1" ht="22.5">
      <c r="B191" s="85"/>
      <c r="C191" s="86"/>
      <c r="D191" s="87" t="s">
        <v>204</v>
      </c>
      <c r="E191" s="88" t="s">
        <v>1</v>
      </c>
      <c r="F191" s="89" t="s">
        <v>292</v>
      </c>
      <c r="G191" s="86"/>
      <c r="H191" s="90">
        <v>2</v>
      </c>
      <c r="J191" s="86"/>
      <c r="K191" s="86"/>
      <c r="L191" s="85"/>
      <c r="M191" s="113"/>
      <c r="N191" s="114"/>
      <c r="O191" s="114"/>
      <c r="P191" s="114"/>
      <c r="Q191" s="114"/>
      <c r="R191" s="114"/>
      <c r="S191" s="114"/>
      <c r="T191" s="119"/>
      <c r="AT191" s="123" t="s">
        <v>204</v>
      </c>
      <c r="AU191" s="123" t="s">
        <v>84</v>
      </c>
      <c r="AV191" s="8" t="s">
        <v>84</v>
      </c>
      <c r="AW191" s="8" t="s">
        <v>32</v>
      </c>
      <c r="AX191" s="8" t="s">
        <v>75</v>
      </c>
      <c r="AY191" s="123" t="s">
        <v>114</v>
      </c>
    </row>
    <row r="192" spans="1:65" s="9" customFormat="1">
      <c r="B192" s="127"/>
      <c r="C192" s="128"/>
      <c r="D192" s="87" t="s">
        <v>204</v>
      </c>
      <c r="E192" s="129" t="s">
        <v>1</v>
      </c>
      <c r="F192" s="130" t="s">
        <v>206</v>
      </c>
      <c r="G192" s="128"/>
      <c r="H192" s="131">
        <v>2</v>
      </c>
      <c r="J192" s="128"/>
      <c r="K192" s="128"/>
      <c r="L192" s="127"/>
      <c r="M192" s="141"/>
      <c r="N192" s="142"/>
      <c r="O192" s="142"/>
      <c r="P192" s="142"/>
      <c r="Q192" s="142"/>
      <c r="R192" s="142"/>
      <c r="S192" s="142"/>
      <c r="T192" s="150"/>
      <c r="AT192" s="152" t="s">
        <v>204</v>
      </c>
      <c r="AU192" s="152" t="s">
        <v>84</v>
      </c>
      <c r="AV192" s="9" t="s">
        <v>113</v>
      </c>
      <c r="AW192" s="9" t="s">
        <v>32</v>
      </c>
      <c r="AX192" s="9" t="s">
        <v>82</v>
      </c>
      <c r="AY192" s="152" t="s">
        <v>114</v>
      </c>
    </row>
    <row r="193" spans="1:65" s="7" customFormat="1" ht="22.9" customHeight="1">
      <c r="B193" s="74"/>
      <c r="C193" s="75"/>
      <c r="D193" s="76" t="s">
        <v>74</v>
      </c>
      <c r="E193" s="78" t="s">
        <v>137</v>
      </c>
      <c r="F193" s="78" t="s">
        <v>293</v>
      </c>
      <c r="G193" s="75"/>
      <c r="H193" s="75"/>
      <c r="J193" s="107">
        <f>BK193</f>
        <v>0</v>
      </c>
      <c r="K193" s="75"/>
      <c r="L193" s="74"/>
      <c r="M193" s="104"/>
      <c r="N193" s="105"/>
      <c r="O193" s="105"/>
      <c r="P193" s="106">
        <f>SUM(P194:P222)</f>
        <v>67.760800000000003</v>
      </c>
      <c r="Q193" s="105"/>
      <c r="R193" s="106">
        <f>SUM(R194:R222)</f>
        <v>180.15899999999999</v>
      </c>
      <c r="S193" s="105"/>
      <c r="T193" s="117">
        <f>SUM(T194:T222)</f>
        <v>0</v>
      </c>
      <c r="AR193" s="120" t="s">
        <v>82</v>
      </c>
      <c r="AT193" s="121" t="s">
        <v>74</v>
      </c>
      <c r="AU193" s="121" t="s">
        <v>82</v>
      </c>
      <c r="AY193" s="120" t="s">
        <v>114</v>
      </c>
      <c r="BK193" s="125">
        <f>SUM(BK194:BK222)</f>
        <v>0</v>
      </c>
    </row>
    <row r="194" spans="1:65" s="2" customFormat="1" ht="21.75" customHeight="1">
      <c r="A194" s="18"/>
      <c r="B194" s="79"/>
      <c r="C194" s="80" t="s">
        <v>7</v>
      </c>
      <c r="D194" s="80" t="s">
        <v>115</v>
      </c>
      <c r="E194" s="81" t="s">
        <v>294</v>
      </c>
      <c r="F194" s="82" t="s">
        <v>295</v>
      </c>
      <c r="G194" s="83" t="s">
        <v>202</v>
      </c>
      <c r="H194" s="84">
        <v>231.8</v>
      </c>
      <c r="I194" s="108">
        <v>0</v>
      </c>
      <c r="J194" s="109">
        <f>ROUND(I194*H194,2)</f>
        <v>0</v>
      </c>
      <c r="K194" s="82" t="s">
        <v>119</v>
      </c>
      <c r="L194" s="19"/>
      <c r="M194" s="110" t="s">
        <v>1</v>
      </c>
      <c r="N194" s="111" t="s">
        <v>40</v>
      </c>
      <c r="O194" s="112">
        <v>9.4E-2</v>
      </c>
      <c r="P194" s="112">
        <f>O194*H194</f>
        <v>21.789200000000001</v>
      </c>
      <c r="Q194" s="112">
        <v>0.34499999999999997</v>
      </c>
      <c r="R194" s="112">
        <f>Q194*H194</f>
        <v>79.971000000000004</v>
      </c>
      <c r="S194" s="112">
        <v>0</v>
      </c>
      <c r="T194" s="118">
        <f>S194*H194</f>
        <v>0</v>
      </c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R194" s="122" t="s">
        <v>113</v>
      </c>
      <c r="AT194" s="122" t="s">
        <v>115</v>
      </c>
      <c r="AU194" s="122" t="s">
        <v>84</v>
      </c>
      <c r="AY194" s="53" t="s">
        <v>114</v>
      </c>
      <c r="BE194" s="126">
        <f>IF(N194="základní",J194,0)</f>
        <v>0</v>
      </c>
      <c r="BF194" s="126">
        <f>IF(N194="snížená",J194,0)</f>
        <v>0</v>
      </c>
      <c r="BG194" s="126">
        <f>IF(N194="zákl. přenesená",J194,0)</f>
        <v>0</v>
      </c>
      <c r="BH194" s="126">
        <f>IF(N194="sníž. přenesená",J194,0)</f>
        <v>0</v>
      </c>
      <c r="BI194" s="126">
        <f>IF(N194="nulová",J194,0)</f>
        <v>0</v>
      </c>
      <c r="BJ194" s="53" t="s">
        <v>82</v>
      </c>
      <c r="BK194" s="126">
        <f>ROUND(I194*H194,2)</f>
        <v>0</v>
      </c>
      <c r="BL194" s="53" t="s">
        <v>113</v>
      </c>
      <c r="BM194" s="122" t="s">
        <v>296</v>
      </c>
    </row>
    <row r="195" spans="1:65" s="8" customFormat="1">
      <c r="B195" s="85"/>
      <c r="C195" s="86"/>
      <c r="D195" s="87" t="s">
        <v>204</v>
      </c>
      <c r="E195" s="88" t="s">
        <v>1</v>
      </c>
      <c r="F195" s="89" t="s">
        <v>297</v>
      </c>
      <c r="G195" s="86"/>
      <c r="H195" s="90">
        <v>118.5</v>
      </c>
      <c r="J195" s="86"/>
      <c r="K195" s="86"/>
      <c r="L195" s="85"/>
      <c r="M195" s="113"/>
      <c r="N195" s="114"/>
      <c r="O195" s="114"/>
      <c r="P195" s="114"/>
      <c r="Q195" s="114"/>
      <c r="R195" s="114"/>
      <c r="S195" s="114"/>
      <c r="T195" s="119"/>
      <c r="AT195" s="123" t="s">
        <v>204</v>
      </c>
      <c r="AU195" s="123" t="s">
        <v>84</v>
      </c>
      <c r="AV195" s="8" t="s">
        <v>84</v>
      </c>
      <c r="AW195" s="8" t="s">
        <v>32</v>
      </c>
      <c r="AX195" s="8" t="s">
        <v>75</v>
      </c>
      <c r="AY195" s="123" t="s">
        <v>114</v>
      </c>
    </row>
    <row r="196" spans="1:65" s="8" customFormat="1">
      <c r="B196" s="85"/>
      <c r="C196" s="86"/>
      <c r="D196" s="87" t="s">
        <v>204</v>
      </c>
      <c r="E196" s="88" t="s">
        <v>1</v>
      </c>
      <c r="F196" s="89" t="s">
        <v>298</v>
      </c>
      <c r="G196" s="86"/>
      <c r="H196" s="90">
        <v>113.3</v>
      </c>
      <c r="J196" s="86"/>
      <c r="K196" s="86"/>
      <c r="L196" s="85"/>
      <c r="M196" s="113"/>
      <c r="N196" s="114"/>
      <c r="O196" s="114"/>
      <c r="P196" s="114"/>
      <c r="Q196" s="114"/>
      <c r="R196" s="114"/>
      <c r="S196" s="114"/>
      <c r="T196" s="119"/>
      <c r="AT196" s="123" t="s">
        <v>204</v>
      </c>
      <c r="AU196" s="123" t="s">
        <v>84</v>
      </c>
      <c r="AV196" s="8" t="s">
        <v>84</v>
      </c>
      <c r="AW196" s="8" t="s">
        <v>32</v>
      </c>
      <c r="AX196" s="8" t="s">
        <v>75</v>
      </c>
      <c r="AY196" s="123" t="s">
        <v>114</v>
      </c>
    </row>
    <row r="197" spans="1:65" s="9" customFormat="1">
      <c r="B197" s="127"/>
      <c r="C197" s="128"/>
      <c r="D197" s="87" t="s">
        <v>204</v>
      </c>
      <c r="E197" s="129" t="s">
        <v>1</v>
      </c>
      <c r="F197" s="130" t="s">
        <v>206</v>
      </c>
      <c r="G197" s="128"/>
      <c r="H197" s="131">
        <v>231.8</v>
      </c>
      <c r="J197" s="128"/>
      <c r="K197" s="128"/>
      <c r="L197" s="127"/>
      <c r="M197" s="141"/>
      <c r="N197" s="142"/>
      <c r="O197" s="142"/>
      <c r="P197" s="142"/>
      <c r="Q197" s="142"/>
      <c r="R197" s="142"/>
      <c r="S197" s="142"/>
      <c r="T197" s="150"/>
      <c r="AT197" s="152" t="s">
        <v>204</v>
      </c>
      <c r="AU197" s="152" t="s">
        <v>84</v>
      </c>
      <c r="AV197" s="9" t="s">
        <v>113</v>
      </c>
      <c r="AW197" s="9" t="s">
        <v>32</v>
      </c>
      <c r="AX197" s="9" t="s">
        <v>82</v>
      </c>
      <c r="AY197" s="152" t="s">
        <v>114</v>
      </c>
    </row>
    <row r="198" spans="1:65" s="2" customFormat="1" ht="24.2" customHeight="1">
      <c r="A198" s="18"/>
      <c r="B198" s="79"/>
      <c r="C198" s="80" t="s">
        <v>299</v>
      </c>
      <c r="D198" s="80" t="s">
        <v>115</v>
      </c>
      <c r="E198" s="81" t="s">
        <v>300</v>
      </c>
      <c r="F198" s="82" t="s">
        <v>301</v>
      </c>
      <c r="G198" s="83" t="s">
        <v>202</v>
      </c>
      <c r="H198" s="84">
        <v>123.6</v>
      </c>
      <c r="I198" s="108">
        <v>0</v>
      </c>
      <c r="J198" s="109">
        <f>ROUND(I198*H198,2)</f>
        <v>0</v>
      </c>
      <c r="K198" s="82" t="s">
        <v>119</v>
      </c>
      <c r="L198" s="19"/>
      <c r="M198" s="110" t="s">
        <v>1</v>
      </c>
      <c r="N198" s="111" t="s">
        <v>40</v>
      </c>
      <c r="O198" s="112">
        <v>4.1000000000000002E-2</v>
      </c>
      <c r="P198" s="112">
        <f>O198*H198</f>
        <v>5.0675999999999997</v>
      </c>
      <c r="Q198" s="112">
        <v>0.69</v>
      </c>
      <c r="R198" s="112">
        <f>Q198*H198</f>
        <v>85.284000000000006</v>
      </c>
      <c r="S198" s="112">
        <v>0</v>
      </c>
      <c r="T198" s="118">
        <f>S198*H198</f>
        <v>0</v>
      </c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R198" s="122" t="s">
        <v>113</v>
      </c>
      <c r="AT198" s="122" t="s">
        <v>115</v>
      </c>
      <c r="AU198" s="122" t="s">
        <v>84</v>
      </c>
      <c r="AY198" s="53" t="s">
        <v>114</v>
      </c>
      <c r="BE198" s="126">
        <f>IF(N198="základní",J198,0)</f>
        <v>0</v>
      </c>
      <c r="BF198" s="126">
        <f>IF(N198="snížená",J198,0)</f>
        <v>0</v>
      </c>
      <c r="BG198" s="126">
        <f>IF(N198="zákl. přenesená",J198,0)</f>
        <v>0</v>
      </c>
      <c r="BH198" s="126">
        <f>IF(N198="sníž. přenesená",J198,0)</f>
        <v>0</v>
      </c>
      <c r="BI198" s="126">
        <f>IF(N198="nulová",J198,0)</f>
        <v>0</v>
      </c>
      <c r="BJ198" s="53" t="s">
        <v>82</v>
      </c>
      <c r="BK198" s="126">
        <f>ROUND(I198*H198,2)</f>
        <v>0</v>
      </c>
      <c r="BL198" s="53" t="s">
        <v>113</v>
      </c>
      <c r="BM198" s="122" t="s">
        <v>302</v>
      </c>
    </row>
    <row r="199" spans="1:65" s="8" customFormat="1" ht="22.5">
      <c r="B199" s="85"/>
      <c r="C199" s="86"/>
      <c r="D199" s="87" t="s">
        <v>204</v>
      </c>
      <c r="E199" s="88" t="s">
        <v>1</v>
      </c>
      <c r="F199" s="89" t="s">
        <v>303</v>
      </c>
      <c r="G199" s="86"/>
      <c r="H199" s="90">
        <v>123.6</v>
      </c>
      <c r="J199" s="86"/>
      <c r="K199" s="86"/>
      <c r="L199" s="85"/>
      <c r="M199" s="113"/>
      <c r="N199" s="114"/>
      <c r="O199" s="114"/>
      <c r="P199" s="114"/>
      <c r="Q199" s="114"/>
      <c r="R199" s="114"/>
      <c r="S199" s="114"/>
      <c r="T199" s="119"/>
      <c r="AT199" s="123" t="s">
        <v>204</v>
      </c>
      <c r="AU199" s="123" t="s">
        <v>84</v>
      </c>
      <c r="AV199" s="8" t="s">
        <v>84</v>
      </c>
      <c r="AW199" s="8" t="s">
        <v>32</v>
      </c>
      <c r="AX199" s="8" t="s">
        <v>75</v>
      </c>
      <c r="AY199" s="123" t="s">
        <v>114</v>
      </c>
    </row>
    <row r="200" spans="1:65" s="9" customFormat="1">
      <c r="B200" s="127"/>
      <c r="C200" s="128"/>
      <c r="D200" s="87" t="s">
        <v>204</v>
      </c>
      <c r="E200" s="129" t="s">
        <v>1</v>
      </c>
      <c r="F200" s="130" t="s">
        <v>206</v>
      </c>
      <c r="G200" s="128"/>
      <c r="H200" s="131">
        <v>123.6</v>
      </c>
      <c r="J200" s="128"/>
      <c r="K200" s="128"/>
      <c r="L200" s="127"/>
      <c r="M200" s="141"/>
      <c r="N200" s="142"/>
      <c r="O200" s="142"/>
      <c r="P200" s="142"/>
      <c r="Q200" s="142"/>
      <c r="R200" s="142"/>
      <c r="S200" s="142"/>
      <c r="T200" s="150"/>
      <c r="AT200" s="152" t="s">
        <v>204</v>
      </c>
      <c r="AU200" s="152" t="s">
        <v>84</v>
      </c>
      <c r="AV200" s="9" t="s">
        <v>113</v>
      </c>
      <c r="AW200" s="9" t="s">
        <v>32</v>
      </c>
      <c r="AX200" s="9" t="s">
        <v>82</v>
      </c>
      <c r="AY200" s="152" t="s">
        <v>114</v>
      </c>
    </row>
    <row r="201" spans="1:65" s="2" customFormat="1" ht="33" customHeight="1">
      <c r="A201" s="18"/>
      <c r="B201" s="79"/>
      <c r="C201" s="80" t="s">
        <v>304</v>
      </c>
      <c r="D201" s="80" t="s">
        <v>115</v>
      </c>
      <c r="E201" s="81" t="s">
        <v>305</v>
      </c>
      <c r="F201" s="82" t="s">
        <v>306</v>
      </c>
      <c r="G201" s="83" t="s">
        <v>202</v>
      </c>
      <c r="H201" s="84">
        <v>55</v>
      </c>
      <c r="I201" s="108">
        <v>0</v>
      </c>
      <c r="J201" s="109">
        <f>ROUND(I201*H201,2)</f>
        <v>0</v>
      </c>
      <c r="K201" s="82" t="s">
        <v>119</v>
      </c>
      <c r="L201" s="19"/>
      <c r="M201" s="110" t="s">
        <v>1</v>
      </c>
      <c r="N201" s="111" t="s">
        <v>40</v>
      </c>
      <c r="O201" s="112">
        <v>7.8E-2</v>
      </c>
      <c r="P201" s="112">
        <f>O201*H201</f>
        <v>4.29</v>
      </c>
      <c r="Q201" s="112">
        <v>0</v>
      </c>
      <c r="R201" s="112">
        <f>Q201*H201</f>
        <v>0</v>
      </c>
      <c r="S201" s="112">
        <v>0</v>
      </c>
      <c r="T201" s="118">
        <f>S201*H201</f>
        <v>0</v>
      </c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R201" s="122" t="s">
        <v>113</v>
      </c>
      <c r="AT201" s="122" t="s">
        <v>115</v>
      </c>
      <c r="AU201" s="122" t="s">
        <v>84</v>
      </c>
      <c r="AY201" s="53" t="s">
        <v>114</v>
      </c>
      <c r="BE201" s="126">
        <f>IF(N201="základní",J201,0)</f>
        <v>0</v>
      </c>
      <c r="BF201" s="126">
        <f>IF(N201="snížená",J201,0)</f>
        <v>0</v>
      </c>
      <c r="BG201" s="126">
        <f>IF(N201="zákl. přenesená",J201,0)</f>
        <v>0</v>
      </c>
      <c r="BH201" s="126">
        <f>IF(N201="sníž. přenesená",J201,0)</f>
        <v>0</v>
      </c>
      <c r="BI201" s="126">
        <f>IF(N201="nulová",J201,0)</f>
        <v>0</v>
      </c>
      <c r="BJ201" s="53" t="s">
        <v>82</v>
      </c>
      <c r="BK201" s="126">
        <f>ROUND(I201*H201,2)</f>
        <v>0</v>
      </c>
      <c r="BL201" s="53" t="s">
        <v>113</v>
      </c>
      <c r="BM201" s="122" t="s">
        <v>307</v>
      </c>
    </row>
    <row r="202" spans="1:65" s="8" customFormat="1">
      <c r="B202" s="85"/>
      <c r="C202" s="86"/>
      <c r="D202" s="87" t="s">
        <v>204</v>
      </c>
      <c r="E202" s="88" t="s">
        <v>1</v>
      </c>
      <c r="F202" s="89" t="s">
        <v>308</v>
      </c>
      <c r="G202" s="86"/>
      <c r="H202" s="90">
        <v>55</v>
      </c>
      <c r="J202" s="86"/>
      <c r="K202" s="86"/>
      <c r="L202" s="85"/>
      <c r="M202" s="113"/>
      <c r="N202" s="114"/>
      <c r="O202" s="114"/>
      <c r="P202" s="114"/>
      <c r="Q202" s="114"/>
      <c r="R202" s="114"/>
      <c r="S202" s="114"/>
      <c r="T202" s="119"/>
      <c r="AT202" s="123" t="s">
        <v>204</v>
      </c>
      <c r="AU202" s="123" t="s">
        <v>84</v>
      </c>
      <c r="AV202" s="8" t="s">
        <v>84</v>
      </c>
      <c r="AW202" s="8" t="s">
        <v>32</v>
      </c>
      <c r="AX202" s="8" t="s">
        <v>75</v>
      </c>
      <c r="AY202" s="123" t="s">
        <v>114</v>
      </c>
    </row>
    <row r="203" spans="1:65" s="9" customFormat="1">
      <c r="B203" s="127"/>
      <c r="C203" s="128"/>
      <c r="D203" s="87" t="s">
        <v>204</v>
      </c>
      <c r="E203" s="129" t="s">
        <v>1</v>
      </c>
      <c r="F203" s="130" t="s">
        <v>206</v>
      </c>
      <c r="G203" s="128"/>
      <c r="H203" s="131">
        <v>55</v>
      </c>
      <c r="J203" s="128"/>
      <c r="K203" s="128"/>
      <c r="L203" s="127"/>
      <c r="M203" s="141"/>
      <c r="N203" s="142"/>
      <c r="O203" s="142"/>
      <c r="P203" s="142"/>
      <c r="Q203" s="142"/>
      <c r="R203" s="142"/>
      <c r="S203" s="142"/>
      <c r="T203" s="150"/>
      <c r="AT203" s="152" t="s">
        <v>204</v>
      </c>
      <c r="AU203" s="152" t="s">
        <v>84</v>
      </c>
      <c r="AV203" s="9" t="s">
        <v>113</v>
      </c>
      <c r="AW203" s="9" t="s">
        <v>32</v>
      </c>
      <c r="AX203" s="9" t="s">
        <v>82</v>
      </c>
      <c r="AY203" s="152" t="s">
        <v>114</v>
      </c>
    </row>
    <row r="204" spans="1:65" s="2" customFormat="1" ht="21.75" customHeight="1">
      <c r="A204" s="18"/>
      <c r="B204" s="79"/>
      <c r="C204" s="80" t="s">
        <v>309</v>
      </c>
      <c r="D204" s="80" t="s">
        <v>115</v>
      </c>
      <c r="E204" s="81" t="s">
        <v>310</v>
      </c>
      <c r="F204" s="82" t="s">
        <v>311</v>
      </c>
      <c r="G204" s="83" t="s">
        <v>202</v>
      </c>
      <c r="H204" s="84">
        <v>69</v>
      </c>
      <c r="I204" s="108">
        <v>0</v>
      </c>
      <c r="J204" s="109">
        <f>ROUND(I204*H204,2)</f>
        <v>0</v>
      </c>
      <c r="K204" s="82" t="s">
        <v>119</v>
      </c>
      <c r="L204" s="19"/>
      <c r="M204" s="110" t="s">
        <v>1</v>
      </c>
      <c r="N204" s="111" t="s">
        <v>40</v>
      </c>
      <c r="O204" s="112">
        <v>5.1999999999999998E-2</v>
      </c>
      <c r="P204" s="112">
        <f>O204*H204</f>
        <v>3.5880000000000001</v>
      </c>
      <c r="Q204" s="112">
        <v>0.216</v>
      </c>
      <c r="R204" s="112">
        <f>Q204*H204</f>
        <v>14.904</v>
      </c>
      <c r="S204" s="112">
        <v>0</v>
      </c>
      <c r="T204" s="118">
        <f>S204*H204</f>
        <v>0</v>
      </c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R204" s="122" t="s">
        <v>113</v>
      </c>
      <c r="AT204" s="122" t="s">
        <v>115</v>
      </c>
      <c r="AU204" s="122" t="s">
        <v>84</v>
      </c>
      <c r="AY204" s="53" t="s">
        <v>114</v>
      </c>
      <c r="BE204" s="126">
        <f>IF(N204="základní",J204,0)</f>
        <v>0</v>
      </c>
      <c r="BF204" s="126">
        <f>IF(N204="snížená",J204,0)</f>
        <v>0</v>
      </c>
      <c r="BG204" s="126">
        <f>IF(N204="zákl. přenesená",J204,0)</f>
        <v>0</v>
      </c>
      <c r="BH204" s="126">
        <f>IF(N204="sníž. přenesená",J204,0)</f>
        <v>0</v>
      </c>
      <c r="BI204" s="126">
        <f>IF(N204="nulová",J204,0)</f>
        <v>0</v>
      </c>
      <c r="BJ204" s="53" t="s">
        <v>82</v>
      </c>
      <c r="BK204" s="126">
        <f>ROUND(I204*H204,2)</f>
        <v>0</v>
      </c>
      <c r="BL204" s="53" t="s">
        <v>113</v>
      </c>
      <c r="BM204" s="122" t="s">
        <v>312</v>
      </c>
    </row>
    <row r="205" spans="1:65" s="8" customFormat="1">
      <c r="B205" s="85"/>
      <c r="C205" s="86"/>
      <c r="D205" s="87" t="s">
        <v>204</v>
      </c>
      <c r="E205" s="88" t="s">
        <v>1</v>
      </c>
      <c r="F205" s="89" t="s">
        <v>313</v>
      </c>
      <c r="G205" s="86"/>
      <c r="H205" s="90">
        <v>69</v>
      </c>
      <c r="J205" s="86"/>
      <c r="K205" s="86"/>
      <c r="L205" s="85"/>
      <c r="M205" s="113"/>
      <c r="N205" s="114"/>
      <c r="O205" s="114"/>
      <c r="P205" s="114"/>
      <c r="Q205" s="114"/>
      <c r="R205" s="114"/>
      <c r="S205" s="114"/>
      <c r="T205" s="119"/>
      <c r="AT205" s="123" t="s">
        <v>204</v>
      </c>
      <c r="AU205" s="123" t="s">
        <v>84</v>
      </c>
      <c r="AV205" s="8" t="s">
        <v>84</v>
      </c>
      <c r="AW205" s="8" t="s">
        <v>32</v>
      </c>
      <c r="AX205" s="8" t="s">
        <v>75</v>
      </c>
      <c r="AY205" s="123" t="s">
        <v>114</v>
      </c>
    </row>
    <row r="206" spans="1:65" s="9" customFormat="1">
      <c r="B206" s="127"/>
      <c r="C206" s="128"/>
      <c r="D206" s="87" t="s">
        <v>204</v>
      </c>
      <c r="E206" s="129" t="s">
        <v>1</v>
      </c>
      <c r="F206" s="130" t="s">
        <v>206</v>
      </c>
      <c r="G206" s="128"/>
      <c r="H206" s="131">
        <v>69</v>
      </c>
      <c r="J206" s="128"/>
      <c r="K206" s="128"/>
      <c r="L206" s="127"/>
      <c r="M206" s="141"/>
      <c r="N206" s="142"/>
      <c r="O206" s="142"/>
      <c r="P206" s="142"/>
      <c r="Q206" s="142"/>
      <c r="R206" s="142"/>
      <c r="S206" s="142"/>
      <c r="T206" s="150"/>
      <c r="AT206" s="152" t="s">
        <v>204</v>
      </c>
      <c r="AU206" s="152" t="s">
        <v>84</v>
      </c>
      <c r="AV206" s="9" t="s">
        <v>113</v>
      </c>
      <c r="AW206" s="9" t="s">
        <v>32</v>
      </c>
      <c r="AX206" s="9" t="s">
        <v>82</v>
      </c>
      <c r="AY206" s="152" t="s">
        <v>114</v>
      </c>
    </row>
    <row r="207" spans="1:65" s="2" customFormat="1" ht="24.2" customHeight="1">
      <c r="A207" s="18"/>
      <c r="B207" s="79"/>
      <c r="C207" s="80" t="s">
        <v>314</v>
      </c>
      <c r="D207" s="80" t="s">
        <v>115</v>
      </c>
      <c r="E207" s="81" t="s">
        <v>315</v>
      </c>
      <c r="F207" s="82" t="s">
        <v>316</v>
      </c>
      <c r="G207" s="83" t="s">
        <v>202</v>
      </c>
      <c r="H207" s="84">
        <v>211</v>
      </c>
      <c r="I207" s="108">
        <v>0</v>
      </c>
      <c r="J207" s="109">
        <f>ROUND(I207*H207,2)</f>
        <v>0</v>
      </c>
      <c r="K207" s="82" t="s">
        <v>119</v>
      </c>
      <c r="L207" s="19"/>
      <c r="M207" s="110" t="s">
        <v>1</v>
      </c>
      <c r="N207" s="111" t="s">
        <v>40</v>
      </c>
      <c r="O207" s="112">
        <v>8.0000000000000002E-3</v>
      </c>
      <c r="P207" s="112">
        <f>O207*H207</f>
        <v>1.6879999999999999</v>
      </c>
      <c r="Q207" s="112">
        <v>0</v>
      </c>
      <c r="R207" s="112">
        <f>Q207*H207</f>
        <v>0</v>
      </c>
      <c r="S207" s="112">
        <v>0</v>
      </c>
      <c r="T207" s="118">
        <f>S207*H207</f>
        <v>0</v>
      </c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R207" s="122" t="s">
        <v>113</v>
      </c>
      <c r="AT207" s="122" t="s">
        <v>115</v>
      </c>
      <c r="AU207" s="122" t="s">
        <v>84</v>
      </c>
      <c r="AY207" s="53" t="s">
        <v>114</v>
      </c>
      <c r="BE207" s="126">
        <f>IF(N207="základní",J207,0)</f>
        <v>0</v>
      </c>
      <c r="BF207" s="126">
        <f>IF(N207="snížená",J207,0)</f>
        <v>0</v>
      </c>
      <c r="BG207" s="126">
        <f>IF(N207="zákl. přenesená",J207,0)</f>
        <v>0</v>
      </c>
      <c r="BH207" s="126">
        <f>IF(N207="sníž. přenesená",J207,0)</f>
        <v>0</v>
      </c>
      <c r="BI207" s="126">
        <f>IF(N207="nulová",J207,0)</f>
        <v>0</v>
      </c>
      <c r="BJ207" s="53" t="s">
        <v>82</v>
      </c>
      <c r="BK207" s="126">
        <f>ROUND(I207*H207,2)</f>
        <v>0</v>
      </c>
      <c r="BL207" s="53" t="s">
        <v>113</v>
      </c>
      <c r="BM207" s="122" t="s">
        <v>317</v>
      </c>
    </row>
    <row r="208" spans="1:65" s="8" customFormat="1" ht="22.5">
      <c r="B208" s="85"/>
      <c r="C208" s="86"/>
      <c r="D208" s="87" t="s">
        <v>204</v>
      </c>
      <c r="E208" s="88" t="s">
        <v>1</v>
      </c>
      <c r="F208" s="89" t="s">
        <v>318</v>
      </c>
      <c r="G208" s="86"/>
      <c r="H208" s="90">
        <v>156</v>
      </c>
      <c r="J208" s="86"/>
      <c r="K208" s="86"/>
      <c r="L208" s="85"/>
      <c r="M208" s="113"/>
      <c r="N208" s="114"/>
      <c r="O208" s="114"/>
      <c r="P208" s="114"/>
      <c r="Q208" s="114"/>
      <c r="R208" s="114"/>
      <c r="S208" s="114"/>
      <c r="T208" s="119"/>
      <c r="AT208" s="123" t="s">
        <v>204</v>
      </c>
      <c r="AU208" s="123" t="s">
        <v>84</v>
      </c>
      <c r="AV208" s="8" t="s">
        <v>84</v>
      </c>
      <c r="AW208" s="8" t="s">
        <v>32</v>
      </c>
      <c r="AX208" s="8" t="s">
        <v>75</v>
      </c>
      <c r="AY208" s="123" t="s">
        <v>114</v>
      </c>
    </row>
    <row r="209" spans="1:65" s="8" customFormat="1">
      <c r="B209" s="85"/>
      <c r="C209" s="86"/>
      <c r="D209" s="87" t="s">
        <v>204</v>
      </c>
      <c r="E209" s="88" t="s">
        <v>1</v>
      </c>
      <c r="F209" s="89" t="s">
        <v>319</v>
      </c>
      <c r="G209" s="86"/>
      <c r="H209" s="90">
        <v>55</v>
      </c>
      <c r="J209" s="86"/>
      <c r="K209" s="86"/>
      <c r="L209" s="85"/>
      <c r="M209" s="113"/>
      <c r="N209" s="114"/>
      <c r="O209" s="114"/>
      <c r="P209" s="114"/>
      <c r="Q209" s="114"/>
      <c r="R209" s="114"/>
      <c r="S209" s="114"/>
      <c r="T209" s="119"/>
      <c r="AT209" s="123" t="s">
        <v>204</v>
      </c>
      <c r="AU209" s="123" t="s">
        <v>84</v>
      </c>
      <c r="AV209" s="8" t="s">
        <v>84</v>
      </c>
      <c r="AW209" s="8" t="s">
        <v>32</v>
      </c>
      <c r="AX209" s="8" t="s">
        <v>75</v>
      </c>
      <c r="AY209" s="123" t="s">
        <v>114</v>
      </c>
    </row>
    <row r="210" spans="1:65" s="9" customFormat="1">
      <c r="B210" s="127"/>
      <c r="C210" s="128"/>
      <c r="D210" s="87" t="s">
        <v>204</v>
      </c>
      <c r="E210" s="129" t="s">
        <v>1</v>
      </c>
      <c r="F210" s="130" t="s">
        <v>206</v>
      </c>
      <c r="G210" s="128"/>
      <c r="H210" s="131">
        <v>211</v>
      </c>
      <c r="J210" s="128"/>
      <c r="K210" s="128"/>
      <c r="L210" s="127"/>
      <c r="M210" s="141"/>
      <c r="N210" s="142"/>
      <c r="O210" s="142"/>
      <c r="P210" s="142"/>
      <c r="Q210" s="142"/>
      <c r="R210" s="142"/>
      <c r="S210" s="142"/>
      <c r="T210" s="150"/>
      <c r="AT210" s="152" t="s">
        <v>204</v>
      </c>
      <c r="AU210" s="152" t="s">
        <v>84</v>
      </c>
      <c r="AV210" s="9" t="s">
        <v>113</v>
      </c>
      <c r="AW210" s="9" t="s">
        <v>32</v>
      </c>
      <c r="AX210" s="9" t="s">
        <v>82</v>
      </c>
      <c r="AY210" s="152" t="s">
        <v>114</v>
      </c>
    </row>
    <row r="211" spans="1:65" s="2" customFormat="1" ht="24.2" customHeight="1">
      <c r="A211" s="18"/>
      <c r="B211" s="79"/>
      <c r="C211" s="80" t="s">
        <v>320</v>
      </c>
      <c r="D211" s="80" t="s">
        <v>115</v>
      </c>
      <c r="E211" s="81" t="s">
        <v>321</v>
      </c>
      <c r="F211" s="82" t="s">
        <v>322</v>
      </c>
      <c r="G211" s="83" t="s">
        <v>202</v>
      </c>
      <c r="H211" s="84">
        <v>211</v>
      </c>
      <c r="I211" s="108">
        <v>0</v>
      </c>
      <c r="J211" s="109">
        <f>ROUND(I211*H211,2)</f>
        <v>0</v>
      </c>
      <c r="K211" s="82" t="s">
        <v>119</v>
      </c>
      <c r="L211" s="19"/>
      <c r="M211" s="110" t="s">
        <v>1</v>
      </c>
      <c r="N211" s="111" t="s">
        <v>40</v>
      </c>
      <c r="O211" s="112">
        <v>2E-3</v>
      </c>
      <c r="P211" s="112">
        <f>O211*H211</f>
        <v>0.42199999999999999</v>
      </c>
      <c r="Q211" s="112">
        <v>0</v>
      </c>
      <c r="R211" s="112">
        <f>Q211*H211</f>
        <v>0</v>
      </c>
      <c r="S211" s="112">
        <v>0</v>
      </c>
      <c r="T211" s="118">
        <f>S211*H211</f>
        <v>0</v>
      </c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R211" s="122" t="s">
        <v>113</v>
      </c>
      <c r="AT211" s="122" t="s">
        <v>115</v>
      </c>
      <c r="AU211" s="122" t="s">
        <v>84</v>
      </c>
      <c r="AY211" s="53" t="s">
        <v>114</v>
      </c>
      <c r="BE211" s="126">
        <f>IF(N211="základní",J211,0)</f>
        <v>0</v>
      </c>
      <c r="BF211" s="126">
        <f>IF(N211="snížená",J211,0)</f>
        <v>0</v>
      </c>
      <c r="BG211" s="126">
        <f>IF(N211="zákl. přenesená",J211,0)</f>
        <v>0</v>
      </c>
      <c r="BH211" s="126">
        <f>IF(N211="sníž. přenesená",J211,0)</f>
        <v>0</v>
      </c>
      <c r="BI211" s="126">
        <f>IF(N211="nulová",J211,0)</f>
        <v>0</v>
      </c>
      <c r="BJ211" s="53" t="s">
        <v>82</v>
      </c>
      <c r="BK211" s="126">
        <f>ROUND(I211*H211,2)</f>
        <v>0</v>
      </c>
      <c r="BL211" s="53" t="s">
        <v>113</v>
      </c>
      <c r="BM211" s="122" t="s">
        <v>323</v>
      </c>
    </row>
    <row r="212" spans="1:65" s="8" customFormat="1">
      <c r="B212" s="85"/>
      <c r="C212" s="86"/>
      <c r="D212" s="87" t="s">
        <v>204</v>
      </c>
      <c r="E212" s="88" t="s">
        <v>1</v>
      </c>
      <c r="F212" s="89" t="s">
        <v>324</v>
      </c>
      <c r="G212" s="86"/>
      <c r="H212" s="90">
        <v>211</v>
      </c>
      <c r="J212" s="86"/>
      <c r="K212" s="86"/>
      <c r="L212" s="85"/>
      <c r="M212" s="113"/>
      <c r="N212" s="114"/>
      <c r="O212" s="114"/>
      <c r="P212" s="114"/>
      <c r="Q212" s="114"/>
      <c r="R212" s="114"/>
      <c r="S212" s="114"/>
      <c r="T212" s="119"/>
      <c r="AT212" s="123" t="s">
        <v>204</v>
      </c>
      <c r="AU212" s="123" t="s">
        <v>84</v>
      </c>
      <c r="AV212" s="8" t="s">
        <v>84</v>
      </c>
      <c r="AW212" s="8" t="s">
        <v>32</v>
      </c>
      <c r="AX212" s="8" t="s">
        <v>75</v>
      </c>
      <c r="AY212" s="123" t="s">
        <v>114</v>
      </c>
    </row>
    <row r="213" spans="1:65" s="9" customFormat="1">
      <c r="B213" s="127"/>
      <c r="C213" s="128"/>
      <c r="D213" s="87" t="s">
        <v>204</v>
      </c>
      <c r="E213" s="129" t="s">
        <v>1</v>
      </c>
      <c r="F213" s="130" t="s">
        <v>206</v>
      </c>
      <c r="G213" s="128"/>
      <c r="H213" s="131">
        <v>211</v>
      </c>
      <c r="J213" s="128"/>
      <c r="K213" s="128"/>
      <c r="L213" s="127"/>
      <c r="M213" s="141"/>
      <c r="N213" s="142"/>
      <c r="O213" s="142"/>
      <c r="P213" s="142"/>
      <c r="Q213" s="142"/>
      <c r="R213" s="142"/>
      <c r="S213" s="142"/>
      <c r="T213" s="150"/>
      <c r="AT213" s="152" t="s">
        <v>204</v>
      </c>
      <c r="AU213" s="152" t="s">
        <v>84</v>
      </c>
      <c r="AV213" s="9" t="s">
        <v>113</v>
      </c>
      <c r="AW213" s="9" t="s">
        <v>32</v>
      </c>
      <c r="AX213" s="9" t="s">
        <v>82</v>
      </c>
      <c r="AY213" s="152" t="s">
        <v>114</v>
      </c>
    </row>
    <row r="214" spans="1:65" s="2" customFormat="1" ht="24.2" customHeight="1">
      <c r="A214" s="18"/>
      <c r="B214" s="79"/>
      <c r="C214" s="80" t="s">
        <v>325</v>
      </c>
      <c r="D214" s="80" t="s">
        <v>115</v>
      </c>
      <c r="E214" s="81" t="s">
        <v>326</v>
      </c>
      <c r="F214" s="82" t="s">
        <v>327</v>
      </c>
      <c r="G214" s="83" t="s">
        <v>202</v>
      </c>
      <c r="H214" s="84">
        <v>55</v>
      </c>
      <c r="I214" s="108">
        <v>0</v>
      </c>
      <c r="J214" s="109">
        <f>ROUND(I214*H214,2)</f>
        <v>0</v>
      </c>
      <c r="K214" s="82" t="s">
        <v>119</v>
      </c>
      <c r="L214" s="19"/>
      <c r="M214" s="110" t="s">
        <v>1</v>
      </c>
      <c r="N214" s="111" t="s">
        <v>40</v>
      </c>
      <c r="O214" s="112">
        <v>2E-3</v>
      </c>
      <c r="P214" s="112">
        <f>O214*H214</f>
        <v>0.11</v>
      </c>
      <c r="Q214" s="112">
        <v>0</v>
      </c>
      <c r="R214" s="112">
        <f>Q214*H214</f>
        <v>0</v>
      </c>
      <c r="S214" s="112">
        <v>0</v>
      </c>
      <c r="T214" s="118">
        <f>S214*H214</f>
        <v>0</v>
      </c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R214" s="122" t="s">
        <v>113</v>
      </c>
      <c r="AT214" s="122" t="s">
        <v>115</v>
      </c>
      <c r="AU214" s="122" t="s">
        <v>84</v>
      </c>
      <c r="AY214" s="53" t="s">
        <v>114</v>
      </c>
      <c r="BE214" s="126">
        <f>IF(N214="základní",J214,0)</f>
        <v>0</v>
      </c>
      <c r="BF214" s="126">
        <f>IF(N214="snížená",J214,0)</f>
        <v>0</v>
      </c>
      <c r="BG214" s="126">
        <f>IF(N214="zákl. přenesená",J214,0)</f>
        <v>0</v>
      </c>
      <c r="BH214" s="126">
        <f>IF(N214="sníž. přenesená",J214,0)</f>
        <v>0</v>
      </c>
      <c r="BI214" s="126">
        <f>IF(N214="nulová",J214,0)</f>
        <v>0</v>
      </c>
      <c r="BJ214" s="53" t="s">
        <v>82</v>
      </c>
      <c r="BK214" s="126">
        <f>ROUND(I214*H214,2)</f>
        <v>0</v>
      </c>
      <c r="BL214" s="53" t="s">
        <v>113</v>
      </c>
      <c r="BM214" s="122" t="s">
        <v>328</v>
      </c>
    </row>
    <row r="215" spans="1:65" s="8" customFormat="1" ht="22.5">
      <c r="B215" s="85"/>
      <c r="C215" s="86"/>
      <c r="D215" s="87" t="s">
        <v>204</v>
      </c>
      <c r="E215" s="88" t="s">
        <v>1</v>
      </c>
      <c r="F215" s="89" t="s">
        <v>329</v>
      </c>
      <c r="G215" s="86"/>
      <c r="H215" s="90">
        <v>55</v>
      </c>
      <c r="J215" s="86"/>
      <c r="K215" s="86"/>
      <c r="L215" s="85"/>
      <c r="M215" s="113"/>
      <c r="N215" s="114"/>
      <c r="O215" s="114"/>
      <c r="P215" s="114"/>
      <c r="Q215" s="114"/>
      <c r="R215" s="114"/>
      <c r="S215" s="114"/>
      <c r="T215" s="119"/>
      <c r="AT215" s="123" t="s">
        <v>204</v>
      </c>
      <c r="AU215" s="123" t="s">
        <v>84</v>
      </c>
      <c r="AV215" s="8" t="s">
        <v>84</v>
      </c>
      <c r="AW215" s="8" t="s">
        <v>32</v>
      </c>
      <c r="AX215" s="8" t="s">
        <v>75</v>
      </c>
      <c r="AY215" s="123" t="s">
        <v>114</v>
      </c>
    </row>
    <row r="216" spans="1:65" s="9" customFormat="1">
      <c r="B216" s="127"/>
      <c r="C216" s="128"/>
      <c r="D216" s="87" t="s">
        <v>204</v>
      </c>
      <c r="E216" s="129" t="s">
        <v>1</v>
      </c>
      <c r="F216" s="130" t="s">
        <v>206</v>
      </c>
      <c r="G216" s="128"/>
      <c r="H216" s="131">
        <v>55</v>
      </c>
      <c r="J216" s="128"/>
      <c r="K216" s="128"/>
      <c r="L216" s="127"/>
      <c r="M216" s="141"/>
      <c r="N216" s="142"/>
      <c r="O216" s="142"/>
      <c r="P216" s="142"/>
      <c r="Q216" s="142"/>
      <c r="R216" s="142"/>
      <c r="S216" s="142"/>
      <c r="T216" s="150"/>
      <c r="AT216" s="152" t="s">
        <v>204</v>
      </c>
      <c r="AU216" s="152" t="s">
        <v>84</v>
      </c>
      <c r="AV216" s="9" t="s">
        <v>113</v>
      </c>
      <c r="AW216" s="9" t="s">
        <v>32</v>
      </c>
      <c r="AX216" s="9" t="s">
        <v>82</v>
      </c>
      <c r="AY216" s="152" t="s">
        <v>114</v>
      </c>
    </row>
    <row r="217" spans="1:65" s="2" customFormat="1" ht="33" customHeight="1">
      <c r="A217" s="18"/>
      <c r="B217" s="79"/>
      <c r="C217" s="80" t="s">
        <v>330</v>
      </c>
      <c r="D217" s="80" t="s">
        <v>115</v>
      </c>
      <c r="E217" s="81" t="s">
        <v>331</v>
      </c>
      <c r="F217" s="82" t="s">
        <v>332</v>
      </c>
      <c r="G217" s="83" t="s">
        <v>202</v>
      </c>
      <c r="H217" s="84">
        <v>211</v>
      </c>
      <c r="I217" s="108">
        <v>0</v>
      </c>
      <c r="J217" s="109">
        <f>ROUND(I217*H217,2)</f>
        <v>0</v>
      </c>
      <c r="K217" s="82" t="s">
        <v>119</v>
      </c>
      <c r="L217" s="19"/>
      <c r="M217" s="110" t="s">
        <v>1</v>
      </c>
      <c r="N217" s="111" t="s">
        <v>40</v>
      </c>
      <c r="O217" s="112">
        <v>6.6000000000000003E-2</v>
      </c>
      <c r="P217" s="112">
        <f>O217*H217</f>
        <v>13.926</v>
      </c>
      <c r="Q217" s="112">
        <v>0</v>
      </c>
      <c r="R217" s="112">
        <f>Q217*H217</f>
        <v>0</v>
      </c>
      <c r="S217" s="112">
        <v>0</v>
      </c>
      <c r="T217" s="118">
        <f>S217*H217</f>
        <v>0</v>
      </c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R217" s="122" t="s">
        <v>113</v>
      </c>
      <c r="AT217" s="122" t="s">
        <v>115</v>
      </c>
      <c r="AU217" s="122" t="s">
        <v>84</v>
      </c>
      <c r="AY217" s="53" t="s">
        <v>114</v>
      </c>
      <c r="BE217" s="126">
        <f>IF(N217="základní",J217,0)</f>
        <v>0</v>
      </c>
      <c r="BF217" s="126">
        <f>IF(N217="snížená",J217,0)</f>
        <v>0</v>
      </c>
      <c r="BG217" s="126">
        <f>IF(N217="zákl. přenesená",J217,0)</f>
        <v>0</v>
      </c>
      <c r="BH217" s="126">
        <f>IF(N217="sníž. přenesená",J217,0)</f>
        <v>0</v>
      </c>
      <c r="BI217" s="126">
        <f>IF(N217="nulová",J217,0)</f>
        <v>0</v>
      </c>
      <c r="BJ217" s="53" t="s">
        <v>82</v>
      </c>
      <c r="BK217" s="126">
        <f>ROUND(I217*H217,2)</f>
        <v>0</v>
      </c>
      <c r="BL217" s="53" t="s">
        <v>113</v>
      </c>
      <c r="BM217" s="122" t="s">
        <v>333</v>
      </c>
    </row>
    <row r="218" spans="1:65" s="8" customFormat="1">
      <c r="B218" s="85"/>
      <c r="C218" s="86"/>
      <c r="D218" s="87" t="s">
        <v>204</v>
      </c>
      <c r="E218" s="88" t="s">
        <v>1</v>
      </c>
      <c r="F218" s="89" t="s">
        <v>334</v>
      </c>
      <c r="G218" s="86"/>
      <c r="H218" s="90">
        <v>211</v>
      </c>
      <c r="J218" s="86"/>
      <c r="K218" s="86"/>
      <c r="L218" s="85"/>
      <c r="M218" s="113"/>
      <c r="N218" s="114"/>
      <c r="O218" s="114"/>
      <c r="P218" s="114"/>
      <c r="Q218" s="114"/>
      <c r="R218" s="114"/>
      <c r="S218" s="114"/>
      <c r="T218" s="119"/>
      <c r="AT218" s="123" t="s">
        <v>204</v>
      </c>
      <c r="AU218" s="123" t="s">
        <v>84</v>
      </c>
      <c r="AV218" s="8" t="s">
        <v>84</v>
      </c>
      <c r="AW218" s="8" t="s">
        <v>32</v>
      </c>
      <c r="AX218" s="8" t="s">
        <v>75</v>
      </c>
      <c r="AY218" s="123" t="s">
        <v>114</v>
      </c>
    </row>
    <row r="219" spans="1:65" s="9" customFormat="1">
      <c r="B219" s="127"/>
      <c r="C219" s="128"/>
      <c r="D219" s="87" t="s">
        <v>204</v>
      </c>
      <c r="E219" s="129" t="s">
        <v>1</v>
      </c>
      <c r="F219" s="130" t="s">
        <v>206</v>
      </c>
      <c r="G219" s="128"/>
      <c r="H219" s="131">
        <v>211</v>
      </c>
      <c r="J219" s="128"/>
      <c r="K219" s="128"/>
      <c r="L219" s="127"/>
      <c r="M219" s="141"/>
      <c r="N219" s="142"/>
      <c r="O219" s="142"/>
      <c r="P219" s="142"/>
      <c r="Q219" s="142"/>
      <c r="R219" s="142"/>
      <c r="S219" s="142"/>
      <c r="T219" s="150"/>
      <c r="AT219" s="152" t="s">
        <v>204</v>
      </c>
      <c r="AU219" s="152" t="s">
        <v>84</v>
      </c>
      <c r="AV219" s="9" t="s">
        <v>113</v>
      </c>
      <c r="AW219" s="9" t="s">
        <v>32</v>
      </c>
      <c r="AX219" s="9" t="s">
        <v>82</v>
      </c>
      <c r="AY219" s="152" t="s">
        <v>114</v>
      </c>
    </row>
    <row r="220" spans="1:65" s="2" customFormat="1" ht="24.2" customHeight="1">
      <c r="A220" s="18"/>
      <c r="B220" s="79"/>
      <c r="C220" s="80" t="s">
        <v>335</v>
      </c>
      <c r="D220" s="80" t="s">
        <v>115</v>
      </c>
      <c r="E220" s="81" t="s">
        <v>336</v>
      </c>
      <c r="F220" s="82" t="s">
        <v>337</v>
      </c>
      <c r="G220" s="83" t="s">
        <v>202</v>
      </c>
      <c r="H220" s="84">
        <v>211</v>
      </c>
      <c r="I220" s="108">
        <v>0</v>
      </c>
      <c r="J220" s="109">
        <f>ROUND(I220*H220,2)</f>
        <v>0</v>
      </c>
      <c r="K220" s="82" t="s">
        <v>119</v>
      </c>
      <c r="L220" s="19"/>
      <c r="M220" s="110" t="s">
        <v>1</v>
      </c>
      <c r="N220" s="111" t="s">
        <v>40</v>
      </c>
      <c r="O220" s="112">
        <v>0.08</v>
      </c>
      <c r="P220" s="112">
        <f>O220*H220</f>
        <v>16.88</v>
      </c>
      <c r="Q220" s="112">
        <v>0</v>
      </c>
      <c r="R220" s="112">
        <f>Q220*H220</f>
        <v>0</v>
      </c>
      <c r="S220" s="112">
        <v>0</v>
      </c>
      <c r="T220" s="118">
        <f>S220*H220</f>
        <v>0</v>
      </c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R220" s="122" t="s">
        <v>113</v>
      </c>
      <c r="AT220" s="122" t="s">
        <v>115</v>
      </c>
      <c r="AU220" s="122" t="s">
        <v>84</v>
      </c>
      <c r="AY220" s="53" t="s">
        <v>114</v>
      </c>
      <c r="BE220" s="126">
        <f>IF(N220="základní",J220,0)</f>
        <v>0</v>
      </c>
      <c r="BF220" s="126">
        <f>IF(N220="snížená",J220,0)</f>
        <v>0</v>
      </c>
      <c r="BG220" s="126">
        <f>IF(N220="zákl. přenesená",J220,0)</f>
        <v>0</v>
      </c>
      <c r="BH220" s="126">
        <f>IF(N220="sníž. přenesená",J220,0)</f>
        <v>0</v>
      </c>
      <c r="BI220" s="126">
        <f>IF(N220="nulová",J220,0)</f>
        <v>0</v>
      </c>
      <c r="BJ220" s="53" t="s">
        <v>82</v>
      </c>
      <c r="BK220" s="126">
        <f>ROUND(I220*H220,2)</f>
        <v>0</v>
      </c>
      <c r="BL220" s="53" t="s">
        <v>113</v>
      </c>
      <c r="BM220" s="122" t="s">
        <v>338</v>
      </c>
    </row>
    <row r="221" spans="1:65" s="8" customFormat="1">
      <c r="B221" s="85"/>
      <c r="C221" s="86"/>
      <c r="D221" s="87" t="s">
        <v>204</v>
      </c>
      <c r="E221" s="88" t="s">
        <v>1</v>
      </c>
      <c r="F221" s="89" t="s">
        <v>339</v>
      </c>
      <c r="G221" s="86"/>
      <c r="H221" s="90">
        <v>211</v>
      </c>
      <c r="J221" s="86"/>
      <c r="K221" s="86"/>
      <c r="L221" s="85"/>
      <c r="M221" s="113"/>
      <c r="N221" s="114"/>
      <c r="O221" s="114"/>
      <c r="P221" s="114"/>
      <c r="Q221" s="114"/>
      <c r="R221" s="114"/>
      <c r="S221" s="114"/>
      <c r="T221" s="119"/>
      <c r="AT221" s="123" t="s">
        <v>204</v>
      </c>
      <c r="AU221" s="123" t="s">
        <v>84</v>
      </c>
      <c r="AV221" s="8" t="s">
        <v>84</v>
      </c>
      <c r="AW221" s="8" t="s">
        <v>32</v>
      </c>
      <c r="AX221" s="8" t="s">
        <v>75</v>
      </c>
      <c r="AY221" s="123" t="s">
        <v>114</v>
      </c>
    </row>
    <row r="222" spans="1:65" s="9" customFormat="1">
      <c r="B222" s="127"/>
      <c r="C222" s="128"/>
      <c r="D222" s="87" t="s">
        <v>204</v>
      </c>
      <c r="E222" s="129" t="s">
        <v>1</v>
      </c>
      <c r="F222" s="130" t="s">
        <v>206</v>
      </c>
      <c r="G222" s="128"/>
      <c r="H222" s="131">
        <v>211</v>
      </c>
      <c r="J222" s="128"/>
      <c r="K222" s="128"/>
      <c r="L222" s="127"/>
      <c r="M222" s="141"/>
      <c r="N222" s="142"/>
      <c r="O222" s="142"/>
      <c r="P222" s="142"/>
      <c r="Q222" s="142"/>
      <c r="R222" s="142"/>
      <c r="S222" s="142"/>
      <c r="T222" s="150"/>
      <c r="AT222" s="152" t="s">
        <v>204</v>
      </c>
      <c r="AU222" s="152" t="s">
        <v>84</v>
      </c>
      <c r="AV222" s="9" t="s">
        <v>113</v>
      </c>
      <c r="AW222" s="9" t="s">
        <v>32</v>
      </c>
      <c r="AX222" s="9" t="s">
        <v>82</v>
      </c>
      <c r="AY222" s="152" t="s">
        <v>114</v>
      </c>
    </row>
    <row r="223" spans="1:65" s="7" customFormat="1" ht="22.9" customHeight="1">
      <c r="B223" s="74"/>
      <c r="C223" s="75"/>
      <c r="D223" s="76" t="s">
        <v>74</v>
      </c>
      <c r="E223" s="78" t="s">
        <v>152</v>
      </c>
      <c r="F223" s="78" t="s">
        <v>340</v>
      </c>
      <c r="G223" s="75"/>
      <c r="H223" s="75"/>
      <c r="J223" s="107">
        <f>BK223</f>
        <v>0</v>
      </c>
      <c r="K223" s="75"/>
      <c r="L223" s="74"/>
      <c r="M223" s="104"/>
      <c r="N223" s="105"/>
      <c r="O223" s="105"/>
      <c r="P223" s="106">
        <f>SUM(P224:P262)</f>
        <v>42.106000000000002</v>
      </c>
      <c r="Q223" s="105"/>
      <c r="R223" s="106">
        <f>SUM(R224:R262)</f>
        <v>4.3449099999999996</v>
      </c>
      <c r="S223" s="105"/>
      <c r="T223" s="117">
        <f>SUM(T224:T262)</f>
        <v>0</v>
      </c>
      <c r="AR223" s="120" t="s">
        <v>82</v>
      </c>
      <c r="AT223" s="121" t="s">
        <v>74</v>
      </c>
      <c r="AU223" s="121" t="s">
        <v>82</v>
      </c>
      <c r="AY223" s="120" t="s">
        <v>114</v>
      </c>
      <c r="BK223" s="125">
        <f>SUM(BK224:BK262)</f>
        <v>0</v>
      </c>
    </row>
    <row r="224" spans="1:65" s="2" customFormat="1" ht="24.2" customHeight="1">
      <c r="A224" s="18"/>
      <c r="B224" s="79"/>
      <c r="C224" s="80" t="s">
        <v>341</v>
      </c>
      <c r="D224" s="80" t="s">
        <v>115</v>
      </c>
      <c r="E224" s="81" t="s">
        <v>342</v>
      </c>
      <c r="F224" s="82" t="s">
        <v>343</v>
      </c>
      <c r="G224" s="83" t="s">
        <v>344</v>
      </c>
      <c r="H224" s="84">
        <v>29</v>
      </c>
      <c r="I224" s="108">
        <v>0</v>
      </c>
      <c r="J224" s="109">
        <f>ROUND(I224*H224,2)</f>
        <v>0</v>
      </c>
      <c r="K224" s="82" t="s">
        <v>174</v>
      </c>
      <c r="L224" s="19"/>
      <c r="M224" s="110" t="s">
        <v>1</v>
      </c>
      <c r="N224" s="111" t="s">
        <v>40</v>
      </c>
      <c r="O224" s="112">
        <v>0.32400000000000001</v>
      </c>
      <c r="P224" s="112">
        <f>O224*H224</f>
        <v>9.3960000000000008</v>
      </c>
      <c r="Q224" s="112">
        <v>1.0000000000000001E-5</v>
      </c>
      <c r="R224" s="112">
        <f>Q224*H224</f>
        <v>2.9E-4</v>
      </c>
      <c r="S224" s="112">
        <v>0</v>
      </c>
      <c r="T224" s="118">
        <f>S224*H224</f>
        <v>0</v>
      </c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R224" s="122" t="s">
        <v>113</v>
      </c>
      <c r="AT224" s="122" t="s">
        <v>115</v>
      </c>
      <c r="AU224" s="122" t="s">
        <v>84</v>
      </c>
      <c r="AY224" s="53" t="s">
        <v>114</v>
      </c>
      <c r="BE224" s="126">
        <f>IF(N224="základní",J224,0)</f>
        <v>0</v>
      </c>
      <c r="BF224" s="126">
        <f>IF(N224="snížená",J224,0)</f>
        <v>0</v>
      </c>
      <c r="BG224" s="126">
        <f>IF(N224="zákl. přenesená",J224,0)</f>
        <v>0</v>
      </c>
      <c r="BH224" s="126">
        <f>IF(N224="sníž. přenesená",J224,0)</f>
        <v>0</v>
      </c>
      <c r="BI224" s="126">
        <f>IF(N224="nulová",J224,0)</f>
        <v>0</v>
      </c>
      <c r="BJ224" s="53" t="s">
        <v>82</v>
      </c>
      <c r="BK224" s="126">
        <f>ROUND(I224*H224,2)</f>
        <v>0</v>
      </c>
      <c r="BL224" s="53" t="s">
        <v>113</v>
      </c>
      <c r="BM224" s="122" t="s">
        <v>345</v>
      </c>
    </row>
    <row r="225" spans="1:65" s="8" customFormat="1" ht="22.5">
      <c r="B225" s="85"/>
      <c r="C225" s="86"/>
      <c r="D225" s="87" t="s">
        <v>204</v>
      </c>
      <c r="E225" s="88" t="s">
        <v>1</v>
      </c>
      <c r="F225" s="89" t="s">
        <v>346</v>
      </c>
      <c r="G225" s="86"/>
      <c r="H225" s="90">
        <v>29</v>
      </c>
      <c r="J225" s="86"/>
      <c r="K225" s="86"/>
      <c r="L225" s="85"/>
      <c r="M225" s="113"/>
      <c r="N225" s="114"/>
      <c r="O225" s="114"/>
      <c r="P225" s="114"/>
      <c r="Q225" s="114"/>
      <c r="R225" s="114"/>
      <c r="S225" s="114"/>
      <c r="T225" s="119"/>
      <c r="AT225" s="123" t="s">
        <v>204</v>
      </c>
      <c r="AU225" s="123" t="s">
        <v>84</v>
      </c>
      <c r="AV225" s="8" t="s">
        <v>84</v>
      </c>
      <c r="AW225" s="8" t="s">
        <v>32</v>
      </c>
      <c r="AX225" s="8" t="s">
        <v>75</v>
      </c>
      <c r="AY225" s="123" t="s">
        <v>114</v>
      </c>
    </row>
    <row r="226" spans="1:65" s="9" customFormat="1">
      <c r="B226" s="127"/>
      <c r="C226" s="128"/>
      <c r="D226" s="87" t="s">
        <v>204</v>
      </c>
      <c r="E226" s="129" t="s">
        <v>1</v>
      </c>
      <c r="F226" s="130" t="s">
        <v>206</v>
      </c>
      <c r="G226" s="128"/>
      <c r="H226" s="131">
        <v>29</v>
      </c>
      <c r="J226" s="128"/>
      <c r="K226" s="128"/>
      <c r="L226" s="127"/>
      <c r="M226" s="141"/>
      <c r="N226" s="142"/>
      <c r="O226" s="142"/>
      <c r="P226" s="142"/>
      <c r="Q226" s="142"/>
      <c r="R226" s="142"/>
      <c r="S226" s="142"/>
      <c r="T226" s="150"/>
      <c r="AT226" s="152" t="s">
        <v>204</v>
      </c>
      <c r="AU226" s="152" t="s">
        <v>84</v>
      </c>
      <c r="AV226" s="9" t="s">
        <v>113</v>
      </c>
      <c r="AW226" s="9" t="s">
        <v>32</v>
      </c>
      <c r="AX226" s="9" t="s">
        <v>82</v>
      </c>
      <c r="AY226" s="152" t="s">
        <v>114</v>
      </c>
    </row>
    <row r="227" spans="1:65" s="2" customFormat="1" ht="24.2" customHeight="1">
      <c r="A227" s="18"/>
      <c r="B227" s="79"/>
      <c r="C227" s="136" t="s">
        <v>347</v>
      </c>
      <c r="D227" s="136" t="s">
        <v>249</v>
      </c>
      <c r="E227" s="137" t="s">
        <v>348</v>
      </c>
      <c r="F227" s="138" t="s">
        <v>349</v>
      </c>
      <c r="G227" s="139" t="s">
        <v>344</v>
      </c>
      <c r="H227" s="140">
        <v>29</v>
      </c>
      <c r="I227" s="145">
        <v>0</v>
      </c>
      <c r="J227" s="146">
        <f>ROUND(I227*H227,2)</f>
        <v>0</v>
      </c>
      <c r="K227" s="138" t="s">
        <v>119</v>
      </c>
      <c r="L227" s="147"/>
      <c r="M227" s="148" t="s">
        <v>1</v>
      </c>
      <c r="N227" s="149" t="s">
        <v>40</v>
      </c>
      <c r="O227" s="112">
        <v>0</v>
      </c>
      <c r="P227" s="112">
        <f>O227*H227</f>
        <v>0</v>
      </c>
      <c r="Q227" s="112">
        <v>2.4199999999999998E-3</v>
      </c>
      <c r="R227" s="112">
        <f>Q227*H227</f>
        <v>7.0180000000000006E-2</v>
      </c>
      <c r="S227" s="112">
        <v>0</v>
      </c>
      <c r="T227" s="118">
        <f>S227*H227</f>
        <v>0</v>
      </c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R227" s="122" t="s">
        <v>152</v>
      </c>
      <c r="AT227" s="122" t="s">
        <v>249</v>
      </c>
      <c r="AU227" s="122" t="s">
        <v>84</v>
      </c>
      <c r="AY227" s="53" t="s">
        <v>114</v>
      </c>
      <c r="BE227" s="126">
        <f>IF(N227="základní",J227,0)</f>
        <v>0</v>
      </c>
      <c r="BF227" s="126">
        <f>IF(N227="snížená",J227,0)</f>
        <v>0</v>
      </c>
      <c r="BG227" s="126">
        <f>IF(N227="zákl. přenesená",J227,0)</f>
        <v>0</v>
      </c>
      <c r="BH227" s="126">
        <f>IF(N227="sníž. přenesená",J227,0)</f>
        <v>0</v>
      </c>
      <c r="BI227" s="126">
        <f>IF(N227="nulová",J227,0)</f>
        <v>0</v>
      </c>
      <c r="BJ227" s="53" t="s">
        <v>82</v>
      </c>
      <c r="BK227" s="126">
        <f>ROUND(I227*H227,2)</f>
        <v>0</v>
      </c>
      <c r="BL227" s="53" t="s">
        <v>113</v>
      </c>
      <c r="BM227" s="122" t="s">
        <v>350</v>
      </c>
    </row>
    <row r="228" spans="1:65" s="2" customFormat="1" ht="24.2" customHeight="1">
      <c r="A228" s="18"/>
      <c r="B228" s="79"/>
      <c r="C228" s="80" t="s">
        <v>351</v>
      </c>
      <c r="D228" s="80" t="s">
        <v>115</v>
      </c>
      <c r="E228" s="81" t="s">
        <v>352</v>
      </c>
      <c r="F228" s="82" t="s">
        <v>353</v>
      </c>
      <c r="G228" s="83" t="s">
        <v>354</v>
      </c>
      <c r="H228" s="84">
        <v>2</v>
      </c>
      <c r="I228" s="108">
        <v>0</v>
      </c>
      <c r="J228" s="109">
        <f>ROUND(I228*H228,2)</f>
        <v>0</v>
      </c>
      <c r="K228" s="82" t="s">
        <v>119</v>
      </c>
      <c r="L228" s="19"/>
      <c r="M228" s="110" t="s">
        <v>1</v>
      </c>
      <c r="N228" s="111" t="s">
        <v>40</v>
      </c>
      <c r="O228" s="112">
        <v>1.847</v>
      </c>
      <c r="P228" s="112">
        <f>O228*H228</f>
        <v>3.694</v>
      </c>
      <c r="Q228" s="112">
        <v>0.12526000000000001</v>
      </c>
      <c r="R228" s="112">
        <f>Q228*H228</f>
        <v>0.25052000000000002</v>
      </c>
      <c r="S228" s="112">
        <v>0</v>
      </c>
      <c r="T228" s="118">
        <f>S228*H228</f>
        <v>0</v>
      </c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R228" s="122" t="s">
        <v>113</v>
      </c>
      <c r="AT228" s="122" t="s">
        <v>115</v>
      </c>
      <c r="AU228" s="122" t="s">
        <v>84</v>
      </c>
      <c r="AY228" s="53" t="s">
        <v>114</v>
      </c>
      <c r="BE228" s="126">
        <f>IF(N228="základní",J228,0)</f>
        <v>0</v>
      </c>
      <c r="BF228" s="126">
        <f>IF(N228="snížená",J228,0)</f>
        <v>0</v>
      </c>
      <c r="BG228" s="126">
        <f>IF(N228="zákl. přenesená",J228,0)</f>
        <v>0</v>
      </c>
      <c r="BH228" s="126">
        <f>IF(N228="sníž. přenesená",J228,0)</f>
        <v>0</v>
      </c>
      <c r="BI228" s="126">
        <f>IF(N228="nulová",J228,0)</f>
        <v>0</v>
      </c>
      <c r="BJ228" s="53" t="s">
        <v>82</v>
      </c>
      <c r="BK228" s="126">
        <f>ROUND(I228*H228,2)</f>
        <v>0</v>
      </c>
      <c r="BL228" s="53" t="s">
        <v>113</v>
      </c>
      <c r="BM228" s="122" t="s">
        <v>355</v>
      </c>
    </row>
    <row r="229" spans="1:65" s="8" customFormat="1">
      <c r="B229" s="85"/>
      <c r="C229" s="86"/>
      <c r="D229" s="87" t="s">
        <v>204</v>
      </c>
      <c r="E229" s="88" t="s">
        <v>1</v>
      </c>
      <c r="F229" s="89" t="s">
        <v>356</v>
      </c>
      <c r="G229" s="86"/>
      <c r="H229" s="90">
        <v>2</v>
      </c>
      <c r="J229" s="86"/>
      <c r="K229" s="86"/>
      <c r="L229" s="85"/>
      <c r="M229" s="113"/>
      <c r="N229" s="114"/>
      <c r="O229" s="114"/>
      <c r="P229" s="114"/>
      <c r="Q229" s="114"/>
      <c r="R229" s="114"/>
      <c r="S229" s="114"/>
      <c r="T229" s="119"/>
      <c r="AT229" s="123" t="s">
        <v>204</v>
      </c>
      <c r="AU229" s="123" t="s">
        <v>84</v>
      </c>
      <c r="AV229" s="8" t="s">
        <v>84</v>
      </c>
      <c r="AW229" s="8" t="s">
        <v>32</v>
      </c>
      <c r="AX229" s="8" t="s">
        <v>75</v>
      </c>
      <c r="AY229" s="123" t="s">
        <v>114</v>
      </c>
    </row>
    <row r="230" spans="1:65" s="9" customFormat="1">
      <c r="B230" s="127"/>
      <c r="C230" s="128"/>
      <c r="D230" s="87" t="s">
        <v>204</v>
      </c>
      <c r="E230" s="129" t="s">
        <v>1</v>
      </c>
      <c r="F230" s="130" t="s">
        <v>206</v>
      </c>
      <c r="G230" s="128"/>
      <c r="H230" s="131">
        <v>2</v>
      </c>
      <c r="J230" s="128"/>
      <c r="K230" s="128"/>
      <c r="L230" s="127"/>
      <c r="M230" s="141"/>
      <c r="N230" s="142"/>
      <c r="O230" s="142"/>
      <c r="P230" s="142"/>
      <c r="Q230" s="142"/>
      <c r="R230" s="142"/>
      <c r="S230" s="142"/>
      <c r="T230" s="150"/>
      <c r="AT230" s="152" t="s">
        <v>204</v>
      </c>
      <c r="AU230" s="152" t="s">
        <v>84</v>
      </c>
      <c r="AV230" s="9" t="s">
        <v>113</v>
      </c>
      <c r="AW230" s="9" t="s">
        <v>32</v>
      </c>
      <c r="AX230" s="9" t="s">
        <v>82</v>
      </c>
      <c r="AY230" s="152" t="s">
        <v>114</v>
      </c>
    </row>
    <row r="231" spans="1:65" s="2" customFormat="1" ht="21.75" customHeight="1">
      <c r="A231" s="18"/>
      <c r="B231" s="79"/>
      <c r="C231" s="136" t="s">
        <v>357</v>
      </c>
      <c r="D231" s="136" t="s">
        <v>249</v>
      </c>
      <c r="E231" s="137" t="s">
        <v>358</v>
      </c>
      <c r="F231" s="138" t="s">
        <v>359</v>
      </c>
      <c r="G231" s="139" t="s">
        <v>354</v>
      </c>
      <c r="H231" s="140">
        <v>2</v>
      </c>
      <c r="I231" s="145">
        <v>0</v>
      </c>
      <c r="J231" s="146">
        <f>ROUND(I231*H231,2)</f>
        <v>0</v>
      </c>
      <c r="K231" s="138" t="s">
        <v>119</v>
      </c>
      <c r="L231" s="147"/>
      <c r="M231" s="148" t="s">
        <v>1</v>
      </c>
      <c r="N231" s="149" t="s">
        <v>40</v>
      </c>
      <c r="O231" s="112">
        <v>0</v>
      </c>
      <c r="P231" s="112">
        <f>O231*H231</f>
        <v>0</v>
      </c>
      <c r="Q231" s="112">
        <v>0.1</v>
      </c>
      <c r="R231" s="112">
        <f>Q231*H231</f>
        <v>0.2</v>
      </c>
      <c r="S231" s="112">
        <v>0</v>
      </c>
      <c r="T231" s="118">
        <f>S231*H231</f>
        <v>0</v>
      </c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R231" s="122" t="s">
        <v>152</v>
      </c>
      <c r="AT231" s="122" t="s">
        <v>249</v>
      </c>
      <c r="AU231" s="122" t="s">
        <v>84</v>
      </c>
      <c r="AY231" s="53" t="s">
        <v>114</v>
      </c>
      <c r="BE231" s="126">
        <f>IF(N231="základní",J231,0)</f>
        <v>0</v>
      </c>
      <c r="BF231" s="126">
        <f>IF(N231="snížená",J231,0)</f>
        <v>0</v>
      </c>
      <c r="BG231" s="126">
        <f>IF(N231="zákl. přenesená",J231,0)</f>
        <v>0</v>
      </c>
      <c r="BH231" s="126">
        <f>IF(N231="sníž. přenesená",J231,0)</f>
        <v>0</v>
      </c>
      <c r="BI231" s="126">
        <f>IF(N231="nulová",J231,0)</f>
        <v>0</v>
      </c>
      <c r="BJ231" s="53" t="s">
        <v>82</v>
      </c>
      <c r="BK231" s="126">
        <f>ROUND(I231*H231,2)</f>
        <v>0</v>
      </c>
      <c r="BL231" s="53" t="s">
        <v>113</v>
      </c>
      <c r="BM231" s="122" t="s">
        <v>360</v>
      </c>
    </row>
    <row r="232" spans="1:65" s="2" customFormat="1" ht="24.2" customHeight="1">
      <c r="A232" s="18"/>
      <c r="B232" s="79"/>
      <c r="C232" s="80" t="s">
        <v>361</v>
      </c>
      <c r="D232" s="80" t="s">
        <v>115</v>
      </c>
      <c r="E232" s="81" t="s">
        <v>362</v>
      </c>
      <c r="F232" s="82" t="s">
        <v>363</v>
      </c>
      <c r="G232" s="83" t="s">
        <v>354</v>
      </c>
      <c r="H232" s="84">
        <v>2</v>
      </c>
      <c r="I232" s="108">
        <v>0</v>
      </c>
      <c r="J232" s="109">
        <f>ROUND(I232*H232,2)</f>
        <v>0</v>
      </c>
      <c r="K232" s="82" t="s">
        <v>119</v>
      </c>
      <c r="L232" s="19"/>
      <c r="M232" s="110" t="s">
        <v>1</v>
      </c>
      <c r="N232" s="111" t="s">
        <v>40</v>
      </c>
      <c r="O232" s="112">
        <v>1.417</v>
      </c>
      <c r="P232" s="112">
        <f>O232*H232</f>
        <v>2.8340000000000001</v>
      </c>
      <c r="Q232" s="112">
        <v>3.0759999999999999E-2</v>
      </c>
      <c r="R232" s="112">
        <f>Q232*H232</f>
        <v>6.1519999999999998E-2</v>
      </c>
      <c r="S232" s="112">
        <v>0</v>
      </c>
      <c r="T232" s="118">
        <f>S232*H232</f>
        <v>0</v>
      </c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R232" s="122" t="s">
        <v>113</v>
      </c>
      <c r="AT232" s="122" t="s">
        <v>115</v>
      </c>
      <c r="AU232" s="122" t="s">
        <v>84</v>
      </c>
      <c r="AY232" s="53" t="s">
        <v>114</v>
      </c>
      <c r="BE232" s="126">
        <f>IF(N232="základní",J232,0)</f>
        <v>0</v>
      </c>
      <c r="BF232" s="126">
        <f>IF(N232="snížená",J232,0)</f>
        <v>0</v>
      </c>
      <c r="BG232" s="126">
        <f>IF(N232="zákl. přenesená",J232,0)</f>
        <v>0</v>
      </c>
      <c r="BH232" s="126">
        <f>IF(N232="sníž. přenesená",J232,0)</f>
        <v>0</v>
      </c>
      <c r="BI232" s="126">
        <f>IF(N232="nulová",J232,0)</f>
        <v>0</v>
      </c>
      <c r="BJ232" s="53" t="s">
        <v>82</v>
      </c>
      <c r="BK232" s="126">
        <f>ROUND(I232*H232,2)</f>
        <v>0</v>
      </c>
      <c r="BL232" s="53" t="s">
        <v>113</v>
      </c>
      <c r="BM232" s="122" t="s">
        <v>364</v>
      </c>
    </row>
    <row r="233" spans="1:65" s="8" customFormat="1">
      <c r="B233" s="85"/>
      <c r="C233" s="86"/>
      <c r="D233" s="87" t="s">
        <v>204</v>
      </c>
      <c r="E233" s="88" t="s">
        <v>1</v>
      </c>
      <c r="F233" s="89" t="s">
        <v>356</v>
      </c>
      <c r="G233" s="86"/>
      <c r="H233" s="90">
        <v>2</v>
      </c>
      <c r="J233" s="86"/>
      <c r="K233" s="86"/>
      <c r="L233" s="85"/>
      <c r="M233" s="113"/>
      <c r="N233" s="114"/>
      <c r="O233" s="114"/>
      <c r="P233" s="114"/>
      <c r="Q233" s="114"/>
      <c r="R233" s="114"/>
      <c r="S233" s="114"/>
      <c r="T233" s="119"/>
      <c r="AT233" s="123" t="s">
        <v>204</v>
      </c>
      <c r="AU233" s="123" t="s">
        <v>84</v>
      </c>
      <c r="AV233" s="8" t="s">
        <v>84</v>
      </c>
      <c r="AW233" s="8" t="s">
        <v>32</v>
      </c>
      <c r="AX233" s="8" t="s">
        <v>75</v>
      </c>
      <c r="AY233" s="123" t="s">
        <v>114</v>
      </c>
    </row>
    <row r="234" spans="1:65" s="9" customFormat="1">
      <c r="B234" s="127"/>
      <c r="C234" s="128"/>
      <c r="D234" s="87" t="s">
        <v>204</v>
      </c>
      <c r="E234" s="129" t="s">
        <v>1</v>
      </c>
      <c r="F234" s="130" t="s">
        <v>206</v>
      </c>
      <c r="G234" s="128"/>
      <c r="H234" s="131">
        <v>2</v>
      </c>
      <c r="J234" s="128"/>
      <c r="K234" s="128"/>
      <c r="L234" s="127"/>
      <c r="M234" s="141"/>
      <c r="N234" s="142"/>
      <c r="O234" s="142"/>
      <c r="P234" s="142"/>
      <c r="Q234" s="142"/>
      <c r="R234" s="142"/>
      <c r="S234" s="142"/>
      <c r="T234" s="150"/>
      <c r="AT234" s="152" t="s">
        <v>204</v>
      </c>
      <c r="AU234" s="152" t="s">
        <v>84</v>
      </c>
      <c r="AV234" s="9" t="s">
        <v>113</v>
      </c>
      <c r="AW234" s="9" t="s">
        <v>32</v>
      </c>
      <c r="AX234" s="9" t="s">
        <v>82</v>
      </c>
      <c r="AY234" s="152" t="s">
        <v>114</v>
      </c>
    </row>
    <row r="235" spans="1:65" s="2" customFormat="1" ht="24.2" customHeight="1">
      <c r="A235" s="18"/>
      <c r="B235" s="79"/>
      <c r="C235" s="136" t="s">
        <v>365</v>
      </c>
      <c r="D235" s="136" t="s">
        <v>249</v>
      </c>
      <c r="E235" s="137" t="s">
        <v>366</v>
      </c>
      <c r="F235" s="138" t="s">
        <v>367</v>
      </c>
      <c r="G235" s="139" t="s">
        <v>354</v>
      </c>
      <c r="H235" s="140">
        <v>2</v>
      </c>
      <c r="I235" s="145">
        <v>0</v>
      </c>
      <c r="J235" s="146">
        <f>ROUND(I235*H235,2)</f>
        <v>0</v>
      </c>
      <c r="K235" s="138" t="s">
        <v>119</v>
      </c>
      <c r="L235" s="147"/>
      <c r="M235" s="148" t="s">
        <v>1</v>
      </c>
      <c r="N235" s="149" t="s">
        <v>40</v>
      </c>
      <c r="O235" s="112">
        <v>0</v>
      </c>
      <c r="P235" s="112">
        <f>O235*H235</f>
        <v>0</v>
      </c>
      <c r="Q235" s="112">
        <v>7.0000000000000007E-2</v>
      </c>
      <c r="R235" s="112">
        <f>Q235*H235</f>
        <v>0.14000000000000001</v>
      </c>
      <c r="S235" s="112">
        <v>0</v>
      </c>
      <c r="T235" s="118">
        <f>S235*H235</f>
        <v>0</v>
      </c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R235" s="122" t="s">
        <v>152</v>
      </c>
      <c r="AT235" s="122" t="s">
        <v>249</v>
      </c>
      <c r="AU235" s="122" t="s">
        <v>84</v>
      </c>
      <c r="AY235" s="53" t="s">
        <v>114</v>
      </c>
      <c r="BE235" s="126">
        <f>IF(N235="základní",J235,0)</f>
        <v>0</v>
      </c>
      <c r="BF235" s="126">
        <f>IF(N235="snížená",J235,0)</f>
        <v>0</v>
      </c>
      <c r="BG235" s="126">
        <f>IF(N235="zákl. přenesená",J235,0)</f>
        <v>0</v>
      </c>
      <c r="BH235" s="126">
        <f>IF(N235="sníž. přenesená",J235,0)</f>
        <v>0</v>
      </c>
      <c r="BI235" s="126">
        <f>IF(N235="nulová",J235,0)</f>
        <v>0</v>
      </c>
      <c r="BJ235" s="53" t="s">
        <v>82</v>
      </c>
      <c r="BK235" s="126">
        <f>ROUND(I235*H235,2)</f>
        <v>0</v>
      </c>
      <c r="BL235" s="53" t="s">
        <v>113</v>
      </c>
      <c r="BM235" s="122" t="s">
        <v>368</v>
      </c>
    </row>
    <row r="236" spans="1:65" s="2" customFormat="1" ht="24.2" customHeight="1">
      <c r="A236" s="18"/>
      <c r="B236" s="79"/>
      <c r="C236" s="80" t="s">
        <v>369</v>
      </c>
      <c r="D236" s="80" t="s">
        <v>115</v>
      </c>
      <c r="E236" s="81" t="s">
        <v>370</v>
      </c>
      <c r="F236" s="82" t="s">
        <v>371</v>
      </c>
      <c r="G236" s="83" t="s">
        <v>354</v>
      </c>
      <c r="H236" s="84">
        <v>2</v>
      </c>
      <c r="I236" s="108">
        <v>0</v>
      </c>
      <c r="J236" s="109">
        <f>ROUND(I236*H236,2)</f>
        <v>0</v>
      </c>
      <c r="K236" s="82" t="s">
        <v>119</v>
      </c>
      <c r="L236" s="19"/>
      <c r="M236" s="110" t="s">
        <v>1</v>
      </c>
      <c r="N236" s="111" t="s">
        <v>40</v>
      </c>
      <c r="O236" s="112">
        <v>2.1080000000000001</v>
      </c>
      <c r="P236" s="112">
        <f>O236*H236</f>
        <v>4.2160000000000002</v>
      </c>
      <c r="Q236" s="112">
        <v>3.0759999999999999E-2</v>
      </c>
      <c r="R236" s="112">
        <f>Q236*H236</f>
        <v>6.1519999999999998E-2</v>
      </c>
      <c r="S236" s="112">
        <v>0</v>
      </c>
      <c r="T236" s="118">
        <f>S236*H236</f>
        <v>0</v>
      </c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R236" s="122" t="s">
        <v>113</v>
      </c>
      <c r="AT236" s="122" t="s">
        <v>115</v>
      </c>
      <c r="AU236" s="122" t="s">
        <v>84</v>
      </c>
      <c r="AY236" s="53" t="s">
        <v>114</v>
      </c>
      <c r="BE236" s="126">
        <f>IF(N236="základní",J236,0)</f>
        <v>0</v>
      </c>
      <c r="BF236" s="126">
        <f>IF(N236="snížená",J236,0)</f>
        <v>0</v>
      </c>
      <c r="BG236" s="126">
        <f>IF(N236="zákl. přenesená",J236,0)</f>
        <v>0</v>
      </c>
      <c r="BH236" s="126">
        <f>IF(N236="sníž. přenesená",J236,0)</f>
        <v>0</v>
      </c>
      <c r="BI236" s="126">
        <f>IF(N236="nulová",J236,0)</f>
        <v>0</v>
      </c>
      <c r="BJ236" s="53" t="s">
        <v>82</v>
      </c>
      <c r="BK236" s="126">
        <f>ROUND(I236*H236,2)</f>
        <v>0</v>
      </c>
      <c r="BL236" s="53" t="s">
        <v>113</v>
      </c>
      <c r="BM236" s="122" t="s">
        <v>372</v>
      </c>
    </row>
    <row r="237" spans="1:65" s="8" customFormat="1">
      <c r="B237" s="85"/>
      <c r="C237" s="86"/>
      <c r="D237" s="87" t="s">
        <v>204</v>
      </c>
      <c r="E237" s="88" t="s">
        <v>1</v>
      </c>
      <c r="F237" s="89" t="s">
        <v>356</v>
      </c>
      <c r="G237" s="86"/>
      <c r="H237" s="90">
        <v>2</v>
      </c>
      <c r="J237" s="86"/>
      <c r="K237" s="86"/>
      <c r="L237" s="85"/>
      <c r="M237" s="113"/>
      <c r="N237" s="114"/>
      <c r="O237" s="114"/>
      <c r="P237" s="114"/>
      <c r="Q237" s="114"/>
      <c r="R237" s="114"/>
      <c r="S237" s="114"/>
      <c r="T237" s="119"/>
      <c r="AT237" s="123" t="s">
        <v>204</v>
      </c>
      <c r="AU237" s="123" t="s">
        <v>84</v>
      </c>
      <c r="AV237" s="8" t="s">
        <v>84</v>
      </c>
      <c r="AW237" s="8" t="s">
        <v>32</v>
      </c>
      <c r="AX237" s="8" t="s">
        <v>75</v>
      </c>
      <c r="AY237" s="123" t="s">
        <v>114</v>
      </c>
    </row>
    <row r="238" spans="1:65" s="9" customFormat="1">
      <c r="B238" s="127"/>
      <c r="C238" s="128"/>
      <c r="D238" s="87" t="s">
        <v>204</v>
      </c>
      <c r="E238" s="129" t="s">
        <v>1</v>
      </c>
      <c r="F238" s="130" t="s">
        <v>206</v>
      </c>
      <c r="G238" s="128"/>
      <c r="H238" s="131">
        <v>2</v>
      </c>
      <c r="J238" s="128"/>
      <c r="K238" s="128"/>
      <c r="L238" s="127"/>
      <c r="M238" s="141"/>
      <c r="N238" s="142"/>
      <c r="O238" s="142"/>
      <c r="P238" s="142"/>
      <c r="Q238" s="142"/>
      <c r="R238" s="142"/>
      <c r="S238" s="142"/>
      <c r="T238" s="150"/>
      <c r="AT238" s="152" t="s">
        <v>204</v>
      </c>
      <c r="AU238" s="152" t="s">
        <v>84</v>
      </c>
      <c r="AV238" s="9" t="s">
        <v>113</v>
      </c>
      <c r="AW238" s="9" t="s">
        <v>32</v>
      </c>
      <c r="AX238" s="9" t="s">
        <v>82</v>
      </c>
      <c r="AY238" s="152" t="s">
        <v>114</v>
      </c>
    </row>
    <row r="239" spans="1:65" s="2" customFormat="1" ht="24.2" customHeight="1">
      <c r="A239" s="18"/>
      <c r="B239" s="79"/>
      <c r="C239" s="136" t="s">
        <v>373</v>
      </c>
      <c r="D239" s="136" t="s">
        <v>249</v>
      </c>
      <c r="E239" s="137" t="s">
        <v>374</v>
      </c>
      <c r="F239" s="138" t="s">
        <v>375</v>
      </c>
      <c r="G239" s="139" t="s">
        <v>354</v>
      </c>
      <c r="H239" s="140">
        <v>2</v>
      </c>
      <c r="I239" s="145">
        <v>0</v>
      </c>
      <c r="J239" s="146">
        <f>ROUND(I239*H239,2)</f>
        <v>0</v>
      </c>
      <c r="K239" s="138" t="s">
        <v>119</v>
      </c>
      <c r="L239" s="147"/>
      <c r="M239" s="148" t="s">
        <v>1</v>
      </c>
      <c r="N239" s="149" t="s">
        <v>40</v>
      </c>
      <c r="O239" s="112">
        <v>0</v>
      </c>
      <c r="P239" s="112">
        <f>O239*H239</f>
        <v>0</v>
      </c>
      <c r="Q239" s="112">
        <v>0.155</v>
      </c>
      <c r="R239" s="112">
        <f>Q239*H239</f>
        <v>0.31</v>
      </c>
      <c r="S239" s="112">
        <v>0</v>
      </c>
      <c r="T239" s="118">
        <f>S239*H239</f>
        <v>0</v>
      </c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R239" s="122" t="s">
        <v>152</v>
      </c>
      <c r="AT239" s="122" t="s">
        <v>249</v>
      </c>
      <c r="AU239" s="122" t="s">
        <v>84</v>
      </c>
      <c r="AY239" s="53" t="s">
        <v>114</v>
      </c>
      <c r="BE239" s="126">
        <f>IF(N239="základní",J239,0)</f>
        <v>0</v>
      </c>
      <c r="BF239" s="126">
        <f>IF(N239="snížená",J239,0)</f>
        <v>0</v>
      </c>
      <c r="BG239" s="126">
        <f>IF(N239="zákl. přenesená",J239,0)</f>
        <v>0</v>
      </c>
      <c r="BH239" s="126">
        <f>IF(N239="sníž. přenesená",J239,0)</f>
        <v>0</v>
      </c>
      <c r="BI239" s="126">
        <f>IF(N239="nulová",J239,0)</f>
        <v>0</v>
      </c>
      <c r="BJ239" s="53" t="s">
        <v>82</v>
      </c>
      <c r="BK239" s="126">
        <f>ROUND(I239*H239,2)</f>
        <v>0</v>
      </c>
      <c r="BL239" s="53" t="s">
        <v>113</v>
      </c>
      <c r="BM239" s="122" t="s">
        <v>376</v>
      </c>
    </row>
    <row r="240" spans="1:65" s="2" customFormat="1" ht="24.2" customHeight="1">
      <c r="A240" s="18"/>
      <c r="B240" s="79"/>
      <c r="C240" s="80" t="s">
        <v>377</v>
      </c>
      <c r="D240" s="80" t="s">
        <v>115</v>
      </c>
      <c r="E240" s="81" t="s">
        <v>378</v>
      </c>
      <c r="F240" s="82" t="s">
        <v>379</v>
      </c>
      <c r="G240" s="83" t="s">
        <v>354</v>
      </c>
      <c r="H240" s="84">
        <v>2</v>
      </c>
      <c r="I240" s="108">
        <v>0</v>
      </c>
      <c r="J240" s="109">
        <f>ROUND(I240*H240,2)</f>
        <v>0</v>
      </c>
      <c r="K240" s="82" t="s">
        <v>119</v>
      </c>
      <c r="L240" s="19"/>
      <c r="M240" s="110" t="s">
        <v>1</v>
      </c>
      <c r="N240" s="111" t="s">
        <v>40</v>
      </c>
      <c r="O240" s="112">
        <v>2.4180000000000001</v>
      </c>
      <c r="P240" s="112">
        <f>O240*H240</f>
        <v>4.8360000000000003</v>
      </c>
      <c r="Q240" s="112">
        <v>3.0759999999999999E-2</v>
      </c>
      <c r="R240" s="112">
        <f>Q240*H240</f>
        <v>6.1519999999999998E-2</v>
      </c>
      <c r="S240" s="112">
        <v>0</v>
      </c>
      <c r="T240" s="118">
        <f>S240*H240</f>
        <v>0</v>
      </c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R240" s="122" t="s">
        <v>113</v>
      </c>
      <c r="AT240" s="122" t="s">
        <v>115</v>
      </c>
      <c r="AU240" s="122" t="s">
        <v>84</v>
      </c>
      <c r="AY240" s="53" t="s">
        <v>114</v>
      </c>
      <c r="BE240" s="126">
        <f>IF(N240="základní",J240,0)</f>
        <v>0</v>
      </c>
      <c r="BF240" s="126">
        <f>IF(N240="snížená",J240,0)</f>
        <v>0</v>
      </c>
      <c r="BG240" s="126">
        <f>IF(N240="zákl. přenesená",J240,0)</f>
        <v>0</v>
      </c>
      <c r="BH240" s="126">
        <f>IF(N240="sníž. přenesená",J240,0)</f>
        <v>0</v>
      </c>
      <c r="BI240" s="126">
        <f>IF(N240="nulová",J240,0)</f>
        <v>0</v>
      </c>
      <c r="BJ240" s="53" t="s">
        <v>82</v>
      </c>
      <c r="BK240" s="126">
        <f>ROUND(I240*H240,2)</f>
        <v>0</v>
      </c>
      <c r="BL240" s="53" t="s">
        <v>113</v>
      </c>
      <c r="BM240" s="122" t="s">
        <v>380</v>
      </c>
    </row>
    <row r="241" spans="1:65" s="8" customFormat="1">
      <c r="B241" s="85"/>
      <c r="C241" s="86"/>
      <c r="D241" s="87" t="s">
        <v>204</v>
      </c>
      <c r="E241" s="88" t="s">
        <v>1</v>
      </c>
      <c r="F241" s="89" t="s">
        <v>356</v>
      </c>
      <c r="G241" s="86"/>
      <c r="H241" s="90">
        <v>2</v>
      </c>
      <c r="J241" s="86"/>
      <c r="K241" s="86"/>
      <c r="L241" s="85"/>
      <c r="M241" s="113"/>
      <c r="N241" s="114"/>
      <c r="O241" s="114"/>
      <c r="P241" s="114"/>
      <c r="Q241" s="114"/>
      <c r="R241" s="114"/>
      <c r="S241" s="114"/>
      <c r="T241" s="119"/>
      <c r="AT241" s="123" t="s">
        <v>204</v>
      </c>
      <c r="AU241" s="123" t="s">
        <v>84</v>
      </c>
      <c r="AV241" s="8" t="s">
        <v>84</v>
      </c>
      <c r="AW241" s="8" t="s">
        <v>32</v>
      </c>
      <c r="AX241" s="8" t="s">
        <v>75</v>
      </c>
      <c r="AY241" s="123" t="s">
        <v>114</v>
      </c>
    </row>
    <row r="242" spans="1:65" s="9" customFormat="1">
      <c r="B242" s="127"/>
      <c r="C242" s="128"/>
      <c r="D242" s="87" t="s">
        <v>204</v>
      </c>
      <c r="E242" s="129" t="s">
        <v>1</v>
      </c>
      <c r="F242" s="130" t="s">
        <v>206</v>
      </c>
      <c r="G242" s="128"/>
      <c r="H242" s="131">
        <v>2</v>
      </c>
      <c r="J242" s="128"/>
      <c r="K242" s="128"/>
      <c r="L242" s="127"/>
      <c r="M242" s="141"/>
      <c r="N242" s="142"/>
      <c r="O242" s="142"/>
      <c r="P242" s="142"/>
      <c r="Q242" s="142"/>
      <c r="R242" s="142"/>
      <c r="S242" s="142"/>
      <c r="T242" s="150"/>
      <c r="AT242" s="152" t="s">
        <v>204</v>
      </c>
      <c r="AU242" s="152" t="s">
        <v>84</v>
      </c>
      <c r="AV242" s="9" t="s">
        <v>113</v>
      </c>
      <c r="AW242" s="9" t="s">
        <v>32</v>
      </c>
      <c r="AX242" s="9" t="s">
        <v>82</v>
      </c>
      <c r="AY242" s="152" t="s">
        <v>114</v>
      </c>
    </row>
    <row r="243" spans="1:65" s="2" customFormat="1" ht="33" customHeight="1">
      <c r="A243" s="18"/>
      <c r="B243" s="79"/>
      <c r="C243" s="136" t="s">
        <v>381</v>
      </c>
      <c r="D243" s="136" t="s">
        <v>249</v>
      </c>
      <c r="E243" s="137" t="s">
        <v>382</v>
      </c>
      <c r="F243" s="138" t="s">
        <v>383</v>
      </c>
      <c r="G243" s="139" t="s">
        <v>354</v>
      </c>
      <c r="H243" s="140">
        <v>2</v>
      </c>
      <c r="I243" s="145">
        <v>0</v>
      </c>
      <c r="J243" s="146">
        <f>ROUND(I243*H243,2)</f>
        <v>0</v>
      </c>
      <c r="K243" s="138" t="s">
        <v>119</v>
      </c>
      <c r="L243" s="147"/>
      <c r="M243" s="148" t="s">
        <v>1</v>
      </c>
      <c r="N243" s="149" t="s">
        <v>40</v>
      </c>
      <c r="O243" s="112">
        <v>0</v>
      </c>
      <c r="P243" s="112">
        <f>O243*H243</f>
        <v>0</v>
      </c>
      <c r="Q243" s="112">
        <v>0.35</v>
      </c>
      <c r="R243" s="112">
        <f>Q243*H243</f>
        <v>0.7</v>
      </c>
      <c r="S243" s="112">
        <v>0</v>
      </c>
      <c r="T243" s="118">
        <f>S243*H243</f>
        <v>0</v>
      </c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R243" s="122" t="s">
        <v>152</v>
      </c>
      <c r="AT243" s="122" t="s">
        <v>249</v>
      </c>
      <c r="AU243" s="122" t="s">
        <v>84</v>
      </c>
      <c r="AY243" s="53" t="s">
        <v>114</v>
      </c>
      <c r="BE243" s="126">
        <f>IF(N243="základní",J243,0)</f>
        <v>0</v>
      </c>
      <c r="BF243" s="126">
        <f>IF(N243="snížená",J243,0)</f>
        <v>0</v>
      </c>
      <c r="BG243" s="126">
        <f>IF(N243="zákl. přenesená",J243,0)</f>
        <v>0</v>
      </c>
      <c r="BH243" s="126">
        <f>IF(N243="sníž. přenesená",J243,0)</f>
        <v>0</v>
      </c>
      <c r="BI243" s="126">
        <f>IF(N243="nulová",J243,0)</f>
        <v>0</v>
      </c>
      <c r="BJ243" s="53" t="s">
        <v>82</v>
      </c>
      <c r="BK243" s="126">
        <f>ROUND(I243*H243,2)</f>
        <v>0</v>
      </c>
      <c r="BL243" s="53" t="s">
        <v>113</v>
      </c>
      <c r="BM243" s="122" t="s">
        <v>384</v>
      </c>
    </row>
    <row r="244" spans="1:65" s="2" customFormat="1" ht="24.2" customHeight="1">
      <c r="A244" s="18"/>
      <c r="B244" s="79"/>
      <c r="C244" s="80" t="s">
        <v>385</v>
      </c>
      <c r="D244" s="80" t="s">
        <v>115</v>
      </c>
      <c r="E244" s="81" t="s">
        <v>386</v>
      </c>
      <c r="F244" s="82" t="s">
        <v>387</v>
      </c>
      <c r="G244" s="83" t="s">
        <v>354</v>
      </c>
      <c r="H244" s="84">
        <v>2</v>
      </c>
      <c r="I244" s="108">
        <v>0</v>
      </c>
      <c r="J244" s="109">
        <f>ROUND(I244*H244,2)</f>
        <v>0</v>
      </c>
      <c r="K244" s="82" t="s">
        <v>119</v>
      </c>
      <c r="L244" s="19"/>
      <c r="M244" s="110" t="s">
        <v>1</v>
      </c>
      <c r="N244" s="111" t="s">
        <v>40</v>
      </c>
      <c r="O244" s="112">
        <v>2.0640000000000001</v>
      </c>
      <c r="P244" s="112">
        <f>O244*H244</f>
        <v>4.1280000000000001</v>
      </c>
      <c r="Q244" s="112">
        <v>0.21734000000000001</v>
      </c>
      <c r="R244" s="112">
        <f>Q244*H244</f>
        <v>0.43468000000000001</v>
      </c>
      <c r="S244" s="112">
        <v>0</v>
      </c>
      <c r="T244" s="118">
        <f>S244*H244</f>
        <v>0</v>
      </c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R244" s="122" t="s">
        <v>113</v>
      </c>
      <c r="AT244" s="122" t="s">
        <v>115</v>
      </c>
      <c r="AU244" s="122" t="s">
        <v>84</v>
      </c>
      <c r="AY244" s="53" t="s">
        <v>114</v>
      </c>
      <c r="BE244" s="126">
        <f>IF(N244="základní",J244,0)</f>
        <v>0</v>
      </c>
      <c r="BF244" s="126">
        <f>IF(N244="snížená",J244,0)</f>
        <v>0</v>
      </c>
      <c r="BG244" s="126">
        <f>IF(N244="zákl. přenesená",J244,0)</f>
        <v>0</v>
      </c>
      <c r="BH244" s="126">
        <f>IF(N244="sníž. přenesená",J244,0)</f>
        <v>0</v>
      </c>
      <c r="BI244" s="126">
        <f>IF(N244="nulová",J244,0)</f>
        <v>0</v>
      </c>
      <c r="BJ244" s="53" t="s">
        <v>82</v>
      </c>
      <c r="BK244" s="126">
        <f>ROUND(I244*H244,2)</f>
        <v>0</v>
      </c>
      <c r="BL244" s="53" t="s">
        <v>113</v>
      </c>
      <c r="BM244" s="122" t="s">
        <v>388</v>
      </c>
    </row>
    <row r="245" spans="1:65" s="8" customFormat="1">
      <c r="B245" s="85"/>
      <c r="C245" s="86"/>
      <c r="D245" s="87" t="s">
        <v>204</v>
      </c>
      <c r="E245" s="88" t="s">
        <v>1</v>
      </c>
      <c r="F245" s="89" t="s">
        <v>356</v>
      </c>
      <c r="G245" s="86"/>
      <c r="H245" s="90">
        <v>2</v>
      </c>
      <c r="J245" s="86"/>
      <c r="K245" s="86"/>
      <c r="L245" s="85"/>
      <c r="M245" s="113"/>
      <c r="N245" s="114"/>
      <c r="O245" s="114"/>
      <c r="P245" s="114"/>
      <c r="Q245" s="114"/>
      <c r="R245" s="114"/>
      <c r="S245" s="114"/>
      <c r="T245" s="119"/>
      <c r="AT245" s="123" t="s">
        <v>204</v>
      </c>
      <c r="AU245" s="123" t="s">
        <v>84</v>
      </c>
      <c r="AV245" s="8" t="s">
        <v>84</v>
      </c>
      <c r="AW245" s="8" t="s">
        <v>32</v>
      </c>
      <c r="AX245" s="8" t="s">
        <v>75</v>
      </c>
      <c r="AY245" s="123" t="s">
        <v>114</v>
      </c>
    </row>
    <row r="246" spans="1:65" s="9" customFormat="1">
      <c r="B246" s="127"/>
      <c r="C246" s="128"/>
      <c r="D246" s="87" t="s">
        <v>204</v>
      </c>
      <c r="E246" s="129" t="s">
        <v>1</v>
      </c>
      <c r="F246" s="130" t="s">
        <v>206</v>
      </c>
      <c r="G246" s="128"/>
      <c r="H246" s="131">
        <v>2</v>
      </c>
      <c r="J246" s="128"/>
      <c r="K246" s="128"/>
      <c r="L246" s="127"/>
      <c r="M246" s="141"/>
      <c r="N246" s="142"/>
      <c r="O246" s="142"/>
      <c r="P246" s="142"/>
      <c r="Q246" s="142"/>
      <c r="R246" s="142"/>
      <c r="S246" s="142"/>
      <c r="T246" s="150"/>
      <c r="AT246" s="152" t="s">
        <v>204</v>
      </c>
      <c r="AU246" s="152" t="s">
        <v>84</v>
      </c>
      <c r="AV246" s="9" t="s">
        <v>113</v>
      </c>
      <c r="AW246" s="9" t="s">
        <v>32</v>
      </c>
      <c r="AX246" s="9" t="s">
        <v>82</v>
      </c>
      <c r="AY246" s="152" t="s">
        <v>114</v>
      </c>
    </row>
    <row r="247" spans="1:65" s="2" customFormat="1" ht="24.2" customHeight="1">
      <c r="A247" s="18"/>
      <c r="B247" s="79"/>
      <c r="C247" s="136" t="s">
        <v>389</v>
      </c>
      <c r="D247" s="136" t="s">
        <v>249</v>
      </c>
      <c r="E247" s="137" t="s">
        <v>390</v>
      </c>
      <c r="F247" s="138" t="s">
        <v>391</v>
      </c>
      <c r="G247" s="139" t="s">
        <v>354</v>
      </c>
      <c r="H247" s="140">
        <v>2</v>
      </c>
      <c r="I247" s="145">
        <v>0</v>
      </c>
      <c r="J247" s="146">
        <f>ROUND(I247*H247,2)</f>
        <v>0</v>
      </c>
      <c r="K247" s="138" t="s">
        <v>174</v>
      </c>
      <c r="L247" s="147"/>
      <c r="M247" s="148" t="s">
        <v>1</v>
      </c>
      <c r="N247" s="149" t="s">
        <v>40</v>
      </c>
      <c r="O247" s="112">
        <v>0</v>
      </c>
      <c r="P247" s="112">
        <f>O247*H247</f>
        <v>0</v>
      </c>
      <c r="Q247" s="112">
        <v>6.4000000000000001E-2</v>
      </c>
      <c r="R247" s="112">
        <f>Q247*H247</f>
        <v>0.128</v>
      </c>
      <c r="S247" s="112">
        <v>0</v>
      </c>
      <c r="T247" s="118">
        <f>S247*H247</f>
        <v>0</v>
      </c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R247" s="122" t="s">
        <v>152</v>
      </c>
      <c r="AT247" s="122" t="s">
        <v>249</v>
      </c>
      <c r="AU247" s="122" t="s">
        <v>84</v>
      </c>
      <c r="AY247" s="53" t="s">
        <v>114</v>
      </c>
      <c r="BE247" s="126">
        <f>IF(N247="základní",J247,0)</f>
        <v>0</v>
      </c>
      <c r="BF247" s="126">
        <f>IF(N247="snížená",J247,0)</f>
        <v>0</v>
      </c>
      <c r="BG247" s="126">
        <f>IF(N247="zákl. přenesená",J247,0)</f>
        <v>0</v>
      </c>
      <c r="BH247" s="126">
        <f>IF(N247="sníž. přenesená",J247,0)</f>
        <v>0</v>
      </c>
      <c r="BI247" s="126">
        <f>IF(N247="nulová",J247,0)</f>
        <v>0</v>
      </c>
      <c r="BJ247" s="53" t="s">
        <v>82</v>
      </c>
      <c r="BK247" s="126">
        <f>ROUND(I247*H247,2)</f>
        <v>0</v>
      </c>
      <c r="BL247" s="53" t="s">
        <v>113</v>
      </c>
      <c r="BM247" s="122" t="s">
        <v>392</v>
      </c>
    </row>
    <row r="248" spans="1:65" s="2" customFormat="1" ht="24.2" customHeight="1">
      <c r="A248" s="18"/>
      <c r="B248" s="79"/>
      <c r="C248" s="136" t="s">
        <v>393</v>
      </c>
      <c r="D248" s="136" t="s">
        <v>249</v>
      </c>
      <c r="E248" s="137" t="s">
        <v>394</v>
      </c>
      <c r="F248" s="138" t="s">
        <v>395</v>
      </c>
      <c r="G248" s="139" t="s">
        <v>354</v>
      </c>
      <c r="H248" s="140">
        <v>2</v>
      </c>
      <c r="I248" s="145">
        <v>0</v>
      </c>
      <c r="J248" s="146">
        <f>ROUND(I248*H248,2)</f>
        <v>0</v>
      </c>
      <c r="K248" s="138" t="s">
        <v>119</v>
      </c>
      <c r="L248" s="147"/>
      <c r="M248" s="148" t="s">
        <v>1</v>
      </c>
      <c r="N248" s="149" t="s">
        <v>40</v>
      </c>
      <c r="O248" s="112">
        <v>0</v>
      </c>
      <c r="P248" s="112">
        <f>O248*H248</f>
        <v>0</v>
      </c>
      <c r="Q248" s="112">
        <v>6.0000000000000001E-3</v>
      </c>
      <c r="R248" s="112">
        <f>Q248*H248</f>
        <v>1.2E-2</v>
      </c>
      <c r="S248" s="112">
        <v>0</v>
      </c>
      <c r="T248" s="118">
        <f>S248*H248</f>
        <v>0</v>
      </c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R248" s="122" t="s">
        <v>152</v>
      </c>
      <c r="AT248" s="122" t="s">
        <v>249</v>
      </c>
      <c r="AU248" s="122" t="s">
        <v>84</v>
      </c>
      <c r="AY248" s="53" t="s">
        <v>114</v>
      </c>
      <c r="BE248" s="126">
        <f>IF(N248="základní",J248,0)</f>
        <v>0</v>
      </c>
      <c r="BF248" s="126">
        <f>IF(N248="snížená",J248,0)</f>
        <v>0</v>
      </c>
      <c r="BG248" s="126">
        <f>IF(N248="zákl. přenesená",J248,0)</f>
        <v>0</v>
      </c>
      <c r="BH248" s="126">
        <f>IF(N248="sníž. přenesená",J248,0)</f>
        <v>0</v>
      </c>
      <c r="BI248" s="126">
        <f>IF(N248="nulová",J248,0)</f>
        <v>0</v>
      </c>
      <c r="BJ248" s="53" t="s">
        <v>82</v>
      </c>
      <c r="BK248" s="126">
        <f>ROUND(I248*H248,2)</f>
        <v>0</v>
      </c>
      <c r="BL248" s="53" t="s">
        <v>113</v>
      </c>
      <c r="BM248" s="122" t="s">
        <v>396</v>
      </c>
    </row>
    <row r="249" spans="1:65" s="2" customFormat="1" ht="24.2" customHeight="1">
      <c r="A249" s="18"/>
      <c r="B249" s="79"/>
      <c r="C249" s="80" t="s">
        <v>397</v>
      </c>
      <c r="D249" s="80" t="s">
        <v>115</v>
      </c>
      <c r="E249" s="81" t="s">
        <v>398</v>
      </c>
      <c r="F249" s="82" t="s">
        <v>399</v>
      </c>
      <c r="G249" s="83" t="s">
        <v>354</v>
      </c>
      <c r="H249" s="84">
        <v>3</v>
      </c>
      <c r="I249" s="108">
        <v>0</v>
      </c>
      <c r="J249" s="109">
        <f>ROUND(I249*H249,2)</f>
        <v>0</v>
      </c>
      <c r="K249" s="82" t="s">
        <v>174</v>
      </c>
      <c r="L249" s="19"/>
      <c r="M249" s="110" t="s">
        <v>1</v>
      </c>
      <c r="N249" s="111" t="s">
        <v>40</v>
      </c>
      <c r="O249" s="112">
        <v>3.8170000000000002</v>
      </c>
      <c r="P249" s="112">
        <f>O249*H249</f>
        <v>11.451000000000001</v>
      </c>
      <c r="Q249" s="112">
        <v>0.42080000000000001</v>
      </c>
      <c r="R249" s="112">
        <f>Q249*H249</f>
        <v>1.2624</v>
      </c>
      <c r="S249" s="112">
        <v>0</v>
      </c>
      <c r="T249" s="118">
        <f>S249*H249</f>
        <v>0</v>
      </c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R249" s="122" t="s">
        <v>113</v>
      </c>
      <c r="AT249" s="122" t="s">
        <v>115</v>
      </c>
      <c r="AU249" s="122" t="s">
        <v>84</v>
      </c>
      <c r="AY249" s="53" t="s">
        <v>114</v>
      </c>
      <c r="BE249" s="126">
        <f>IF(N249="základní",J249,0)</f>
        <v>0</v>
      </c>
      <c r="BF249" s="126">
        <f>IF(N249="snížená",J249,0)</f>
        <v>0</v>
      </c>
      <c r="BG249" s="126">
        <f>IF(N249="zákl. přenesená",J249,0)</f>
        <v>0</v>
      </c>
      <c r="BH249" s="126">
        <f>IF(N249="sníž. přenesená",J249,0)</f>
        <v>0</v>
      </c>
      <c r="BI249" s="126">
        <f>IF(N249="nulová",J249,0)</f>
        <v>0</v>
      </c>
      <c r="BJ249" s="53" t="s">
        <v>82</v>
      </c>
      <c r="BK249" s="126">
        <f>ROUND(I249*H249,2)</f>
        <v>0</v>
      </c>
      <c r="BL249" s="53" t="s">
        <v>113</v>
      </c>
      <c r="BM249" s="122" t="s">
        <v>400</v>
      </c>
    </row>
    <row r="250" spans="1:65" s="8" customFormat="1" ht="22.5">
      <c r="B250" s="85"/>
      <c r="C250" s="86"/>
      <c r="D250" s="87" t="s">
        <v>204</v>
      </c>
      <c r="E250" s="88" t="s">
        <v>1</v>
      </c>
      <c r="F250" s="89" t="s">
        <v>401</v>
      </c>
      <c r="G250" s="86"/>
      <c r="H250" s="90">
        <v>3</v>
      </c>
      <c r="J250" s="86"/>
      <c r="K250" s="86"/>
      <c r="L250" s="85"/>
      <c r="M250" s="113"/>
      <c r="N250" s="114"/>
      <c r="O250" s="114"/>
      <c r="P250" s="114"/>
      <c r="Q250" s="114"/>
      <c r="R250" s="114"/>
      <c r="S250" s="114"/>
      <c r="T250" s="119"/>
      <c r="AT250" s="123" t="s">
        <v>204</v>
      </c>
      <c r="AU250" s="123" t="s">
        <v>84</v>
      </c>
      <c r="AV250" s="8" t="s">
        <v>84</v>
      </c>
      <c r="AW250" s="8" t="s">
        <v>32</v>
      </c>
      <c r="AX250" s="8" t="s">
        <v>75</v>
      </c>
      <c r="AY250" s="123" t="s">
        <v>114</v>
      </c>
    </row>
    <row r="251" spans="1:65" s="9" customFormat="1">
      <c r="B251" s="127"/>
      <c r="C251" s="128"/>
      <c r="D251" s="87" t="s">
        <v>204</v>
      </c>
      <c r="E251" s="129" t="s">
        <v>1</v>
      </c>
      <c r="F251" s="130" t="s">
        <v>206</v>
      </c>
      <c r="G251" s="128"/>
      <c r="H251" s="131">
        <v>3</v>
      </c>
      <c r="J251" s="128"/>
      <c r="K251" s="128"/>
      <c r="L251" s="127"/>
      <c r="M251" s="141"/>
      <c r="N251" s="142"/>
      <c r="O251" s="142"/>
      <c r="P251" s="142"/>
      <c r="Q251" s="142"/>
      <c r="R251" s="142"/>
      <c r="S251" s="142"/>
      <c r="T251" s="150"/>
      <c r="AT251" s="152" t="s">
        <v>204</v>
      </c>
      <c r="AU251" s="152" t="s">
        <v>84</v>
      </c>
      <c r="AV251" s="9" t="s">
        <v>113</v>
      </c>
      <c r="AW251" s="9" t="s">
        <v>32</v>
      </c>
      <c r="AX251" s="9" t="s">
        <v>82</v>
      </c>
      <c r="AY251" s="152" t="s">
        <v>114</v>
      </c>
    </row>
    <row r="252" spans="1:65" s="2" customFormat="1" ht="24.2" customHeight="1">
      <c r="A252" s="18"/>
      <c r="B252" s="79"/>
      <c r="C252" s="136" t="s">
        <v>402</v>
      </c>
      <c r="D252" s="136" t="s">
        <v>249</v>
      </c>
      <c r="E252" s="137" t="s">
        <v>403</v>
      </c>
      <c r="F252" s="138" t="s">
        <v>404</v>
      </c>
      <c r="G252" s="139" t="s">
        <v>354</v>
      </c>
      <c r="H252" s="140">
        <v>3</v>
      </c>
      <c r="I252" s="145">
        <v>0</v>
      </c>
      <c r="J252" s="146">
        <f>ROUND(I252*H252,2)</f>
        <v>0</v>
      </c>
      <c r="K252" s="138" t="s">
        <v>119</v>
      </c>
      <c r="L252" s="147"/>
      <c r="M252" s="148" t="s">
        <v>1</v>
      </c>
      <c r="N252" s="149" t="s">
        <v>40</v>
      </c>
      <c r="O252" s="112">
        <v>0</v>
      </c>
      <c r="P252" s="112">
        <f>O252*H252</f>
        <v>0</v>
      </c>
      <c r="Q252" s="112">
        <v>5.6300000000000003E-2</v>
      </c>
      <c r="R252" s="112">
        <f>Q252*H252</f>
        <v>0.16889999999999999</v>
      </c>
      <c r="S252" s="112">
        <v>0</v>
      </c>
      <c r="T252" s="118">
        <f>S252*H252</f>
        <v>0</v>
      </c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R252" s="122" t="s">
        <v>152</v>
      </c>
      <c r="AT252" s="122" t="s">
        <v>249</v>
      </c>
      <c r="AU252" s="122" t="s">
        <v>84</v>
      </c>
      <c r="AY252" s="53" t="s">
        <v>114</v>
      </c>
      <c r="BE252" s="126">
        <f>IF(N252="základní",J252,0)</f>
        <v>0</v>
      </c>
      <c r="BF252" s="126">
        <f>IF(N252="snížená",J252,0)</f>
        <v>0</v>
      </c>
      <c r="BG252" s="126">
        <f>IF(N252="zákl. přenesená",J252,0)</f>
        <v>0</v>
      </c>
      <c r="BH252" s="126">
        <f>IF(N252="sníž. přenesená",J252,0)</f>
        <v>0</v>
      </c>
      <c r="BI252" s="126">
        <f>IF(N252="nulová",J252,0)</f>
        <v>0</v>
      </c>
      <c r="BJ252" s="53" t="s">
        <v>82</v>
      </c>
      <c r="BK252" s="126">
        <f>ROUND(I252*H252,2)</f>
        <v>0</v>
      </c>
      <c r="BL252" s="53" t="s">
        <v>113</v>
      </c>
      <c r="BM252" s="122" t="s">
        <v>405</v>
      </c>
    </row>
    <row r="253" spans="1:65" s="2" customFormat="1" ht="24.2" customHeight="1">
      <c r="A253" s="18"/>
      <c r="B253" s="79"/>
      <c r="C253" s="136" t="s">
        <v>406</v>
      </c>
      <c r="D253" s="136" t="s">
        <v>249</v>
      </c>
      <c r="E253" s="137" t="s">
        <v>407</v>
      </c>
      <c r="F253" s="138" t="s">
        <v>408</v>
      </c>
      <c r="G253" s="139" t="s">
        <v>354</v>
      </c>
      <c r="H253" s="140">
        <v>3</v>
      </c>
      <c r="I253" s="145">
        <v>0</v>
      </c>
      <c r="J253" s="146">
        <f>ROUND(I253*H253,2)</f>
        <v>0</v>
      </c>
      <c r="K253" s="138" t="s">
        <v>119</v>
      </c>
      <c r="L253" s="147"/>
      <c r="M253" s="148" t="s">
        <v>1</v>
      </c>
      <c r="N253" s="149" t="s">
        <v>40</v>
      </c>
      <c r="O253" s="112">
        <v>0</v>
      </c>
      <c r="P253" s="112">
        <f>O253*H253</f>
        <v>0</v>
      </c>
      <c r="Q253" s="112">
        <v>2.1000000000000001E-2</v>
      </c>
      <c r="R253" s="112">
        <f>Q253*H253</f>
        <v>6.3E-2</v>
      </c>
      <c r="S253" s="112">
        <v>0</v>
      </c>
      <c r="T253" s="118">
        <f>S253*H253</f>
        <v>0</v>
      </c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R253" s="122" t="s">
        <v>152</v>
      </c>
      <c r="AT253" s="122" t="s">
        <v>249</v>
      </c>
      <c r="AU253" s="122" t="s">
        <v>84</v>
      </c>
      <c r="AY253" s="53" t="s">
        <v>114</v>
      </c>
      <c r="BE253" s="126">
        <f>IF(N253="základní",J253,0)</f>
        <v>0</v>
      </c>
      <c r="BF253" s="126">
        <f>IF(N253="snížená",J253,0)</f>
        <v>0</v>
      </c>
      <c r="BG253" s="126">
        <f>IF(N253="zákl. přenesená",J253,0)</f>
        <v>0</v>
      </c>
      <c r="BH253" s="126">
        <f>IF(N253="sníž. přenesená",J253,0)</f>
        <v>0</v>
      </c>
      <c r="BI253" s="126">
        <f>IF(N253="nulová",J253,0)</f>
        <v>0</v>
      </c>
      <c r="BJ253" s="53" t="s">
        <v>82</v>
      </c>
      <c r="BK253" s="126">
        <f>ROUND(I253*H253,2)</f>
        <v>0</v>
      </c>
      <c r="BL253" s="53" t="s">
        <v>113</v>
      </c>
      <c r="BM253" s="122" t="s">
        <v>409</v>
      </c>
    </row>
    <row r="254" spans="1:65" s="8" customFormat="1">
      <c r="B254" s="85"/>
      <c r="C254" s="86"/>
      <c r="D254" s="87" t="s">
        <v>204</v>
      </c>
      <c r="E254" s="88" t="s">
        <v>1</v>
      </c>
      <c r="F254" s="89" t="s">
        <v>410</v>
      </c>
      <c r="G254" s="86"/>
      <c r="H254" s="90">
        <v>3</v>
      </c>
      <c r="J254" s="86"/>
      <c r="K254" s="86"/>
      <c r="L254" s="85"/>
      <c r="M254" s="113"/>
      <c r="N254" s="114"/>
      <c r="O254" s="114"/>
      <c r="P254" s="114"/>
      <c r="Q254" s="114"/>
      <c r="R254" s="114"/>
      <c r="S254" s="114"/>
      <c r="T254" s="119"/>
      <c r="AT254" s="123" t="s">
        <v>204</v>
      </c>
      <c r="AU254" s="123" t="s">
        <v>84</v>
      </c>
      <c r="AV254" s="8" t="s">
        <v>84</v>
      </c>
      <c r="AW254" s="8" t="s">
        <v>32</v>
      </c>
      <c r="AX254" s="8" t="s">
        <v>75</v>
      </c>
      <c r="AY254" s="123" t="s">
        <v>114</v>
      </c>
    </row>
    <row r="255" spans="1:65" s="9" customFormat="1">
      <c r="B255" s="127"/>
      <c r="C255" s="128"/>
      <c r="D255" s="87" t="s">
        <v>204</v>
      </c>
      <c r="E255" s="129" t="s">
        <v>1</v>
      </c>
      <c r="F255" s="130" t="s">
        <v>206</v>
      </c>
      <c r="G255" s="128"/>
      <c r="H255" s="131">
        <v>3</v>
      </c>
      <c r="J255" s="128"/>
      <c r="K255" s="128"/>
      <c r="L255" s="127"/>
      <c r="M255" s="141"/>
      <c r="N255" s="142"/>
      <c r="O255" s="142"/>
      <c r="P255" s="142"/>
      <c r="Q255" s="142"/>
      <c r="R255" s="142"/>
      <c r="S255" s="142"/>
      <c r="T255" s="150"/>
      <c r="AT255" s="152" t="s">
        <v>204</v>
      </c>
      <c r="AU255" s="152" t="s">
        <v>84</v>
      </c>
      <c r="AV255" s="9" t="s">
        <v>113</v>
      </c>
      <c r="AW255" s="9" t="s">
        <v>32</v>
      </c>
      <c r="AX255" s="9" t="s">
        <v>82</v>
      </c>
      <c r="AY255" s="152" t="s">
        <v>114</v>
      </c>
    </row>
    <row r="256" spans="1:65" s="2" customFormat="1" ht="24.2" customHeight="1">
      <c r="A256" s="18"/>
      <c r="B256" s="79"/>
      <c r="C256" s="136" t="s">
        <v>411</v>
      </c>
      <c r="D256" s="136" t="s">
        <v>249</v>
      </c>
      <c r="E256" s="137" t="s">
        <v>412</v>
      </c>
      <c r="F256" s="138" t="s">
        <v>413</v>
      </c>
      <c r="G256" s="139" t="s">
        <v>354</v>
      </c>
      <c r="H256" s="140">
        <v>3</v>
      </c>
      <c r="I256" s="145">
        <v>0</v>
      </c>
      <c r="J256" s="146">
        <f>ROUND(I256*H256,2)</f>
        <v>0</v>
      </c>
      <c r="K256" s="138" t="s">
        <v>119</v>
      </c>
      <c r="L256" s="147"/>
      <c r="M256" s="148" t="s">
        <v>1</v>
      </c>
      <c r="N256" s="149" t="s">
        <v>40</v>
      </c>
      <c r="O256" s="112">
        <v>0</v>
      </c>
      <c r="P256" s="112">
        <f>O256*H256</f>
        <v>0</v>
      </c>
      <c r="Q256" s="112">
        <v>3.2000000000000001E-2</v>
      </c>
      <c r="R256" s="112">
        <f>Q256*H256</f>
        <v>9.6000000000000002E-2</v>
      </c>
      <c r="S256" s="112">
        <v>0</v>
      </c>
      <c r="T256" s="118">
        <f>S256*H256</f>
        <v>0</v>
      </c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R256" s="122" t="s">
        <v>152</v>
      </c>
      <c r="AT256" s="122" t="s">
        <v>249</v>
      </c>
      <c r="AU256" s="122" t="s">
        <v>84</v>
      </c>
      <c r="AY256" s="53" t="s">
        <v>114</v>
      </c>
      <c r="BE256" s="126">
        <f>IF(N256="základní",J256,0)</f>
        <v>0</v>
      </c>
      <c r="BF256" s="126">
        <f>IF(N256="snížená",J256,0)</f>
        <v>0</v>
      </c>
      <c r="BG256" s="126">
        <f>IF(N256="zákl. přenesená",J256,0)</f>
        <v>0</v>
      </c>
      <c r="BH256" s="126">
        <f>IF(N256="sníž. přenesená",J256,0)</f>
        <v>0</v>
      </c>
      <c r="BI256" s="126">
        <f>IF(N256="nulová",J256,0)</f>
        <v>0</v>
      </c>
      <c r="BJ256" s="53" t="s">
        <v>82</v>
      </c>
      <c r="BK256" s="126">
        <f>ROUND(I256*H256,2)</f>
        <v>0</v>
      </c>
      <c r="BL256" s="53" t="s">
        <v>113</v>
      </c>
      <c r="BM256" s="122" t="s">
        <v>414</v>
      </c>
    </row>
    <row r="257" spans="1:65" s="8" customFormat="1">
      <c r="B257" s="85"/>
      <c r="C257" s="86"/>
      <c r="D257" s="87" t="s">
        <v>204</v>
      </c>
      <c r="E257" s="88" t="s">
        <v>1</v>
      </c>
      <c r="F257" s="89" t="s">
        <v>410</v>
      </c>
      <c r="G257" s="86"/>
      <c r="H257" s="90">
        <v>3</v>
      </c>
      <c r="J257" s="86"/>
      <c r="K257" s="86"/>
      <c r="L257" s="85"/>
      <c r="M257" s="113"/>
      <c r="N257" s="114"/>
      <c r="O257" s="114"/>
      <c r="P257" s="114"/>
      <c r="Q257" s="114"/>
      <c r="R257" s="114"/>
      <c r="S257" s="114"/>
      <c r="T257" s="119"/>
      <c r="AT257" s="123" t="s">
        <v>204</v>
      </c>
      <c r="AU257" s="123" t="s">
        <v>84</v>
      </c>
      <c r="AV257" s="8" t="s">
        <v>84</v>
      </c>
      <c r="AW257" s="8" t="s">
        <v>32</v>
      </c>
      <c r="AX257" s="8" t="s">
        <v>75</v>
      </c>
      <c r="AY257" s="123" t="s">
        <v>114</v>
      </c>
    </row>
    <row r="258" spans="1:65" s="9" customFormat="1">
      <c r="B258" s="127"/>
      <c r="C258" s="128"/>
      <c r="D258" s="87" t="s">
        <v>204</v>
      </c>
      <c r="E258" s="129" t="s">
        <v>1</v>
      </c>
      <c r="F258" s="130" t="s">
        <v>206</v>
      </c>
      <c r="G258" s="128"/>
      <c r="H258" s="131">
        <v>3</v>
      </c>
      <c r="J258" s="128"/>
      <c r="K258" s="128"/>
      <c r="L258" s="127"/>
      <c r="M258" s="141"/>
      <c r="N258" s="142"/>
      <c r="O258" s="142"/>
      <c r="P258" s="142"/>
      <c r="Q258" s="142"/>
      <c r="R258" s="142"/>
      <c r="S258" s="142"/>
      <c r="T258" s="150"/>
      <c r="AT258" s="152" t="s">
        <v>204</v>
      </c>
      <c r="AU258" s="152" t="s">
        <v>84</v>
      </c>
      <c r="AV258" s="9" t="s">
        <v>113</v>
      </c>
      <c r="AW258" s="9" t="s">
        <v>32</v>
      </c>
      <c r="AX258" s="9" t="s">
        <v>82</v>
      </c>
      <c r="AY258" s="152" t="s">
        <v>114</v>
      </c>
    </row>
    <row r="259" spans="1:65" s="2" customFormat="1" ht="33" customHeight="1">
      <c r="A259" s="18"/>
      <c r="B259" s="79"/>
      <c r="C259" s="80" t="s">
        <v>415</v>
      </c>
      <c r="D259" s="80" t="s">
        <v>115</v>
      </c>
      <c r="E259" s="81" t="s">
        <v>416</v>
      </c>
      <c r="F259" s="82" t="s">
        <v>417</v>
      </c>
      <c r="G259" s="83" t="s">
        <v>354</v>
      </c>
      <c r="H259" s="84">
        <v>1</v>
      </c>
      <c r="I259" s="108">
        <v>0</v>
      </c>
      <c r="J259" s="109">
        <f>ROUND(I259*H259,2)</f>
        <v>0</v>
      </c>
      <c r="K259" s="82" t="s">
        <v>174</v>
      </c>
      <c r="L259" s="19"/>
      <c r="M259" s="110" t="s">
        <v>1</v>
      </c>
      <c r="N259" s="111" t="s">
        <v>40</v>
      </c>
      <c r="O259" s="112">
        <v>1.5509999999999999</v>
      </c>
      <c r="P259" s="112">
        <f>O259*H259</f>
        <v>1.5509999999999999</v>
      </c>
      <c r="Q259" s="112">
        <v>0.31108000000000002</v>
      </c>
      <c r="R259" s="112">
        <f>Q259*H259</f>
        <v>0.31108000000000002</v>
      </c>
      <c r="S259" s="112">
        <v>0</v>
      </c>
      <c r="T259" s="118">
        <f>S259*H259</f>
        <v>0</v>
      </c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R259" s="122" t="s">
        <v>113</v>
      </c>
      <c r="AT259" s="122" t="s">
        <v>115</v>
      </c>
      <c r="AU259" s="122" t="s">
        <v>84</v>
      </c>
      <c r="AY259" s="53" t="s">
        <v>114</v>
      </c>
      <c r="BE259" s="126">
        <f>IF(N259="základní",J259,0)</f>
        <v>0</v>
      </c>
      <c r="BF259" s="126">
        <f>IF(N259="snížená",J259,0)</f>
        <v>0</v>
      </c>
      <c r="BG259" s="126">
        <f>IF(N259="zákl. přenesená",J259,0)</f>
        <v>0</v>
      </c>
      <c r="BH259" s="126">
        <f>IF(N259="sníž. přenesená",J259,0)</f>
        <v>0</v>
      </c>
      <c r="BI259" s="126">
        <f>IF(N259="nulová",J259,0)</f>
        <v>0</v>
      </c>
      <c r="BJ259" s="53" t="s">
        <v>82</v>
      </c>
      <c r="BK259" s="126">
        <f>ROUND(I259*H259,2)</f>
        <v>0</v>
      </c>
      <c r="BL259" s="53" t="s">
        <v>113</v>
      </c>
      <c r="BM259" s="122" t="s">
        <v>418</v>
      </c>
    </row>
    <row r="260" spans="1:65" s="8" customFormat="1" ht="22.5">
      <c r="B260" s="85"/>
      <c r="C260" s="86"/>
      <c r="D260" s="87" t="s">
        <v>204</v>
      </c>
      <c r="E260" s="88" t="s">
        <v>1</v>
      </c>
      <c r="F260" s="89" t="s">
        <v>419</v>
      </c>
      <c r="G260" s="86"/>
      <c r="H260" s="90">
        <v>1</v>
      </c>
      <c r="J260" s="86"/>
      <c r="K260" s="86"/>
      <c r="L260" s="85"/>
      <c r="M260" s="113"/>
      <c r="N260" s="114"/>
      <c r="O260" s="114"/>
      <c r="P260" s="114"/>
      <c r="Q260" s="114"/>
      <c r="R260" s="114"/>
      <c r="S260" s="114"/>
      <c r="T260" s="119"/>
      <c r="AT260" s="123" t="s">
        <v>204</v>
      </c>
      <c r="AU260" s="123" t="s">
        <v>84</v>
      </c>
      <c r="AV260" s="8" t="s">
        <v>84</v>
      </c>
      <c r="AW260" s="8" t="s">
        <v>32</v>
      </c>
      <c r="AX260" s="8" t="s">
        <v>75</v>
      </c>
      <c r="AY260" s="123" t="s">
        <v>114</v>
      </c>
    </row>
    <row r="261" spans="1:65" s="9" customFormat="1">
      <c r="B261" s="127"/>
      <c r="C261" s="128"/>
      <c r="D261" s="87" t="s">
        <v>204</v>
      </c>
      <c r="E261" s="129" t="s">
        <v>1</v>
      </c>
      <c r="F261" s="130" t="s">
        <v>206</v>
      </c>
      <c r="G261" s="128"/>
      <c r="H261" s="131">
        <v>1</v>
      </c>
      <c r="J261" s="128"/>
      <c r="K261" s="128"/>
      <c r="L261" s="127"/>
      <c r="M261" s="141"/>
      <c r="N261" s="142"/>
      <c r="O261" s="142"/>
      <c r="P261" s="142"/>
      <c r="Q261" s="142"/>
      <c r="R261" s="142"/>
      <c r="S261" s="142"/>
      <c r="T261" s="150"/>
      <c r="AT261" s="152" t="s">
        <v>204</v>
      </c>
      <c r="AU261" s="152" t="s">
        <v>84</v>
      </c>
      <c r="AV261" s="9" t="s">
        <v>113</v>
      </c>
      <c r="AW261" s="9" t="s">
        <v>32</v>
      </c>
      <c r="AX261" s="9" t="s">
        <v>82</v>
      </c>
      <c r="AY261" s="152" t="s">
        <v>114</v>
      </c>
    </row>
    <row r="262" spans="1:65" s="2" customFormat="1" ht="24.2" customHeight="1">
      <c r="A262" s="18"/>
      <c r="B262" s="79"/>
      <c r="C262" s="136" t="s">
        <v>420</v>
      </c>
      <c r="D262" s="136" t="s">
        <v>249</v>
      </c>
      <c r="E262" s="137" t="s">
        <v>421</v>
      </c>
      <c r="F262" s="138" t="s">
        <v>422</v>
      </c>
      <c r="G262" s="139" t="s">
        <v>354</v>
      </c>
      <c r="H262" s="140">
        <v>1</v>
      </c>
      <c r="I262" s="145">
        <v>0</v>
      </c>
      <c r="J262" s="146">
        <f>ROUND(I262*H262,2)</f>
        <v>0</v>
      </c>
      <c r="K262" s="138" t="s">
        <v>119</v>
      </c>
      <c r="L262" s="147"/>
      <c r="M262" s="148" t="s">
        <v>1</v>
      </c>
      <c r="N262" s="149" t="s">
        <v>40</v>
      </c>
      <c r="O262" s="112">
        <v>0</v>
      </c>
      <c r="P262" s="112">
        <f>O262*H262</f>
        <v>0</v>
      </c>
      <c r="Q262" s="112">
        <v>1.3299999999999999E-2</v>
      </c>
      <c r="R262" s="112">
        <f>Q262*H262</f>
        <v>1.3299999999999999E-2</v>
      </c>
      <c r="S262" s="112">
        <v>0</v>
      </c>
      <c r="T262" s="118">
        <f>S262*H262</f>
        <v>0</v>
      </c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R262" s="122" t="s">
        <v>152</v>
      </c>
      <c r="AT262" s="122" t="s">
        <v>249</v>
      </c>
      <c r="AU262" s="122" t="s">
        <v>84</v>
      </c>
      <c r="AY262" s="53" t="s">
        <v>114</v>
      </c>
      <c r="BE262" s="126">
        <f>IF(N262="základní",J262,0)</f>
        <v>0</v>
      </c>
      <c r="BF262" s="126">
        <f>IF(N262="snížená",J262,0)</f>
        <v>0</v>
      </c>
      <c r="BG262" s="126">
        <f>IF(N262="zákl. přenesená",J262,0)</f>
        <v>0</v>
      </c>
      <c r="BH262" s="126">
        <f>IF(N262="sníž. přenesená",J262,0)</f>
        <v>0</v>
      </c>
      <c r="BI262" s="126">
        <f>IF(N262="nulová",J262,0)</f>
        <v>0</v>
      </c>
      <c r="BJ262" s="53" t="s">
        <v>82</v>
      </c>
      <c r="BK262" s="126">
        <f>ROUND(I262*H262,2)</f>
        <v>0</v>
      </c>
      <c r="BL262" s="53" t="s">
        <v>113</v>
      </c>
      <c r="BM262" s="122" t="s">
        <v>423</v>
      </c>
    </row>
    <row r="263" spans="1:65" s="7" customFormat="1" ht="22.9" customHeight="1">
      <c r="B263" s="74"/>
      <c r="C263" s="75"/>
      <c r="D263" s="76" t="s">
        <v>74</v>
      </c>
      <c r="E263" s="78" t="s">
        <v>157</v>
      </c>
      <c r="F263" s="78" t="s">
        <v>424</v>
      </c>
      <c r="G263" s="75"/>
      <c r="H263" s="75"/>
      <c r="J263" s="107">
        <f>BK263</f>
        <v>0</v>
      </c>
      <c r="K263" s="75"/>
      <c r="L263" s="74"/>
      <c r="M263" s="104"/>
      <c r="N263" s="105"/>
      <c r="O263" s="105"/>
      <c r="P263" s="106">
        <f>SUM(P264:P306)</f>
        <v>42.286000000000001</v>
      </c>
      <c r="Q263" s="105"/>
      <c r="R263" s="106">
        <f>SUM(R264:R306)</f>
        <v>8.2748190000000008</v>
      </c>
      <c r="S263" s="105"/>
      <c r="T263" s="117">
        <f>SUM(T264:T306)</f>
        <v>23.7</v>
      </c>
      <c r="AR263" s="120" t="s">
        <v>82</v>
      </c>
      <c r="AT263" s="121" t="s">
        <v>74</v>
      </c>
      <c r="AU263" s="121" t="s">
        <v>82</v>
      </c>
      <c r="AY263" s="120" t="s">
        <v>114</v>
      </c>
      <c r="BK263" s="125">
        <f>SUM(BK264:BK306)</f>
        <v>0</v>
      </c>
    </row>
    <row r="264" spans="1:65" s="2" customFormat="1" ht="24.2" customHeight="1">
      <c r="A264" s="18"/>
      <c r="B264" s="79"/>
      <c r="C264" s="80" t="s">
        <v>425</v>
      </c>
      <c r="D264" s="80" t="s">
        <v>115</v>
      </c>
      <c r="E264" s="81" t="s">
        <v>426</v>
      </c>
      <c r="F264" s="82" t="s">
        <v>427</v>
      </c>
      <c r="G264" s="83" t="s">
        <v>354</v>
      </c>
      <c r="H264" s="84">
        <v>2</v>
      </c>
      <c r="I264" s="108">
        <v>0</v>
      </c>
      <c r="J264" s="109">
        <f>ROUND(I264*H264,2)</f>
        <v>0</v>
      </c>
      <c r="K264" s="82" t="s">
        <v>119</v>
      </c>
      <c r="L264" s="19"/>
      <c r="M264" s="110" t="s">
        <v>1</v>
      </c>
      <c r="N264" s="111" t="s">
        <v>40</v>
      </c>
      <c r="O264" s="112">
        <v>0.2</v>
      </c>
      <c r="P264" s="112">
        <f>O264*H264</f>
        <v>0.4</v>
      </c>
      <c r="Q264" s="112">
        <v>6.9999999999999999E-4</v>
      </c>
      <c r="R264" s="112">
        <f>Q264*H264</f>
        <v>1.4E-3</v>
      </c>
      <c r="S264" s="112">
        <v>0</v>
      </c>
      <c r="T264" s="118">
        <f>S264*H264</f>
        <v>0</v>
      </c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R264" s="122" t="s">
        <v>113</v>
      </c>
      <c r="AT264" s="122" t="s">
        <v>115</v>
      </c>
      <c r="AU264" s="122" t="s">
        <v>84</v>
      </c>
      <c r="AY264" s="53" t="s">
        <v>114</v>
      </c>
      <c r="BE264" s="126">
        <f>IF(N264="základní",J264,0)</f>
        <v>0</v>
      </c>
      <c r="BF264" s="126">
        <f>IF(N264="snížená",J264,0)</f>
        <v>0</v>
      </c>
      <c r="BG264" s="126">
        <f>IF(N264="zákl. přenesená",J264,0)</f>
        <v>0</v>
      </c>
      <c r="BH264" s="126">
        <f>IF(N264="sníž. přenesená",J264,0)</f>
        <v>0</v>
      </c>
      <c r="BI264" s="126">
        <f>IF(N264="nulová",J264,0)</f>
        <v>0</v>
      </c>
      <c r="BJ264" s="53" t="s">
        <v>82</v>
      </c>
      <c r="BK264" s="126">
        <f>ROUND(I264*H264,2)</f>
        <v>0</v>
      </c>
      <c r="BL264" s="53" t="s">
        <v>113</v>
      </c>
      <c r="BM264" s="122" t="s">
        <v>428</v>
      </c>
    </row>
    <row r="265" spans="1:65" s="8" customFormat="1">
      <c r="B265" s="85"/>
      <c r="C265" s="86"/>
      <c r="D265" s="87" t="s">
        <v>204</v>
      </c>
      <c r="E265" s="88" t="s">
        <v>1</v>
      </c>
      <c r="F265" s="89" t="s">
        <v>429</v>
      </c>
      <c r="G265" s="86"/>
      <c r="H265" s="90">
        <v>2</v>
      </c>
      <c r="J265" s="86"/>
      <c r="K265" s="86"/>
      <c r="L265" s="85"/>
      <c r="M265" s="113"/>
      <c r="N265" s="114"/>
      <c r="O265" s="114"/>
      <c r="P265" s="114"/>
      <c r="Q265" s="114"/>
      <c r="R265" s="114"/>
      <c r="S265" s="114"/>
      <c r="T265" s="119"/>
      <c r="AT265" s="123" t="s">
        <v>204</v>
      </c>
      <c r="AU265" s="123" t="s">
        <v>84</v>
      </c>
      <c r="AV265" s="8" t="s">
        <v>84</v>
      </c>
      <c r="AW265" s="8" t="s">
        <v>32</v>
      </c>
      <c r="AX265" s="8" t="s">
        <v>75</v>
      </c>
      <c r="AY265" s="123" t="s">
        <v>114</v>
      </c>
    </row>
    <row r="266" spans="1:65" s="9" customFormat="1">
      <c r="B266" s="127"/>
      <c r="C266" s="128"/>
      <c r="D266" s="87" t="s">
        <v>204</v>
      </c>
      <c r="E266" s="129" t="s">
        <v>1</v>
      </c>
      <c r="F266" s="130" t="s">
        <v>206</v>
      </c>
      <c r="G266" s="128"/>
      <c r="H266" s="131">
        <v>2</v>
      </c>
      <c r="J266" s="128"/>
      <c r="K266" s="128"/>
      <c r="L266" s="127"/>
      <c r="M266" s="141"/>
      <c r="N266" s="142"/>
      <c r="O266" s="142"/>
      <c r="P266" s="142"/>
      <c r="Q266" s="142"/>
      <c r="R266" s="142"/>
      <c r="S266" s="142"/>
      <c r="T266" s="150"/>
      <c r="AT266" s="152" t="s">
        <v>204</v>
      </c>
      <c r="AU266" s="152" t="s">
        <v>84</v>
      </c>
      <c r="AV266" s="9" t="s">
        <v>113</v>
      </c>
      <c r="AW266" s="9" t="s">
        <v>32</v>
      </c>
      <c r="AX266" s="9" t="s">
        <v>82</v>
      </c>
      <c r="AY266" s="152" t="s">
        <v>114</v>
      </c>
    </row>
    <row r="267" spans="1:65" s="2" customFormat="1" ht="16.5" customHeight="1">
      <c r="A267" s="18"/>
      <c r="B267" s="79"/>
      <c r="C267" s="136" t="s">
        <v>430</v>
      </c>
      <c r="D267" s="136" t="s">
        <v>249</v>
      </c>
      <c r="E267" s="137" t="s">
        <v>431</v>
      </c>
      <c r="F267" s="138" t="s">
        <v>432</v>
      </c>
      <c r="G267" s="139" t="s">
        <v>354</v>
      </c>
      <c r="H267" s="140">
        <v>2</v>
      </c>
      <c r="I267" s="145">
        <v>0</v>
      </c>
      <c r="J267" s="146">
        <f>ROUND(I267*H267,2)</f>
        <v>0</v>
      </c>
      <c r="K267" s="138" t="s">
        <v>119</v>
      </c>
      <c r="L267" s="147"/>
      <c r="M267" s="148" t="s">
        <v>1</v>
      </c>
      <c r="N267" s="149" t="s">
        <v>40</v>
      </c>
      <c r="O267" s="112">
        <v>0</v>
      </c>
      <c r="P267" s="112">
        <f>O267*H267</f>
        <v>0</v>
      </c>
      <c r="Q267" s="112">
        <v>2.5000000000000001E-3</v>
      </c>
      <c r="R267" s="112">
        <f>Q267*H267</f>
        <v>5.0000000000000001E-3</v>
      </c>
      <c r="S267" s="112">
        <v>0</v>
      </c>
      <c r="T267" s="118">
        <f>S267*H267</f>
        <v>0</v>
      </c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R267" s="122" t="s">
        <v>152</v>
      </c>
      <c r="AT267" s="122" t="s">
        <v>249</v>
      </c>
      <c r="AU267" s="122" t="s">
        <v>84</v>
      </c>
      <c r="AY267" s="53" t="s">
        <v>114</v>
      </c>
      <c r="BE267" s="126">
        <f>IF(N267="základní",J267,0)</f>
        <v>0</v>
      </c>
      <c r="BF267" s="126">
        <f>IF(N267="snížená",J267,0)</f>
        <v>0</v>
      </c>
      <c r="BG267" s="126">
        <f>IF(N267="zákl. přenesená",J267,0)</f>
        <v>0</v>
      </c>
      <c r="BH267" s="126">
        <f>IF(N267="sníž. přenesená",J267,0)</f>
        <v>0</v>
      </c>
      <c r="BI267" s="126">
        <f>IF(N267="nulová",J267,0)</f>
        <v>0</v>
      </c>
      <c r="BJ267" s="53" t="s">
        <v>82</v>
      </c>
      <c r="BK267" s="126">
        <f>ROUND(I267*H267,2)</f>
        <v>0</v>
      </c>
      <c r="BL267" s="53" t="s">
        <v>113</v>
      </c>
      <c r="BM267" s="122" t="s">
        <v>433</v>
      </c>
    </row>
    <row r="268" spans="1:65" s="2" customFormat="1" ht="24.2" customHeight="1">
      <c r="A268" s="18"/>
      <c r="B268" s="79"/>
      <c r="C268" s="80" t="s">
        <v>434</v>
      </c>
      <c r="D268" s="80" t="s">
        <v>115</v>
      </c>
      <c r="E268" s="81" t="s">
        <v>435</v>
      </c>
      <c r="F268" s="82" t="s">
        <v>436</v>
      </c>
      <c r="G268" s="83" t="s">
        <v>354</v>
      </c>
      <c r="H268" s="84">
        <v>2</v>
      </c>
      <c r="I268" s="108">
        <v>0</v>
      </c>
      <c r="J268" s="109">
        <f>ROUND(I268*H268,2)</f>
        <v>0</v>
      </c>
      <c r="K268" s="82" t="s">
        <v>119</v>
      </c>
      <c r="L268" s="19"/>
      <c r="M268" s="110" t="s">
        <v>1</v>
      </c>
      <c r="N268" s="111" t="s">
        <v>40</v>
      </c>
      <c r="O268" s="112">
        <v>1.288</v>
      </c>
      <c r="P268" s="112">
        <f>O268*H268</f>
        <v>2.5760000000000001</v>
      </c>
      <c r="Q268" s="112">
        <v>0</v>
      </c>
      <c r="R268" s="112">
        <f>Q268*H268</f>
        <v>0</v>
      </c>
      <c r="S268" s="112">
        <v>0</v>
      </c>
      <c r="T268" s="118">
        <f>S268*H268</f>
        <v>0</v>
      </c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R268" s="122" t="s">
        <v>113</v>
      </c>
      <c r="AT268" s="122" t="s">
        <v>115</v>
      </c>
      <c r="AU268" s="122" t="s">
        <v>84</v>
      </c>
      <c r="AY268" s="53" t="s">
        <v>114</v>
      </c>
      <c r="BE268" s="126">
        <f>IF(N268="základní",J268,0)</f>
        <v>0</v>
      </c>
      <c r="BF268" s="126">
        <f>IF(N268="snížená",J268,0)</f>
        <v>0</v>
      </c>
      <c r="BG268" s="126">
        <f>IF(N268="zákl. přenesená",J268,0)</f>
        <v>0</v>
      </c>
      <c r="BH268" s="126">
        <f>IF(N268="sníž. přenesená",J268,0)</f>
        <v>0</v>
      </c>
      <c r="BI268" s="126">
        <f>IF(N268="nulová",J268,0)</f>
        <v>0</v>
      </c>
      <c r="BJ268" s="53" t="s">
        <v>82</v>
      </c>
      <c r="BK268" s="126">
        <f>ROUND(I268*H268,2)</f>
        <v>0</v>
      </c>
      <c r="BL268" s="53" t="s">
        <v>113</v>
      </c>
      <c r="BM268" s="122" t="s">
        <v>437</v>
      </c>
    </row>
    <row r="269" spans="1:65" s="8" customFormat="1" ht="22.5">
      <c r="B269" s="85"/>
      <c r="C269" s="86"/>
      <c r="D269" s="87" t="s">
        <v>204</v>
      </c>
      <c r="E269" s="88" t="s">
        <v>1</v>
      </c>
      <c r="F269" s="89" t="s">
        <v>438</v>
      </c>
      <c r="G269" s="86"/>
      <c r="H269" s="90">
        <v>2</v>
      </c>
      <c r="J269" s="86"/>
      <c r="K269" s="86"/>
      <c r="L269" s="85"/>
      <c r="M269" s="113"/>
      <c r="N269" s="114"/>
      <c r="O269" s="114"/>
      <c r="P269" s="114"/>
      <c r="Q269" s="114"/>
      <c r="R269" s="114"/>
      <c r="S269" s="114"/>
      <c r="T269" s="119"/>
      <c r="AT269" s="123" t="s">
        <v>204</v>
      </c>
      <c r="AU269" s="123" t="s">
        <v>84</v>
      </c>
      <c r="AV269" s="8" t="s">
        <v>84</v>
      </c>
      <c r="AW269" s="8" t="s">
        <v>32</v>
      </c>
      <c r="AX269" s="8" t="s">
        <v>75</v>
      </c>
      <c r="AY269" s="123" t="s">
        <v>114</v>
      </c>
    </row>
    <row r="270" spans="1:65" s="9" customFormat="1">
      <c r="B270" s="127"/>
      <c r="C270" s="128"/>
      <c r="D270" s="87" t="s">
        <v>204</v>
      </c>
      <c r="E270" s="129" t="s">
        <v>1</v>
      </c>
      <c r="F270" s="130" t="s">
        <v>206</v>
      </c>
      <c r="G270" s="128"/>
      <c r="H270" s="131">
        <v>2</v>
      </c>
      <c r="J270" s="128"/>
      <c r="K270" s="128"/>
      <c r="L270" s="127"/>
      <c r="M270" s="141"/>
      <c r="N270" s="142"/>
      <c r="O270" s="142"/>
      <c r="P270" s="142"/>
      <c r="Q270" s="142"/>
      <c r="R270" s="142"/>
      <c r="S270" s="142"/>
      <c r="T270" s="150"/>
      <c r="AT270" s="152" t="s">
        <v>204</v>
      </c>
      <c r="AU270" s="152" t="s">
        <v>84</v>
      </c>
      <c r="AV270" s="9" t="s">
        <v>113</v>
      </c>
      <c r="AW270" s="9" t="s">
        <v>32</v>
      </c>
      <c r="AX270" s="9" t="s">
        <v>82</v>
      </c>
      <c r="AY270" s="152" t="s">
        <v>114</v>
      </c>
    </row>
    <row r="271" spans="1:65" s="2" customFormat="1" ht="16.5" customHeight="1">
      <c r="A271" s="18"/>
      <c r="B271" s="79"/>
      <c r="C271" s="136" t="s">
        <v>439</v>
      </c>
      <c r="D271" s="136" t="s">
        <v>249</v>
      </c>
      <c r="E271" s="137" t="s">
        <v>440</v>
      </c>
      <c r="F271" s="138" t="s">
        <v>441</v>
      </c>
      <c r="G271" s="139" t="s">
        <v>354</v>
      </c>
      <c r="H271" s="140">
        <v>2</v>
      </c>
      <c r="I271" s="145">
        <v>0</v>
      </c>
      <c r="J271" s="146">
        <f>ROUND(I271*H271,2)</f>
        <v>0</v>
      </c>
      <c r="K271" s="138" t="s">
        <v>119</v>
      </c>
      <c r="L271" s="147"/>
      <c r="M271" s="148" t="s">
        <v>1</v>
      </c>
      <c r="N271" s="149" t="s">
        <v>40</v>
      </c>
      <c r="O271" s="112">
        <v>0</v>
      </c>
      <c r="P271" s="112">
        <f>O271*H271</f>
        <v>0</v>
      </c>
      <c r="Q271" s="112">
        <v>8.9999999999999993E-3</v>
      </c>
      <c r="R271" s="112">
        <f>Q271*H271</f>
        <v>1.7999999999999999E-2</v>
      </c>
      <c r="S271" s="112">
        <v>0</v>
      </c>
      <c r="T271" s="118">
        <f>S271*H271</f>
        <v>0</v>
      </c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R271" s="122" t="s">
        <v>152</v>
      </c>
      <c r="AT271" s="122" t="s">
        <v>249</v>
      </c>
      <c r="AU271" s="122" t="s">
        <v>84</v>
      </c>
      <c r="AY271" s="53" t="s">
        <v>114</v>
      </c>
      <c r="BE271" s="126">
        <f>IF(N271="základní",J271,0)</f>
        <v>0</v>
      </c>
      <c r="BF271" s="126">
        <f>IF(N271="snížená",J271,0)</f>
        <v>0</v>
      </c>
      <c r="BG271" s="126">
        <f>IF(N271="zákl. přenesená",J271,0)</f>
        <v>0</v>
      </c>
      <c r="BH271" s="126">
        <f>IF(N271="sníž. přenesená",J271,0)</f>
        <v>0</v>
      </c>
      <c r="BI271" s="126">
        <f>IF(N271="nulová",J271,0)</f>
        <v>0</v>
      </c>
      <c r="BJ271" s="53" t="s">
        <v>82</v>
      </c>
      <c r="BK271" s="126">
        <f>ROUND(I271*H271,2)</f>
        <v>0</v>
      </c>
      <c r="BL271" s="53" t="s">
        <v>113</v>
      </c>
      <c r="BM271" s="122" t="s">
        <v>442</v>
      </c>
    </row>
    <row r="272" spans="1:65" s="2" customFormat="1" ht="24.2" customHeight="1">
      <c r="A272" s="18"/>
      <c r="B272" s="79"/>
      <c r="C272" s="80" t="s">
        <v>443</v>
      </c>
      <c r="D272" s="80" t="s">
        <v>115</v>
      </c>
      <c r="E272" s="81" t="s">
        <v>444</v>
      </c>
      <c r="F272" s="82" t="s">
        <v>445</v>
      </c>
      <c r="G272" s="83" t="s">
        <v>354</v>
      </c>
      <c r="H272" s="84">
        <v>4</v>
      </c>
      <c r="I272" s="108">
        <v>0</v>
      </c>
      <c r="J272" s="109">
        <f>ROUND(I272*H272,2)</f>
        <v>0</v>
      </c>
      <c r="K272" s="82" t="s">
        <v>119</v>
      </c>
      <c r="L272" s="19"/>
      <c r="M272" s="110" t="s">
        <v>1</v>
      </c>
      <c r="N272" s="111" t="s">
        <v>40</v>
      </c>
      <c r="O272" s="112">
        <v>0.54900000000000004</v>
      </c>
      <c r="P272" s="112">
        <f>O272*H272</f>
        <v>2.1960000000000002</v>
      </c>
      <c r="Q272" s="112">
        <v>0.11241</v>
      </c>
      <c r="R272" s="112">
        <f>Q272*H272</f>
        <v>0.44963999999999998</v>
      </c>
      <c r="S272" s="112">
        <v>0</v>
      </c>
      <c r="T272" s="118">
        <f>S272*H272</f>
        <v>0</v>
      </c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R272" s="122" t="s">
        <v>113</v>
      </c>
      <c r="AT272" s="122" t="s">
        <v>115</v>
      </c>
      <c r="AU272" s="122" t="s">
        <v>84</v>
      </c>
      <c r="AY272" s="53" t="s">
        <v>114</v>
      </c>
      <c r="BE272" s="126">
        <f>IF(N272="základní",J272,0)</f>
        <v>0</v>
      </c>
      <c r="BF272" s="126">
        <f>IF(N272="snížená",J272,0)</f>
        <v>0</v>
      </c>
      <c r="BG272" s="126">
        <f>IF(N272="zákl. přenesená",J272,0)</f>
        <v>0</v>
      </c>
      <c r="BH272" s="126">
        <f>IF(N272="sníž. přenesená",J272,0)</f>
        <v>0</v>
      </c>
      <c r="BI272" s="126">
        <f>IF(N272="nulová",J272,0)</f>
        <v>0</v>
      </c>
      <c r="BJ272" s="53" t="s">
        <v>82</v>
      </c>
      <c r="BK272" s="126">
        <f>ROUND(I272*H272,2)</f>
        <v>0</v>
      </c>
      <c r="BL272" s="53" t="s">
        <v>113</v>
      </c>
      <c r="BM272" s="122" t="s">
        <v>446</v>
      </c>
    </row>
    <row r="273" spans="1:65" s="8" customFormat="1">
      <c r="B273" s="85"/>
      <c r="C273" s="86"/>
      <c r="D273" s="87" t="s">
        <v>204</v>
      </c>
      <c r="E273" s="88" t="s">
        <v>1</v>
      </c>
      <c r="F273" s="89" t="s">
        <v>447</v>
      </c>
      <c r="G273" s="86"/>
      <c r="H273" s="90">
        <v>2</v>
      </c>
      <c r="J273" s="86"/>
      <c r="K273" s="86"/>
      <c r="L273" s="85"/>
      <c r="M273" s="113"/>
      <c r="N273" s="114"/>
      <c r="O273" s="114"/>
      <c r="P273" s="114"/>
      <c r="Q273" s="114"/>
      <c r="R273" s="114"/>
      <c r="S273" s="114"/>
      <c r="T273" s="119"/>
      <c r="AT273" s="123" t="s">
        <v>204</v>
      </c>
      <c r="AU273" s="123" t="s">
        <v>84</v>
      </c>
      <c r="AV273" s="8" t="s">
        <v>84</v>
      </c>
      <c r="AW273" s="8" t="s">
        <v>32</v>
      </c>
      <c r="AX273" s="8" t="s">
        <v>75</v>
      </c>
      <c r="AY273" s="123" t="s">
        <v>114</v>
      </c>
    </row>
    <row r="274" spans="1:65" s="8" customFormat="1">
      <c r="B274" s="85"/>
      <c r="C274" s="86"/>
      <c r="D274" s="87" t="s">
        <v>204</v>
      </c>
      <c r="E274" s="88" t="s">
        <v>1</v>
      </c>
      <c r="F274" s="89" t="s">
        <v>448</v>
      </c>
      <c r="G274" s="86"/>
      <c r="H274" s="90">
        <v>2</v>
      </c>
      <c r="J274" s="86"/>
      <c r="K274" s="86"/>
      <c r="L274" s="85"/>
      <c r="M274" s="113"/>
      <c r="N274" s="114"/>
      <c r="O274" s="114"/>
      <c r="P274" s="114"/>
      <c r="Q274" s="114"/>
      <c r="R274" s="114"/>
      <c r="S274" s="114"/>
      <c r="T274" s="119"/>
      <c r="AT274" s="123" t="s">
        <v>204</v>
      </c>
      <c r="AU274" s="123" t="s">
        <v>84</v>
      </c>
      <c r="AV274" s="8" t="s">
        <v>84</v>
      </c>
      <c r="AW274" s="8" t="s">
        <v>32</v>
      </c>
      <c r="AX274" s="8" t="s">
        <v>75</v>
      </c>
      <c r="AY274" s="123" t="s">
        <v>114</v>
      </c>
    </row>
    <row r="275" spans="1:65" s="9" customFormat="1">
      <c r="B275" s="127"/>
      <c r="C275" s="128"/>
      <c r="D275" s="87" t="s">
        <v>204</v>
      </c>
      <c r="E275" s="129" t="s">
        <v>1</v>
      </c>
      <c r="F275" s="130" t="s">
        <v>206</v>
      </c>
      <c r="G275" s="128"/>
      <c r="H275" s="131">
        <v>4</v>
      </c>
      <c r="J275" s="128"/>
      <c r="K275" s="128"/>
      <c r="L275" s="127"/>
      <c r="M275" s="141"/>
      <c r="N275" s="142"/>
      <c r="O275" s="142"/>
      <c r="P275" s="142"/>
      <c r="Q275" s="142"/>
      <c r="R275" s="142"/>
      <c r="S275" s="142"/>
      <c r="T275" s="150"/>
      <c r="AT275" s="152" t="s">
        <v>204</v>
      </c>
      <c r="AU275" s="152" t="s">
        <v>84</v>
      </c>
      <c r="AV275" s="9" t="s">
        <v>113</v>
      </c>
      <c r="AW275" s="9" t="s">
        <v>32</v>
      </c>
      <c r="AX275" s="9" t="s">
        <v>82</v>
      </c>
      <c r="AY275" s="152" t="s">
        <v>114</v>
      </c>
    </row>
    <row r="276" spans="1:65" s="2" customFormat="1" ht="21.75" customHeight="1">
      <c r="A276" s="18"/>
      <c r="B276" s="79"/>
      <c r="C276" s="136" t="s">
        <v>449</v>
      </c>
      <c r="D276" s="136" t="s">
        <v>249</v>
      </c>
      <c r="E276" s="137" t="s">
        <v>450</v>
      </c>
      <c r="F276" s="138" t="s">
        <v>451</v>
      </c>
      <c r="G276" s="139" t="s">
        <v>354</v>
      </c>
      <c r="H276" s="140">
        <v>4</v>
      </c>
      <c r="I276" s="145">
        <v>0</v>
      </c>
      <c r="J276" s="146">
        <f>ROUND(I276*H276,2)</f>
        <v>0</v>
      </c>
      <c r="K276" s="138" t="s">
        <v>452</v>
      </c>
      <c r="L276" s="147"/>
      <c r="M276" s="148" t="s">
        <v>1</v>
      </c>
      <c r="N276" s="149" t="s">
        <v>40</v>
      </c>
      <c r="O276" s="112">
        <v>0</v>
      </c>
      <c r="P276" s="112">
        <f>O276*H276</f>
        <v>0</v>
      </c>
      <c r="Q276" s="112">
        <v>6.1000000000000004E-3</v>
      </c>
      <c r="R276" s="112">
        <f>Q276*H276</f>
        <v>2.4400000000000002E-2</v>
      </c>
      <c r="S276" s="112">
        <v>0</v>
      </c>
      <c r="T276" s="118">
        <f>S276*H276</f>
        <v>0</v>
      </c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R276" s="122" t="s">
        <v>152</v>
      </c>
      <c r="AT276" s="122" t="s">
        <v>249</v>
      </c>
      <c r="AU276" s="122" t="s">
        <v>84</v>
      </c>
      <c r="AY276" s="53" t="s">
        <v>114</v>
      </c>
      <c r="BE276" s="126">
        <f>IF(N276="základní",J276,0)</f>
        <v>0</v>
      </c>
      <c r="BF276" s="126">
        <f>IF(N276="snížená",J276,0)</f>
        <v>0</v>
      </c>
      <c r="BG276" s="126">
        <f>IF(N276="zákl. přenesená",J276,0)</f>
        <v>0</v>
      </c>
      <c r="BH276" s="126">
        <f>IF(N276="sníž. přenesená",J276,0)</f>
        <v>0</v>
      </c>
      <c r="BI276" s="126">
        <f>IF(N276="nulová",J276,0)</f>
        <v>0</v>
      </c>
      <c r="BJ276" s="53" t="s">
        <v>82</v>
      </c>
      <c r="BK276" s="126">
        <f>ROUND(I276*H276,2)</f>
        <v>0</v>
      </c>
      <c r="BL276" s="53" t="s">
        <v>113</v>
      </c>
      <c r="BM276" s="122" t="s">
        <v>453</v>
      </c>
    </row>
    <row r="277" spans="1:65" s="8" customFormat="1">
      <c r="B277" s="85"/>
      <c r="C277" s="86"/>
      <c r="D277" s="87" t="s">
        <v>204</v>
      </c>
      <c r="E277" s="88" t="s">
        <v>1</v>
      </c>
      <c r="F277" s="89" t="s">
        <v>447</v>
      </c>
      <c r="G277" s="86"/>
      <c r="H277" s="90">
        <v>2</v>
      </c>
      <c r="J277" s="86"/>
      <c r="K277" s="86"/>
      <c r="L277" s="85"/>
      <c r="M277" s="113"/>
      <c r="N277" s="114"/>
      <c r="O277" s="114"/>
      <c r="P277" s="114"/>
      <c r="Q277" s="114"/>
      <c r="R277" s="114"/>
      <c r="S277" s="114"/>
      <c r="T277" s="119"/>
      <c r="AT277" s="123" t="s">
        <v>204</v>
      </c>
      <c r="AU277" s="123" t="s">
        <v>84</v>
      </c>
      <c r="AV277" s="8" t="s">
        <v>84</v>
      </c>
      <c r="AW277" s="8" t="s">
        <v>32</v>
      </c>
      <c r="AX277" s="8" t="s">
        <v>75</v>
      </c>
      <c r="AY277" s="123" t="s">
        <v>114</v>
      </c>
    </row>
    <row r="278" spans="1:65" s="8" customFormat="1">
      <c r="B278" s="85"/>
      <c r="C278" s="86"/>
      <c r="D278" s="87" t="s">
        <v>204</v>
      </c>
      <c r="E278" s="88" t="s">
        <v>1</v>
      </c>
      <c r="F278" s="89" t="s">
        <v>448</v>
      </c>
      <c r="G278" s="86"/>
      <c r="H278" s="90">
        <v>2</v>
      </c>
      <c r="J278" s="86"/>
      <c r="K278" s="86"/>
      <c r="L278" s="85"/>
      <c r="M278" s="113"/>
      <c r="N278" s="114"/>
      <c r="O278" s="114"/>
      <c r="P278" s="114"/>
      <c r="Q278" s="114"/>
      <c r="R278" s="114"/>
      <c r="S278" s="114"/>
      <c r="T278" s="119"/>
      <c r="AT278" s="123" t="s">
        <v>204</v>
      </c>
      <c r="AU278" s="123" t="s">
        <v>84</v>
      </c>
      <c r="AV278" s="8" t="s">
        <v>84</v>
      </c>
      <c r="AW278" s="8" t="s">
        <v>32</v>
      </c>
      <c r="AX278" s="8" t="s">
        <v>75</v>
      </c>
      <c r="AY278" s="123" t="s">
        <v>114</v>
      </c>
    </row>
    <row r="279" spans="1:65" s="9" customFormat="1">
      <c r="B279" s="127"/>
      <c r="C279" s="128"/>
      <c r="D279" s="87" t="s">
        <v>204</v>
      </c>
      <c r="E279" s="129" t="s">
        <v>1</v>
      </c>
      <c r="F279" s="130" t="s">
        <v>206</v>
      </c>
      <c r="G279" s="128"/>
      <c r="H279" s="131">
        <v>4</v>
      </c>
      <c r="J279" s="128"/>
      <c r="K279" s="128"/>
      <c r="L279" s="127"/>
      <c r="M279" s="141"/>
      <c r="N279" s="142"/>
      <c r="O279" s="142"/>
      <c r="P279" s="142"/>
      <c r="Q279" s="142"/>
      <c r="R279" s="142"/>
      <c r="S279" s="142"/>
      <c r="T279" s="150"/>
      <c r="AT279" s="152" t="s">
        <v>204</v>
      </c>
      <c r="AU279" s="152" t="s">
        <v>84</v>
      </c>
      <c r="AV279" s="9" t="s">
        <v>113</v>
      </c>
      <c r="AW279" s="9" t="s">
        <v>32</v>
      </c>
      <c r="AX279" s="9" t="s">
        <v>82</v>
      </c>
      <c r="AY279" s="152" t="s">
        <v>114</v>
      </c>
    </row>
    <row r="280" spans="1:65" s="2" customFormat="1" ht="33" customHeight="1">
      <c r="A280" s="18"/>
      <c r="B280" s="79"/>
      <c r="C280" s="80" t="s">
        <v>454</v>
      </c>
      <c r="D280" s="80" t="s">
        <v>115</v>
      </c>
      <c r="E280" s="81" t="s">
        <v>455</v>
      </c>
      <c r="F280" s="82" t="s">
        <v>456</v>
      </c>
      <c r="G280" s="83" t="s">
        <v>344</v>
      </c>
      <c r="H280" s="84">
        <v>15</v>
      </c>
      <c r="I280" s="108">
        <v>0</v>
      </c>
      <c r="J280" s="109">
        <f>ROUND(I280*H280,2)</f>
        <v>0</v>
      </c>
      <c r="K280" s="82" t="s">
        <v>119</v>
      </c>
      <c r="L280" s="19"/>
      <c r="M280" s="110" t="s">
        <v>1</v>
      </c>
      <c r="N280" s="111" t="s">
        <v>40</v>
      </c>
      <c r="O280" s="112">
        <v>0.26800000000000002</v>
      </c>
      <c r="P280" s="112">
        <f>O280*H280</f>
        <v>4.0199999999999996</v>
      </c>
      <c r="Q280" s="112">
        <v>0.16850000000000001</v>
      </c>
      <c r="R280" s="112">
        <f>Q280*H280</f>
        <v>2.5274999999999999</v>
      </c>
      <c r="S280" s="112">
        <v>0</v>
      </c>
      <c r="T280" s="118">
        <f>S280*H280</f>
        <v>0</v>
      </c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R280" s="122" t="s">
        <v>113</v>
      </c>
      <c r="AT280" s="122" t="s">
        <v>115</v>
      </c>
      <c r="AU280" s="122" t="s">
        <v>84</v>
      </c>
      <c r="AY280" s="53" t="s">
        <v>114</v>
      </c>
      <c r="BE280" s="126">
        <f>IF(N280="základní",J280,0)</f>
        <v>0</v>
      </c>
      <c r="BF280" s="126">
        <f>IF(N280="snížená",J280,0)</f>
        <v>0</v>
      </c>
      <c r="BG280" s="126">
        <f>IF(N280="zákl. přenesená",J280,0)</f>
        <v>0</v>
      </c>
      <c r="BH280" s="126">
        <f>IF(N280="sníž. přenesená",J280,0)</f>
        <v>0</v>
      </c>
      <c r="BI280" s="126">
        <f>IF(N280="nulová",J280,0)</f>
        <v>0</v>
      </c>
      <c r="BJ280" s="53" t="s">
        <v>82</v>
      </c>
      <c r="BK280" s="126">
        <f>ROUND(I280*H280,2)</f>
        <v>0</v>
      </c>
      <c r="BL280" s="53" t="s">
        <v>113</v>
      </c>
      <c r="BM280" s="122" t="s">
        <v>457</v>
      </c>
    </row>
    <row r="281" spans="1:65" s="8" customFormat="1">
      <c r="B281" s="85"/>
      <c r="C281" s="86"/>
      <c r="D281" s="87" t="s">
        <v>204</v>
      </c>
      <c r="E281" s="88" t="s">
        <v>1</v>
      </c>
      <c r="F281" s="89" t="s">
        <v>458</v>
      </c>
      <c r="G281" s="86"/>
      <c r="H281" s="90">
        <v>15</v>
      </c>
      <c r="J281" s="86"/>
      <c r="K281" s="86"/>
      <c r="L281" s="85"/>
      <c r="M281" s="113"/>
      <c r="N281" s="114"/>
      <c r="O281" s="114"/>
      <c r="P281" s="114"/>
      <c r="Q281" s="114"/>
      <c r="R281" s="114"/>
      <c r="S281" s="114"/>
      <c r="T281" s="119"/>
      <c r="AT281" s="123" t="s">
        <v>204</v>
      </c>
      <c r="AU281" s="123" t="s">
        <v>84</v>
      </c>
      <c r="AV281" s="8" t="s">
        <v>84</v>
      </c>
      <c r="AW281" s="8" t="s">
        <v>32</v>
      </c>
      <c r="AX281" s="8" t="s">
        <v>75</v>
      </c>
      <c r="AY281" s="123" t="s">
        <v>114</v>
      </c>
    </row>
    <row r="282" spans="1:65" s="9" customFormat="1">
      <c r="B282" s="127"/>
      <c r="C282" s="128"/>
      <c r="D282" s="87" t="s">
        <v>204</v>
      </c>
      <c r="E282" s="129" t="s">
        <v>1</v>
      </c>
      <c r="F282" s="130" t="s">
        <v>206</v>
      </c>
      <c r="G282" s="128"/>
      <c r="H282" s="131">
        <v>15</v>
      </c>
      <c r="J282" s="128"/>
      <c r="K282" s="128"/>
      <c r="L282" s="127"/>
      <c r="M282" s="141"/>
      <c r="N282" s="142"/>
      <c r="O282" s="142"/>
      <c r="P282" s="142"/>
      <c r="Q282" s="142"/>
      <c r="R282" s="142"/>
      <c r="S282" s="142"/>
      <c r="T282" s="150"/>
      <c r="AT282" s="152" t="s">
        <v>204</v>
      </c>
      <c r="AU282" s="152" t="s">
        <v>84</v>
      </c>
      <c r="AV282" s="9" t="s">
        <v>113</v>
      </c>
      <c r="AW282" s="9" t="s">
        <v>32</v>
      </c>
      <c r="AX282" s="9" t="s">
        <v>82</v>
      </c>
      <c r="AY282" s="152" t="s">
        <v>114</v>
      </c>
    </row>
    <row r="283" spans="1:65" s="2" customFormat="1" ht="16.5" customHeight="1">
      <c r="A283" s="18"/>
      <c r="B283" s="79"/>
      <c r="C283" s="136" t="s">
        <v>459</v>
      </c>
      <c r="D283" s="136" t="s">
        <v>249</v>
      </c>
      <c r="E283" s="137" t="s">
        <v>460</v>
      </c>
      <c r="F283" s="138" t="s">
        <v>461</v>
      </c>
      <c r="G283" s="139" t="s">
        <v>344</v>
      </c>
      <c r="H283" s="140">
        <v>15.15</v>
      </c>
      <c r="I283" s="145">
        <v>0</v>
      </c>
      <c r="J283" s="146">
        <f>ROUND(I283*H283,2)</f>
        <v>0</v>
      </c>
      <c r="K283" s="138" t="s">
        <v>119</v>
      </c>
      <c r="L283" s="147"/>
      <c r="M283" s="148" t="s">
        <v>1</v>
      </c>
      <c r="N283" s="149" t="s">
        <v>40</v>
      </c>
      <c r="O283" s="112">
        <v>0</v>
      </c>
      <c r="P283" s="112">
        <f>O283*H283</f>
        <v>0</v>
      </c>
      <c r="Q283" s="112">
        <v>0.08</v>
      </c>
      <c r="R283" s="112">
        <f>Q283*H283</f>
        <v>1.212</v>
      </c>
      <c r="S283" s="112">
        <v>0</v>
      </c>
      <c r="T283" s="118">
        <f>S283*H283</f>
        <v>0</v>
      </c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R283" s="122" t="s">
        <v>152</v>
      </c>
      <c r="AT283" s="122" t="s">
        <v>249</v>
      </c>
      <c r="AU283" s="122" t="s">
        <v>84</v>
      </c>
      <c r="AY283" s="53" t="s">
        <v>114</v>
      </c>
      <c r="BE283" s="126">
        <f>IF(N283="základní",J283,0)</f>
        <v>0</v>
      </c>
      <c r="BF283" s="126">
        <f>IF(N283="snížená",J283,0)</f>
        <v>0</v>
      </c>
      <c r="BG283" s="126">
        <f>IF(N283="zákl. přenesená",J283,0)</f>
        <v>0</v>
      </c>
      <c r="BH283" s="126">
        <f>IF(N283="sníž. přenesená",J283,0)</f>
        <v>0</v>
      </c>
      <c r="BI283" s="126">
        <f>IF(N283="nulová",J283,0)</f>
        <v>0</v>
      </c>
      <c r="BJ283" s="53" t="s">
        <v>82</v>
      </c>
      <c r="BK283" s="126">
        <f>ROUND(I283*H283,2)</f>
        <v>0</v>
      </c>
      <c r="BL283" s="53" t="s">
        <v>113</v>
      </c>
      <c r="BM283" s="122" t="s">
        <v>462</v>
      </c>
    </row>
    <row r="284" spans="1:65" s="8" customFormat="1">
      <c r="B284" s="85"/>
      <c r="C284" s="86"/>
      <c r="D284" s="87" t="s">
        <v>204</v>
      </c>
      <c r="E284" s="88" t="s">
        <v>1</v>
      </c>
      <c r="F284" s="89" t="s">
        <v>463</v>
      </c>
      <c r="G284" s="86"/>
      <c r="H284" s="90">
        <v>15.15</v>
      </c>
      <c r="J284" s="86"/>
      <c r="K284" s="86"/>
      <c r="L284" s="85"/>
      <c r="M284" s="113"/>
      <c r="N284" s="114"/>
      <c r="O284" s="114"/>
      <c r="P284" s="114"/>
      <c r="Q284" s="114"/>
      <c r="R284" s="114"/>
      <c r="S284" s="114"/>
      <c r="T284" s="119"/>
      <c r="AT284" s="123" t="s">
        <v>204</v>
      </c>
      <c r="AU284" s="123" t="s">
        <v>84</v>
      </c>
      <c r="AV284" s="8" t="s">
        <v>84</v>
      </c>
      <c r="AW284" s="8" t="s">
        <v>32</v>
      </c>
      <c r="AX284" s="8" t="s">
        <v>75</v>
      </c>
      <c r="AY284" s="123" t="s">
        <v>114</v>
      </c>
    </row>
    <row r="285" spans="1:65" s="9" customFormat="1">
      <c r="B285" s="127"/>
      <c r="C285" s="128"/>
      <c r="D285" s="87" t="s">
        <v>204</v>
      </c>
      <c r="E285" s="129" t="s">
        <v>1</v>
      </c>
      <c r="F285" s="130" t="s">
        <v>206</v>
      </c>
      <c r="G285" s="128"/>
      <c r="H285" s="131">
        <v>15.15</v>
      </c>
      <c r="J285" s="128"/>
      <c r="K285" s="128"/>
      <c r="L285" s="127"/>
      <c r="M285" s="141"/>
      <c r="N285" s="142"/>
      <c r="O285" s="142"/>
      <c r="P285" s="142"/>
      <c r="Q285" s="142"/>
      <c r="R285" s="142"/>
      <c r="S285" s="142"/>
      <c r="T285" s="150"/>
      <c r="AT285" s="152" t="s">
        <v>204</v>
      </c>
      <c r="AU285" s="152" t="s">
        <v>84</v>
      </c>
      <c r="AV285" s="9" t="s">
        <v>113</v>
      </c>
      <c r="AW285" s="9" t="s">
        <v>32</v>
      </c>
      <c r="AX285" s="9" t="s">
        <v>82</v>
      </c>
      <c r="AY285" s="152" t="s">
        <v>114</v>
      </c>
    </row>
    <row r="286" spans="1:65" s="2" customFormat="1" ht="24.2" customHeight="1">
      <c r="A286" s="18"/>
      <c r="B286" s="79"/>
      <c r="C286" s="80" t="s">
        <v>464</v>
      </c>
      <c r="D286" s="80" t="s">
        <v>115</v>
      </c>
      <c r="E286" s="81" t="s">
        <v>465</v>
      </c>
      <c r="F286" s="82" t="s">
        <v>466</v>
      </c>
      <c r="G286" s="83" t="s">
        <v>202</v>
      </c>
      <c r="H286" s="84">
        <v>242.1</v>
      </c>
      <c r="I286" s="108">
        <v>0</v>
      </c>
      <c r="J286" s="109">
        <f>ROUND(I286*H286,2)</f>
        <v>0</v>
      </c>
      <c r="K286" s="82" t="s">
        <v>119</v>
      </c>
      <c r="L286" s="19"/>
      <c r="M286" s="110" t="s">
        <v>1</v>
      </c>
      <c r="N286" s="111" t="s">
        <v>40</v>
      </c>
      <c r="O286" s="112">
        <v>0.08</v>
      </c>
      <c r="P286" s="112">
        <f>O286*H286</f>
        <v>19.367999999999999</v>
      </c>
      <c r="Q286" s="112">
        <v>6.8999999999999997E-4</v>
      </c>
      <c r="R286" s="112">
        <f>Q286*H286</f>
        <v>0.167049</v>
      </c>
      <c r="S286" s="112">
        <v>0</v>
      </c>
      <c r="T286" s="118">
        <f>S286*H286</f>
        <v>0</v>
      </c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R286" s="122" t="s">
        <v>113</v>
      </c>
      <c r="AT286" s="122" t="s">
        <v>115</v>
      </c>
      <c r="AU286" s="122" t="s">
        <v>84</v>
      </c>
      <c r="AY286" s="53" t="s">
        <v>114</v>
      </c>
      <c r="BE286" s="126">
        <f>IF(N286="základní",J286,0)</f>
        <v>0</v>
      </c>
      <c r="BF286" s="126">
        <f>IF(N286="snížená",J286,0)</f>
        <v>0</v>
      </c>
      <c r="BG286" s="126">
        <f>IF(N286="zákl. přenesená",J286,0)</f>
        <v>0</v>
      </c>
      <c r="BH286" s="126">
        <f>IF(N286="sníž. přenesená",J286,0)</f>
        <v>0</v>
      </c>
      <c r="BI286" s="126">
        <f>IF(N286="nulová",J286,0)</f>
        <v>0</v>
      </c>
      <c r="BJ286" s="53" t="s">
        <v>82</v>
      </c>
      <c r="BK286" s="126">
        <f>ROUND(I286*H286,2)</f>
        <v>0</v>
      </c>
      <c r="BL286" s="53" t="s">
        <v>113</v>
      </c>
      <c r="BM286" s="122" t="s">
        <v>467</v>
      </c>
    </row>
    <row r="287" spans="1:65" s="8" customFormat="1">
      <c r="B287" s="85"/>
      <c r="C287" s="86"/>
      <c r="D287" s="87" t="s">
        <v>204</v>
      </c>
      <c r="E287" s="88" t="s">
        <v>1</v>
      </c>
      <c r="F287" s="89" t="s">
        <v>468</v>
      </c>
      <c r="G287" s="86"/>
      <c r="H287" s="90">
        <v>118.5</v>
      </c>
      <c r="J287" s="86"/>
      <c r="K287" s="86"/>
      <c r="L287" s="85"/>
      <c r="M287" s="113"/>
      <c r="N287" s="114"/>
      <c r="O287" s="114"/>
      <c r="P287" s="114"/>
      <c r="Q287" s="114"/>
      <c r="R287" s="114"/>
      <c r="S287" s="114"/>
      <c r="T287" s="119"/>
      <c r="AT287" s="123" t="s">
        <v>204</v>
      </c>
      <c r="AU287" s="123" t="s">
        <v>84</v>
      </c>
      <c r="AV287" s="8" t="s">
        <v>84</v>
      </c>
      <c r="AW287" s="8" t="s">
        <v>32</v>
      </c>
      <c r="AX287" s="8" t="s">
        <v>75</v>
      </c>
      <c r="AY287" s="123" t="s">
        <v>114</v>
      </c>
    </row>
    <row r="288" spans="1:65" s="8" customFormat="1" ht="22.5">
      <c r="B288" s="85"/>
      <c r="C288" s="86"/>
      <c r="D288" s="87" t="s">
        <v>204</v>
      </c>
      <c r="E288" s="88" t="s">
        <v>1</v>
      </c>
      <c r="F288" s="89" t="s">
        <v>469</v>
      </c>
      <c r="G288" s="86"/>
      <c r="H288" s="90">
        <v>123.6</v>
      </c>
      <c r="J288" s="86"/>
      <c r="K288" s="86"/>
      <c r="L288" s="85"/>
      <c r="M288" s="113"/>
      <c r="N288" s="114"/>
      <c r="O288" s="114"/>
      <c r="P288" s="114"/>
      <c r="Q288" s="114"/>
      <c r="R288" s="114"/>
      <c r="S288" s="114"/>
      <c r="T288" s="119"/>
      <c r="AT288" s="123" t="s">
        <v>204</v>
      </c>
      <c r="AU288" s="123" t="s">
        <v>84</v>
      </c>
      <c r="AV288" s="8" t="s">
        <v>84</v>
      </c>
      <c r="AW288" s="8" t="s">
        <v>32</v>
      </c>
      <c r="AX288" s="8" t="s">
        <v>75</v>
      </c>
      <c r="AY288" s="123" t="s">
        <v>114</v>
      </c>
    </row>
    <row r="289" spans="1:65" s="9" customFormat="1">
      <c r="B289" s="127"/>
      <c r="C289" s="128"/>
      <c r="D289" s="87" t="s">
        <v>204</v>
      </c>
      <c r="E289" s="129" t="s">
        <v>1</v>
      </c>
      <c r="F289" s="130" t="s">
        <v>206</v>
      </c>
      <c r="G289" s="128"/>
      <c r="H289" s="131">
        <v>242.1</v>
      </c>
      <c r="J289" s="128"/>
      <c r="K289" s="128"/>
      <c r="L289" s="127"/>
      <c r="M289" s="141"/>
      <c r="N289" s="142"/>
      <c r="O289" s="142"/>
      <c r="P289" s="142"/>
      <c r="Q289" s="142"/>
      <c r="R289" s="142"/>
      <c r="S289" s="142"/>
      <c r="T289" s="150"/>
      <c r="AT289" s="152" t="s">
        <v>204</v>
      </c>
      <c r="AU289" s="152" t="s">
        <v>84</v>
      </c>
      <c r="AV289" s="9" t="s">
        <v>113</v>
      </c>
      <c r="AW289" s="9" t="s">
        <v>32</v>
      </c>
      <c r="AX289" s="9" t="s">
        <v>82</v>
      </c>
      <c r="AY289" s="152" t="s">
        <v>114</v>
      </c>
    </row>
    <row r="290" spans="1:65" s="2" customFormat="1" ht="33" customHeight="1">
      <c r="A290" s="18"/>
      <c r="B290" s="79"/>
      <c r="C290" s="80" t="s">
        <v>470</v>
      </c>
      <c r="D290" s="80" t="s">
        <v>115</v>
      </c>
      <c r="E290" s="81" t="s">
        <v>471</v>
      </c>
      <c r="F290" s="82" t="s">
        <v>472</v>
      </c>
      <c r="G290" s="83" t="s">
        <v>344</v>
      </c>
      <c r="H290" s="84">
        <v>31</v>
      </c>
      <c r="I290" s="108">
        <v>0</v>
      </c>
      <c r="J290" s="109">
        <f>ROUND(I290*H290,2)</f>
        <v>0</v>
      </c>
      <c r="K290" s="82" t="s">
        <v>119</v>
      </c>
      <c r="L290" s="19"/>
      <c r="M290" s="110" t="s">
        <v>1</v>
      </c>
      <c r="N290" s="111" t="s">
        <v>40</v>
      </c>
      <c r="O290" s="112">
        <v>0.186</v>
      </c>
      <c r="P290" s="112">
        <f>O290*H290</f>
        <v>5.766</v>
      </c>
      <c r="Q290" s="112">
        <v>6.0999999999999997E-4</v>
      </c>
      <c r="R290" s="112">
        <f>Q290*H290</f>
        <v>1.891E-2</v>
      </c>
      <c r="S290" s="112">
        <v>0</v>
      </c>
      <c r="T290" s="118">
        <f>S290*H290</f>
        <v>0</v>
      </c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R290" s="122" t="s">
        <v>113</v>
      </c>
      <c r="AT290" s="122" t="s">
        <v>115</v>
      </c>
      <c r="AU290" s="122" t="s">
        <v>84</v>
      </c>
      <c r="AY290" s="53" t="s">
        <v>114</v>
      </c>
      <c r="BE290" s="126">
        <f>IF(N290="základní",J290,0)</f>
        <v>0</v>
      </c>
      <c r="BF290" s="126">
        <f>IF(N290="snížená",J290,0)</f>
        <v>0</v>
      </c>
      <c r="BG290" s="126">
        <f>IF(N290="zákl. přenesená",J290,0)</f>
        <v>0</v>
      </c>
      <c r="BH290" s="126">
        <f>IF(N290="sníž. přenesená",J290,0)</f>
        <v>0</v>
      </c>
      <c r="BI290" s="126">
        <f>IF(N290="nulová",J290,0)</f>
        <v>0</v>
      </c>
      <c r="BJ290" s="53" t="s">
        <v>82</v>
      </c>
      <c r="BK290" s="126">
        <f>ROUND(I290*H290,2)</f>
        <v>0</v>
      </c>
      <c r="BL290" s="53" t="s">
        <v>113</v>
      </c>
      <c r="BM290" s="122" t="s">
        <v>473</v>
      </c>
    </row>
    <row r="291" spans="1:65" s="8" customFormat="1">
      <c r="B291" s="85"/>
      <c r="C291" s="86"/>
      <c r="D291" s="87" t="s">
        <v>204</v>
      </c>
      <c r="E291" s="88" t="s">
        <v>1</v>
      </c>
      <c r="F291" s="89" t="s">
        <v>474</v>
      </c>
      <c r="G291" s="86"/>
      <c r="H291" s="90">
        <v>31</v>
      </c>
      <c r="J291" s="86"/>
      <c r="K291" s="86"/>
      <c r="L291" s="85"/>
      <c r="M291" s="113"/>
      <c r="N291" s="114"/>
      <c r="O291" s="114"/>
      <c r="P291" s="114"/>
      <c r="Q291" s="114"/>
      <c r="R291" s="114"/>
      <c r="S291" s="114"/>
      <c r="T291" s="119"/>
      <c r="AT291" s="123" t="s">
        <v>204</v>
      </c>
      <c r="AU291" s="123" t="s">
        <v>84</v>
      </c>
      <c r="AV291" s="8" t="s">
        <v>84</v>
      </c>
      <c r="AW291" s="8" t="s">
        <v>32</v>
      </c>
      <c r="AX291" s="8" t="s">
        <v>75</v>
      </c>
      <c r="AY291" s="123" t="s">
        <v>114</v>
      </c>
    </row>
    <row r="292" spans="1:65" s="9" customFormat="1">
      <c r="B292" s="127"/>
      <c r="C292" s="128"/>
      <c r="D292" s="87" t="s">
        <v>204</v>
      </c>
      <c r="E292" s="129" t="s">
        <v>1</v>
      </c>
      <c r="F292" s="130" t="s">
        <v>206</v>
      </c>
      <c r="G292" s="128"/>
      <c r="H292" s="131">
        <v>31</v>
      </c>
      <c r="J292" s="128"/>
      <c r="K292" s="128"/>
      <c r="L292" s="127"/>
      <c r="M292" s="141"/>
      <c r="N292" s="142"/>
      <c r="O292" s="142"/>
      <c r="P292" s="142"/>
      <c r="Q292" s="142"/>
      <c r="R292" s="142"/>
      <c r="S292" s="142"/>
      <c r="T292" s="150"/>
      <c r="AT292" s="152" t="s">
        <v>204</v>
      </c>
      <c r="AU292" s="152" t="s">
        <v>84</v>
      </c>
      <c r="AV292" s="9" t="s">
        <v>113</v>
      </c>
      <c r="AW292" s="9" t="s">
        <v>32</v>
      </c>
      <c r="AX292" s="9" t="s">
        <v>82</v>
      </c>
      <c r="AY292" s="152" t="s">
        <v>114</v>
      </c>
    </row>
    <row r="293" spans="1:65" s="2" customFormat="1" ht="24.2" customHeight="1">
      <c r="A293" s="18"/>
      <c r="B293" s="79"/>
      <c r="C293" s="80" t="s">
        <v>475</v>
      </c>
      <c r="D293" s="80" t="s">
        <v>115</v>
      </c>
      <c r="E293" s="81" t="s">
        <v>476</v>
      </c>
      <c r="F293" s="82" t="s">
        <v>477</v>
      </c>
      <c r="G293" s="83" t="s">
        <v>344</v>
      </c>
      <c r="H293" s="84">
        <v>7</v>
      </c>
      <c r="I293" s="108">
        <v>0</v>
      </c>
      <c r="J293" s="109">
        <f>ROUND(I293*H293,2)</f>
        <v>0</v>
      </c>
      <c r="K293" s="82" t="s">
        <v>119</v>
      </c>
      <c r="L293" s="19"/>
      <c r="M293" s="110" t="s">
        <v>1</v>
      </c>
      <c r="N293" s="111" t="s">
        <v>40</v>
      </c>
      <c r="O293" s="112">
        <v>0.19600000000000001</v>
      </c>
      <c r="P293" s="112">
        <f>O293*H293</f>
        <v>1.3720000000000001</v>
      </c>
      <c r="Q293" s="112">
        <v>0</v>
      </c>
      <c r="R293" s="112">
        <f>Q293*H293</f>
        <v>0</v>
      </c>
      <c r="S293" s="112">
        <v>0</v>
      </c>
      <c r="T293" s="118">
        <f>S293*H293</f>
        <v>0</v>
      </c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R293" s="122" t="s">
        <v>113</v>
      </c>
      <c r="AT293" s="122" t="s">
        <v>115</v>
      </c>
      <c r="AU293" s="122" t="s">
        <v>84</v>
      </c>
      <c r="AY293" s="53" t="s">
        <v>114</v>
      </c>
      <c r="BE293" s="126">
        <f>IF(N293="základní",J293,0)</f>
        <v>0</v>
      </c>
      <c r="BF293" s="126">
        <f>IF(N293="snížená",J293,0)</f>
        <v>0</v>
      </c>
      <c r="BG293" s="126">
        <f>IF(N293="zákl. přenesená",J293,0)</f>
        <v>0</v>
      </c>
      <c r="BH293" s="126">
        <f>IF(N293="sníž. přenesená",J293,0)</f>
        <v>0</v>
      </c>
      <c r="BI293" s="126">
        <f>IF(N293="nulová",J293,0)</f>
        <v>0</v>
      </c>
      <c r="BJ293" s="53" t="s">
        <v>82</v>
      </c>
      <c r="BK293" s="126">
        <f>ROUND(I293*H293,2)</f>
        <v>0</v>
      </c>
      <c r="BL293" s="53" t="s">
        <v>113</v>
      </c>
      <c r="BM293" s="122" t="s">
        <v>478</v>
      </c>
    </row>
    <row r="294" spans="1:65" s="8" customFormat="1">
      <c r="B294" s="85"/>
      <c r="C294" s="86"/>
      <c r="D294" s="87" t="s">
        <v>204</v>
      </c>
      <c r="E294" s="88" t="s">
        <v>1</v>
      </c>
      <c r="F294" s="89" t="s">
        <v>479</v>
      </c>
      <c r="G294" s="86"/>
      <c r="H294" s="90">
        <v>7</v>
      </c>
      <c r="J294" s="86"/>
      <c r="K294" s="86"/>
      <c r="L294" s="85"/>
      <c r="M294" s="113"/>
      <c r="N294" s="114"/>
      <c r="O294" s="114"/>
      <c r="P294" s="114"/>
      <c r="Q294" s="114"/>
      <c r="R294" s="114"/>
      <c r="S294" s="114"/>
      <c r="T294" s="119"/>
      <c r="AT294" s="123" t="s">
        <v>204</v>
      </c>
      <c r="AU294" s="123" t="s">
        <v>84</v>
      </c>
      <c r="AV294" s="8" t="s">
        <v>84</v>
      </c>
      <c r="AW294" s="8" t="s">
        <v>32</v>
      </c>
      <c r="AX294" s="8" t="s">
        <v>75</v>
      </c>
      <c r="AY294" s="123" t="s">
        <v>114</v>
      </c>
    </row>
    <row r="295" spans="1:65" s="9" customFormat="1">
      <c r="B295" s="127"/>
      <c r="C295" s="128"/>
      <c r="D295" s="87" t="s">
        <v>204</v>
      </c>
      <c r="E295" s="129" t="s">
        <v>1</v>
      </c>
      <c r="F295" s="130" t="s">
        <v>206</v>
      </c>
      <c r="G295" s="128"/>
      <c r="H295" s="131">
        <v>7</v>
      </c>
      <c r="J295" s="128"/>
      <c r="K295" s="128"/>
      <c r="L295" s="127"/>
      <c r="M295" s="141"/>
      <c r="N295" s="142"/>
      <c r="O295" s="142"/>
      <c r="P295" s="142"/>
      <c r="Q295" s="142"/>
      <c r="R295" s="142"/>
      <c r="S295" s="142"/>
      <c r="T295" s="150"/>
      <c r="AT295" s="152" t="s">
        <v>204</v>
      </c>
      <c r="AU295" s="152" t="s">
        <v>84</v>
      </c>
      <c r="AV295" s="9" t="s">
        <v>113</v>
      </c>
      <c r="AW295" s="9" t="s">
        <v>32</v>
      </c>
      <c r="AX295" s="9" t="s">
        <v>82</v>
      </c>
      <c r="AY295" s="152" t="s">
        <v>114</v>
      </c>
    </row>
    <row r="296" spans="1:65" s="2" customFormat="1" ht="24.2" customHeight="1">
      <c r="A296" s="18"/>
      <c r="B296" s="79"/>
      <c r="C296" s="80" t="s">
        <v>480</v>
      </c>
      <c r="D296" s="80" t="s">
        <v>115</v>
      </c>
      <c r="E296" s="81" t="s">
        <v>481</v>
      </c>
      <c r="F296" s="82" t="s">
        <v>482</v>
      </c>
      <c r="G296" s="83" t="s">
        <v>344</v>
      </c>
      <c r="H296" s="84">
        <v>12</v>
      </c>
      <c r="I296" s="108">
        <v>0</v>
      </c>
      <c r="J296" s="109">
        <f>ROUND(I296*H296,2)</f>
        <v>0</v>
      </c>
      <c r="K296" s="82" t="s">
        <v>119</v>
      </c>
      <c r="L296" s="19"/>
      <c r="M296" s="110" t="s">
        <v>1</v>
      </c>
      <c r="N296" s="111" t="s">
        <v>40</v>
      </c>
      <c r="O296" s="112">
        <v>0.26900000000000002</v>
      </c>
      <c r="P296" s="112">
        <f>O296*H296</f>
        <v>3.2280000000000002</v>
      </c>
      <c r="Q296" s="112">
        <v>0.29221000000000003</v>
      </c>
      <c r="R296" s="112">
        <f>Q296*H296</f>
        <v>3.5065200000000001</v>
      </c>
      <c r="S296" s="112">
        <v>0</v>
      </c>
      <c r="T296" s="118">
        <f>S296*H296</f>
        <v>0</v>
      </c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R296" s="122" t="s">
        <v>113</v>
      </c>
      <c r="AT296" s="122" t="s">
        <v>115</v>
      </c>
      <c r="AU296" s="122" t="s">
        <v>84</v>
      </c>
      <c r="AY296" s="53" t="s">
        <v>114</v>
      </c>
      <c r="BE296" s="126">
        <f>IF(N296="základní",J296,0)</f>
        <v>0</v>
      </c>
      <c r="BF296" s="126">
        <f>IF(N296="snížená",J296,0)</f>
        <v>0</v>
      </c>
      <c r="BG296" s="126">
        <f>IF(N296="zákl. přenesená",J296,0)</f>
        <v>0</v>
      </c>
      <c r="BH296" s="126">
        <f>IF(N296="sníž. přenesená",J296,0)</f>
        <v>0</v>
      </c>
      <c r="BI296" s="126">
        <f>IF(N296="nulová",J296,0)</f>
        <v>0</v>
      </c>
      <c r="BJ296" s="53" t="s">
        <v>82</v>
      </c>
      <c r="BK296" s="126">
        <f>ROUND(I296*H296,2)</f>
        <v>0</v>
      </c>
      <c r="BL296" s="53" t="s">
        <v>113</v>
      </c>
      <c r="BM296" s="122" t="s">
        <v>483</v>
      </c>
    </row>
    <row r="297" spans="1:65" s="8" customFormat="1" ht="22.5">
      <c r="B297" s="85"/>
      <c r="C297" s="86"/>
      <c r="D297" s="87" t="s">
        <v>204</v>
      </c>
      <c r="E297" s="88" t="s">
        <v>1</v>
      </c>
      <c r="F297" s="89" t="s">
        <v>484</v>
      </c>
      <c r="G297" s="86"/>
      <c r="H297" s="90">
        <v>12</v>
      </c>
      <c r="J297" s="86"/>
      <c r="K297" s="86"/>
      <c r="L297" s="85"/>
      <c r="M297" s="113"/>
      <c r="N297" s="114"/>
      <c r="O297" s="114"/>
      <c r="P297" s="114"/>
      <c r="Q297" s="114"/>
      <c r="R297" s="114"/>
      <c r="S297" s="114"/>
      <c r="T297" s="119"/>
      <c r="AT297" s="123" t="s">
        <v>204</v>
      </c>
      <c r="AU297" s="123" t="s">
        <v>84</v>
      </c>
      <c r="AV297" s="8" t="s">
        <v>84</v>
      </c>
      <c r="AW297" s="8" t="s">
        <v>32</v>
      </c>
      <c r="AX297" s="8" t="s">
        <v>75</v>
      </c>
      <c r="AY297" s="123" t="s">
        <v>114</v>
      </c>
    </row>
    <row r="298" spans="1:65" s="9" customFormat="1">
      <c r="B298" s="127"/>
      <c r="C298" s="128"/>
      <c r="D298" s="87" t="s">
        <v>204</v>
      </c>
      <c r="E298" s="129" t="s">
        <v>1</v>
      </c>
      <c r="F298" s="130" t="s">
        <v>206</v>
      </c>
      <c r="G298" s="128"/>
      <c r="H298" s="131">
        <v>12</v>
      </c>
      <c r="J298" s="128"/>
      <c r="K298" s="128"/>
      <c r="L298" s="127"/>
      <c r="M298" s="141"/>
      <c r="N298" s="142"/>
      <c r="O298" s="142"/>
      <c r="P298" s="142"/>
      <c r="Q298" s="142"/>
      <c r="R298" s="142"/>
      <c r="S298" s="142"/>
      <c r="T298" s="150"/>
      <c r="AT298" s="152" t="s">
        <v>204</v>
      </c>
      <c r="AU298" s="152" t="s">
        <v>84</v>
      </c>
      <c r="AV298" s="9" t="s">
        <v>113</v>
      </c>
      <c r="AW298" s="9" t="s">
        <v>32</v>
      </c>
      <c r="AX298" s="9" t="s">
        <v>82</v>
      </c>
      <c r="AY298" s="152" t="s">
        <v>114</v>
      </c>
    </row>
    <row r="299" spans="1:65" s="2" customFormat="1" ht="24.2" customHeight="1">
      <c r="A299" s="18"/>
      <c r="B299" s="79"/>
      <c r="C299" s="136" t="s">
        <v>485</v>
      </c>
      <c r="D299" s="136" t="s">
        <v>249</v>
      </c>
      <c r="E299" s="137" t="s">
        <v>486</v>
      </c>
      <c r="F299" s="138" t="s">
        <v>487</v>
      </c>
      <c r="G299" s="139" t="s">
        <v>344</v>
      </c>
      <c r="H299" s="140">
        <v>12</v>
      </c>
      <c r="I299" s="145">
        <v>0</v>
      </c>
      <c r="J299" s="146">
        <f>ROUND(I299*H299,2)</f>
        <v>0</v>
      </c>
      <c r="K299" s="138" t="s">
        <v>119</v>
      </c>
      <c r="L299" s="147"/>
      <c r="M299" s="148" t="s">
        <v>1</v>
      </c>
      <c r="N299" s="149" t="s">
        <v>40</v>
      </c>
      <c r="O299" s="112">
        <v>0</v>
      </c>
      <c r="P299" s="112">
        <f>O299*H299</f>
        <v>0</v>
      </c>
      <c r="Q299" s="112">
        <v>2.1000000000000001E-2</v>
      </c>
      <c r="R299" s="112">
        <f>Q299*H299</f>
        <v>0.252</v>
      </c>
      <c r="S299" s="112">
        <v>0</v>
      </c>
      <c r="T299" s="118">
        <f>S299*H299</f>
        <v>0</v>
      </c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R299" s="122" t="s">
        <v>152</v>
      </c>
      <c r="AT299" s="122" t="s">
        <v>249</v>
      </c>
      <c r="AU299" s="122" t="s">
        <v>84</v>
      </c>
      <c r="AY299" s="53" t="s">
        <v>114</v>
      </c>
      <c r="BE299" s="126">
        <f>IF(N299="základní",J299,0)</f>
        <v>0</v>
      </c>
      <c r="BF299" s="126">
        <f>IF(N299="snížená",J299,0)</f>
        <v>0</v>
      </c>
      <c r="BG299" s="126">
        <f>IF(N299="zákl. přenesená",J299,0)</f>
        <v>0</v>
      </c>
      <c r="BH299" s="126">
        <f>IF(N299="sníž. přenesená",J299,0)</f>
        <v>0</v>
      </c>
      <c r="BI299" s="126">
        <f>IF(N299="nulová",J299,0)</f>
        <v>0</v>
      </c>
      <c r="BJ299" s="53" t="s">
        <v>82</v>
      </c>
      <c r="BK299" s="126">
        <f>ROUND(I299*H299,2)</f>
        <v>0</v>
      </c>
      <c r="BL299" s="53" t="s">
        <v>113</v>
      </c>
      <c r="BM299" s="122" t="s">
        <v>488</v>
      </c>
    </row>
    <row r="300" spans="1:65" s="2" customFormat="1" ht="16.5" customHeight="1">
      <c r="A300" s="18"/>
      <c r="B300" s="79"/>
      <c r="C300" s="136" t="s">
        <v>489</v>
      </c>
      <c r="D300" s="136" t="s">
        <v>249</v>
      </c>
      <c r="E300" s="137" t="s">
        <v>490</v>
      </c>
      <c r="F300" s="138" t="s">
        <v>491</v>
      </c>
      <c r="G300" s="139" t="s">
        <v>344</v>
      </c>
      <c r="H300" s="140">
        <v>12</v>
      </c>
      <c r="I300" s="145">
        <v>0</v>
      </c>
      <c r="J300" s="146">
        <f>ROUND(I300*H300,2)</f>
        <v>0</v>
      </c>
      <c r="K300" s="138" t="s">
        <v>119</v>
      </c>
      <c r="L300" s="147"/>
      <c r="M300" s="148" t="s">
        <v>1</v>
      </c>
      <c r="N300" s="149" t="s">
        <v>40</v>
      </c>
      <c r="O300" s="112">
        <v>0</v>
      </c>
      <c r="P300" s="112">
        <f>O300*H300</f>
        <v>0</v>
      </c>
      <c r="Q300" s="112">
        <v>7.7000000000000002E-3</v>
      </c>
      <c r="R300" s="112">
        <f>Q300*H300</f>
        <v>9.2399999999999996E-2</v>
      </c>
      <c r="S300" s="112">
        <v>0</v>
      </c>
      <c r="T300" s="118">
        <f>S300*H300</f>
        <v>0</v>
      </c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R300" s="122" t="s">
        <v>152</v>
      </c>
      <c r="AT300" s="122" t="s">
        <v>249</v>
      </c>
      <c r="AU300" s="122" t="s">
        <v>84</v>
      </c>
      <c r="AY300" s="53" t="s">
        <v>114</v>
      </c>
      <c r="BE300" s="126">
        <f>IF(N300="základní",J300,0)</f>
        <v>0</v>
      </c>
      <c r="BF300" s="126">
        <f>IF(N300="snížená",J300,0)</f>
        <v>0</v>
      </c>
      <c r="BG300" s="126">
        <f>IF(N300="zákl. přenesená",J300,0)</f>
        <v>0</v>
      </c>
      <c r="BH300" s="126">
        <f>IF(N300="sníž. přenesená",J300,0)</f>
        <v>0</v>
      </c>
      <c r="BI300" s="126">
        <f>IF(N300="nulová",J300,0)</f>
        <v>0</v>
      </c>
      <c r="BJ300" s="53" t="s">
        <v>82</v>
      </c>
      <c r="BK300" s="126">
        <f>ROUND(I300*H300,2)</f>
        <v>0</v>
      </c>
      <c r="BL300" s="53" t="s">
        <v>113</v>
      </c>
      <c r="BM300" s="122" t="s">
        <v>492</v>
      </c>
    </row>
    <row r="301" spans="1:65" s="2" customFormat="1" ht="24.2" customHeight="1">
      <c r="A301" s="18"/>
      <c r="B301" s="79"/>
      <c r="C301" s="80" t="s">
        <v>493</v>
      </c>
      <c r="D301" s="80" t="s">
        <v>115</v>
      </c>
      <c r="E301" s="81" t="s">
        <v>494</v>
      </c>
      <c r="F301" s="82" t="s">
        <v>495</v>
      </c>
      <c r="G301" s="83" t="s">
        <v>344</v>
      </c>
      <c r="H301" s="84">
        <v>15</v>
      </c>
      <c r="I301" s="108">
        <v>0</v>
      </c>
      <c r="J301" s="109">
        <f>ROUND(I301*H301,2)</f>
        <v>0</v>
      </c>
      <c r="K301" s="82" t="s">
        <v>119</v>
      </c>
      <c r="L301" s="19"/>
      <c r="M301" s="110" t="s">
        <v>1</v>
      </c>
      <c r="N301" s="111" t="s">
        <v>40</v>
      </c>
      <c r="O301" s="112">
        <v>0.11</v>
      </c>
      <c r="P301" s="112">
        <f>O301*H301</f>
        <v>1.65</v>
      </c>
      <c r="Q301" s="112">
        <v>0</v>
      </c>
      <c r="R301" s="112">
        <f>Q301*H301</f>
        <v>0</v>
      </c>
      <c r="S301" s="112">
        <v>0.25</v>
      </c>
      <c r="T301" s="118">
        <f>S301*H301</f>
        <v>3.75</v>
      </c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R301" s="122" t="s">
        <v>113</v>
      </c>
      <c r="AT301" s="122" t="s">
        <v>115</v>
      </c>
      <c r="AU301" s="122" t="s">
        <v>84</v>
      </c>
      <c r="AY301" s="53" t="s">
        <v>114</v>
      </c>
      <c r="BE301" s="126">
        <f>IF(N301="základní",J301,0)</f>
        <v>0</v>
      </c>
      <c r="BF301" s="126">
        <f>IF(N301="snížená",J301,0)</f>
        <v>0</v>
      </c>
      <c r="BG301" s="126">
        <f>IF(N301="zákl. přenesená",J301,0)</f>
        <v>0</v>
      </c>
      <c r="BH301" s="126">
        <f>IF(N301="sníž. přenesená",J301,0)</f>
        <v>0</v>
      </c>
      <c r="BI301" s="126">
        <f>IF(N301="nulová",J301,0)</f>
        <v>0</v>
      </c>
      <c r="BJ301" s="53" t="s">
        <v>82</v>
      </c>
      <c r="BK301" s="126">
        <f>ROUND(I301*H301,2)</f>
        <v>0</v>
      </c>
      <c r="BL301" s="53" t="s">
        <v>113</v>
      </c>
      <c r="BM301" s="122" t="s">
        <v>496</v>
      </c>
    </row>
    <row r="302" spans="1:65" s="8" customFormat="1" ht="22.5">
      <c r="B302" s="85"/>
      <c r="C302" s="86"/>
      <c r="D302" s="87" t="s">
        <v>204</v>
      </c>
      <c r="E302" s="88" t="s">
        <v>1</v>
      </c>
      <c r="F302" s="89" t="s">
        <v>497</v>
      </c>
      <c r="G302" s="86"/>
      <c r="H302" s="90">
        <v>15</v>
      </c>
      <c r="J302" s="86"/>
      <c r="K302" s="86"/>
      <c r="L302" s="85"/>
      <c r="M302" s="113"/>
      <c r="N302" s="114"/>
      <c r="O302" s="114"/>
      <c r="P302" s="114"/>
      <c r="Q302" s="114"/>
      <c r="R302" s="114"/>
      <c r="S302" s="114"/>
      <c r="T302" s="119"/>
      <c r="AT302" s="123" t="s">
        <v>204</v>
      </c>
      <c r="AU302" s="123" t="s">
        <v>84</v>
      </c>
      <c r="AV302" s="8" t="s">
        <v>84</v>
      </c>
      <c r="AW302" s="8" t="s">
        <v>32</v>
      </c>
      <c r="AX302" s="8" t="s">
        <v>75</v>
      </c>
      <c r="AY302" s="123" t="s">
        <v>114</v>
      </c>
    </row>
    <row r="303" spans="1:65" s="9" customFormat="1">
      <c r="B303" s="127"/>
      <c r="C303" s="128"/>
      <c r="D303" s="87" t="s">
        <v>204</v>
      </c>
      <c r="E303" s="129" t="s">
        <v>1</v>
      </c>
      <c r="F303" s="130" t="s">
        <v>206</v>
      </c>
      <c r="G303" s="128"/>
      <c r="H303" s="131">
        <v>15</v>
      </c>
      <c r="I303" s="154"/>
      <c r="J303" s="128"/>
      <c r="K303" s="128"/>
      <c r="L303" s="127"/>
      <c r="M303" s="141"/>
      <c r="N303" s="142"/>
      <c r="O303" s="142"/>
      <c r="P303" s="142"/>
      <c r="Q303" s="142"/>
      <c r="R303" s="142"/>
      <c r="S303" s="142"/>
      <c r="T303" s="150"/>
      <c r="AT303" s="152" t="s">
        <v>204</v>
      </c>
      <c r="AU303" s="152" t="s">
        <v>84</v>
      </c>
      <c r="AV303" s="9" t="s">
        <v>113</v>
      </c>
      <c r="AW303" s="9" t="s">
        <v>32</v>
      </c>
      <c r="AX303" s="9" t="s">
        <v>82</v>
      </c>
      <c r="AY303" s="152" t="s">
        <v>114</v>
      </c>
    </row>
    <row r="304" spans="1:65" s="2" customFormat="1" ht="24.2" customHeight="1">
      <c r="A304" s="18"/>
      <c r="B304" s="79"/>
      <c r="C304" s="80" t="s">
        <v>498</v>
      </c>
      <c r="D304" s="80" t="s">
        <v>115</v>
      </c>
      <c r="E304" s="81" t="s">
        <v>499</v>
      </c>
      <c r="F304" s="82" t="s">
        <v>500</v>
      </c>
      <c r="G304" s="83" t="s">
        <v>344</v>
      </c>
      <c r="H304" s="84">
        <v>9.5</v>
      </c>
      <c r="I304" s="108">
        <v>0</v>
      </c>
      <c r="J304" s="109">
        <f>ROUND(I304*H304,2)</f>
        <v>0</v>
      </c>
      <c r="K304" s="82" t="s">
        <v>119</v>
      </c>
      <c r="L304" s="19"/>
      <c r="M304" s="110" t="s">
        <v>1</v>
      </c>
      <c r="N304" s="111" t="s">
        <v>40</v>
      </c>
      <c r="O304" s="112">
        <v>0.18</v>
      </c>
      <c r="P304" s="112">
        <f>O304*H304</f>
        <v>1.71</v>
      </c>
      <c r="Q304" s="112">
        <v>0</v>
      </c>
      <c r="R304" s="112">
        <f>Q304*H304</f>
        <v>0</v>
      </c>
      <c r="S304" s="112">
        <v>2.1</v>
      </c>
      <c r="T304" s="118">
        <f>S304*H304</f>
        <v>19.95</v>
      </c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R304" s="122" t="s">
        <v>113</v>
      </c>
      <c r="AT304" s="122" t="s">
        <v>115</v>
      </c>
      <c r="AU304" s="122" t="s">
        <v>84</v>
      </c>
      <c r="AY304" s="53" t="s">
        <v>114</v>
      </c>
      <c r="BE304" s="126">
        <f>IF(N304="základní",J304,0)</f>
        <v>0</v>
      </c>
      <c r="BF304" s="126">
        <f>IF(N304="snížená",J304,0)</f>
        <v>0</v>
      </c>
      <c r="BG304" s="126">
        <f>IF(N304="zákl. přenesená",J304,0)</f>
        <v>0</v>
      </c>
      <c r="BH304" s="126">
        <f>IF(N304="sníž. přenesená",J304,0)</f>
        <v>0</v>
      </c>
      <c r="BI304" s="126">
        <f>IF(N304="nulová",J304,0)</f>
        <v>0</v>
      </c>
      <c r="BJ304" s="53" t="s">
        <v>82</v>
      </c>
      <c r="BK304" s="126">
        <f>ROUND(I304*H304,2)</f>
        <v>0</v>
      </c>
      <c r="BL304" s="53" t="s">
        <v>113</v>
      </c>
      <c r="BM304" s="122" t="s">
        <v>501</v>
      </c>
    </row>
    <row r="305" spans="1:65" s="8" customFormat="1" ht="22.5">
      <c r="B305" s="85"/>
      <c r="C305" s="86"/>
      <c r="D305" s="87" t="s">
        <v>204</v>
      </c>
      <c r="E305" s="88" t="s">
        <v>1</v>
      </c>
      <c r="F305" s="89" t="s">
        <v>502</v>
      </c>
      <c r="G305" s="86"/>
      <c r="H305" s="90">
        <v>9.5</v>
      </c>
      <c r="J305" s="86"/>
      <c r="K305" s="86"/>
      <c r="L305" s="85"/>
      <c r="M305" s="113"/>
      <c r="N305" s="114"/>
      <c r="O305" s="114"/>
      <c r="P305" s="114"/>
      <c r="Q305" s="114"/>
      <c r="R305" s="114"/>
      <c r="S305" s="114"/>
      <c r="T305" s="119"/>
      <c r="AT305" s="123" t="s">
        <v>204</v>
      </c>
      <c r="AU305" s="123" t="s">
        <v>84</v>
      </c>
      <c r="AV305" s="8" t="s">
        <v>84</v>
      </c>
      <c r="AW305" s="8" t="s">
        <v>32</v>
      </c>
      <c r="AX305" s="8" t="s">
        <v>75</v>
      </c>
      <c r="AY305" s="123" t="s">
        <v>114</v>
      </c>
    </row>
    <row r="306" spans="1:65" s="9" customFormat="1">
      <c r="B306" s="127"/>
      <c r="C306" s="128"/>
      <c r="D306" s="87" t="s">
        <v>204</v>
      </c>
      <c r="E306" s="129" t="s">
        <v>1</v>
      </c>
      <c r="F306" s="130" t="s">
        <v>206</v>
      </c>
      <c r="G306" s="128"/>
      <c r="H306" s="131">
        <v>9.5</v>
      </c>
      <c r="J306" s="128"/>
      <c r="K306" s="128"/>
      <c r="L306" s="127"/>
      <c r="M306" s="141"/>
      <c r="N306" s="142"/>
      <c r="O306" s="142"/>
      <c r="P306" s="142"/>
      <c r="Q306" s="142"/>
      <c r="R306" s="142"/>
      <c r="S306" s="142"/>
      <c r="T306" s="150"/>
      <c r="AT306" s="152" t="s">
        <v>204</v>
      </c>
      <c r="AU306" s="152" t="s">
        <v>84</v>
      </c>
      <c r="AV306" s="9" t="s">
        <v>113</v>
      </c>
      <c r="AW306" s="9" t="s">
        <v>32</v>
      </c>
      <c r="AX306" s="9" t="s">
        <v>82</v>
      </c>
      <c r="AY306" s="152" t="s">
        <v>114</v>
      </c>
    </row>
    <row r="307" spans="1:65" s="7" customFormat="1" ht="22.9" customHeight="1">
      <c r="B307" s="74"/>
      <c r="C307" s="75"/>
      <c r="D307" s="76" t="s">
        <v>74</v>
      </c>
      <c r="E307" s="78" t="s">
        <v>503</v>
      </c>
      <c r="F307" s="78" t="s">
        <v>504</v>
      </c>
      <c r="G307" s="75"/>
      <c r="H307" s="75"/>
      <c r="J307" s="107">
        <f>BK307</f>
        <v>0</v>
      </c>
      <c r="K307" s="75"/>
      <c r="L307" s="74"/>
      <c r="M307" s="104"/>
      <c r="N307" s="105"/>
      <c r="O307" s="105"/>
      <c r="P307" s="106">
        <f>SUM(P308:P335)</f>
        <v>5.40428</v>
      </c>
      <c r="Q307" s="105"/>
      <c r="R307" s="106">
        <f>SUM(R308:R335)</f>
        <v>0</v>
      </c>
      <c r="S307" s="105"/>
      <c r="T307" s="117">
        <f>SUM(T308:T335)</f>
        <v>0</v>
      </c>
      <c r="AR307" s="120" t="s">
        <v>82</v>
      </c>
      <c r="AT307" s="121" t="s">
        <v>74</v>
      </c>
      <c r="AU307" s="121" t="s">
        <v>82</v>
      </c>
      <c r="AY307" s="120" t="s">
        <v>114</v>
      </c>
      <c r="BK307" s="125">
        <f>SUM(BK308:BK335)</f>
        <v>0</v>
      </c>
    </row>
    <row r="308" spans="1:65" s="2" customFormat="1" ht="21.75" customHeight="1">
      <c r="A308" s="18"/>
      <c r="B308" s="79"/>
      <c r="C308" s="80" t="s">
        <v>505</v>
      </c>
      <c r="D308" s="80" t="s">
        <v>115</v>
      </c>
      <c r="E308" s="81" t="s">
        <v>506</v>
      </c>
      <c r="F308" s="82" t="s">
        <v>507</v>
      </c>
      <c r="G308" s="83" t="s">
        <v>231</v>
      </c>
      <c r="H308" s="84">
        <v>75.06</v>
      </c>
      <c r="I308" s="108">
        <v>0</v>
      </c>
      <c r="J308" s="109">
        <f>ROUND(I308*H308,2)</f>
        <v>0</v>
      </c>
      <c r="K308" s="82" t="s">
        <v>119</v>
      </c>
      <c r="L308" s="19"/>
      <c r="M308" s="110" t="s">
        <v>1</v>
      </c>
      <c r="N308" s="111" t="s">
        <v>40</v>
      </c>
      <c r="O308" s="112">
        <v>0.03</v>
      </c>
      <c r="P308" s="112">
        <f>O308*H308</f>
        <v>2.2517999999999998</v>
      </c>
      <c r="Q308" s="112">
        <v>0</v>
      </c>
      <c r="R308" s="112">
        <f>Q308*H308</f>
        <v>0</v>
      </c>
      <c r="S308" s="112">
        <v>0</v>
      </c>
      <c r="T308" s="118">
        <f>S308*H308</f>
        <v>0</v>
      </c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R308" s="122" t="s">
        <v>113</v>
      </c>
      <c r="AT308" s="122" t="s">
        <v>115</v>
      </c>
      <c r="AU308" s="122" t="s">
        <v>84</v>
      </c>
      <c r="AY308" s="53" t="s">
        <v>114</v>
      </c>
      <c r="BE308" s="126">
        <f>IF(N308="základní",J308,0)</f>
        <v>0</v>
      </c>
      <c r="BF308" s="126">
        <f>IF(N308="snížená",J308,0)</f>
        <v>0</v>
      </c>
      <c r="BG308" s="126">
        <f>IF(N308="zákl. přenesená",J308,0)</f>
        <v>0</v>
      </c>
      <c r="BH308" s="126">
        <f>IF(N308="sníž. přenesená",J308,0)</f>
        <v>0</v>
      </c>
      <c r="BI308" s="126">
        <f>IF(N308="nulová",J308,0)</f>
        <v>0</v>
      </c>
      <c r="BJ308" s="53" t="s">
        <v>82</v>
      </c>
      <c r="BK308" s="126">
        <f>ROUND(I308*H308,2)</f>
        <v>0</v>
      </c>
      <c r="BL308" s="53" t="s">
        <v>113</v>
      </c>
      <c r="BM308" s="122" t="s">
        <v>508</v>
      </c>
    </row>
    <row r="309" spans="1:65" s="8" customFormat="1">
      <c r="B309" s="85"/>
      <c r="C309" s="86"/>
      <c r="D309" s="87" t="s">
        <v>204</v>
      </c>
      <c r="E309" s="88" t="s">
        <v>1</v>
      </c>
      <c r="F309" s="89" t="s">
        <v>509</v>
      </c>
      <c r="G309" s="86"/>
      <c r="H309" s="90">
        <v>39.1</v>
      </c>
      <c r="J309" s="86"/>
      <c r="K309" s="86"/>
      <c r="L309" s="85"/>
      <c r="M309" s="113"/>
      <c r="N309" s="114"/>
      <c r="O309" s="114"/>
      <c r="P309" s="114"/>
      <c r="Q309" s="114"/>
      <c r="R309" s="114"/>
      <c r="S309" s="114"/>
      <c r="T309" s="119"/>
      <c r="AT309" s="123" t="s">
        <v>204</v>
      </c>
      <c r="AU309" s="123" t="s">
        <v>84</v>
      </c>
      <c r="AV309" s="8" t="s">
        <v>84</v>
      </c>
      <c r="AW309" s="8" t="s">
        <v>32</v>
      </c>
      <c r="AX309" s="8" t="s">
        <v>75</v>
      </c>
      <c r="AY309" s="123" t="s">
        <v>114</v>
      </c>
    </row>
    <row r="310" spans="1:65" s="8" customFormat="1">
      <c r="B310" s="85"/>
      <c r="C310" s="86"/>
      <c r="D310" s="87" t="s">
        <v>204</v>
      </c>
      <c r="E310" s="88" t="s">
        <v>1</v>
      </c>
      <c r="F310" s="89" t="s">
        <v>510</v>
      </c>
      <c r="G310" s="86"/>
      <c r="H310" s="90">
        <v>35.96</v>
      </c>
      <c r="J310" s="86"/>
      <c r="K310" s="86"/>
      <c r="L310" s="85"/>
      <c r="M310" s="113"/>
      <c r="N310" s="114"/>
      <c r="O310" s="114"/>
      <c r="P310" s="114"/>
      <c r="Q310" s="114"/>
      <c r="R310" s="114"/>
      <c r="S310" s="114"/>
      <c r="T310" s="119"/>
      <c r="AT310" s="123" t="s">
        <v>204</v>
      </c>
      <c r="AU310" s="123" t="s">
        <v>84</v>
      </c>
      <c r="AV310" s="8" t="s">
        <v>84</v>
      </c>
      <c r="AW310" s="8" t="s">
        <v>32</v>
      </c>
      <c r="AX310" s="8" t="s">
        <v>75</v>
      </c>
      <c r="AY310" s="123" t="s">
        <v>114</v>
      </c>
    </row>
    <row r="311" spans="1:65" s="9" customFormat="1">
      <c r="B311" s="127"/>
      <c r="C311" s="128"/>
      <c r="D311" s="87" t="s">
        <v>204</v>
      </c>
      <c r="E311" s="129" t="s">
        <v>1</v>
      </c>
      <c r="F311" s="130" t="s">
        <v>206</v>
      </c>
      <c r="G311" s="128"/>
      <c r="H311" s="131">
        <v>75.06</v>
      </c>
      <c r="J311" s="128"/>
      <c r="K311" s="128"/>
      <c r="L311" s="127"/>
      <c r="M311" s="141"/>
      <c r="N311" s="142"/>
      <c r="O311" s="142"/>
      <c r="P311" s="142"/>
      <c r="Q311" s="142"/>
      <c r="R311" s="142"/>
      <c r="S311" s="142"/>
      <c r="T311" s="150"/>
      <c r="AT311" s="152" t="s">
        <v>204</v>
      </c>
      <c r="AU311" s="152" t="s">
        <v>84</v>
      </c>
      <c r="AV311" s="9" t="s">
        <v>113</v>
      </c>
      <c r="AW311" s="9" t="s">
        <v>32</v>
      </c>
      <c r="AX311" s="9" t="s">
        <v>82</v>
      </c>
      <c r="AY311" s="152" t="s">
        <v>114</v>
      </c>
    </row>
    <row r="312" spans="1:65" s="2" customFormat="1" ht="24.2" customHeight="1">
      <c r="A312" s="18"/>
      <c r="B312" s="79"/>
      <c r="C312" s="80" t="s">
        <v>511</v>
      </c>
      <c r="D312" s="80" t="s">
        <v>115</v>
      </c>
      <c r="E312" s="81" t="s">
        <v>512</v>
      </c>
      <c r="F312" s="82" t="s">
        <v>513</v>
      </c>
      <c r="G312" s="83" t="s">
        <v>231</v>
      </c>
      <c r="H312" s="84">
        <v>1050.8399999999999</v>
      </c>
      <c r="I312" s="108">
        <v>0</v>
      </c>
      <c r="J312" s="109">
        <f>ROUND(I312*H312,2)</f>
        <v>0</v>
      </c>
      <c r="K312" s="82" t="s">
        <v>119</v>
      </c>
      <c r="L312" s="19"/>
      <c r="M312" s="110" t="s">
        <v>1</v>
      </c>
      <c r="N312" s="111" t="s">
        <v>40</v>
      </c>
      <c r="O312" s="112">
        <v>2E-3</v>
      </c>
      <c r="P312" s="112">
        <f>O312*H312</f>
        <v>2.10168</v>
      </c>
      <c r="Q312" s="112">
        <v>0</v>
      </c>
      <c r="R312" s="112">
        <f>Q312*H312</f>
        <v>0</v>
      </c>
      <c r="S312" s="112">
        <v>0</v>
      </c>
      <c r="T312" s="118">
        <f>S312*H312</f>
        <v>0</v>
      </c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R312" s="122" t="s">
        <v>113</v>
      </c>
      <c r="AT312" s="122" t="s">
        <v>115</v>
      </c>
      <c r="AU312" s="122" t="s">
        <v>84</v>
      </c>
      <c r="AY312" s="53" t="s">
        <v>114</v>
      </c>
      <c r="BE312" s="126">
        <f>IF(N312="základní",J312,0)</f>
        <v>0</v>
      </c>
      <c r="BF312" s="126">
        <f>IF(N312="snížená",J312,0)</f>
        <v>0</v>
      </c>
      <c r="BG312" s="126">
        <f>IF(N312="zákl. přenesená",J312,0)</f>
        <v>0</v>
      </c>
      <c r="BH312" s="126">
        <f>IF(N312="sníž. přenesená",J312,0)</f>
        <v>0</v>
      </c>
      <c r="BI312" s="126">
        <f>IF(N312="nulová",J312,0)</f>
        <v>0</v>
      </c>
      <c r="BJ312" s="53" t="s">
        <v>82</v>
      </c>
      <c r="BK312" s="126">
        <f>ROUND(I312*H312,2)</f>
        <v>0</v>
      </c>
      <c r="BL312" s="53" t="s">
        <v>113</v>
      </c>
      <c r="BM312" s="122" t="s">
        <v>514</v>
      </c>
    </row>
    <row r="313" spans="1:65" s="10" customFormat="1">
      <c r="B313" s="132"/>
      <c r="C313" s="133"/>
      <c r="D313" s="87" t="s">
        <v>204</v>
      </c>
      <c r="E313" s="134" t="s">
        <v>1</v>
      </c>
      <c r="F313" s="135" t="s">
        <v>226</v>
      </c>
      <c r="G313" s="133"/>
      <c r="H313" s="134" t="s">
        <v>1</v>
      </c>
      <c r="J313" s="133"/>
      <c r="K313" s="133"/>
      <c r="L313" s="132"/>
      <c r="M313" s="143"/>
      <c r="N313" s="144"/>
      <c r="O313" s="144"/>
      <c r="P313" s="144"/>
      <c r="Q313" s="144"/>
      <c r="R313" s="144"/>
      <c r="S313" s="144"/>
      <c r="T313" s="151"/>
      <c r="AT313" s="153" t="s">
        <v>204</v>
      </c>
      <c r="AU313" s="153" t="s">
        <v>84</v>
      </c>
      <c r="AV313" s="10" t="s">
        <v>82</v>
      </c>
      <c r="AW313" s="10" t="s">
        <v>32</v>
      </c>
      <c r="AX313" s="10" t="s">
        <v>75</v>
      </c>
      <c r="AY313" s="153" t="s">
        <v>114</v>
      </c>
    </row>
    <row r="314" spans="1:65" s="8" customFormat="1">
      <c r="B314" s="85"/>
      <c r="C314" s="86"/>
      <c r="D314" s="87" t="s">
        <v>204</v>
      </c>
      <c r="E314" s="88" t="s">
        <v>1</v>
      </c>
      <c r="F314" s="89" t="s">
        <v>515</v>
      </c>
      <c r="G314" s="86"/>
      <c r="H314" s="90">
        <v>547.4</v>
      </c>
      <c r="J314" s="86"/>
      <c r="K314" s="86"/>
      <c r="L314" s="85"/>
      <c r="M314" s="113"/>
      <c r="N314" s="114"/>
      <c r="O314" s="114"/>
      <c r="P314" s="114"/>
      <c r="Q314" s="114"/>
      <c r="R314" s="114"/>
      <c r="S314" s="114"/>
      <c r="T314" s="119"/>
      <c r="AT314" s="123" t="s">
        <v>204</v>
      </c>
      <c r="AU314" s="123" t="s">
        <v>84</v>
      </c>
      <c r="AV314" s="8" t="s">
        <v>84</v>
      </c>
      <c r="AW314" s="8" t="s">
        <v>32</v>
      </c>
      <c r="AX314" s="8" t="s">
        <v>75</v>
      </c>
      <c r="AY314" s="123" t="s">
        <v>114</v>
      </c>
    </row>
    <row r="315" spans="1:65" s="8" customFormat="1">
      <c r="B315" s="85"/>
      <c r="C315" s="86"/>
      <c r="D315" s="87" t="s">
        <v>204</v>
      </c>
      <c r="E315" s="88" t="s">
        <v>1</v>
      </c>
      <c r="F315" s="89" t="s">
        <v>516</v>
      </c>
      <c r="G315" s="86"/>
      <c r="H315" s="90">
        <v>503.44</v>
      </c>
      <c r="J315" s="86"/>
      <c r="K315" s="86"/>
      <c r="L315" s="85"/>
      <c r="M315" s="113"/>
      <c r="N315" s="114"/>
      <c r="O315" s="114"/>
      <c r="P315" s="114"/>
      <c r="Q315" s="114"/>
      <c r="R315" s="114"/>
      <c r="S315" s="114"/>
      <c r="T315" s="119"/>
      <c r="AT315" s="123" t="s">
        <v>204</v>
      </c>
      <c r="AU315" s="123" t="s">
        <v>84</v>
      </c>
      <c r="AV315" s="8" t="s">
        <v>84</v>
      </c>
      <c r="AW315" s="8" t="s">
        <v>32</v>
      </c>
      <c r="AX315" s="8" t="s">
        <v>75</v>
      </c>
      <c r="AY315" s="123" t="s">
        <v>114</v>
      </c>
    </row>
    <row r="316" spans="1:65" s="9" customFormat="1">
      <c r="B316" s="127"/>
      <c r="C316" s="128"/>
      <c r="D316" s="87" t="s">
        <v>204</v>
      </c>
      <c r="E316" s="129" t="s">
        <v>1</v>
      </c>
      <c r="F316" s="130" t="s">
        <v>206</v>
      </c>
      <c r="G316" s="128"/>
      <c r="H316" s="131">
        <v>1050.8399999999999</v>
      </c>
      <c r="J316" s="128"/>
      <c r="K316" s="128"/>
      <c r="L316" s="127"/>
      <c r="M316" s="141"/>
      <c r="N316" s="142"/>
      <c r="O316" s="142"/>
      <c r="P316" s="142"/>
      <c r="Q316" s="142"/>
      <c r="R316" s="142"/>
      <c r="S316" s="142"/>
      <c r="T316" s="150"/>
      <c r="AT316" s="152" t="s">
        <v>204</v>
      </c>
      <c r="AU316" s="152" t="s">
        <v>84</v>
      </c>
      <c r="AV316" s="9" t="s">
        <v>113</v>
      </c>
      <c r="AW316" s="9" t="s">
        <v>32</v>
      </c>
      <c r="AX316" s="9" t="s">
        <v>82</v>
      </c>
      <c r="AY316" s="152" t="s">
        <v>114</v>
      </c>
    </row>
    <row r="317" spans="1:65" s="2" customFormat="1" ht="21.75" customHeight="1">
      <c r="A317" s="18"/>
      <c r="B317" s="79"/>
      <c r="C317" s="80" t="s">
        <v>517</v>
      </c>
      <c r="D317" s="80" t="s">
        <v>115</v>
      </c>
      <c r="E317" s="81" t="s">
        <v>518</v>
      </c>
      <c r="F317" s="82" t="s">
        <v>519</v>
      </c>
      <c r="G317" s="83" t="s">
        <v>231</v>
      </c>
      <c r="H317" s="84">
        <v>14.2</v>
      </c>
      <c r="I317" s="108">
        <v>0</v>
      </c>
      <c r="J317" s="109">
        <f>ROUND(I317*H317,2)</f>
        <v>0</v>
      </c>
      <c r="K317" s="82" t="s">
        <v>119</v>
      </c>
      <c r="L317" s="19"/>
      <c r="M317" s="110" t="s">
        <v>1</v>
      </c>
      <c r="N317" s="111" t="s">
        <v>40</v>
      </c>
      <c r="O317" s="112">
        <v>3.2000000000000001E-2</v>
      </c>
      <c r="P317" s="112">
        <f>O317*H317</f>
        <v>0.45440000000000003</v>
      </c>
      <c r="Q317" s="112">
        <v>0</v>
      </c>
      <c r="R317" s="112">
        <f>Q317*H317</f>
        <v>0</v>
      </c>
      <c r="S317" s="112">
        <v>0</v>
      </c>
      <c r="T317" s="118">
        <f>S317*H317</f>
        <v>0</v>
      </c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R317" s="122" t="s">
        <v>113</v>
      </c>
      <c r="AT317" s="122" t="s">
        <v>115</v>
      </c>
      <c r="AU317" s="122" t="s">
        <v>84</v>
      </c>
      <c r="AY317" s="53" t="s">
        <v>114</v>
      </c>
      <c r="BE317" s="126">
        <f>IF(N317="základní",J317,0)</f>
        <v>0</v>
      </c>
      <c r="BF317" s="126">
        <f>IF(N317="snížená",J317,0)</f>
        <v>0</v>
      </c>
      <c r="BG317" s="126">
        <f>IF(N317="zákl. přenesená",J317,0)</f>
        <v>0</v>
      </c>
      <c r="BH317" s="126">
        <f>IF(N317="sníž. přenesená",J317,0)</f>
        <v>0</v>
      </c>
      <c r="BI317" s="126">
        <f>IF(N317="nulová",J317,0)</f>
        <v>0</v>
      </c>
      <c r="BJ317" s="53" t="s">
        <v>82</v>
      </c>
      <c r="BK317" s="126">
        <f>ROUND(I317*H317,2)</f>
        <v>0</v>
      </c>
      <c r="BL317" s="53" t="s">
        <v>113</v>
      </c>
      <c r="BM317" s="122" t="s">
        <v>520</v>
      </c>
    </row>
    <row r="318" spans="1:65" s="8" customFormat="1" ht="22.5">
      <c r="B318" s="85"/>
      <c r="C318" s="86"/>
      <c r="D318" s="87" t="s">
        <v>204</v>
      </c>
      <c r="E318" s="88" t="s">
        <v>1</v>
      </c>
      <c r="F318" s="89" t="s">
        <v>521</v>
      </c>
      <c r="G318" s="86"/>
      <c r="H318" s="90">
        <v>10.45</v>
      </c>
      <c r="J318" s="86"/>
      <c r="K318" s="86"/>
      <c r="L318" s="85"/>
      <c r="M318" s="113"/>
      <c r="N318" s="114"/>
      <c r="O318" s="114"/>
      <c r="P318" s="114"/>
      <c r="Q318" s="114"/>
      <c r="R318" s="114"/>
      <c r="S318" s="114"/>
      <c r="T318" s="119"/>
      <c r="AT318" s="123" t="s">
        <v>204</v>
      </c>
      <c r="AU318" s="123" t="s">
        <v>84</v>
      </c>
      <c r="AV318" s="8" t="s">
        <v>84</v>
      </c>
      <c r="AW318" s="8" t="s">
        <v>32</v>
      </c>
      <c r="AX318" s="8" t="s">
        <v>75</v>
      </c>
      <c r="AY318" s="123" t="s">
        <v>114</v>
      </c>
    </row>
    <row r="319" spans="1:65" s="8" customFormat="1" ht="22.5">
      <c r="B319" s="85"/>
      <c r="C319" s="86"/>
      <c r="D319" s="87" t="s">
        <v>204</v>
      </c>
      <c r="E319" s="88" t="s">
        <v>1</v>
      </c>
      <c r="F319" s="89" t="s">
        <v>522</v>
      </c>
      <c r="G319" s="86"/>
      <c r="H319" s="90">
        <v>3.75</v>
      </c>
      <c r="J319" s="86"/>
      <c r="K319" s="86"/>
      <c r="L319" s="85"/>
      <c r="M319" s="113"/>
      <c r="N319" s="114"/>
      <c r="O319" s="114"/>
      <c r="P319" s="114"/>
      <c r="Q319" s="114"/>
      <c r="R319" s="114"/>
      <c r="S319" s="114"/>
      <c r="T319" s="119"/>
      <c r="AT319" s="123" t="s">
        <v>204</v>
      </c>
      <c r="AU319" s="123" t="s">
        <v>84</v>
      </c>
      <c r="AV319" s="8" t="s">
        <v>84</v>
      </c>
      <c r="AW319" s="8" t="s">
        <v>32</v>
      </c>
      <c r="AX319" s="8" t="s">
        <v>75</v>
      </c>
      <c r="AY319" s="123" t="s">
        <v>114</v>
      </c>
    </row>
    <row r="320" spans="1:65" s="9" customFormat="1">
      <c r="B320" s="127"/>
      <c r="C320" s="128"/>
      <c r="D320" s="87" t="s">
        <v>204</v>
      </c>
      <c r="E320" s="129" t="s">
        <v>1</v>
      </c>
      <c r="F320" s="130" t="s">
        <v>206</v>
      </c>
      <c r="G320" s="128"/>
      <c r="H320" s="131">
        <v>14.2</v>
      </c>
      <c r="J320" s="128"/>
      <c r="K320" s="128"/>
      <c r="L320" s="127"/>
      <c r="M320" s="141"/>
      <c r="N320" s="142"/>
      <c r="O320" s="142"/>
      <c r="P320" s="142"/>
      <c r="Q320" s="142"/>
      <c r="R320" s="142"/>
      <c r="S320" s="142"/>
      <c r="T320" s="150"/>
      <c r="AT320" s="152" t="s">
        <v>204</v>
      </c>
      <c r="AU320" s="152" t="s">
        <v>84</v>
      </c>
      <c r="AV320" s="9" t="s">
        <v>113</v>
      </c>
      <c r="AW320" s="9" t="s">
        <v>32</v>
      </c>
      <c r="AX320" s="9" t="s">
        <v>82</v>
      </c>
      <c r="AY320" s="152" t="s">
        <v>114</v>
      </c>
    </row>
    <row r="321" spans="1:65" s="2" customFormat="1" ht="24.2" customHeight="1">
      <c r="A321" s="18"/>
      <c r="B321" s="79"/>
      <c r="C321" s="80" t="s">
        <v>523</v>
      </c>
      <c r="D321" s="80" t="s">
        <v>115</v>
      </c>
      <c r="E321" s="81" t="s">
        <v>524</v>
      </c>
      <c r="F321" s="82" t="s">
        <v>525</v>
      </c>
      <c r="G321" s="83" t="s">
        <v>231</v>
      </c>
      <c r="H321" s="84">
        <v>198.8</v>
      </c>
      <c r="I321" s="108">
        <v>0</v>
      </c>
      <c r="J321" s="109">
        <f>ROUND(I321*H321,2)</f>
        <v>0</v>
      </c>
      <c r="K321" s="82" t="s">
        <v>119</v>
      </c>
      <c r="L321" s="19"/>
      <c r="M321" s="110" t="s">
        <v>1</v>
      </c>
      <c r="N321" s="111" t="s">
        <v>40</v>
      </c>
      <c r="O321" s="112">
        <v>3.0000000000000001E-3</v>
      </c>
      <c r="P321" s="112">
        <f>O321*H321</f>
        <v>0.59640000000000004</v>
      </c>
      <c r="Q321" s="112">
        <v>0</v>
      </c>
      <c r="R321" s="112">
        <f>Q321*H321</f>
        <v>0</v>
      </c>
      <c r="S321" s="112">
        <v>0</v>
      </c>
      <c r="T321" s="118">
        <f>S321*H321</f>
        <v>0</v>
      </c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R321" s="122" t="s">
        <v>113</v>
      </c>
      <c r="AT321" s="122" t="s">
        <v>115</v>
      </c>
      <c r="AU321" s="122" t="s">
        <v>84</v>
      </c>
      <c r="AY321" s="53" t="s">
        <v>114</v>
      </c>
      <c r="BE321" s="126">
        <f>IF(N321="základní",J321,0)</f>
        <v>0</v>
      </c>
      <c r="BF321" s="126">
        <f>IF(N321="snížená",J321,0)</f>
        <v>0</v>
      </c>
      <c r="BG321" s="126">
        <f>IF(N321="zákl. přenesená",J321,0)</f>
        <v>0</v>
      </c>
      <c r="BH321" s="126">
        <f>IF(N321="sníž. přenesená",J321,0)</f>
        <v>0</v>
      </c>
      <c r="BI321" s="126">
        <f>IF(N321="nulová",J321,0)</f>
        <v>0</v>
      </c>
      <c r="BJ321" s="53" t="s">
        <v>82</v>
      </c>
      <c r="BK321" s="126">
        <f>ROUND(I321*H321,2)</f>
        <v>0</v>
      </c>
      <c r="BL321" s="53" t="s">
        <v>113</v>
      </c>
      <c r="BM321" s="122" t="s">
        <v>526</v>
      </c>
    </row>
    <row r="322" spans="1:65" s="10" customFormat="1">
      <c r="B322" s="132"/>
      <c r="C322" s="133"/>
      <c r="D322" s="87" t="s">
        <v>204</v>
      </c>
      <c r="E322" s="134" t="s">
        <v>1</v>
      </c>
      <c r="F322" s="135" t="s">
        <v>226</v>
      </c>
      <c r="G322" s="133"/>
      <c r="H322" s="134" t="s">
        <v>1</v>
      </c>
      <c r="J322" s="133"/>
      <c r="K322" s="133"/>
      <c r="L322" s="132"/>
      <c r="M322" s="143"/>
      <c r="N322" s="144"/>
      <c r="O322" s="144"/>
      <c r="P322" s="144"/>
      <c r="Q322" s="144"/>
      <c r="R322" s="144"/>
      <c r="S322" s="144"/>
      <c r="T322" s="151"/>
      <c r="AT322" s="153" t="s">
        <v>204</v>
      </c>
      <c r="AU322" s="153" t="s">
        <v>84</v>
      </c>
      <c r="AV322" s="10" t="s">
        <v>82</v>
      </c>
      <c r="AW322" s="10" t="s">
        <v>32</v>
      </c>
      <c r="AX322" s="10" t="s">
        <v>75</v>
      </c>
      <c r="AY322" s="153" t="s">
        <v>114</v>
      </c>
    </row>
    <row r="323" spans="1:65" s="8" customFormat="1" ht="22.5">
      <c r="B323" s="85"/>
      <c r="C323" s="86"/>
      <c r="D323" s="87" t="s">
        <v>204</v>
      </c>
      <c r="E323" s="88" t="s">
        <v>1</v>
      </c>
      <c r="F323" s="89" t="s">
        <v>527</v>
      </c>
      <c r="G323" s="86"/>
      <c r="H323" s="90">
        <v>146.30000000000001</v>
      </c>
      <c r="J323" s="86"/>
      <c r="K323" s="86"/>
      <c r="L323" s="85"/>
      <c r="M323" s="113"/>
      <c r="N323" s="114"/>
      <c r="O323" s="114"/>
      <c r="P323" s="114"/>
      <c r="Q323" s="114"/>
      <c r="R323" s="114"/>
      <c r="S323" s="114"/>
      <c r="T323" s="119"/>
      <c r="AT323" s="123" t="s">
        <v>204</v>
      </c>
      <c r="AU323" s="123" t="s">
        <v>84</v>
      </c>
      <c r="AV323" s="8" t="s">
        <v>84</v>
      </c>
      <c r="AW323" s="8" t="s">
        <v>32</v>
      </c>
      <c r="AX323" s="8" t="s">
        <v>75</v>
      </c>
      <c r="AY323" s="123" t="s">
        <v>114</v>
      </c>
    </row>
    <row r="324" spans="1:65" s="8" customFormat="1" ht="22.5">
      <c r="B324" s="85"/>
      <c r="C324" s="86"/>
      <c r="D324" s="87" t="s">
        <v>204</v>
      </c>
      <c r="E324" s="88" t="s">
        <v>1</v>
      </c>
      <c r="F324" s="89" t="s">
        <v>528</v>
      </c>
      <c r="G324" s="86"/>
      <c r="H324" s="90">
        <v>52.5</v>
      </c>
      <c r="J324" s="86"/>
      <c r="K324" s="86"/>
      <c r="L324" s="85"/>
      <c r="M324" s="113"/>
      <c r="N324" s="114"/>
      <c r="O324" s="114"/>
      <c r="P324" s="114"/>
      <c r="Q324" s="114"/>
      <c r="R324" s="114"/>
      <c r="S324" s="114"/>
      <c r="T324" s="119"/>
      <c r="AT324" s="123" t="s">
        <v>204</v>
      </c>
      <c r="AU324" s="123" t="s">
        <v>84</v>
      </c>
      <c r="AV324" s="8" t="s">
        <v>84</v>
      </c>
      <c r="AW324" s="8" t="s">
        <v>32</v>
      </c>
      <c r="AX324" s="8" t="s">
        <v>75</v>
      </c>
      <c r="AY324" s="123" t="s">
        <v>114</v>
      </c>
    </row>
    <row r="325" spans="1:65" s="9" customFormat="1">
      <c r="B325" s="127"/>
      <c r="C325" s="128"/>
      <c r="D325" s="87" t="s">
        <v>204</v>
      </c>
      <c r="E325" s="129" t="s">
        <v>1</v>
      </c>
      <c r="F325" s="130" t="s">
        <v>206</v>
      </c>
      <c r="G325" s="128"/>
      <c r="H325" s="131">
        <v>198.8</v>
      </c>
      <c r="J325" s="128"/>
      <c r="K325" s="128"/>
      <c r="L325" s="127"/>
      <c r="M325" s="141"/>
      <c r="N325" s="142"/>
      <c r="O325" s="142"/>
      <c r="P325" s="142"/>
      <c r="Q325" s="142"/>
      <c r="R325" s="142"/>
      <c r="S325" s="142"/>
      <c r="T325" s="150"/>
      <c r="AT325" s="152" t="s">
        <v>204</v>
      </c>
      <c r="AU325" s="152" t="s">
        <v>84</v>
      </c>
      <c r="AV325" s="9" t="s">
        <v>113</v>
      </c>
      <c r="AW325" s="9" t="s">
        <v>32</v>
      </c>
      <c r="AX325" s="9" t="s">
        <v>82</v>
      </c>
      <c r="AY325" s="152" t="s">
        <v>114</v>
      </c>
    </row>
    <row r="326" spans="1:65" s="2" customFormat="1" ht="37.9" customHeight="1">
      <c r="A326" s="18"/>
      <c r="B326" s="79"/>
      <c r="C326" s="80" t="s">
        <v>529</v>
      </c>
      <c r="D326" s="80" t="s">
        <v>115</v>
      </c>
      <c r="E326" s="81" t="s">
        <v>530</v>
      </c>
      <c r="F326" s="82" t="s">
        <v>531</v>
      </c>
      <c r="G326" s="83" t="s">
        <v>231</v>
      </c>
      <c r="H326" s="84">
        <v>14.2</v>
      </c>
      <c r="I326" s="108">
        <v>0</v>
      </c>
      <c r="J326" s="109">
        <f>ROUND(I326*H326,2)</f>
        <v>0</v>
      </c>
      <c r="K326" s="82" t="s">
        <v>119</v>
      </c>
      <c r="L326" s="19"/>
      <c r="M326" s="110" t="s">
        <v>1</v>
      </c>
      <c r="N326" s="111" t="s">
        <v>40</v>
      </c>
      <c r="O326" s="112">
        <v>0</v>
      </c>
      <c r="P326" s="112">
        <f>O326*H326</f>
        <v>0</v>
      </c>
      <c r="Q326" s="112">
        <v>0</v>
      </c>
      <c r="R326" s="112">
        <f>Q326*H326</f>
        <v>0</v>
      </c>
      <c r="S326" s="112">
        <v>0</v>
      </c>
      <c r="T326" s="118">
        <f>S326*H326</f>
        <v>0</v>
      </c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R326" s="122" t="s">
        <v>113</v>
      </c>
      <c r="AT326" s="122" t="s">
        <v>115</v>
      </c>
      <c r="AU326" s="122" t="s">
        <v>84</v>
      </c>
      <c r="AY326" s="53" t="s">
        <v>114</v>
      </c>
      <c r="BE326" s="126">
        <f>IF(N326="základní",J326,0)</f>
        <v>0</v>
      </c>
      <c r="BF326" s="126">
        <f>IF(N326="snížená",J326,0)</f>
        <v>0</v>
      </c>
      <c r="BG326" s="126">
        <f>IF(N326="zákl. přenesená",J326,0)</f>
        <v>0</v>
      </c>
      <c r="BH326" s="126">
        <f>IF(N326="sníž. přenesená",J326,0)</f>
        <v>0</v>
      </c>
      <c r="BI326" s="126">
        <f>IF(N326="nulová",J326,0)</f>
        <v>0</v>
      </c>
      <c r="BJ326" s="53" t="s">
        <v>82</v>
      </c>
      <c r="BK326" s="126">
        <f>ROUND(I326*H326,2)</f>
        <v>0</v>
      </c>
      <c r="BL326" s="53" t="s">
        <v>113</v>
      </c>
      <c r="BM326" s="122" t="s">
        <v>532</v>
      </c>
    </row>
    <row r="327" spans="1:65" s="8" customFormat="1" ht="22.5">
      <c r="B327" s="85"/>
      <c r="C327" s="86"/>
      <c r="D327" s="87" t="s">
        <v>204</v>
      </c>
      <c r="E327" s="88" t="s">
        <v>1</v>
      </c>
      <c r="F327" s="89" t="s">
        <v>533</v>
      </c>
      <c r="G327" s="86"/>
      <c r="H327" s="90">
        <v>10.45</v>
      </c>
      <c r="J327" s="86"/>
      <c r="K327" s="86"/>
      <c r="L327" s="85"/>
      <c r="M327" s="113"/>
      <c r="N327" s="114"/>
      <c r="O327" s="114"/>
      <c r="P327" s="114"/>
      <c r="Q327" s="114"/>
      <c r="R327" s="114"/>
      <c r="S327" s="114"/>
      <c r="T327" s="119"/>
      <c r="AT327" s="123" t="s">
        <v>204</v>
      </c>
      <c r="AU327" s="123" t="s">
        <v>84</v>
      </c>
      <c r="AV327" s="8" t="s">
        <v>84</v>
      </c>
      <c r="AW327" s="8" t="s">
        <v>32</v>
      </c>
      <c r="AX327" s="8" t="s">
        <v>75</v>
      </c>
      <c r="AY327" s="123" t="s">
        <v>114</v>
      </c>
    </row>
    <row r="328" spans="1:65" s="8" customFormat="1" ht="22.5">
      <c r="B328" s="85"/>
      <c r="C328" s="86"/>
      <c r="D328" s="87" t="s">
        <v>204</v>
      </c>
      <c r="E328" s="88" t="s">
        <v>1</v>
      </c>
      <c r="F328" s="89" t="s">
        <v>534</v>
      </c>
      <c r="G328" s="86"/>
      <c r="H328" s="90">
        <v>3.75</v>
      </c>
      <c r="J328" s="86"/>
      <c r="K328" s="86"/>
      <c r="L328" s="85"/>
      <c r="M328" s="113"/>
      <c r="N328" s="114"/>
      <c r="O328" s="114"/>
      <c r="P328" s="114"/>
      <c r="Q328" s="114"/>
      <c r="R328" s="114"/>
      <c r="S328" s="114"/>
      <c r="T328" s="119"/>
      <c r="AT328" s="123" t="s">
        <v>204</v>
      </c>
      <c r="AU328" s="123" t="s">
        <v>84</v>
      </c>
      <c r="AV328" s="8" t="s">
        <v>84</v>
      </c>
      <c r="AW328" s="8" t="s">
        <v>32</v>
      </c>
      <c r="AX328" s="8" t="s">
        <v>75</v>
      </c>
      <c r="AY328" s="123" t="s">
        <v>114</v>
      </c>
    </row>
    <row r="329" spans="1:65" s="9" customFormat="1">
      <c r="B329" s="127"/>
      <c r="C329" s="128"/>
      <c r="D329" s="87" t="s">
        <v>204</v>
      </c>
      <c r="E329" s="129" t="s">
        <v>1</v>
      </c>
      <c r="F329" s="130" t="s">
        <v>206</v>
      </c>
      <c r="G329" s="128"/>
      <c r="H329" s="131">
        <v>14.2</v>
      </c>
      <c r="J329" s="128"/>
      <c r="K329" s="128"/>
      <c r="L329" s="127"/>
      <c r="M329" s="141"/>
      <c r="N329" s="142"/>
      <c r="O329" s="142"/>
      <c r="P329" s="142"/>
      <c r="Q329" s="142"/>
      <c r="R329" s="142"/>
      <c r="S329" s="142"/>
      <c r="T329" s="150"/>
      <c r="AT329" s="152" t="s">
        <v>204</v>
      </c>
      <c r="AU329" s="152" t="s">
        <v>84</v>
      </c>
      <c r="AV329" s="9" t="s">
        <v>113</v>
      </c>
      <c r="AW329" s="9" t="s">
        <v>32</v>
      </c>
      <c r="AX329" s="9" t="s">
        <v>82</v>
      </c>
      <c r="AY329" s="152" t="s">
        <v>114</v>
      </c>
    </row>
    <row r="330" spans="1:65" s="2" customFormat="1" ht="44.25" customHeight="1">
      <c r="A330" s="18"/>
      <c r="B330" s="79"/>
      <c r="C330" s="80" t="s">
        <v>535</v>
      </c>
      <c r="D330" s="80" t="s">
        <v>115</v>
      </c>
      <c r="E330" s="81" t="s">
        <v>536</v>
      </c>
      <c r="F330" s="82" t="s">
        <v>537</v>
      </c>
      <c r="G330" s="83" t="s">
        <v>231</v>
      </c>
      <c r="H330" s="84">
        <v>35.96</v>
      </c>
      <c r="I330" s="108">
        <v>0</v>
      </c>
      <c r="J330" s="109">
        <f>ROUND(I330*H330,2)</f>
        <v>0</v>
      </c>
      <c r="K330" s="82" t="s">
        <v>119</v>
      </c>
      <c r="L330" s="19"/>
      <c r="M330" s="110" t="s">
        <v>1</v>
      </c>
      <c r="N330" s="111" t="s">
        <v>40</v>
      </c>
      <c r="O330" s="112">
        <v>0</v>
      </c>
      <c r="P330" s="112">
        <f>O330*H330</f>
        <v>0</v>
      </c>
      <c r="Q330" s="112">
        <v>0</v>
      </c>
      <c r="R330" s="112">
        <f>Q330*H330</f>
        <v>0</v>
      </c>
      <c r="S330" s="112">
        <v>0</v>
      </c>
      <c r="T330" s="118">
        <f>S330*H330</f>
        <v>0</v>
      </c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R330" s="122" t="s">
        <v>113</v>
      </c>
      <c r="AT330" s="122" t="s">
        <v>115</v>
      </c>
      <c r="AU330" s="122" t="s">
        <v>84</v>
      </c>
      <c r="AY330" s="53" t="s">
        <v>114</v>
      </c>
      <c r="BE330" s="126">
        <f>IF(N330="základní",J330,0)</f>
        <v>0</v>
      </c>
      <c r="BF330" s="126">
        <f>IF(N330="snížená",J330,0)</f>
        <v>0</v>
      </c>
      <c r="BG330" s="126">
        <f>IF(N330="zákl. přenesená",J330,0)</f>
        <v>0</v>
      </c>
      <c r="BH330" s="126">
        <f>IF(N330="sníž. přenesená",J330,0)</f>
        <v>0</v>
      </c>
      <c r="BI330" s="126">
        <f>IF(N330="nulová",J330,0)</f>
        <v>0</v>
      </c>
      <c r="BJ330" s="53" t="s">
        <v>82</v>
      </c>
      <c r="BK330" s="126">
        <f>ROUND(I330*H330,2)</f>
        <v>0</v>
      </c>
      <c r="BL330" s="53" t="s">
        <v>113</v>
      </c>
      <c r="BM330" s="122" t="s">
        <v>538</v>
      </c>
    </row>
    <row r="331" spans="1:65" s="8" customFormat="1">
      <c r="B331" s="85"/>
      <c r="C331" s="86"/>
      <c r="D331" s="87" t="s">
        <v>204</v>
      </c>
      <c r="E331" s="88" t="s">
        <v>1</v>
      </c>
      <c r="F331" s="89" t="s">
        <v>539</v>
      </c>
      <c r="G331" s="86"/>
      <c r="H331" s="90">
        <v>35.96</v>
      </c>
      <c r="J331" s="86"/>
      <c r="K331" s="86"/>
      <c r="L331" s="85"/>
      <c r="M331" s="113"/>
      <c r="N331" s="114"/>
      <c r="O331" s="114"/>
      <c r="P331" s="114"/>
      <c r="Q331" s="114"/>
      <c r="R331" s="114"/>
      <c r="S331" s="114"/>
      <c r="T331" s="119"/>
      <c r="AT331" s="123" t="s">
        <v>204</v>
      </c>
      <c r="AU331" s="123" t="s">
        <v>84</v>
      </c>
      <c r="AV331" s="8" t="s">
        <v>84</v>
      </c>
      <c r="AW331" s="8" t="s">
        <v>32</v>
      </c>
      <c r="AX331" s="8" t="s">
        <v>75</v>
      </c>
      <c r="AY331" s="123" t="s">
        <v>114</v>
      </c>
    </row>
    <row r="332" spans="1:65" s="9" customFormat="1">
      <c r="B332" s="127"/>
      <c r="C332" s="128"/>
      <c r="D332" s="87" t="s">
        <v>204</v>
      </c>
      <c r="E332" s="129" t="s">
        <v>1</v>
      </c>
      <c r="F332" s="130" t="s">
        <v>206</v>
      </c>
      <c r="G332" s="128"/>
      <c r="H332" s="131">
        <v>35.96</v>
      </c>
      <c r="J332" s="128"/>
      <c r="K332" s="128"/>
      <c r="L332" s="127"/>
      <c r="M332" s="141"/>
      <c r="N332" s="142"/>
      <c r="O332" s="142"/>
      <c r="P332" s="142"/>
      <c r="Q332" s="142"/>
      <c r="R332" s="142"/>
      <c r="S332" s="142"/>
      <c r="T332" s="150"/>
      <c r="AT332" s="152" t="s">
        <v>204</v>
      </c>
      <c r="AU332" s="152" t="s">
        <v>84</v>
      </c>
      <c r="AV332" s="9" t="s">
        <v>113</v>
      </c>
      <c r="AW332" s="9" t="s">
        <v>32</v>
      </c>
      <c r="AX332" s="9" t="s">
        <v>82</v>
      </c>
      <c r="AY332" s="152" t="s">
        <v>114</v>
      </c>
    </row>
    <row r="333" spans="1:65" s="2" customFormat="1" ht="44.25" customHeight="1">
      <c r="A333" s="18"/>
      <c r="B333" s="79"/>
      <c r="C333" s="80" t="s">
        <v>540</v>
      </c>
      <c r="D333" s="80" t="s">
        <v>115</v>
      </c>
      <c r="E333" s="81" t="s">
        <v>541</v>
      </c>
      <c r="F333" s="82" t="s">
        <v>542</v>
      </c>
      <c r="G333" s="83" t="s">
        <v>231</v>
      </c>
      <c r="H333" s="84">
        <v>39.1</v>
      </c>
      <c r="I333" s="108">
        <v>0</v>
      </c>
      <c r="J333" s="109">
        <f>ROUND(I333*H333,2)</f>
        <v>0</v>
      </c>
      <c r="K333" s="82" t="s">
        <v>119</v>
      </c>
      <c r="L333" s="19"/>
      <c r="M333" s="110" t="s">
        <v>1</v>
      </c>
      <c r="N333" s="111" t="s">
        <v>40</v>
      </c>
      <c r="O333" s="112">
        <v>0</v>
      </c>
      <c r="P333" s="112">
        <f>O333*H333</f>
        <v>0</v>
      </c>
      <c r="Q333" s="112">
        <v>0</v>
      </c>
      <c r="R333" s="112">
        <f>Q333*H333</f>
        <v>0</v>
      </c>
      <c r="S333" s="112">
        <v>0</v>
      </c>
      <c r="T333" s="118">
        <f>S333*H333</f>
        <v>0</v>
      </c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R333" s="122" t="s">
        <v>113</v>
      </c>
      <c r="AT333" s="122" t="s">
        <v>115</v>
      </c>
      <c r="AU333" s="122" t="s">
        <v>84</v>
      </c>
      <c r="AY333" s="53" t="s">
        <v>114</v>
      </c>
      <c r="BE333" s="126">
        <f>IF(N333="základní",J333,0)</f>
        <v>0</v>
      </c>
      <c r="BF333" s="126">
        <f>IF(N333="snížená",J333,0)</f>
        <v>0</v>
      </c>
      <c r="BG333" s="126">
        <f>IF(N333="zákl. přenesená",J333,0)</f>
        <v>0</v>
      </c>
      <c r="BH333" s="126">
        <f>IF(N333="sníž. přenesená",J333,0)</f>
        <v>0</v>
      </c>
      <c r="BI333" s="126">
        <f>IF(N333="nulová",J333,0)</f>
        <v>0</v>
      </c>
      <c r="BJ333" s="53" t="s">
        <v>82</v>
      </c>
      <c r="BK333" s="126">
        <f>ROUND(I333*H333,2)</f>
        <v>0</v>
      </c>
      <c r="BL333" s="53" t="s">
        <v>113</v>
      </c>
      <c r="BM333" s="122" t="s">
        <v>543</v>
      </c>
    </row>
    <row r="334" spans="1:65" s="8" customFormat="1">
      <c r="B334" s="85"/>
      <c r="C334" s="86"/>
      <c r="D334" s="87" t="s">
        <v>204</v>
      </c>
      <c r="E334" s="88" t="s">
        <v>1</v>
      </c>
      <c r="F334" s="89" t="s">
        <v>544</v>
      </c>
      <c r="G334" s="86"/>
      <c r="H334" s="90">
        <v>39.1</v>
      </c>
      <c r="J334" s="86"/>
      <c r="K334" s="86"/>
      <c r="L334" s="85"/>
      <c r="M334" s="113"/>
      <c r="N334" s="114"/>
      <c r="O334" s="114"/>
      <c r="P334" s="114"/>
      <c r="Q334" s="114"/>
      <c r="R334" s="114"/>
      <c r="S334" s="114"/>
      <c r="T334" s="119"/>
      <c r="AT334" s="123" t="s">
        <v>204</v>
      </c>
      <c r="AU334" s="123" t="s">
        <v>84</v>
      </c>
      <c r="AV334" s="8" t="s">
        <v>84</v>
      </c>
      <c r="AW334" s="8" t="s">
        <v>32</v>
      </c>
      <c r="AX334" s="8" t="s">
        <v>75</v>
      </c>
      <c r="AY334" s="123" t="s">
        <v>114</v>
      </c>
    </row>
    <row r="335" spans="1:65" s="9" customFormat="1">
      <c r="B335" s="127"/>
      <c r="C335" s="128"/>
      <c r="D335" s="87" t="s">
        <v>204</v>
      </c>
      <c r="E335" s="129" t="s">
        <v>1</v>
      </c>
      <c r="F335" s="130" t="s">
        <v>206</v>
      </c>
      <c r="G335" s="128"/>
      <c r="H335" s="131">
        <v>39.1</v>
      </c>
      <c r="J335" s="128"/>
      <c r="K335" s="128"/>
      <c r="L335" s="127"/>
      <c r="M335" s="141"/>
      <c r="N335" s="142"/>
      <c r="O335" s="142"/>
      <c r="P335" s="142"/>
      <c r="Q335" s="142"/>
      <c r="R335" s="142"/>
      <c r="S335" s="142"/>
      <c r="T335" s="150"/>
      <c r="AT335" s="152" t="s">
        <v>204</v>
      </c>
      <c r="AU335" s="152" t="s">
        <v>84</v>
      </c>
      <c r="AV335" s="9" t="s">
        <v>113</v>
      </c>
      <c r="AW335" s="9" t="s">
        <v>32</v>
      </c>
      <c r="AX335" s="9" t="s">
        <v>82</v>
      </c>
      <c r="AY335" s="152" t="s">
        <v>114</v>
      </c>
    </row>
    <row r="336" spans="1:65" s="7" customFormat="1" ht="22.9" customHeight="1">
      <c r="B336" s="74"/>
      <c r="C336" s="75"/>
      <c r="D336" s="76" t="s">
        <v>74</v>
      </c>
      <c r="E336" s="78" t="s">
        <v>545</v>
      </c>
      <c r="F336" s="78" t="s">
        <v>546</v>
      </c>
      <c r="G336" s="75"/>
      <c r="H336" s="75"/>
      <c r="J336" s="107">
        <f>BK336</f>
        <v>0</v>
      </c>
      <c r="K336" s="75"/>
      <c r="L336" s="74"/>
      <c r="M336" s="104"/>
      <c r="N336" s="105"/>
      <c r="O336" s="105"/>
      <c r="P336" s="106">
        <f>P337</f>
        <v>15.468156</v>
      </c>
      <c r="Q336" s="105"/>
      <c r="R336" s="106">
        <f>R337</f>
        <v>0</v>
      </c>
      <c r="S336" s="105"/>
      <c r="T336" s="117">
        <f>T337</f>
        <v>0</v>
      </c>
      <c r="AR336" s="120" t="s">
        <v>82</v>
      </c>
      <c r="AT336" s="121" t="s">
        <v>74</v>
      </c>
      <c r="AU336" s="121" t="s">
        <v>82</v>
      </c>
      <c r="AY336" s="120" t="s">
        <v>114</v>
      </c>
      <c r="BK336" s="125">
        <f>BK337</f>
        <v>0</v>
      </c>
    </row>
    <row r="337" spans="1:65" s="2" customFormat="1" ht="33" customHeight="1">
      <c r="A337" s="18"/>
      <c r="B337" s="79"/>
      <c r="C337" s="80" t="s">
        <v>547</v>
      </c>
      <c r="D337" s="80" t="s">
        <v>115</v>
      </c>
      <c r="E337" s="81" t="s">
        <v>548</v>
      </c>
      <c r="F337" s="82" t="s">
        <v>549</v>
      </c>
      <c r="G337" s="83" t="s">
        <v>231</v>
      </c>
      <c r="H337" s="84">
        <v>234.36600000000001</v>
      </c>
      <c r="I337" s="108">
        <v>0</v>
      </c>
      <c r="J337" s="109">
        <f>ROUND(I337*H337,2)</f>
        <v>0</v>
      </c>
      <c r="K337" s="82" t="s">
        <v>119</v>
      </c>
      <c r="L337" s="19"/>
      <c r="M337" s="155" t="s">
        <v>1</v>
      </c>
      <c r="N337" s="156" t="s">
        <v>40</v>
      </c>
      <c r="O337" s="157">
        <v>6.6000000000000003E-2</v>
      </c>
      <c r="P337" s="157">
        <f>O337*H337</f>
        <v>15.468156</v>
      </c>
      <c r="Q337" s="157">
        <v>0</v>
      </c>
      <c r="R337" s="157">
        <f>Q337*H337</f>
        <v>0</v>
      </c>
      <c r="S337" s="157">
        <v>0</v>
      </c>
      <c r="T337" s="159">
        <f>S337*H337</f>
        <v>0</v>
      </c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R337" s="122" t="s">
        <v>113</v>
      </c>
      <c r="AT337" s="122" t="s">
        <v>115</v>
      </c>
      <c r="AU337" s="122" t="s">
        <v>84</v>
      </c>
      <c r="AY337" s="53" t="s">
        <v>114</v>
      </c>
      <c r="BE337" s="126">
        <f>IF(N337="základní",J337,0)</f>
        <v>0</v>
      </c>
      <c r="BF337" s="126">
        <f>IF(N337="snížená",J337,0)</f>
        <v>0</v>
      </c>
      <c r="BG337" s="126">
        <f>IF(N337="zákl. přenesená",J337,0)</f>
        <v>0</v>
      </c>
      <c r="BH337" s="126">
        <f>IF(N337="sníž. přenesená",J337,0)</f>
        <v>0</v>
      </c>
      <c r="BI337" s="126">
        <f>IF(N337="nulová",J337,0)</f>
        <v>0</v>
      </c>
      <c r="BJ337" s="53" t="s">
        <v>82</v>
      </c>
      <c r="BK337" s="126">
        <f>ROUND(I337*H337,2)</f>
        <v>0</v>
      </c>
      <c r="BL337" s="53" t="s">
        <v>113</v>
      </c>
      <c r="BM337" s="122" t="s">
        <v>550</v>
      </c>
    </row>
    <row r="338" spans="1:65" s="2" customFormat="1" ht="6.95" customHeight="1">
      <c r="A338" s="18"/>
      <c r="B338" s="55"/>
      <c r="C338" s="56"/>
      <c r="D338" s="56"/>
      <c r="E338" s="56"/>
      <c r="F338" s="56"/>
      <c r="G338" s="56"/>
      <c r="H338" s="56"/>
      <c r="I338" s="158"/>
      <c r="J338" s="158"/>
      <c r="K338" s="158"/>
      <c r="L338" s="19"/>
      <c r="M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</row>
  </sheetData>
  <sheetProtection algorithmName="SHA-512" hashValue="Br8x8ElxxD8CLb10bHEOZS+TeVinJjz5VyexPjNM5cbhVlzFYuYjMCHkyi7Jr3W2wocRtMrWOAz/CQ8HvQlqaw==" saltValue="Fy/aVJS9s3nJyRzEhJ9xjg==" spinCount="100000" sheet="1" objects="1" scenarios="1"/>
  <autoFilter ref="C123:K337"/>
  <mergeCells count="9">
    <mergeCell ref="E85:H85"/>
    <mergeCell ref="E87:H87"/>
    <mergeCell ref="E114:H114"/>
    <mergeCell ref="E116:H116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0 - Ostatní a vedlejší ná...</vt:lpstr>
      <vt:lpstr>101 - Výhybna</vt:lpstr>
      <vt:lpstr>'0 - Ostatní a vedlejší ná...'!Názvy_tisku</vt:lpstr>
      <vt:lpstr>'101 - Výhybna'!Názvy_tisku</vt:lpstr>
      <vt:lpstr>'Rekapitulace stavby'!Názvy_tisku</vt:lpstr>
      <vt:lpstr>'0 - Ostatní a vedlejší ná...'!Oblast_tisku</vt:lpstr>
      <vt:lpstr>'101 - Výhybna'!Oblast_tisku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LAPTOP-PTG2KFLL\Miloš Drábek</dc:creator>
  <cp:lastModifiedBy>Hermannová Dagmar, Ing.</cp:lastModifiedBy>
  <dcterms:created xsi:type="dcterms:W3CDTF">2025-07-02T18:22:00Z</dcterms:created>
  <dcterms:modified xsi:type="dcterms:W3CDTF">2025-09-15T10:15:17Z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FF415203341746928AAFC1B7954FFFAC_13</vt:lpwstr>
  </property>
  <property fmtid="{D5CDD505-2E9C-101B-9397-08002B2CF9AE}" pid="3" name="KSOProductBuildVer">
    <vt:lpwstr>1033-12.2.0.22549</vt:lpwstr>
  </property>
</Properties>
</file>