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kumenty E\1. INVESTIČNÍ AKCE\1. IA AKTUÁLNÍ\A Parkoviště Masarykova proluka\VZ Stavební práce\VZ Final\"/>
    </mc:Choice>
  </mc:AlternateContent>
  <bookViews>
    <workbookView xWindow="0" yWindow="0" windowWidth="28800" windowHeight="12285" activeTab="4"/>
  </bookViews>
  <sheets>
    <sheet name="Rekapitulace stavby" sheetId="1" r:id="rId1"/>
    <sheet name="101 - IO 01.1 Parkoviště " sheetId="2" r:id="rId2"/>
    <sheet name="102 - IO 02.1 Odvodnění p..." sheetId="3" r:id="rId3"/>
    <sheet name="103 - Vedlejší rozpočtové..." sheetId="4" r:id="rId4"/>
    <sheet name="Seznam figur" sheetId="5" r:id="rId5"/>
  </sheets>
  <definedNames>
    <definedName name="_xlnm._FilterDatabase" localSheetId="1" hidden="1">'101 - IO 01.1 Parkoviště '!$C$135:$K$400</definedName>
    <definedName name="_xlnm._FilterDatabase" localSheetId="2" hidden="1">'102 - IO 02.1 Odvodnění p...'!$C$130:$K$321</definedName>
    <definedName name="_xlnm._FilterDatabase" localSheetId="3" hidden="1">'103 - Vedlejší rozpočtové...'!$C$122:$K$128</definedName>
    <definedName name="_xlnm.Print_Titles" localSheetId="1">'101 - IO 01.1 Parkoviště '!$135:$135</definedName>
    <definedName name="_xlnm.Print_Titles" localSheetId="2">'102 - IO 02.1 Odvodnění p...'!$130:$130</definedName>
    <definedName name="_xlnm.Print_Titles" localSheetId="3">'103 - Vedlejší rozpočtové...'!$122:$122</definedName>
    <definedName name="_xlnm.Print_Titles" localSheetId="0">'Rekapitulace stavby'!$92:$92</definedName>
    <definedName name="_xlnm.Print_Titles" localSheetId="4">'Seznam figur'!$9:$9</definedName>
    <definedName name="_xlnm.Print_Area" localSheetId="1">'101 - IO 01.1 Parkoviště '!$C$4:$J$76,'101 - IO 01.1 Parkoviště '!$C$82:$J$115,'101 - IO 01.1 Parkoviště '!$C$121:$K$400</definedName>
    <definedName name="_xlnm.Print_Area" localSheetId="2">'102 - IO 02.1 Odvodnění p...'!$C$4:$J$76,'102 - IO 02.1 Odvodnění p...'!$C$82:$J$110,'102 - IO 02.1 Odvodnění p...'!$C$116:$K$321</definedName>
    <definedName name="_xlnm.Print_Area" localSheetId="3">'103 - Vedlejší rozpočtové...'!$C$4:$J$76,'103 - Vedlejší rozpočtové...'!$C$82:$J$102,'103 - Vedlejší rozpočtové...'!$C$108:$K$128</definedName>
    <definedName name="_xlnm.Print_Area" localSheetId="0">'Rekapitulace stavby'!$D$4:$AO$76,'Rekapitulace stavby'!$C$82:$AQ$99</definedName>
    <definedName name="_xlnm.Print_Area" localSheetId="4">'Seznam figur'!$C$4:$G$187</definedName>
  </definedNames>
  <calcPr calcId="162913"/>
</workbook>
</file>

<file path=xl/calcChain.xml><?xml version="1.0" encoding="utf-8"?>
<calcChain xmlns="http://schemas.openxmlformats.org/spreadsheetml/2006/main">
  <c r="D7" i="5" l="1"/>
  <c r="J39" i="4"/>
  <c r="J38" i="4"/>
  <c r="AY98" i="1" s="1"/>
  <c r="J37" i="4"/>
  <c r="AX98" i="1"/>
  <c r="BI128" i="4"/>
  <c r="BH128" i="4"/>
  <c r="BG128" i="4"/>
  <c r="BF128" i="4"/>
  <c r="T128" i="4"/>
  <c r="T127" i="4" s="1"/>
  <c r="R128" i="4"/>
  <c r="R127" i="4"/>
  <c r="P128" i="4"/>
  <c r="P127" i="4"/>
  <c r="BI126" i="4"/>
  <c r="BH126" i="4"/>
  <c r="BG126" i="4"/>
  <c r="BF126" i="4"/>
  <c r="T126" i="4"/>
  <c r="T125" i="4"/>
  <c r="R126" i="4"/>
  <c r="R125" i="4" s="1"/>
  <c r="R124" i="4" s="1"/>
  <c r="R123" i="4" s="1"/>
  <c r="P126" i="4"/>
  <c r="P125" i="4"/>
  <c r="P124" i="4" s="1"/>
  <c r="P123" i="4" s="1"/>
  <c r="AU98" i="1" s="1"/>
  <c r="J120" i="4"/>
  <c r="J119" i="4"/>
  <c r="F119" i="4"/>
  <c r="F117" i="4"/>
  <c r="E115" i="4"/>
  <c r="J94" i="4"/>
  <c r="J93" i="4"/>
  <c r="F93" i="4"/>
  <c r="F91" i="4"/>
  <c r="E89" i="4"/>
  <c r="J20" i="4"/>
  <c r="E20" i="4"/>
  <c r="F120" i="4"/>
  <c r="J19" i="4"/>
  <c r="J14" i="4"/>
  <c r="J117" i="4"/>
  <c r="E7" i="4"/>
  <c r="E85" i="4"/>
  <c r="J39" i="3"/>
  <c r="J38" i="3"/>
  <c r="AY97" i="1"/>
  <c r="J37" i="3"/>
  <c r="AX97" i="1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T302" i="3" s="1"/>
  <c r="R303" i="3"/>
  <c r="R302" i="3"/>
  <c r="P303" i="3"/>
  <c r="P302" i="3"/>
  <c r="BI301" i="3"/>
  <c r="BH301" i="3"/>
  <c r="BG301" i="3"/>
  <c r="BF301" i="3"/>
  <c r="T301" i="3"/>
  <c r="T300" i="3"/>
  <c r="R301" i="3"/>
  <c r="R300" i="3"/>
  <c r="P301" i="3"/>
  <c r="P300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19" i="3"/>
  <c r="BH219" i="3"/>
  <c r="BG219" i="3"/>
  <c r="BF219" i="3"/>
  <c r="T219" i="3"/>
  <c r="R219" i="3"/>
  <c r="P219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75" i="3"/>
  <c r="BH175" i="3"/>
  <c r="BG175" i="3"/>
  <c r="BF175" i="3"/>
  <c r="T175" i="3"/>
  <c r="R175" i="3"/>
  <c r="P175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/>
  <c r="J19" i="3"/>
  <c r="J14" i="3"/>
  <c r="J91" i="3"/>
  <c r="E7" i="3"/>
  <c r="E119" i="3" s="1"/>
  <c r="J39" i="2"/>
  <c r="J38" i="2"/>
  <c r="AY96" i="1"/>
  <c r="J37" i="2"/>
  <c r="AX96" i="1" s="1"/>
  <c r="BI400" i="2"/>
  <c r="BH400" i="2"/>
  <c r="BG400" i="2"/>
  <c r="BF400" i="2"/>
  <c r="T400" i="2"/>
  <c r="T399" i="2"/>
  <c r="R400" i="2"/>
  <c r="R399" i="2" s="1"/>
  <c r="P400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T375" i="2"/>
  <c r="T374" i="2" s="1"/>
  <c r="R376" i="2"/>
  <c r="R375" i="2"/>
  <c r="R374" i="2" s="1"/>
  <c r="P376" i="2"/>
  <c r="P375" i="2"/>
  <c r="P374" i="2" s="1"/>
  <c r="BI373" i="2"/>
  <c r="BH373" i="2"/>
  <c r="BG373" i="2"/>
  <c r="BF373" i="2"/>
  <c r="T373" i="2"/>
  <c r="T372" i="2"/>
  <c r="R373" i="2"/>
  <c r="R372" i="2" s="1"/>
  <c r="P373" i="2"/>
  <c r="P372" i="2" s="1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J133" i="2"/>
  <c r="J132" i="2"/>
  <c r="F132" i="2"/>
  <c r="F130" i="2"/>
  <c r="E128" i="2"/>
  <c r="J94" i="2"/>
  <c r="J93" i="2"/>
  <c r="F93" i="2"/>
  <c r="F91" i="2"/>
  <c r="E89" i="2"/>
  <c r="J20" i="2"/>
  <c r="E20" i="2"/>
  <c r="F94" i="2" s="1"/>
  <c r="J19" i="2"/>
  <c r="J14" i="2"/>
  <c r="J130" i="2"/>
  <c r="E7" i="2"/>
  <c r="E85" i="2" s="1"/>
  <c r="L90" i="1"/>
  <c r="AM90" i="1"/>
  <c r="AM89" i="1"/>
  <c r="L89" i="1"/>
  <c r="AM87" i="1"/>
  <c r="L87" i="1"/>
  <c r="L85" i="1"/>
  <c r="L84" i="1"/>
  <c r="J345" i="2"/>
  <c r="BK284" i="2"/>
  <c r="J257" i="2"/>
  <c r="J213" i="2"/>
  <c r="BK388" i="2"/>
  <c r="J338" i="2"/>
  <c r="BK310" i="2"/>
  <c r="J270" i="2"/>
  <c r="BK247" i="2"/>
  <c r="J204" i="2"/>
  <c r="J185" i="2"/>
  <c r="BK141" i="2"/>
  <c r="BK383" i="2"/>
  <c r="J310" i="2"/>
  <c r="J294" i="2"/>
  <c r="BK237" i="2"/>
  <c r="J188" i="2"/>
  <c r="J166" i="2"/>
  <c r="J387" i="2"/>
  <c r="BK328" i="2"/>
  <c r="J279" i="2"/>
  <c r="BK226" i="2"/>
  <c r="J389" i="2"/>
  <c r="J351" i="2"/>
  <c r="BK308" i="2"/>
  <c r="J241" i="2"/>
  <c r="BK180" i="2"/>
  <c r="BK381" i="2"/>
  <c r="BK337" i="2"/>
  <c r="J291" i="2"/>
  <c r="J163" i="2"/>
  <c r="BK327" i="2"/>
  <c r="BK281" i="2"/>
  <c r="BK200" i="2"/>
  <c r="J171" i="2"/>
  <c r="J142" i="2"/>
  <c r="J380" i="2"/>
  <c r="BK345" i="2"/>
  <c r="BK276" i="2"/>
  <c r="BK224" i="2"/>
  <c r="BK204" i="2"/>
  <c r="J182" i="2"/>
  <c r="J320" i="3"/>
  <c r="J281" i="3"/>
  <c r="BK248" i="3"/>
  <c r="BK321" i="3"/>
  <c r="BK278" i="3"/>
  <c r="BK226" i="3"/>
  <c r="J185" i="3"/>
  <c r="J317" i="3"/>
  <c r="J273" i="3"/>
  <c r="J248" i="3"/>
  <c r="J231" i="3"/>
  <c r="J206" i="3"/>
  <c r="J286" i="3"/>
  <c r="J266" i="3"/>
  <c r="BK167" i="3"/>
  <c r="J280" i="3"/>
  <c r="BK224" i="3"/>
  <c r="J167" i="3"/>
  <c r="J270" i="3"/>
  <c r="BK256" i="3"/>
  <c r="J292" i="3"/>
  <c r="J256" i="3"/>
  <c r="J226" i="3"/>
  <c r="BK206" i="3"/>
  <c r="BK134" i="3"/>
  <c r="BK142" i="3"/>
  <c r="BK317" i="2"/>
  <c r="BK183" i="2"/>
  <c r="J390" i="2"/>
  <c r="J328" i="2"/>
  <c r="BK259" i="2"/>
  <c r="J222" i="2"/>
  <c r="J168" i="2"/>
  <c r="BK390" i="2"/>
  <c r="BK351" i="2"/>
  <c r="BK269" i="3"/>
  <c r="BK169" i="3"/>
  <c r="BK277" i="3"/>
  <c r="BK242" i="3"/>
  <c r="BK203" i="3"/>
  <c r="J143" i="3"/>
  <c r="J175" i="3"/>
  <c r="BK126" i="4"/>
  <c r="J331" i="2"/>
  <c r="J271" i="2"/>
  <c r="BK248" i="2"/>
  <c r="J150" i="2"/>
  <c r="J370" i="2"/>
  <c r="BK334" i="2"/>
  <c r="J309" i="2"/>
  <c r="J256" i="2"/>
  <c r="BK239" i="2"/>
  <c r="BK198" i="2"/>
  <c r="BK143" i="2"/>
  <c r="BK366" i="2"/>
  <c r="BK315" i="2"/>
  <c r="BK298" i="2"/>
  <c r="J262" i="2"/>
  <c r="J231" i="2"/>
  <c r="BK177" i="2"/>
  <c r="J139" i="2"/>
  <c r="J319" i="2"/>
  <c r="BK268" i="2"/>
  <c r="J249" i="2"/>
  <c r="J186" i="2"/>
  <c r="J381" i="2"/>
  <c r="BK312" i="2"/>
  <c r="J275" i="2"/>
  <c r="BK217" i="2"/>
  <c r="AS95" i="1"/>
  <c r="J145" i="2"/>
  <c r="J376" i="2"/>
  <c r="J312" i="3"/>
  <c r="J265" i="3"/>
  <c r="J229" i="3"/>
  <c r="BK317" i="3"/>
  <c r="J290" i="3"/>
  <c r="BK245" i="3"/>
  <c r="J152" i="3"/>
  <c r="BK279" i="3"/>
  <c r="J191" i="3"/>
  <c r="J268" i="3"/>
  <c r="BK258" i="3"/>
  <c r="J141" i="3"/>
  <c r="BK266" i="3"/>
  <c r="J224" i="3"/>
  <c r="BK152" i="3"/>
  <c r="BK184" i="3"/>
  <c r="BK128" i="4"/>
  <c r="BK339" i="2"/>
  <c r="BK313" i="2"/>
  <c r="BK266" i="2"/>
  <c r="BK242" i="2"/>
  <c r="J174" i="2"/>
  <c r="J364" i="2"/>
  <c r="BK314" i="2"/>
  <c r="BK255" i="2"/>
  <c r="J242" i="2"/>
  <c r="BK202" i="2"/>
  <c r="J157" i="2"/>
  <c r="BK387" i="2"/>
  <c r="BK318" i="2"/>
  <c r="BK283" i="2"/>
  <c r="BK256" i="2"/>
  <c r="BK222" i="2"/>
  <c r="J181" i="2"/>
  <c r="BK152" i="2"/>
  <c r="BK389" i="2"/>
  <c r="BK338" i="2"/>
  <c r="BK282" i="2"/>
  <c r="J264" i="2"/>
  <c r="J190" i="2"/>
  <c r="J159" i="2"/>
  <c r="BK369" i="2"/>
  <c r="J314" i="2"/>
  <c r="BK296" i="2"/>
  <c r="J248" i="2"/>
  <c r="BK150" i="2"/>
  <c r="BK367" i="2"/>
  <c r="BK320" i="2"/>
  <c r="J282" i="2"/>
  <c r="J143" i="2"/>
  <c r="J343" i="2"/>
  <c r="BK292" i="2"/>
  <c r="BK278" i="2"/>
  <c r="BK188" i="2"/>
  <c r="J149" i="2"/>
  <c r="J394" i="2"/>
  <c r="J339" i="2"/>
  <c r="BK290" i="2"/>
  <c r="BK232" i="2"/>
  <c r="J209" i="2"/>
  <c r="BK159" i="2"/>
  <c r="BK292" i="3"/>
  <c r="BK254" i="3"/>
  <c r="J134" i="3"/>
  <c r="J295" i="3"/>
  <c r="BK273" i="3"/>
  <c r="BK201" i="3"/>
  <c r="BK175" i="3"/>
  <c r="J303" i="3"/>
  <c r="J262" i="3"/>
  <c r="J219" i="3"/>
  <c r="BK315" i="3"/>
  <c r="J279" i="3"/>
  <c r="J163" i="3"/>
  <c r="J293" i="3"/>
  <c r="J261" i="3"/>
  <c r="J199" i="3"/>
  <c r="J321" i="3"/>
  <c r="J264" i="3"/>
  <c r="BK143" i="3"/>
  <c r="BK272" i="3"/>
  <c r="J250" i="3"/>
  <c r="BK209" i="3"/>
  <c r="BK163" i="3"/>
  <c r="BK199" i="3"/>
  <c r="J161" i="3"/>
  <c r="BK347" i="2"/>
  <c r="J292" i="2"/>
  <c r="J254" i="2"/>
  <c r="BK220" i="2"/>
  <c r="BK145" i="2"/>
  <c r="BK360" i="2"/>
  <c r="J313" i="2"/>
  <c r="J273" i="2"/>
  <c r="BK244" i="2"/>
  <c r="J226" i="2"/>
  <c r="BK182" i="2"/>
  <c r="J392" i="2"/>
  <c r="BK341" i="2"/>
  <c r="BK300" i="2"/>
  <c r="BK168" i="2"/>
  <c r="J383" i="2"/>
  <c r="BK294" i="2"/>
  <c r="BK254" i="2"/>
  <c r="BK186" i="2"/>
  <c r="BK163" i="2"/>
  <c r="J400" i="2"/>
  <c r="BK364" i="2"/>
  <c r="J281" i="2"/>
  <c r="BK231" i="2"/>
  <c r="BK192" i="2"/>
  <c r="BK140" i="2"/>
  <c r="BK290" i="3"/>
  <c r="J240" i="3"/>
  <c r="BK320" i="3"/>
  <c r="BK261" i="3"/>
  <c r="J154" i="3"/>
  <c r="BK280" i="3"/>
  <c r="BK251" i="3"/>
  <c r="BK295" i="3"/>
  <c r="BK264" i="3"/>
  <c r="BK144" i="3"/>
  <c r="BK267" i="3"/>
  <c r="BK211" i="3"/>
  <c r="BK312" i="3"/>
  <c r="BK262" i="3"/>
  <c r="BK291" i="3"/>
  <c r="J258" i="3"/>
  <c r="BK219" i="3"/>
  <c r="J183" i="3"/>
  <c r="J142" i="3"/>
  <c r="J341" i="2"/>
  <c r="J283" i="2"/>
  <c r="J247" i="2"/>
  <c r="J146" i="2"/>
  <c r="J367" i="2"/>
  <c r="J320" i="2"/>
  <c r="J300" i="2"/>
  <c r="J260" i="2"/>
  <c r="J220" i="2"/>
  <c r="BK184" i="2"/>
  <c r="BK394" i="2"/>
  <c r="BK353" i="2"/>
  <c r="BK309" i="2"/>
  <c r="J266" i="2"/>
  <c r="J239" i="2"/>
  <c r="BK215" i="2"/>
  <c r="BK174" i="2"/>
  <c r="BK142" i="2"/>
  <c r="BK343" i="2"/>
  <c r="J311" i="2"/>
  <c r="BK260" i="2"/>
  <c r="J198" i="2"/>
  <c r="BK397" i="2"/>
  <c r="J362" i="2"/>
  <c r="J304" i="2"/>
  <c r="BK252" i="2"/>
  <c r="BK181" i="2"/>
  <c r="BK148" i="2"/>
  <c r="J353" i="2"/>
  <c r="J312" i="2"/>
  <c r="J278" i="2"/>
  <c r="J152" i="2"/>
  <c r="BK392" i="2"/>
  <c r="J296" i="2"/>
  <c r="J276" i="2"/>
  <c r="J215" i="2"/>
  <c r="BK166" i="2"/>
  <c r="BK400" i="2"/>
  <c r="BK373" i="2"/>
  <c r="BK330" i="2"/>
  <c r="BK270" i="2"/>
  <c r="J217" i="2"/>
  <c r="J200" i="2"/>
  <c r="BK144" i="2"/>
  <c r="BK297" i="3"/>
  <c r="J259" i="3"/>
  <c r="BK231" i="3"/>
  <c r="BK293" i="3"/>
  <c r="BK240" i="3"/>
  <c r="BK188" i="3"/>
  <c r="J314" i="3"/>
  <c r="J272" i="3"/>
  <c r="J242" i="3"/>
  <c r="J209" i="3"/>
  <c r="BK303" i="3"/>
  <c r="BK276" i="3"/>
  <c r="BK183" i="3"/>
  <c r="J291" i="3"/>
  <c r="J251" i="3"/>
  <c r="BK319" i="2"/>
  <c r="BK279" i="2"/>
  <c r="J251" i="2"/>
  <c r="BK154" i="2"/>
  <c r="BK385" i="2"/>
  <c r="J347" i="2"/>
  <c r="J305" i="2"/>
  <c r="BK262" i="2"/>
  <c r="BK245" i="2"/>
  <c r="J224" i="2"/>
  <c r="J176" i="2"/>
  <c r="BK139" i="2"/>
  <c r="J360" i="2"/>
  <c r="BK305" i="2"/>
  <c r="J289" i="2"/>
  <c r="J244" i="2"/>
  <c r="J184" i="2"/>
  <c r="J154" i="2"/>
  <c r="J358" i="2"/>
  <c r="BK331" i="2"/>
  <c r="J284" i="2"/>
  <c r="J259" i="2"/>
  <c r="BK185" i="2"/>
  <c r="J141" i="2"/>
  <c r="BK370" i="2"/>
  <c r="J330" i="2"/>
  <c r="BK273" i="2"/>
  <c r="J235" i="2"/>
  <c r="J144" i="2"/>
  <c r="BK362" i="2"/>
  <c r="J327" i="2"/>
  <c r="BK289" i="2"/>
  <c r="BK146" i="2"/>
  <c r="J337" i="2"/>
  <c r="BK307" i="2"/>
  <c r="BK257" i="2"/>
  <c r="BK241" i="2"/>
  <c r="J388" i="2"/>
  <c r="BK358" i="2"/>
  <c r="J308" i="2"/>
  <c r="BK264" i="2"/>
  <c r="BK213" i="2"/>
  <c r="J180" i="2"/>
  <c r="BK314" i="3"/>
  <c r="BK275" i="3"/>
  <c r="BK213" i="3"/>
  <c r="J315" i="3"/>
  <c r="BK229" i="3"/>
  <c r="BK141" i="3"/>
  <c r="BK301" i="3"/>
  <c r="BK268" i="3"/>
  <c r="BK236" i="3"/>
  <c r="BK306" i="3"/>
  <c r="J267" i="3"/>
  <c r="J201" i="3"/>
  <c r="J297" i="3"/>
  <c r="J277" i="3"/>
  <c r="J245" i="3"/>
  <c r="J184" i="3"/>
  <c r="J276" i="3"/>
  <c r="BK250" i="3"/>
  <c r="J294" i="3"/>
  <c r="BK265" i="3"/>
  <c r="J239" i="3"/>
  <c r="BK191" i="3"/>
  <c r="J197" i="3"/>
  <c r="J126" i="4"/>
  <c r="J398" i="2"/>
  <c r="J318" i="2"/>
  <c r="J268" i="2"/>
  <c r="J232" i="2"/>
  <c r="BK171" i="2"/>
  <c r="J369" i="2"/>
  <c r="J315" i="2"/>
  <c r="J290" i="2"/>
  <c r="J252" i="2"/>
  <c r="BK235" i="2"/>
  <c r="J192" i="2"/>
  <c r="BK149" i="2"/>
  <c r="J373" i="2"/>
  <c r="J317" i="2"/>
  <c r="BK275" i="2"/>
  <c r="BK251" i="2"/>
  <c r="J202" i="2"/>
  <c r="J140" i="2"/>
  <c r="J334" i="2"/>
  <c r="BK271" i="2"/>
  <c r="J237" i="2"/>
  <c r="BK157" i="2"/>
  <c r="BK376" i="2"/>
  <c r="J307" i="2"/>
  <c r="J255" i="2"/>
  <c r="BK190" i="2"/>
  <c r="J385" i="2"/>
  <c r="J298" i="2"/>
  <c r="BK176" i="2"/>
  <c r="BK398" i="2"/>
  <c r="BK380" i="2"/>
  <c r="BK311" i="2"/>
  <c r="BK291" i="2"/>
  <c r="J245" i="2"/>
  <c r="J177" i="2"/>
  <c r="J148" i="2"/>
  <c r="J397" i="2"/>
  <c r="J366" i="2"/>
  <c r="BK304" i="2"/>
  <c r="BK249" i="2"/>
  <c r="BK209" i="2"/>
  <c r="J183" i="2"/>
  <c r="BK294" i="3"/>
  <c r="BK270" i="3"/>
  <c r="J203" i="3"/>
  <c r="J301" i="3"/>
  <c r="J275" i="3"/>
  <c r="BK197" i="3"/>
  <c r="BK161" i="3"/>
  <c r="J299" i="3"/>
  <c r="BK259" i="3"/>
  <c r="BK239" i="3"/>
  <c r="J213" i="3"/>
  <c r="BK299" i="3"/>
  <c r="J269" i="3"/>
  <c r="BK185" i="3"/>
  <c r="J306" i="3"/>
  <c r="BK286" i="3"/>
  <c r="J236" i="3"/>
  <c r="J188" i="3"/>
  <c r="BK281" i="3"/>
  <c r="J144" i="3"/>
  <c r="J278" i="3"/>
  <c r="J254" i="3"/>
  <c r="J211" i="3"/>
  <c r="BK154" i="3"/>
  <c r="J169" i="3"/>
  <c r="J128" i="4"/>
  <c r="T124" i="4" l="1"/>
  <c r="T123" i="4" s="1"/>
  <c r="BK138" i="2"/>
  <c r="J138" i="2" s="1"/>
  <c r="J100" i="2" s="1"/>
  <c r="BK277" i="2"/>
  <c r="J277" i="2" s="1"/>
  <c r="J103" i="2" s="1"/>
  <c r="BK316" i="2"/>
  <c r="J316" i="2" s="1"/>
  <c r="J105" i="2" s="1"/>
  <c r="BK357" i="2"/>
  <c r="J357" i="2" s="1"/>
  <c r="J106" i="2" s="1"/>
  <c r="T396" i="2"/>
  <c r="T395" i="2"/>
  <c r="P241" i="3"/>
  <c r="P132" i="3" s="1"/>
  <c r="R250" i="2"/>
  <c r="BK241" i="3"/>
  <c r="J241" i="3" s="1"/>
  <c r="J102" i="3" s="1"/>
  <c r="R138" i="2"/>
  <c r="P277" i="2"/>
  <c r="P316" i="2"/>
  <c r="P357" i="2"/>
  <c r="T379" i="2"/>
  <c r="T378" i="2"/>
  <c r="R257" i="3"/>
  <c r="T319" i="3"/>
  <c r="T318" i="3"/>
  <c r="BK250" i="2"/>
  <c r="J250" i="2"/>
  <c r="J101" i="2"/>
  <c r="R277" i="2"/>
  <c r="T316" i="2"/>
  <c r="BK379" i="2"/>
  <c r="J379" i="2" s="1"/>
  <c r="J111" i="2" s="1"/>
  <c r="P396" i="2"/>
  <c r="P395" i="2"/>
  <c r="BK133" i="3"/>
  <c r="J133" i="3" s="1"/>
  <c r="J100" i="3" s="1"/>
  <c r="T257" i="3"/>
  <c r="T305" i="3"/>
  <c r="T304" i="3" s="1"/>
  <c r="T138" i="2"/>
  <c r="P272" i="2"/>
  <c r="P133" i="3"/>
  <c r="P257" i="3"/>
  <c r="BK305" i="3"/>
  <c r="BK304" i="3"/>
  <c r="J304" i="3" s="1"/>
  <c r="J106" i="3" s="1"/>
  <c r="BK319" i="3"/>
  <c r="J319" i="3"/>
  <c r="J109" i="3"/>
  <c r="P250" i="2"/>
  <c r="R272" i="2"/>
  <c r="BK303" i="2"/>
  <c r="J303" i="2" s="1"/>
  <c r="J104" i="2" s="1"/>
  <c r="T303" i="2"/>
  <c r="R357" i="2"/>
  <c r="R379" i="2"/>
  <c r="R378" i="2"/>
  <c r="T133" i="3"/>
  <c r="P238" i="3"/>
  <c r="R238" i="3"/>
  <c r="T241" i="3"/>
  <c r="P319" i="3"/>
  <c r="P318" i="3"/>
  <c r="T250" i="2"/>
  <c r="T277" i="2"/>
  <c r="R316" i="2"/>
  <c r="P379" i="2"/>
  <c r="P378" i="2" s="1"/>
  <c r="R396" i="2"/>
  <c r="R395" i="2"/>
  <c r="R133" i="3"/>
  <c r="R132" i="3"/>
  <c r="R131" i="3"/>
  <c r="BK238" i="3"/>
  <c r="J238" i="3" s="1"/>
  <c r="J101" i="3" s="1"/>
  <c r="T238" i="3"/>
  <c r="R241" i="3"/>
  <c r="R305" i="3"/>
  <c r="R304" i="3"/>
  <c r="P138" i="2"/>
  <c r="P137" i="2" s="1"/>
  <c r="BK272" i="2"/>
  <c r="J272" i="2"/>
  <c r="J102" i="2"/>
  <c r="T272" i="2"/>
  <c r="P303" i="2"/>
  <c r="R303" i="2"/>
  <c r="T357" i="2"/>
  <c r="BK396" i="2"/>
  <c r="J396" i="2"/>
  <c r="J113" i="2"/>
  <c r="BK257" i="3"/>
  <c r="J257" i="3"/>
  <c r="J103" i="3"/>
  <c r="P305" i="3"/>
  <c r="P304" i="3" s="1"/>
  <c r="R319" i="3"/>
  <c r="R318" i="3"/>
  <c r="BK399" i="2"/>
  <c r="J399" i="2"/>
  <c r="J114" i="2"/>
  <c r="BK302" i="3"/>
  <c r="J302" i="3" s="1"/>
  <c r="J105" i="3" s="1"/>
  <c r="BK372" i="2"/>
  <c r="J372" i="2"/>
  <c r="J107" i="2"/>
  <c r="BK375" i="2"/>
  <c r="J375" i="2"/>
  <c r="J109" i="2"/>
  <c r="BK300" i="3"/>
  <c r="J300" i="3" s="1"/>
  <c r="J104" i="3" s="1"/>
  <c r="BK125" i="4"/>
  <c r="BK127" i="4"/>
  <c r="J127" i="4" s="1"/>
  <c r="J101" i="4" s="1"/>
  <c r="J305" i="3"/>
  <c r="J107" i="3"/>
  <c r="J91" i="4"/>
  <c r="E111" i="4"/>
  <c r="BE128" i="4"/>
  <c r="F94" i="4"/>
  <c r="BE126" i="4"/>
  <c r="F94" i="3"/>
  <c r="J125" i="3"/>
  <c r="BE134" i="3"/>
  <c r="BE183" i="3"/>
  <c r="BE191" i="3"/>
  <c r="BE203" i="3"/>
  <c r="BK378" i="2"/>
  <c r="J378" i="2" s="1"/>
  <c r="J110" i="2" s="1"/>
  <c r="BE141" i="3"/>
  <c r="BE144" i="3"/>
  <c r="BE169" i="3"/>
  <c r="BE175" i="3"/>
  <c r="BE188" i="3"/>
  <c r="BE236" i="3"/>
  <c r="BE239" i="3"/>
  <c r="BE248" i="3"/>
  <c r="BE251" i="3"/>
  <c r="BE254" i="3"/>
  <c r="BE275" i="3"/>
  <c r="BE286" i="3"/>
  <c r="BE290" i="3"/>
  <c r="BE142" i="3"/>
  <c r="BE152" i="3"/>
  <c r="BE154" i="3"/>
  <c r="BE240" i="3"/>
  <c r="BE245" i="3"/>
  <c r="BE267" i="3"/>
  <c r="BE278" i="3"/>
  <c r="BE279" i="3"/>
  <c r="BE280" i="3"/>
  <c r="BE293" i="3"/>
  <c r="BE306" i="3"/>
  <c r="BE314" i="3"/>
  <c r="BE315" i="3"/>
  <c r="BE161" i="3"/>
  <c r="BE163" i="3"/>
  <c r="BE209" i="3"/>
  <c r="BE219" i="3"/>
  <c r="BE258" i="3"/>
  <c r="BE265" i="3"/>
  <c r="BE295" i="3"/>
  <c r="E85" i="3"/>
  <c r="BE143" i="3"/>
  <c r="BE197" i="3"/>
  <c r="BE199" i="3"/>
  <c r="BE206" i="3"/>
  <c r="BE213" i="3"/>
  <c r="BE242" i="3"/>
  <c r="BE250" i="3"/>
  <c r="BE259" i="3"/>
  <c r="BE261" i="3"/>
  <c r="BE301" i="3"/>
  <c r="BE320" i="3"/>
  <c r="BE321" i="3"/>
  <c r="BE211" i="3"/>
  <c r="BE226" i="3"/>
  <c r="BE256" i="3"/>
  <c r="BE264" i="3"/>
  <c r="BE276" i="3"/>
  <c r="BE281" i="3"/>
  <c r="BE297" i="3"/>
  <c r="BE167" i="3"/>
  <c r="BE184" i="3"/>
  <c r="BE185" i="3"/>
  <c r="BE224" i="3"/>
  <c r="BE231" i="3"/>
  <c r="BE266" i="3"/>
  <c r="BE268" i="3"/>
  <c r="BE270" i="3"/>
  <c r="BE277" i="3"/>
  <c r="BE291" i="3"/>
  <c r="BE292" i="3"/>
  <c r="BE294" i="3"/>
  <c r="BE299" i="3"/>
  <c r="BE303" i="3"/>
  <c r="BE317" i="3"/>
  <c r="BE201" i="3"/>
  <c r="BE229" i="3"/>
  <c r="BE262" i="3"/>
  <c r="BE269" i="3"/>
  <c r="BE272" i="3"/>
  <c r="BE273" i="3"/>
  <c r="BE312" i="3"/>
  <c r="F133" i="2"/>
  <c r="BE150" i="2"/>
  <c r="BE152" i="2"/>
  <c r="BE157" i="2"/>
  <c r="BE181" i="2"/>
  <c r="BE184" i="2"/>
  <c r="BE190" i="2"/>
  <c r="BE204" i="2"/>
  <c r="BE226" i="2"/>
  <c r="BE245" i="2"/>
  <c r="BE248" i="2"/>
  <c r="BE259" i="2"/>
  <c r="BE273" i="2"/>
  <c r="BE283" i="2"/>
  <c r="BE292" i="2"/>
  <c r="BE334" i="2"/>
  <c r="BE347" i="2"/>
  <c r="BE392" i="2"/>
  <c r="BE394" i="2"/>
  <c r="BE398" i="2"/>
  <c r="BE400" i="2"/>
  <c r="J91" i="2"/>
  <c r="BE159" i="2"/>
  <c r="BE180" i="2"/>
  <c r="BE185" i="2"/>
  <c r="BE202" i="2"/>
  <c r="BE222" i="2"/>
  <c r="BE224" i="2"/>
  <c r="BE237" i="2"/>
  <c r="BE239" i="2"/>
  <c r="BE242" i="2"/>
  <c r="BE251" i="2"/>
  <c r="BE252" i="2"/>
  <c r="BE256" i="2"/>
  <c r="BE262" i="2"/>
  <c r="BE264" i="2"/>
  <c r="BE270" i="2"/>
  <c r="BE271" i="2"/>
  <c r="BE313" i="2"/>
  <c r="BE328" i="2"/>
  <c r="BE351" i="2"/>
  <c r="BE353" i="2"/>
  <c r="BE385" i="2"/>
  <c r="BE387" i="2"/>
  <c r="BE389" i="2"/>
  <c r="BE140" i="2"/>
  <c r="BE148" i="2"/>
  <c r="BE276" i="2"/>
  <c r="BE294" i="2"/>
  <c r="BE305" i="2"/>
  <c r="BE343" i="2"/>
  <c r="BE345" i="2"/>
  <c r="BE370" i="2"/>
  <c r="BE397" i="2"/>
  <c r="BE163" i="2"/>
  <c r="BE174" i="2"/>
  <c r="BE209" i="2"/>
  <c r="BE213" i="2"/>
  <c r="BE215" i="2"/>
  <c r="BE254" i="2"/>
  <c r="BE268" i="2"/>
  <c r="BE284" i="2"/>
  <c r="BE317" i="2"/>
  <c r="BE327" i="2"/>
  <c r="BE367" i="2"/>
  <c r="BE383" i="2"/>
  <c r="BE388" i="2"/>
  <c r="E124" i="2"/>
  <c r="BE139" i="2"/>
  <c r="BE145" i="2"/>
  <c r="BE149" i="2"/>
  <c r="BE154" i="2"/>
  <c r="BE182" i="2"/>
  <c r="BE200" i="2"/>
  <c r="BE217" i="2"/>
  <c r="BE220" i="2"/>
  <c r="BE231" i="2"/>
  <c r="BE244" i="2"/>
  <c r="BE266" i="2"/>
  <c r="BE298" i="2"/>
  <c r="BE300" i="2"/>
  <c r="BE304" i="2"/>
  <c r="BE314" i="2"/>
  <c r="BE315" i="2"/>
  <c r="BE339" i="2"/>
  <c r="BE341" i="2"/>
  <c r="BE360" i="2"/>
  <c r="BE381" i="2"/>
  <c r="BE171" i="2"/>
  <c r="BE176" i="2"/>
  <c r="BE186" i="2"/>
  <c r="BE192" i="2"/>
  <c r="BE198" i="2"/>
  <c r="BE232" i="2"/>
  <c r="BE235" i="2"/>
  <c r="BE247" i="2"/>
  <c r="BE249" i="2"/>
  <c r="BE255" i="2"/>
  <c r="BE279" i="2"/>
  <c r="BE281" i="2"/>
  <c r="BE290" i="2"/>
  <c r="BE291" i="2"/>
  <c r="BE319" i="2"/>
  <c r="BE320" i="2"/>
  <c r="BE337" i="2"/>
  <c r="BE338" i="2"/>
  <c r="BE362" i="2"/>
  <c r="BE364" i="2"/>
  <c r="BE369" i="2"/>
  <c r="BE380" i="2"/>
  <c r="BE144" i="2"/>
  <c r="BE146" i="2"/>
  <c r="BE166" i="2"/>
  <c r="BE177" i="2"/>
  <c r="BE183" i="2"/>
  <c r="BE188" i="2"/>
  <c r="BE257" i="2"/>
  <c r="BE312" i="2"/>
  <c r="BE318" i="2"/>
  <c r="BE330" i="2"/>
  <c r="BE331" i="2"/>
  <c r="BE358" i="2"/>
  <c r="BE366" i="2"/>
  <c r="BE373" i="2"/>
  <c r="BE376" i="2"/>
  <c r="BE390" i="2"/>
  <c r="BE141" i="2"/>
  <c r="BE142" i="2"/>
  <c r="BE143" i="2"/>
  <c r="BE168" i="2"/>
  <c r="BE241" i="2"/>
  <c r="BE260" i="2"/>
  <c r="BE275" i="2"/>
  <c r="BE278" i="2"/>
  <c r="BE282" i="2"/>
  <c r="BE289" i="2"/>
  <c r="BE296" i="2"/>
  <c r="BE307" i="2"/>
  <c r="BE308" i="2"/>
  <c r="BE309" i="2"/>
  <c r="BE310" i="2"/>
  <c r="BE311" i="2"/>
  <c r="F38" i="2"/>
  <c r="BC96" i="1" s="1"/>
  <c r="F39" i="2"/>
  <c r="BD96" i="1" s="1"/>
  <c r="F37" i="2"/>
  <c r="BB96" i="1" s="1"/>
  <c r="J36" i="3"/>
  <c r="AW97" i="1" s="1"/>
  <c r="F39" i="3"/>
  <c r="BD97" i="1" s="1"/>
  <c r="F38" i="3"/>
  <c r="BC97" i="1" s="1"/>
  <c r="F36" i="4"/>
  <c r="BA98" i="1" s="1"/>
  <c r="J36" i="4"/>
  <c r="AW98" i="1" s="1"/>
  <c r="AS94" i="1"/>
  <c r="F37" i="3"/>
  <c r="BB97" i="1" s="1"/>
  <c r="F36" i="3"/>
  <c r="BA97" i="1" s="1"/>
  <c r="F38" i="4"/>
  <c r="BC98" i="1"/>
  <c r="F37" i="4"/>
  <c r="BB98" i="1"/>
  <c r="F39" i="4"/>
  <c r="BD98" i="1"/>
  <c r="J36" i="2"/>
  <c r="AW96" i="1" s="1"/>
  <c r="F36" i="2"/>
  <c r="BA96" i="1" s="1"/>
  <c r="P136" i="2" l="1"/>
  <c r="AU96" i="1" s="1"/>
  <c r="BK124" i="4"/>
  <c r="J124" i="4" s="1"/>
  <c r="J99" i="4" s="1"/>
  <c r="T137" i="2"/>
  <c r="T136" i="2"/>
  <c r="BK132" i="3"/>
  <c r="T132" i="3"/>
  <c r="T131" i="3"/>
  <c r="P131" i="3"/>
  <c r="AU97" i="1" s="1"/>
  <c r="AU95" i="1" s="1"/>
  <c r="AU94" i="1" s="1"/>
  <c r="R137" i="2"/>
  <c r="R136" i="2" s="1"/>
  <c r="BK137" i="2"/>
  <c r="J137" i="2" s="1"/>
  <c r="J99" i="2" s="1"/>
  <c r="BK374" i="2"/>
  <c r="J374" i="2" s="1"/>
  <c r="J108" i="2" s="1"/>
  <c r="BK395" i="2"/>
  <c r="J395" i="2" s="1"/>
  <c r="J112" i="2" s="1"/>
  <c r="J125" i="4"/>
  <c r="J100" i="4"/>
  <c r="BK318" i="3"/>
  <c r="J318" i="3" s="1"/>
  <c r="J108" i="3" s="1"/>
  <c r="BK123" i="4"/>
  <c r="J123" i="4" s="1"/>
  <c r="J98" i="4" s="1"/>
  <c r="J35" i="2"/>
  <c r="AV96" i="1" s="1"/>
  <c r="AT96" i="1" s="1"/>
  <c r="F35" i="2"/>
  <c r="AZ96" i="1" s="1"/>
  <c r="J35" i="4"/>
  <c r="AV98" i="1" s="1"/>
  <c r="AT98" i="1" s="1"/>
  <c r="F35" i="4"/>
  <c r="AZ98" i="1" s="1"/>
  <c r="BB95" i="1"/>
  <c r="BB94" i="1" s="1"/>
  <c r="W31" i="1" s="1"/>
  <c r="BD95" i="1"/>
  <c r="BD94" i="1" s="1"/>
  <c r="W33" i="1" s="1"/>
  <c r="BA95" i="1"/>
  <c r="AW95" i="1" s="1"/>
  <c r="J35" i="3"/>
  <c r="AV97" i="1" s="1"/>
  <c r="AT97" i="1" s="1"/>
  <c r="F35" i="3"/>
  <c r="AZ97" i="1" s="1"/>
  <c r="BC95" i="1"/>
  <c r="AY95" i="1" s="1"/>
  <c r="BK136" i="2" l="1"/>
  <c r="J136" i="2" s="1"/>
  <c r="J98" i="2" s="1"/>
  <c r="BK131" i="3"/>
  <c r="J131" i="3"/>
  <c r="J32" i="3" s="1"/>
  <c r="AG97" i="1" s="1"/>
  <c r="J132" i="3"/>
  <c r="J99" i="3" s="1"/>
  <c r="BC94" i="1"/>
  <c r="W32" i="1" s="1"/>
  <c r="BA94" i="1"/>
  <c r="AW94" i="1" s="1"/>
  <c r="AK30" i="1" s="1"/>
  <c r="J32" i="4"/>
  <c r="AG98" i="1" s="1"/>
  <c r="AZ95" i="1"/>
  <c r="AZ94" i="1" s="1"/>
  <c r="W29" i="1" s="1"/>
  <c r="AX94" i="1"/>
  <c r="AX95" i="1"/>
  <c r="J41" i="4" l="1"/>
  <c r="J41" i="3"/>
  <c r="J98" i="3"/>
  <c r="AN98" i="1"/>
  <c r="AN97" i="1"/>
  <c r="J32" i="2"/>
  <c r="AG96" i="1"/>
  <c r="AN96" i="1"/>
  <c r="AV95" i="1"/>
  <c r="AT95" i="1" s="1"/>
  <c r="AV94" i="1"/>
  <c r="AK29" i="1" s="1"/>
  <c r="W30" i="1"/>
  <c r="AY94" i="1"/>
  <c r="J41" i="2" l="1"/>
  <c r="AG95" i="1"/>
  <c r="AG94" i="1" s="1"/>
  <c r="AK26" i="1" s="1"/>
  <c r="AT94" i="1"/>
  <c r="AN94" i="1" l="1"/>
  <c r="AN95" i="1"/>
  <c r="AK35" i="1"/>
</calcChain>
</file>

<file path=xl/sharedStrings.xml><?xml version="1.0" encoding="utf-8"?>
<sst xmlns="http://schemas.openxmlformats.org/spreadsheetml/2006/main" count="6546" uniqueCount="1127">
  <si>
    <t>Export Komplet</t>
  </si>
  <si>
    <t/>
  </si>
  <si>
    <t>2.0</t>
  </si>
  <si>
    <t>False</t>
  </si>
  <si>
    <t>{0e86d13f-4a8b-44a8-a6c3-77edf7cd7383}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</si>
  <si>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</si>
  <si>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</si>
  <si>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</si>
  <si>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</si>
  <si>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</si>
  <si>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</si>
  <si>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</si>
  <si>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</si>
  <si>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</si>
  <si>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Mesto2523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</si>
  <si>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</si>
  <si>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</si>
  <si>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parkoviště Masarykova ve Valašském Meziříčí</t>
  </si>
  <si>
    <t>KSO:</t>
  </si>
  <si>
    <t>CC-CZ:</t>
  </si>
  <si>
    <t>Místo:</t>
  </si>
  <si>
    <t>Valašské Meziříčí</t>
  </si>
  <si>
    <t>Datum:</t>
  </si>
  <si>
    <t>8. 7. 2025</t>
  </si>
  <si>
    <t>Zadavatel:</t>
  </si>
  <si>
    <t>IČ:</t>
  </si>
  <si>
    <t>Město Valašské Meziříčí</t>
  </si>
  <si>
    <t>DIČ:</t>
  </si>
  <si>
    <t>Uchazeč:</t>
  </si>
  <si>
    <t>Vyplň údaj</t>
  </si>
  <si>
    <t>Projektant:</t>
  </si>
  <si>
    <t>Staveník Petr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</si>
  <si>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</si>
  <si>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</si>
  <si>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</si>
  <si>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</si>
  <si>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</si>
  <si>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</si>
  <si>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</si>
  <si>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</si>
  <si>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</si>
  <si>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</si>
  <si>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</si>
  <si>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</si>
  <si>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</si>
  <si>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</si>
  <si>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</si>
  <si>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</si>
  <si>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</si>
  <si>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</si>
  <si>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</si>
  <si>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</si>
  <si>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</si>
  <si>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</si>
  <si>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</si>
  <si>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</si>
  <si>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</si>
  <si>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</si>
  <si>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</si>
  <si>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</si>
  <si>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</si>
  <si>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</si>
  <si>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</si>
  <si>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</si>
  <si>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</si>
  <si>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</si>
  <si>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</si>
  <si>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</si>
  <si>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</si>
  <si>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</si>
  <si>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</si>
  <si>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</si>
  <si>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</si>
  <si>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</si>
  <si>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</si>
  <si>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</si>
  <si>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</si>
  <si>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</si>
  <si>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</si>
  <si>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</si>
  <si>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</si>
  <si>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Parkoviště 1</t>
  </si>
  <si>
    <t>STA</t>
  </si>
  <si>
    <t>1</t>
  </si>
  <si>
    <t>{13b49f85-787c-4bfd-a7dd-0fb22f026ff5}</t>
  </si>
  <si>
    <t>2</t>
  </si>
  <si>
    <t>/</t>
  </si>
  <si>
    <t>101</t>
  </si>
  <si>
    <t xml:space="preserve">IO 01.1 Parkoviště </t>
  </si>
  <si>
    <t>Soupis</t>
  </si>
  <si>
    <t>{f405c7a0-da55-4ebd-9e5c-a985f309c5d3}</t>
  </si>
  <si>
    <t>102</t>
  </si>
  <si>
    <t>IO 02.1 Odvodnění parkoviště 1</t>
  </si>
  <si>
    <t>{0ec21d65-b540-4acf-972b-8e489485b60a}</t>
  </si>
  <si>
    <t>103</t>
  </si>
  <si>
    <t>Vedlejší rozpočtové náklady</t>
  </si>
  <si>
    <t>{06526eca-0bc5-4c47-983e-f35be15d91ad}</t>
  </si>
  <si>
    <t>j</t>
  </si>
  <si>
    <t>542,82</t>
  </si>
  <si>
    <t>n</t>
  </si>
  <si>
    <t>33,182</t>
  </si>
  <si>
    <t>KRYCÍ LIST SOUPISU PRACÍ</t>
  </si>
  <si>
    <t>o</t>
  </si>
  <si>
    <t>516,078</t>
  </si>
  <si>
    <t>or</t>
  </si>
  <si>
    <t>922,7</t>
  </si>
  <si>
    <t>or1</t>
  </si>
  <si>
    <t>126,494</t>
  </si>
  <si>
    <t>p1</t>
  </si>
  <si>
    <t>0,54</t>
  </si>
  <si>
    <t>Objekt:</t>
  </si>
  <si>
    <t>p2</t>
  </si>
  <si>
    <t>0,12</t>
  </si>
  <si>
    <t>01 - Parkoviště 1</t>
  </si>
  <si>
    <t>r</t>
  </si>
  <si>
    <t>4,64</t>
  </si>
  <si>
    <t>Soupis:</t>
  </si>
  <si>
    <t>r1</t>
  </si>
  <si>
    <t>1,8</t>
  </si>
  <si>
    <t xml:space="preserve">101 - IO 01.1 Parkoviště </t>
  </si>
  <si>
    <t>s</t>
  </si>
  <si>
    <t>5,184</t>
  </si>
  <si>
    <t>sut1</t>
  </si>
  <si>
    <t>190,883</t>
  </si>
  <si>
    <t>sut2</t>
  </si>
  <si>
    <t>63,288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</si>
  <si>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</si>
  <si>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</si>
  <si>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</si>
  <si>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</si>
  <si>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</si>
  <si>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</si>
  <si>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</si>
  <si>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1104 - Výsadba stromů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</si>
  <si>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</si>
  <si>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</si>
  <si>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</si>
  <si>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</si>
  <si>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</si>
  <si>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</si>
  <si>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</si>
  <si>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</si>
  <si>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</si>
  <si>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</si>
  <si>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</si>
  <si>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</si>
  <si>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</si>
  <si>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</si>
  <si>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</si>
  <si>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</si>
  <si>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</si>
  <si>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</si>
  <si>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</si>
  <si>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</si>
  <si>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</si>
  <si>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</si>
  <si>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</si>
  <si>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</si>
  <si>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</si>
  <si>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</si>
  <si>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</si>
  <si>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</si>
  <si>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</si>
  <si>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</si>
  <si>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</si>
  <si>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111151121</t>
  </si>
  <si>
    <t>Pokosení trávníku parkového plochy do 1000 m2 s odvozem do 20 km v rovině a svahu do 1:5</t>
  </si>
  <si>
    <t>m2</t>
  </si>
  <si>
    <t>CS ÚRS 2025 02</t>
  </si>
  <si>
    <t>4</t>
  </si>
  <si>
    <t>1239127466</t>
  </si>
  <si>
    <t>111209111</t>
  </si>
  <si>
    <t>Spálení proutí a klestu</t>
  </si>
  <si>
    <t>1848132932</t>
  </si>
  <si>
    <t>3</t>
  </si>
  <si>
    <t>111211232</t>
  </si>
  <si>
    <t>Snesení listnatého klestu D přes 30 cm ve svahu do 1:3</t>
  </si>
  <si>
    <t>kus</t>
  </si>
  <si>
    <t>17377396</t>
  </si>
  <si>
    <t>111251101</t>
  </si>
  <si>
    <t>Odstranění křovin a stromů průměru kmene do 100 mm i s kořeny sklonu terénu do 1:5 z celkové plochy do 100 m2 strojně</t>
  </si>
  <si>
    <t>-715348952</t>
  </si>
  <si>
    <t>5</t>
  </si>
  <si>
    <t>112101102</t>
  </si>
  <si>
    <t>Odstranění stromů listnatých průměru kmene do 500 mm</t>
  </si>
  <si>
    <t>1081365438</t>
  </si>
  <si>
    <t>6</t>
  </si>
  <si>
    <t>112101105</t>
  </si>
  <si>
    <t>Odstranění stromů listnatých průměru kmene do 1100 mm</t>
  </si>
  <si>
    <t>2050281679</t>
  </si>
  <si>
    <t>7</t>
  </si>
  <si>
    <t>112111111</t>
  </si>
  <si>
    <t>Spálení větví všech druhů stromů</t>
  </si>
  <si>
    <t>-868235133</t>
  </si>
  <si>
    <t>8</t>
  </si>
  <si>
    <t>112251221</t>
  </si>
  <si>
    <t>Odstranění pařezů rovině nebo na svahu do 1:5 odfrézováním do hloubky 0,5 m</t>
  </si>
  <si>
    <t>-981448546</t>
  </si>
  <si>
    <t>VV</t>
  </si>
  <si>
    <t>4*1,0</t>
  </si>
  <si>
    <t>9</t>
  </si>
  <si>
    <t>113107223</t>
  </si>
  <si>
    <t>Odstranění podkladu z kameniva drceného tl 300 mm strojně pl přes 200 m2</t>
  </si>
  <si>
    <t>1218158592</t>
  </si>
  <si>
    <t>10</t>
  </si>
  <si>
    <t>113107242</t>
  </si>
  <si>
    <t>Odstranění podkladu živičného tl 100 mm strojně pl přes 200 m2</t>
  </si>
  <si>
    <t>915609350</t>
  </si>
  <si>
    <t>11</t>
  </si>
  <si>
    <t>113154513</t>
  </si>
  <si>
    <t>Frézování živičného krytu tl 50 mm pruh š do 0,5 m pl do 500 m2</t>
  </si>
  <si>
    <t>-528805810</t>
  </si>
  <si>
    <t>205,4+5,8+35,1</t>
  </si>
  <si>
    <t>113202111</t>
  </si>
  <si>
    <t>Vytrhání obrub krajníků obrubníků stojatých</t>
  </si>
  <si>
    <t>m</t>
  </si>
  <si>
    <t>-392830523</t>
  </si>
  <si>
    <t>6,3+11,7+6,5+6,6+36,2</t>
  </si>
  <si>
    <t>13</t>
  </si>
  <si>
    <t>113203111</t>
  </si>
  <si>
    <t>Vytrhání obrub z dlažebních kostek</t>
  </si>
  <si>
    <t>954518853</t>
  </si>
  <si>
    <t>dvouřádek</t>
  </si>
  <si>
    <t>(28,1+6,3+1,1+0,9+36,2)*2</t>
  </si>
  <si>
    <t>14</t>
  </si>
  <si>
    <t>121151123</t>
  </si>
  <si>
    <t>Sejmutí ornice plochy přes 500 m2 tl vrstvy do 200 mm strojně</t>
  </si>
  <si>
    <t>-1767528941</t>
  </si>
  <si>
    <t>886,7+31,7+4,3</t>
  </si>
  <si>
    <t>15</t>
  </si>
  <si>
    <t>122252205</t>
  </si>
  <si>
    <t>Odkopávky a prokopávky nezapažené pro silnice a dálnice v hornině třídy těžitelnosti I objem do 1000 m3 strojně</t>
  </si>
  <si>
    <t>m3</t>
  </si>
  <si>
    <t>555666657</t>
  </si>
  <si>
    <t>886,7*0,6</t>
  </si>
  <si>
    <t>(31,7+4,3)*0,3</t>
  </si>
  <si>
    <t>Součet</t>
  </si>
  <si>
    <t>16</t>
  </si>
  <si>
    <t>122911121</t>
  </si>
  <si>
    <t>Odstranění vyfrézované dřevní hmoty hloubky do 0,5 m v rovině nebo na svahu do 1:5</t>
  </si>
  <si>
    <t>-1739943853</t>
  </si>
  <si>
    <t xml:space="preserve"> V cenách jsou započteny i náklady na naložení dřevní drti promíchané se zeminou na dopravní prostředek, odvoz na vzdálenost do 20 km a její složení.</t>
  </si>
  <si>
    <t>17</t>
  </si>
  <si>
    <t>132251101</t>
  </si>
  <si>
    <t>Hloubení rýh nezapažených  š do 800 mm v hornině třídy těžitelnosti I, skupiny 3 objem do 20 m3 strojně</t>
  </si>
  <si>
    <t>-2116418239</t>
  </si>
  <si>
    <t>23,2*0,4*0,5</t>
  </si>
  <si>
    <t>18</t>
  </si>
  <si>
    <t>132254101</t>
  </si>
  <si>
    <t>Hloubení rýh zapažených š do 800 mm v hornině třídy těžitelnosti I, skupiny 3 objem do 20 m3 strojně</t>
  </si>
  <si>
    <t>-1928502791</t>
  </si>
  <si>
    <t>propoj.potrubí</t>
  </si>
  <si>
    <t>0,6*1,5*1,0*2</t>
  </si>
  <si>
    <t>19</t>
  </si>
  <si>
    <t>133254101</t>
  </si>
  <si>
    <t>Hloubení šachet zapažených v hornině třídy těžitelnosti I, skupiny 3 objem do 20 m3</t>
  </si>
  <si>
    <t>208736549</t>
  </si>
  <si>
    <t>výkop pro UV</t>
  </si>
  <si>
    <t>1,2*1,2*1,8*2</t>
  </si>
  <si>
    <t>20</t>
  </si>
  <si>
    <t>151101101</t>
  </si>
  <si>
    <t>Zřízení příložného pažení a rozepření stěn rýh hl do 2 m</t>
  </si>
  <si>
    <t>578080955</t>
  </si>
  <si>
    <t>r1/0,6*2</t>
  </si>
  <si>
    <t>151101111</t>
  </si>
  <si>
    <t>Odstranění příložného pažení a rozepření stěn rýh hl do 2 m</t>
  </si>
  <si>
    <t>-71538484</t>
  </si>
  <si>
    <t>22</t>
  </si>
  <si>
    <t>151101201</t>
  </si>
  <si>
    <t>Zřízení příložného pažení stěn výkopu hl do 4 m</t>
  </si>
  <si>
    <t>-1954679356</t>
  </si>
  <si>
    <t>1,2*4*1,8*2</t>
  </si>
  <si>
    <t>23</t>
  </si>
  <si>
    <t>151101211</t>
  </si>
  <si>
    <t>Odstranění příložného pažení stěn hl do 4 m</t>
  </si>
  <si>
    <t>2002997181</t>
  </si>
  <si>
    <t>24</t>
  </si>
  <si>
    <t>162201402</t>
  </si>
  <si>
    <t>Vodorovné přemístění větví stromů listnatých do 1 km D kmene do 500 mm</t>
  </si>
  <si>
    <t>1186368499</t>
  </si>
  <si>
    <t>25</t>
  </si>
  <si>
    <t>162201412</t>
  </si>
  <si>
    <t>Vodorovné přemístění kmenů stromů listnatých do 1 km D kmene do 500 mm</t>
  </si>
  <si>
    <t>-880122758</t>
  </si>
  <si>
    <t>26</t>
  </si>
  <si>
    <t>162201500</t>
  </si>
  <si>
    <t>Vodorovné přemístění větví stromů listnatých do 1 km D kmene do 1100 mm</t>
  </si>
  <si>
    <t>-1927948767</t>
  </si>
  <si>
    <t>27</t>
  </si>
  <si>
    <t>162201510</t>
  </si>
  <si>
    <t>Vodorovné přemístění kmenů stromů listnatých do 1 km D kmene do 1100 mm</t>
  </si>
  <si>
    <t>1307623516</t>
  </si>
  <si>
    <t>28</t>
  </si>
  <si>
    <t>162301501</t>
  </si>
  <si>
    <t>Vodorovné přemístění křovin do 5 km D kmene do 100 mm</t>
  </si>
  <si>
    <t>23646799</t>
  </si>
  <si>
    <t>29</t>
  </si>
  <si>
    <t>162301932</t>
  </si>
  <si>
    <t>Příplatek k vodorovnému přemístění větví stromů listnatých D kmene do 500 mm ZKD 1 km</t>
  </si>
  <si>
    <t>-2048037967</t>
  </si>
  <si>
    <t>4*14</t>
  </si>
  <si>
    <t>30</t>
  </si>
  <si>
    <t>162301952</t>
  </si>
  <si>
    <t>Příplatek k vodorovnému přemístění kmenů stromů listnatých D kmene do 500 mm ZKD 1 km</t>
  </si>
  <si>
    <t>514276437</t>
  </si>
  <si>
    <t>31</t>
  </si>
  <si>
    <t>162301981</t>
  </si>
  <si>
    <t>Příplatek k vodorovnému přemístění křovin D kmene do 100 mm ZKD 1 km</t>
  </si>
  <si>
    <t>-1213290303</t>
  </si>
  <si>
    <t>15*10</t>
  </si>
  <si>
    <t>32</t>
  </si>
  <si>
    <t>162451106</t>
  </si>
  <si>
    <t>Vodorovné přemístění do 2000 m výkopku/sypaniny z horniny třídy těžitelnosti I, skupiny 1 až 3</t>
  </si>
  <si>
    <t>-1306067595</t>
  </si>
  <si>
    <t>odvoz ornice a zeminy  na mezideponii</t>
  </si>
  <si>
    <t>or*0,15+n</t>
  </si>
  <si>
    <t>dovoz ornice a zeminy pro rozprostření</t>
  </si>
  <si>
    <t>or1+n</t>
  </si>
  <si>
    <t>33</t>
  </si>
  <si>
    <t>162751117</t>
  </si>
  <si>
    <t>Vodorovné přemístění do 10000 m výkopku/sypaniny z horniny třídy těžitelnosti I, skupiny 1 až 3</t>
  </si>
  <si>
    <t>898809281</t>
  </si>
  <si>
    <t>j+r+r1-n</t>
  </si>
  <si>
    <t>34</t>
  </si>
  <si>
    <t>162751119</t>
  </si>
  <si>
    <t>Příplatek k vodorovnému přemístění výkopku/sypaniny z horniny třídy těžitelnosti I, skupiny 1 až 3 ZKD 1000 m přes 10000 m</t>
  </si>
  <si>
    <t>-1142055889</t>
  </si>
  <si>
    <t>o*5</t>
  </si>
  <si>
    <t>35</t>
  </si>
  <si>
    <t>167151101</t>
  </si>
  <si>
    <t>Nakládání výkopku z hornin třídy těžitelnosti I, skupiny 1 až 3 do 100 m3</t>
  </si>
  <si>
    <t>869053084</t>
  </si>
  <si>
    <t>"naložení zeminy pro násyp"  n</t>
  </si>
  <si>
    <t>36</t>
  </si>
  <si>
    <t>167151111</t>
  </si>
  <si>
    <t>Nakládání výkopku z hornin třídy těžitelnosti I, skupiny 1 až 3 přes 100 m3</t>
  </si>
  <si>
    <t>431543444</t>
  </si>
  <si>
    <t>naložení ornice</t>
  </si>
  <si>
    <t>1,8*51,6</t>
  </si>
  <si>
    <t>0,7*4,9*4,9*2</t>
  </si>
  <si>
    <t>37</t>
  </si>
  <si>
    <t>171151103</t>
  </si>
  <si>
    <t>Uložení sypaniny z hornin soudržných do násypů zhutněných</t>
  </si>
  <si>
    <t>1310246791</t>
  </si>
  <si>
    <t>0,55*51,6</t>
  </si>
  <si>
    <t>0,1*4,9*4,9*2</t>
  </si>
  <si>
    <t>38</t>
  </si>
  <si>
    <t>171152101</t>
  </si>
  <si>
    <t>Uložení sypaniny z hornin soudržných do násypů zhutněných silnic a dálnic</t>
  </si>
  <si>
    <t>-941343625</t>
  </si>
  <si>
    <t>887*(0,15+0,55)*0,5</t>
  </si>
  <si>
    <t>39</t>
  </si>
  <si>
    <t>M</t>
  </si>
  <si>
    <t>58343959</t>
  </si>
  <si>
    <t>kamenivo drcené hrubé frakce 32/63</t>
  </si>
  <si>
    <t>t</t>
  </si>
  <si>
    <t>-1026138600</t>
  </si>
  <si>
    <t>310,450*2,0</t>
  </si>
  <si>
    <t>40</t>
  </si>
  <si>
    <t>171201231</t>
  </si>
  <si>
    <t>Poplatek za uložení zeminy a kamení na recyklační skládce (skládkovné) kód odpadu 17 05 04</t>
  </si>
  <si>
    <t>1965082439</t>
  </si>
  <si>
    <t>frézovaní pařezů</t>
  </si>
  <si>
    <t>4,0*0,5*2,0</t>
  </si>
  <si>
    <t>41</t>
  </si>
  <si>
    <t>-305766365</t>
  </si>
  <si>
    <t>o*2,0</t>
  </si>
  <si>
    <t>42</t>
  </si>
  <si>
    <t>171251201</t>
  </si>
  <si>
    <t>Uložení sypaniny na skládky nebo meziskládky</t>
  </si>
  <si>
    <t>-1032268220</t>
  </si>
  <si>
    <t>43</t>
  </si>
  <si>
    <t>-58091532</t>
  </si>
  <si>
    <t>or*0,15</t>
  </si>
  <si>
    <t>44</t>
  </si>
  <si>
    <t>174151101</t>
  </si>
  <si>
    <t>Zásyp jam, šachet rýh nebo kolem objektů sypaninou se zhutněním</t>
  </si>
  <si>
    <t>-496933223</t>
  </si>
  <si>
    <t>r1+s</t>
  </si>
  <si>
    <t>-p1-p2</t>
  </si>
  <si>
    <t>-0,45*0,45*1,8*2</t>
  </si>
  <si>
    <t>z</t>
  </si>
  <si>
    <t>45</t>
  </si>
  <si>
    <t>58331200</t>
  </si>
  <si>
    <t>štěrkopísek netříděný zásypový</t>
  </si>
  <si>
    <t>-906841454</t>
  </si>
  <si>
    <t>46</t>
  </si>
  <si>
    <t>175151101</t>
  </si>
  <si>
    <t>Obsypání potrubí strojně sypaninou bez prohození, uloženou do 3 m</t>
  </si>
  <si>
    <t>1397845761</t>
  </si>
  <si>
    <t>0,6*0,45*1,0*2</t>
  </si>
  <si>
    <t>47</t>
  </si>
  <si>
    <t>58337331</t>
  </si>
  <si>
    <t>štěrkopísek frakce 0/22</t>
  </si>
  <si>
    <t>577935879</t>
  </si>
  <si>
    <t>0,54*2 'Přepočtené koeficientem množství</t>
  </si>
  <si>
    <t>48</t>
  </si>
  <si>
    <t>181152302</t>
  </si>
  <si>
    <t>Úprava pláně pro silnice a dálnice v zářezech se zhutněním</t>
  </si>
  <si>
    <t>1841742410</t>
  </si>
  <si>
    <t>887+79,2+40,6+42,2</t>
  </si>
  <si>
    <t>49</t>
  </si>
  <si>
    <t>181351103</t>
  </si>
  <si>
    <t>Rozprostření ornice tl vrstvy do 200 mm pl přes 100 do 500 m2 v rovině nebo ve svahu do 1:5 strojně</t>
  </si>
  <si>
    <t>-591664100</t>
  </si>
  <si>
    <t>201,2+48,0</t>
  </si>
  <si>
    <t>50</t>
  </si>
  <si>
    <t>181411131</t>
  </si>
  <si>
    <t>Založení parkového trávníku výsevem plochy do 1000 m2 v rovině a ve svahu do 1:5</t>
  </si>
  <si>
    <t>1430564571</t>
  </si>
  <si>
    <t>51</t>
  </si>
  <si>
    <t>00572410</t>
  </si>
  <si>
    <t>osivo směs travní parková</t>
  </si>
  <si>
    <t>kg</t>
  </si>
  <si>
    <t>614708756</t>
  </si>
  <si>
    <t>249,200*0,03*1,015</t>
  </si>
  <si>
    <t>52</t>
  </si>
  <si>
    <t>183403152</t>
  </si>
  <si>
    <t>Obdělání půdy vláčením v rovině a svahu do 1:5</t>
  </si>
  <si>
    <t>1278484008</t>
  </si>
  <si>
    <t>53</t>
  </si>
  <si>
    <t>183403153</t>
  </si>
  <si>
    <t>Obdělání půdy hrabáním v rovině a svahu do 1:5</t>
  </si>
  <si>
    <t>-122465694</t>
  </si>
  <si>
    <t>54</t>
  </si>
  <si>
    <t>183403161</t>
  </si>
  <si>
    <t>Obdělání půdy válením v rovině a svahu do 1:5</t>
  </si>
  <si>
    <t>-772206760</t>
  </si>
  <si>
    <t>55</t>
  </si>
  <si>
    <t>184813511</t>
  </si>
  <si>
    <t>Chemické odplevelení před založením kultury postřikem na široko v rovině a svahu do 1:5 ručně</t>
  </si>
  <si>
    <t>-1622449507</t>
  </si>
  <si>
    <t>56</t>
  </si>
  <si>
    <t>185803111</t>
  </si>
  <si>
    <t>Ošetření trávníku shrabáním v rovině a svahu do 1:5</t>
  </si>
  <si>
    <t>1948605560</t>
  </si>
  <si>
    <t>1104</t>
  </si>
  <si>
    <t>Výsadba stromů</t>
  </si>
  <si>
    <t>57</t>
  </si>
  <si>
    <t>183101215</t>
  </si>
  <si>
    <t>Jamky pro výsadbu s výměnou 50 % půdy zeminy tř 1 až 4 objem do 0,4 m3 v rovině a svahu do 1:5</t>
  </si>
  <si>
    <t>402017722</t>
  </si>
  <si>
    <t>58</t>
  </si>
  <si>
    <t>10321100</t>
  </si>
  <si>
    <t>zahradní substrát pro výsadbu VL</t>
  </si>
  <si>
    <t>-1038038282</t>
  </si>
  <si>
    <t>11,000*0,5*1,03</t>
  </si>
  <si>
    <t>59</t>
  </si>
  <si>
    <t>184102116</t>
  </si>
  <si>
    <t>Výsadba dřeviny s balem D do 0,8 m do jamky se zalitím v rovině a svahu do 1:5</t>
  </si>
  <si>
    <t>2077984314</t>
  </si>
  <si>
    <t>60</t>
  </si>
  <si>
    <t>026504R01</t>
  </si>
  <si>
    <t>stromy nejsou určené- dodávka</t>
  </si>
  <si>
    <t>268951664</t>
  </si>
  <si>
    <t>61</t>
  </si>
  <si>
    <t>184215133</t>
  </si>
  <si>
    <t>Ukotvení kmene dřevin třemi kůly D do 0,1 m délky do 3 m</t>
  </si>
  <si>
    <t>-1302295328</t>
  </si>
  <si>
    <t>62</t>
  </si>
  <si>
    <t>60591257</t>
  </si>
  <si>
    <t>kůl vyvazovací dřevěný impregnovaný D 8cm dl 3m</t>
  </si>
  <si>
    <t>2105425997</t>
  </si>
  <si>
    <t>11*3 'Přepočtené koeficientem množství</t>
  </si>
  <si>
    <t>63</t>
  </si>
  <si>
    <t>184801121</t>
  </si>
  <si>
    <t>Ošetřování vysazených dřevin soliterních v rovině a svahu do 1:5</t>
  </si>
  <si>
    <t>-1043856669</t>
  </si>
  <si>
    <t>64</t>
  </si>
  <si>
    <t>184911421</t>
  </si>
  <si>
    <t>Mulčování rostlin kůrou tl. do 0,1 m v rovině a svahu do 1:5</t>
  </si>
  <si>
    <t>-1697215135</t>
  </si>
  <si>
    <t>3*11</t>
  </si>
  <si>
    <t>65</t>
  </si>
  <si>
    <t>103911000</t>
  </si>
  <si>
    <t>kůra mulčovací VL</t>
  </si>
  <si>
    <t>-1956192064</t>
  </si>
  <si>
    <t>33,000*0,1*1,03</t>
  </si>
  <si>
    <t>66</t>
  </si>
  <si>
    <t>185802114</t>
  </si>
  <si>
    <t>Hnojení půdy umělým hnojivem k jednotlivým rostlinám v rovině a svahu do 1:5</t>
  </si>
  <si>
    <t>-1859337007</t>
  </si>
  <si>
    <t>11,000*0,001</t>
  </si>
  <si>
    <t>67</t>
  </si>
  <si>
    <t>251911551</t>
  </si>
  <si>
    <t xml:space="preserve">umělé hnojivo Silvamix tablety,  4x10g/ks, </t>
  </si>
  <si>
    <t>769513207</t>
  </si>
  <si>
    <t>11,000*4</t>
  </si>
  <si>
    <t>68</t>
  </si>
  <si>
    <t>185804311</t>
  </si>
  <si>
    <t>Zalití rostlin vodou plocha do 20 m2</t>
  </si>
  <si>
    <t>-1047286902</t>
  </si>
  <si>
    <t>11*0,1</t>
  </si>
  <si>
    <t>69</t>
  </si>
  <si>
    <t>08211321</t>
  </si>
  <si>
    <t>voda pitná pro ostatní odběratele</t>
  </si>
  <si>
    <t>68541859</t>
  </si>
  <si>
    <t>70</t>
  </si>
  <si>
    <t>185851121</t>
  </si>
  <si>
    <t>Dovoz vody pro zálivku rostlin za vzdálenost do 1000 m</t>
  </si>
  <si>
    <t>-420221829</t>
  </si>
  <si>
    <t>Vodorovné konstrukce</t>
  </si>
  <si>
    <t>71</t>
  </si>
  <si>
    <t>451572111</t>
  </si>
  <si>
    <t>Lože pod potrubí otevřený výkop z kameniva drobného těženého</t>
  </si>
  <si>
    <t>-34646612</t>
  </si>
  <si>
    <t>0,6*0,1*2,0</t>
  </si>
  <si>
    <t>72</t>
  </si>
  <si>
    <t>452112111</t>
  </si>
  <si>
    <t>Osazení betonových prstenců nebo rámů na sucho výšky do 100 mm pod poklopy a mříže</t>
  </si>
  <si>
    <t>86762043</t>
  </si>
  <si>
    <t>73</t>
  </si>
  <si>
    <t>59223864</t>
  </si>
  <si>
    <t>prstenec betonový pro uliční vpusť vyrovnávací 39 x 6 x 13 cm</t>
  </si>
  <si>
    <t>-197697440</t>
  </si>
  <si>
    <t>Komunikace pozemní</t>
  </si>
  <si>
    <t>74</t>
  </si>
  <si>
    <t>561021111</t>
  </si>
  <si>
    <t>Zřízení podkladu ze zeminy upravené vápnem, cementem, směsnými pojivy tl 200 mm plochy do 1000 m2</t>
  </si>
  <si>
    <t>1843722232</t>
  </si>
  <si>
    <t>75</t>
  </si>
  <si>
    <t>58522150</t>
  </si>
  <si>
    <t>cement portlandský směsný</t>
  </si>
  <si>
    <t>66216665</t>
  </si>
  <si>
    <t>887,000*0,2*53*0,001</t>
  </si>
  <si>
    <t>76</t>
  </si>
  <si>
    <t>564211111</t>
  </si>
  <si>
    <t>Podklad nebo podsyp ze štěrkopísku ŠP tl 50 mm</t>
  </si>
  <si>
    <t>1951330707</t>
  </si>
  <si>
    <t>77</t>
  </si>
  <si>
    <t>564720011</t>
  </si>
  <si>
    <t>Podklad z kameniva hrubého drceného vel. 8-16 mm tl 80 mm</t>
  </si>
  <si>
    <t>-2028830922</t>
  </si>
  <si>
    <t>78</t>
  </si>
  <si>
    <t>564720111</t>
  </si>
  <si>
    <t>Podklad z kameniva hrubého drceného vel. 16-32 mm tl 80 mm</t>
  </si>
  <si>
    <t>629494013</t>
  </si>
  <si>
    <t>79</t>
  </si>
  <si>
    <t>564831111</t>
  </si>
  <si>
    <t>Podklad ze štěrkodrtě ŠD tl 100 mm</t>
  </si>
  <si>
    <t>-2033940008</t>
  </si>
  <si>
    <t>pod obrubníky</t>
  </si>
  <si>
    <t>245,9*0,35</t>
  </si>
  <si>
    <t>82*0,2</t>
  </si>
  <si>
    <t>80</t>
  </si>
  <si>
    <t>-671393926</t>
  </si>
  <si>
    <t>81</t>
  </si>
  <si>
    <t>565155101</t>
  </si>
  <si>
    <t>Asfaltový beton vrstva podkladní ACP 16 (obalované kamenivo OKS) tl 70 mm š do 1,5 m</t>
  </si>
  <si>
    <t>-1865118341</t>
  </si>
  <si>
    <t>82</t>
  </si>
  <si>
    <t>567132115</t>
  </si>
  <si>
    <t>Podklad ze směsi stmelené cementem SC C 8/10 (KSC I) tl 200 mm</t>
  </si>
  <si>
    <t>1538100514</t>
  </si>
  <si>
    <t>83</t>
  </si>
  <si>
    <t>573231111</t>
  </si>
  <si>
    <t>Postřik živičný spojovací ze silniční emulze v množství 0,70 kg/m2</t>
  </si>
  <si>
    <t>1300756282</t>
  </si>
  <si>
    <t>109,500*2</t>
  </si>
  <si>
    <t>84</t>
  </si>
  <si>
    <t>577144111</t>
  </si>
  <si>
    <t>Asfaltový beton vrstva obrusná ACO 11 (ABS) tř. I tl 50 mm š do 3 m z nemodifikovaného asfaltu</t>
  </si>
  <si>
    <t>-152420519</t>
  </si>
  <si>
    <t>35,2+34,8+39,5*0,5*2</t>
  </si>
  <si>
    <t>85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</si>
  <si>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</si>
  <si>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</t>
  </si>
  <si>
    <t>1411239940</t>
  </si>
  <si>
    <t>729,6</t>
  </si>
  <si>
    <t>86</t>
  </si>
  <si>
    <t>59245037</t>
  </si>
  <si>
    <t>dlažba plošná vsakovací betonová 240x240mm tl 80mm přírodní</t>
  </si>
  <si>
    <t>62529253</t>
  </si>
  <si>
    <t>729,6*1,05 'Přepočtené koeficientem množství</t>
  </si>
  <si>
    <t>87</t>
  </si>
  <si>
    <t>599141111</t>
  </si>
  <si>
    <t>Vyplnění spár mezi silničními dílci živičnou zálivkou</t>
  </si>
  <si>
    <t>-1994719798</t>
  </si>
  <si>
    <t>podél obrubníků a v místě pracovní spáry</t>
  </si>
  <si>
    <t>6,4+12,6+7,3+6,0+8,7+5,8+13,9+8,2+39,5*4+16*2</t>
  </si>
  <si>
    <t>Trubní vedení</t>
  </si>
  <si>
    <t>88</t>
  </si>
  <si>
    <t>871313122</t>
  </si>
  <si>
    <t>Montáž kanalizačního potrubí hladkého plnostěnného SN 10 z PVC-U DN 160</t>
  </si>
  <si>
    <t>-1493076229</t>
  </si>
  <si>
    <t>89</t>
  </si>
  <si>
    <t>28611173</t>
  </si>
  <si>
    <t>trubka kanalizační PVC-U plnostěnná jednovrstvá DN 160x1000mm SN10</t>
  </si>
  <si>
    <t>-956249601</t>
  </si>
  <si>
    <t>2*1,03 'Přepočtené koeficientem množství</t>
  </si>
  <si>
    <t>90</t>
  </si>
  <si>
    <t>895941302</t>
  </si>
  <si>
    <t>Osazení vpusti uliční DN 450 z betonových dílců dno s kalištěm</t>
  </si>
  <si>
    <t>-1992291060</t>
  </si>
  <si>
    <t>91</t>
  </si>
  <si>
    <t>59223852</t>
  </si>
  <si>
    <t>dno betonové pro uliční vpusť s kalovou prohlubní 45x30x5 cm</t>
  </si>
  <si>
    <t>1976242702</t>
  </si>
  <si>
    <t>92</t>
  </si>
  <si>
    <t>895941314</t>
  </si>
  <si>
    <t>Osazení vpusti uliční DN 450 z betonových dílců skruž horní 570 mm</t>
  </si>
  <si>
    <t>1668647888</t>
  </si>
  <si>
    <t>93</t>
  </si>
  <si>
    <t>59223858</t>
  </si>
  <si>
    <t>skruž betonová horní pro uliční vpusť 450x570x50mm</t>
  </si>
  <si>
    <t>-1440449825</t>
  </si>
  <si>
    <t>94</t>
  </si>
  <si>
    <t>895941331</t>
  </si>
  <si>
    <t>Osazení vpusti uliční DN 450 z betonových dílců skruž průběžná s výtokem</t>
  </si>
  <si>
    <t>-1158852750</t>
  </si>
  <si>
    <t>95</t>
  </si>
  <si>
    <t>59223854</t>
  </si>
  <si>
    <t>skruž betonová pro uliční vpusť s výtokovým otvorem PVC, 45x35x5 cm</t>
  </si>
  <si>
    <t>1465162551</t>
  </si>
  <si>
    <t>96</t>
  </si>
  <si>
    <t>899204112</t>
  </si>
  <si>
    <t>Osazení mříží litinových včetně rámů a košů na bahno pro třídu zatížení D400, E600</t>
  </si>
  <si>
    <t>-1213799151</t>
  </si>
  <si>
    <t>97</t>
  </si>
  <si>
    <t>55242320</t>
  </si>
  <si>
    <t>mříž vtoková litinová plochá 500x500mm</t>
  </si>
  <si>
    <t>-555974566</t>
  </si>
  <si>
    <t>98</t>
  </si>
  <si>
    <t>59223871</t>
  </si>
  <si>
    <t>koš vysoký pro uliční vpusti žárově Pz plech pro rám 500/500mm</t>
  </si>
  <si>
    <t>416579004</t>
  </si>
  <si>
    <t>Ostatní konstrukce a práce, bourání</t>
  </si>
  <si>
    <t>99</t>
  </si>
  <si>
    <t>914111111</t>
  </si>
  <si>
    <t>Montáž svislé dopravní značky do velikosti 1 m2 objímkami na sloupek nebo konzolu</t>
  </si>
  <si>
    <t>-1403577513</t>
  </si>
  <si>
    <t>100</t>
  </si>
  <si>
    <t>40445625</t>
  </si>
  <si>
    <t>informativní značky provozní IP8, IP9, IP11-IP13 500x700mm</t>
  </si>
  <si>
    <t>-1133771939</t>
  </si>
  <si>
    <t>40445650</t>
  </si>
  <si>
    <t>dodatkové tabulky E7, E12, E13 500x300mm</t>
  </si>
  <si>
    <t>-7565383</t>
  </si>
  <si>
    <t>914511112</t>
  </si>
  <si>
    <t>Montáž sloupku dopravních značek délky do 3,5 m s betonovým základem a patkou</t>
  </si>
  <si>
    <t>1165410516</t>
  </si>
  <si>
    <t>V cenách jsou započteny i náklady na:</t>
  </si>
  <si>
    <t>vykopání jamek s odhozem výkopku na vzdálenost do 3 m,</t>
  </si>
  <si>
    <t>osazení sloupku včetně montáže a dodávky plastového víčka,</t>
  </si>
  <si>
    <t>V cenách -1111 jsou započteny i náklady na betonový základ.</t>
  </si>
  <si>
    <t>V cenách -1112 a -1113 jsou započteny i náklady na hliníkovou patku s betonovým základem.</t>
  </si>
  <si>
    <t>40445230</t>
  </si>
  <si>
    <t>sloupek pro dopravní značku Zn D 70mm v 3,5m</t>
  </si>
  <si>
    <t>871494135</t>
  </si>
  <si>
    <t>104</t>
  </si>
  <si>
    <t>40445257</t>
  </si>
  <si>
    <t>svorka upínací na sloupek D 70mm</t>
  </si>
  <si>
    <t>2132029295</t>
  </si>
  <si>
    <t>6+5</t>
  </si>
  <si>
    <t>105</t>
  </si>
  <si>
    <t>40445254</t>
  </si>
  <si>
    <t>víčko plastové na sloupek D 70mm</t>
  </si>
  <si>
    <t>1884223947</t>
  </si>
  <si>
    <t>106</t>
  </si>
  <si>
    <t>915211112</t>
  </si>
  <si>
    <t>Vodorovné dopravní značení dělící čáry souvislé š 125 mm retroreflexní bílý plast</t>
  </si>
  <si>
    <t>256354715</t>
  </si>
  <si>
    <t>"V10b"</t>
  </si>
  <si>
    <t>91*5</t>
  </si>
  <si>
    <t>107</t>
  </si>
  <si>
    <t>915231112</t>
  </si>
  <si>
    <t>Vodorovné dopravní značení přechody pro chodce, šipky, symboly retroreflexní bílý plast</t>
  </si>
  <si>
    <t>805677452</t>
  </si>
  <si>
    <t>V10f</t>
  </si>
  <si>
    <t>2,5*5</t>
  </si>
  <si>
    <t>108</t>
  </si>
  <si>
    <t>915611111</t>
  </si>
  <si>
    <t>Předznačení vodorovného liniového značení</t>
  </si>
  <si>
    <t>-45376793</t>
  </si>
  <si>
    <t>109</t>
  </si>
  <si>
    <t>915621111</t>
  </si>
  <si>
    <t>Předznačení vodorovného plošného značení</t>
  </si>
  <si>
    <t>-947121250</t>
  </si>
  <si>
    <t>110</t>
  </si>
  <si>
    <t>916131213</t>
  </si>
  <si>
    <t>Osazení silničního obrubníku betonového stojatého s boční opěrou do lože z betonu prostého</t>
  </si>
  <si>
    <t>-274909409</t>
  </si>
  <si>
    <t>6,4+4,6+9,5+5,8+111,8+82,8+12,5+12,5</t>
  </si>
  <si>
    <t>111</t>
  </si>
  <si>
    <t>59217034</t>
  </si>
  <si>
    <t>obrubník betonový silniční 1000x150x300mm</t>
  </si>
  <si>
    <t>-421975172</t>
  </si>
  <si>
    <t>245,9*1,05 'Přepočtené koeficientem množství</t>
  </si>
  <si>
    <t>112</t>
  </si>
  <si>
    <t>916231213</t>
  </si>
  <si>
    <t>Osazení chodníkového obrubníku betonového stojatého s boční opěrou do lože z betonu prostého</t>
  </si>
  <si>
    <t>1599592968</t>
  </si>
  <si>
    <t>36,2+17,4*2+11,0</t>
  </si>
  <si>
    <t>113</t>
  </si>
  <si>
    <t>59217017</t>
  </si>
  <si>
    <t>obrubník betonový chodníkový 1000x100x250mm</t>
  </si>
  <si>
    <t>-657501234</t>
  </si>
  <si>
    <t>82*1,05 'Přepočtené koeficientem množství</t>
  </si>
  <si>
    <t>114</t>
  </si>
  <si>
    <t>916991121</t>
  </si>
  <si>
    <t>Lože pod obrubníky, krajníky nebo obruby z dlažebních kostek z betonu prostého</t>
  </si>
  <si>
    <t>-1944834342</t>
  </si>
  <si>
    <t>245,9*0,35*0,1</t>
  </si>
  <si>
    <t>82*0,2*0,1</t>
  </si>
  <si>
    <t>115</t>
  </si>
  <si>
    <t>919735112</t>
  </si>
  <si>
    <t>Řezání stávajícího živičného krytu hl do 100 mm</t>
  </si>
  <si>
    <t>1066024114</t>
  </si>
  <si>
    <t>6,3+8,2+36,2+12,6+13,9+9,1+7,3+39,5*2</t>
  </si>
  <si>
    <t>116</t>
  </si>
  <si>
    <t>961055111</t>
  </si>
  <si>
    <t>Bourání základů ze ŽB</t>
  </si>
  <si>
    <t>-305694419</t>
  </si>
  <si>
    <t>33,5*0,4*1,0</t>
  </si>
  <si>
    <t>6,6*0,4*0,1</t>
  </si>
  <si>
    <t>997</t>
  </si>
  <si>
    <t>Přesun sutě</t>
  </si>
  <si>
    <t>117</t>
  </si>
  <si>
    <t>997221551</t>
  </si>
  <si>
    <t>Vodorovná doprava suti ze sypkých materiálů do 1 km</t>
  </si>
  <si>
    <t>2020585940</t>
  </si>
  <si>
    <t>118</t>
  </si>
  <si>
    <t>997221559</t>
  </si>
  <si>
    <t>Příplatek ZKD 1 km u vodorovné dopravy suti ze sypkých materiálů</t>
  </si>
  <si>
    <t>-1838413339</t>
  </si>
  <si>
    <t>sut1*14</t>
  </si>
  <si>
    <t>119</t>
  </si>
  <si>
    <t>997221561</t>
  </si>
  <si>
    <t>Vodorovná doprava suti z kusových materiálů do 1 km</t>
  </si>
  <si>
    <t>-93626106</t>
  </si>
  <si>
    <t>254,171-sut1</t>
  </si>
  <si>
    <t>120</t>
  </si>
  <si>
    <t>997221569</t>
  </si>
  <si>
    <t>Příplatek ZKD 1 km u vodorovné dopravy suti z kusových materiálů</t>
  </si>
  <si>
    <t>-470468116</t>
  </si>
  <si>
    <t>sut2*14</t>
  </si>
  <si>
    <t>121</t>
  </si>
  <si>
    <t>997221611</t>
  </si>
  <si>
    <t>Nakládání suti na dopravní prostředky pro vodorovnou dopravu</t>
  </si>
  <si>
    <t>-1854693322</t>
  </si>
  <si>
    <t>122</t>
  </si>
  <si>
    <t>997221625</t>
  </si>
  <si>
    <t>Poplatek za uložení na skládce (skládkovné) stavebního odpadu železobetonového kód odpadu 17 01 01</t>
  </si>
  <si>
    <t>428234046</t>
  </si>
  <si>
    <t>123</t>
  </si>
  <si>
    <t>997221645</t>
  </si>
  <si>
    <t>Poplatek za uložení na skládce (skládkovné) odpadu asfaltového bez dehtu kód odpadu 17 03 02</t>
  </si>
  <si>
    <t>-802454349</t>
  </si>
  <si>
    <t>124</t>
  </si>
  <si>
    <t>997221873</t>
  </si>
  <si>
    <t>Poplatek za uložení stavebního odpadu na recyklační skládce (skládkovné) zeminy a kamení zatříděného do Katalogu odpadů pod kódem 17 05 04</t>
  </si>
  <si>
    <t>-1570053910</t>
  </si>
  <si>
    <t>sut1-82,511</t>
  </si>
  <si>
    <t>998</t>
  </si>
  <si>
    <t>Přesun hmot</t>
  </si>
  <si>
    <t>125</t>
  </si>
  <si>
    <t>998223011</t>
  </si>
  <si>
    <t>Přesun hmot pro pozemní komunikace s krytem dlážděným</t>
  </si>
  <si>
    <t>1891683076</t>
  </si>
  <si>
    <t>PSV</t>
  </si>
  <si>
    <t>Práce a dodávky PSV</t>
  </si>
  <si>
    <t>741</t>
  </si>
  <si>
    <t>Elektroinstalace - silnoproud</t>
  </si>
  <si>
    <t>126</t>
  </si>
  <si>
    <t>741110R01</t>
  </si>
  <si>
    <t>Osazení sítě INFOTEL do chráničky - vč.dodávky chráničky</t>
  </si>
  <si>
    <t>-2134556560</t>
  </si>
  <si>
    <t>12+13</t>
  </si>
  <si>
    <t>Práce a dodávky M</t>
  </si>
  <si>
    <t>46-M</t>
  </si>
  <si>
    <t>Zemní práce při extr.mont.pracích</t>
  </si>
  <si>
    <t>127</t>
  </si>
  <si>
    <t>460171462</t>
  </si>
  <si>
    <t>Hloubení kabelových nezapažených rýh strojně š 65 cm hl 100 cm v hornině tř I skupiny 3</t>
  </si>
  <si>
    <t>-1189896267</t>
  </si>
  <si>
    <t>128</t>
  </si>
  <si>
    <t>460341113</t>
  </si>
  <si>
    <t>Vodorovné přemístění horniny jakékoliv třídy dopravními prostředky při elektromontážích přes 500 do 1000 m</t>
  </si>
  <si>
    <t>-153578624</t>
  </si>
  <si>
    <t>65*0,65*0,1</t>
  </si>
  <si>
    <t>129</t>
  </si>
  <si>
    <t>460341121</t>
  </si>
  <si>
    <t>Příplatek k vodorovnému přemístění horniny dopravními prostředky při elektromontážích za každých dalších i započatých 1000 m</t>
  </si>
  <si>
    <t>-813806953</t>
  </si>
  <si>
    <t>4,225*19</t>
  </si>
  <si>
    <t>130</t>
  </si>
  <si>
    <t>460361121</t>
  </si>
  <si>
    <t>Poplatek za uložení zeminy na recyklační skládce (skládkovné) kód odpadu 17 05 04</t>
  </si>
  <si>
    <t>-1651612996</t>
  </si>
  <si>
    <t>4,225*2</t>
  </si>
  <si>
    <t>131</t>
  </si>
  <si>
    <t>460371121</t>
  </si>
  <si>
    <t>Naložení výkopku při elektromontážích strojně z hornin třídy I skupiny 1 až 3</t>
  </si>
  <si>
    <t>152756486</t>
  </si>
  <si>
    <t>132</t>
  </si>
  <si>
    <t>460451482</t>
  </si>
  <si>
    <t>Zásyp kabelových rýh strojně se zhutněním š 65 cm hl 100 cm z horniny tř I skupiny 3</t>
  </si>
  <si>
    <t>209165707</t>
  </si>
  <si>
    <t>133</t>
  </si>
  <si>
    <t>460661512</t>
  </si>
  <si>
    <t>Kabelové lože z písku pro kabely nn kryté plastovou fólií š lože přes 25 do 50 cm</t>
  </si>
  <si>
    <t>788126832</t>
  </si>
  <si>
    <t>134</t>
  </si>
  <si>
    <t>460791216</t>
  </si>
  <si>
    <t>Montáž trubek ochranných plastových uložených volně do rýhy ohebných přes 133 do 172 mm</t>
  </si>
  <si>
    <t>1555368211</t>
  </si>
  <si>
    <t>(65+5,0*2)*2</t>
  </si>
  <si>
    <t>135</t>
  </si>
  <si>
    <t>34571358</t>
  </si>
  <si>
    <t>trubka elektroinstalační ohebná dvouplášťová korugovaná HDPE (chránička) D 136/160mm</t>
  </si>
  <si>
    <t>234317312</t>
  </si>
  <si>
    <t>150*1,05 'Přepočtené koeficientem množství</t>
  </si>
  <si>
    <t>136</t>
  </si>
  <si>
    <t>469981111</t>
  </si>
  <si>
    <t>Přesun hmot pro pomocné stavební práce při elektromotážích</t>
  </si>
  <si>
    <t>1828803791</t>
  </si>
  <si>
    <t>VRN</t>
  </si>
  <si>
    <t>VRN1</t>
  </si>
  <si>
    <t>Průzkumné, geodetické a projektové práce</t>
  </si>
  <si>
    <t>137</t>
  </si>
  <si>
    <t>012203000</t>
  </si>
  <si>
    <t>Zeměměřičské práce před výstavbou</t>
  </si>
  <si>
    <t>kpl</t>
  </si>
  <si>
    <t>1024</t>
  </si>
  <si>
    <t>-69572035</t>
  </si>
  <si>
    <t>138</t>
  </si>
  <si>
    <t>012403000</t>
  </si>
  <si>
    <t>Zeměměřičské práce po výstavbě</t>
  </si>
  <si>
    <t>391422984</t>
  </si>
  <si>
    <t>VRN7</t>
  </si>
  <si>
    <t>Provozní vlivy</t>
  </si>
  <si>
    <t>139</t>
  </si>
  <si>
    <t>072002000</t>
  </si>
  <si>
    <t>Silniční provoz - dočasné dopravní značení</t>
  </si>
  <si>
    <t>878182650</t>
  </si>
  <si>
    <t>154,493</t>
  </si>
  <si>
    <t>77,884</t>
  </si>
  <si>
    <t>10,598</t>
  </si>
  <si>
    <t>2,304</t>
  </si>
  <si>
    <t>37,089</t>
  </si>
  <si>
    <t>1,28</t>
  </si>
  <si>
    <t>114,978</t>
  </si>
  <si>
    <t>z1</t>
  </si>
  <si>
    <t>25,147</t>
  </si>
  <si>
    <t>102 - IO 02.1 Odvodnění parkoviště 1</t>
  </si>
  <si>
    <t xml:space="preserve">    3 - Svislé a kompletní konstrukce</t>
  </si>
  <si>
    <t xml:space="preserve">    711 - Izolace proti vodě, vlhkosti a plynům</t>
  </si>
  <si>
    <t>119003211</t>
  </si>
  <si>
    <t>Mobilní plotová zábrana s reflexním pásem výšky do 1,5 m pro zabezpečení výkopu zřízení</t>
  </si>
  <si>
    <t>635061095</t>
  </si>
  <si>
    <t>1,5*4</t>
  </si>
  <si>
    <t>(2,0+1,5*2+2,0+1,5*2)*2</t>
  </si>
  <si>
    <t>(6,6+0,5*2+0,6*2+1,2+0,5*2+0,6*2)*2</t>
  </si>
  <si>
    <t>30,0</t>
  </si>
  <si>
    <t>Mezisoučet</t>
  </si>
  <si>
    <t>119003212</t>
  </si>
  <si>
    <t>Mobilní plotová zábrana s reflexním pásem výšky do 1,5 m pro zabezpečení výkopu odstranění</t>
  </si>
  <si>
    <t>-359142035</t>
  </si>
  <si>
    <t>119004111</t>
  </si>
  <si>
    <t>Bezpečný vstup nebo výstup z výkopu pomocí žebříku zřízení</t>
  </si>
  <si>
    <t>1767600520</t>
  </si>
  <si>
    <t>119004112</t>
  </si>
  <si>
    <t>Bezpečný vstup nebo výstup z výkopu pomocí žebříku odstranění</t>
  </si>
  <si>
    <t>-78942551</t>
  </si>
  <si>
    <t>131251204</t>
  </si>
  <si>
    <t>Hloubení jam zapažených v hornině třídy těžitelnosti I, skupiny 3 objem do 500 m3 strojně</t>
  </si>
  <si>
    <t>-909865874</t>
  </si>
  <si>
    <t>výkop pro OLK</t>
  </si>
  <si>
    <t>(2,0+1,2*2)*(2,0+1,2*2)*(1,67+1,3)</t>
  </si>
  <si>
    <t>2,5*2,5*0,2</t>
  </si>
  <si>
    <t>výkop pro ZO</t>
  </si>
  <si>
    <t>(6,6+0,5*2+0,6*2)*(1,2+0,5*2+0,6*2)*(0,5+1,2+0,3+1,2)</t>
  </si>
  <si>
    <t>j*0,5</t>
  </si>
  <si>
    <t>131351204</t>
  </si>
  <si>
    <t>Hloubení jam zapažených v hornině třídy těžitelnosti II, skupiny 4 objem do 500 m3 strojně</t>
  </si>
  <si>
    <t>2127380388</t>
  </si>
  <si>
    <t>132254202</t>
  </si>
  <si>
    <t>Hloubení zapažených rýh š do 2000 mm v hornině třídy těžitelnosti I, skupiny 3 objem do 50 m3</t>
  </si>
  <si>
    <t>789343538</t>
  </si>
  <si>
    <t>sběrač D</t>
  </si>
  <si>
    <t>0,9*(1,74+1,43)*0,5*12,1</t>
  </si>
  <si>
    <t>sběrač D1</t>
  </si>
  <si>
    <t>0,9*(1,74+1,43)*0,5*13,9</t>
  </si>
  <si>
    <t>r*0,5</t>
  </si>
  <si>
    <t>132354202</t>
  </si>
  <si>
    <t>Hloubení zapažených rýh š do 2000 mm v hornině třídy těžitelnosti II, skupiny 4 objem do 50 m3</t>
  </si>
  <si>
    <t>-1781396915</t>
  </si>
  <si>
    <t>968789410</t>
  </si>
  <si>
    <t>výkop pro Š1</t>
  </si>
  <si>
    <t>0,8*0,8*2,0</t>
  </si>
  <si>
    <t>s*0,5</t>
  </si>
  <si>
    <t>133354101</t>
  </si>
  <si>
    <t>Hloubení šachet zapažených v hornině třídy těžitelnosti II, skupiny 4 objem do 20 m3</t>
  </si>
  <si>
    <t>1351379628</t>
  </si>
  <si>
    <t>-417150668</t>
  </si>
  <si>
    <t>(1,74+1,43)*0,5*12,1*2</t>
  </si>
  <si>
    <t>(1,74+1,43)*0,5*13,9*2</t>
  </si>
  <si>
    <t>-553053603</t>
  </si>
  <si>
    <t>0,8*4*2,0</t>
  </si>
  <si>
    <t>(2,0+1,2*2+2,0+1,2*2)*2*(1,67+1,3)</t>
  </si>
  <si>
    <t>(6,6+0,5*2+0,6*2+1,2+0,5*2+0,6*2)*2*(0,5+1,2+0,3+1,2)</t>
  </si>
  <si>
    <t>-303776468</t>
  </si>
  <si>
    <t>-1376319222</t>
  </si>
  <si>
    <t>162251102</t>
  </si>
  <si>
    <t>Vodorovné přemístění do 50 m výkopku/sypaniny z horniny třídy těžitelnosti I, skupiny 1 až 3</t>
  </si>
  <si>
    <t>-2105745550</t>
  </si>
  <si>
    <t>odvoz+dovoz zeminy pro zásyp</t>
  </si>
  <si>
    <t>z*0,5*2</t>
  </si>
  <si>
    <t>162251122</t>
  </si>
  <si>
    <t>Vodorovné přemístění do 50 m výkopku/sypaniny z horniny třídy těžitelnosti II, skupiny 4 a 5</t>
  </si>
  <si>
    <t>-2121182</t>
  </si>
  <si>
    <t>1610660084</t>
  </si>
  <si>
    <t>odvoz přebytečné zeminy</t>
  </si>
  <si>
    <t>r+j+s</t>
  </si>
  <si>
    <t>-z</t>
  </si>
  <si>
    <t>o*0,5</t>
  </si>
  <si>
    <t>1067668154</t>
  </si>
  <si>
    <t>o*0,5*10</t>
  </si>
  <si>
    <t>162751137</t>
  </si>
  <si>
    <t>Vodorovné přemístění do 10000 m výkopku/sypaniny z horniny třídy těžitelnosti II, skupiny 4 a 5</t>
  </si>
  <si>
    <t>1851185638</t>
  </si>
  <si>
    <t>162751139</t>
  </si>
  <si>
    <t>Příplatek k vodorovnému přemístění výkopku/sypaniny z horniny třídy těžitelnosti II, skupiny 4 a 5 ZKD 1000 m přes 10000 m</t>
  </si>
  <si>
    <t>1602685811</t>
  </si>
  <si>
    <t>1735854821</t>
  </si>
  <si>
    <t>naložení zeminy pro zásyp</t>
  </si>
  <si>
    <t>z*0,5</t>
  </si>
  <si>
    <t>167151112</t>
  </si>
  <si>
    <t>Nakládání výkopku z hornin třídy těžitelnosti II, skupiny 4 a 5 přes 100 m3</t>
  </si>
  <si>
    <t>1114898876</t>
  </si>
  <si>
    <t>-1191756802</t>
  </si>
  <si>
    <t>1124633539</t>
  </si>
  <si>
    <t>1907250043</t>
  </si>
  <si>
    <t>-3,14*1,0*1,0*1,67</t>
  </si>
  <si>
    <t>-3,14*1,15*1,15*0,2</t>
  </si>
  <si>
    <t>-(6,6+0,5*2)*(1,2+0,5*2)*(1,2+0,3+0,5)</t>
  </si>
  <si>
    <t>-1400056945</t>
  </si>
  <si>
    <t>r+s</t>
  </si>
  <si>
    <t>-0,4*0,4*2,0</t>
  </si>
  <si>
    <t>1939972073</t>
  </si>
  <si>
    <t>z1*2,0</t>
  </si>
  <si>
    <t>-867989506</t>
  </si>
  <si>
    <t>0,9*0,46*25,6</t>
  </si>
  <si>
    <t>-1972038227</t>
  </si>
  <si>
    <t>10,598*2 'Přepočtené koeficientem množství</t>
  </si>
  <si>
    <t>175151201</t>
  </si>
  <si>
    <t>Obsypání objektu nad přilehlým původním terénem sypaninou bez prohození, uloženou do 3 m strojně</t>
  </si>
  <si>
    <t>-1658383585</t>
  </si>
  <si>
    <t>ZO</t>
  </si>
  <si>
    <t>(6,6+0,5*2)*(1,2+0,5*2)*(1,2+0,3)</t>
  </si>
  <si>
    <t>-6,6*1,2*1,2</t>
  </si>
  <si>
    <t>-244398415</t>
  </si>
  <si>
    <t>15,576*2 'Přepočtené koeficientem množství</t>
  </si>
  <si>
    <t>Svislé a kompletní konstrukce</t>
  </si>
  <si>
    <t>359901211</t>
  </si>
  <si>
    <t>Monitoring stoky jakékoli výšky na nové kanalizaci</t>
  </si>
  <si>
    <t>-531346588</t>
  </si>
  <si>
    <t>3861101R1</t>
  </si>
  <si>
    <t>Montáž + dodávka odlučovače lehkých kapalin AS TOP 10 VF/EO/PB</t>
  </si>
  <si>
    <t>1730330813</t>
  </si>
  <si>
    <t>1732240648</t>
  </si>
  <si>
    <t>0,9*0,1*25,6</t>
  </si>
  <si>
    <t>451573111</t>
  </si>
  <si>
    <t>Lože pod potrubí otevřený výkop ze štěrkopísku</t>
  </si>
  <si>
    <t>-1535390875</t>
  </si>
  <si>
    <t>podsyp pod ZO</t>
  </si>
  <si>
    <t>(6,6+0,5*2)*(1,2+0,5*2)*0,5</t>
  </si>
  <si>
    <t>Osazení betonových prstenců nebo rámů v do 100 mm</t>
  </si>
  <si>
    <t>-1461303670</t>
  </si>
  <si>
    <t>"OLK"   1</t>
  </si>
  <si>
    <t>59224187</t>
  </si>
  <si>
    <t>prstenec šachtový vyrovnávací betonový 625x120x100mm</t>
  </si>
  <si>
    <t>793217294</t>
  </si>
  <si>
    <t>452311151</t>
  </si>
  <si>
    <t>Podkladní desky z betonu prostého tř. C 20/25 otevřený výkop</t>
  </si>
  <si>
    <t>1054132052</t>
  </si>
  <si>
    <t>OLK</t>
  </si>
  <si>
    <t>3,14*1,15*1,15*0,2</t>
  </si>
  <si>
    <t>452351111</t>
  </si>
  <si>
    <t>Bednění podkladních desek nebo sedlového lože pod potrubí, stoky a drobné objekty otevřený výkop zřízení</t>
  </si>
  <si>
    <t>647038885</t>
  </si>
  <si>
    <t>3,14*2,3*0,2</t>
  </si>
  <si>
    <t>452351112</t>
  </si>
  <si>
    <t>Bednění podkladních desek nebo sedlového lože pod potrubí, stoky a drobné objekty otevřený výkop odstranění</t>
  </si>
  <si>
    <t>2069086508</t>
  </si>
  <si>
    <t>-1201550387</t>
  </si>
  <si>
    <t>28611175</t>
  </si>
  <si>
    <t>trubka kanalizační PVC-U plnostěnná jednovrstvá DN 160x6000mm SN10</t>
  </si>
  <si>
    <t>119784983</t>
  </si>
  <si>
    <t>25,6*1,03 'Přepočtené koeficientem množství</t>
  </si>
  <si>
    <t>871350310</t>
  </si>
  <si>
    <t>Montáž kanalizačního potrubí hladkého plnostěnného SN 10 z polypropylenu DN 200</t>
  </si>
  <si>
    <t>2124056375</t>
  </si>
  <si>
    <t>28617004</t>
  </si>
  <si>
    <t>trubka kanalizační PP  DN 200x1000mm SN10</t>
  </si>
  <si>
    <t>1565823805</t>
  </si>
  <si>
    <t>1*1,015 'Přepočtené koeficientem množství</t>
  </si>
  <si>
    <t>877310440</t>
  </si>
  <si>
    <t>Montáž šachtových vložek na kanalizačním potrubí z PP trub  DN 150</t>
  </si>
  <si>
    <t>1760251246</t>
  </si>
  <si>
    <t>28612250</t>
  </si>
  <si>
    <t>vložka šachtová kanalizační DN 160</t>
  </si>
  <si>
    <t>1571993222</t>
  </si>
  <si>
    <t>PPL.QKGAMS200</t>
  </si>
  <si>
    <t>QUANTUM šachtová vložka DN200 tvarovka k plnostěnému odpadnímu potrubí z PVC</t>
  </si>
  <si>
    <t>-141524661</t>
  </si>
  <si>
    <t>877350440</t>
  </si>
  <si>
    <t>Montáž šachtových vložek na kanalizačním potrubí z PP DN 200</t>
  </si>
  <si>
    <t>1198403704</t>
  </si>
  <si>
    <t>28617481.1</t>
  </si>
  <si>
    <t>šachtová přechodka kanalizace PP DN 200</t>
  </si>
  <si>
    <t>-88615926</t>
  </si>
  <si>
    <t>892351111</t>
  </si>
  <si>
    <t>Tlaková zkouška vodou potrubí DN 150 nebo 200</t>
  </si>
  <si>
    <t>-1788600106</t>
  </si>
  <si>
    <t>894411311</t>
  </si>
  <si>
    <t>Osazení betonových nebo železobetonových dílců pro šachty skruží rovných</t>
  </si>
  <si>
    <t>-1863404624</t>
  </si>
  <si>
    <t>"OLK "  1</t>
  </si>
  <si>
    <t>59224161</t>
  </si>
  <si>
    <t>skruž kanalizační s ocelovými stupadly 100x50x12cm</t>
  </si>
  <si>
    <t>2010495035</t>
  </si>
  <si>
    <t>894412411</t>
  </si>
  <si>
    <t>Osazení betonových nebo železobetonových dílců pro šachty skruží přechodových</t>
  </si>
  <si>
    <t>-248485090</t>
  </si>
  <si>
    <t>59224168</t>
  </si>
  <si>
    <t>skruž betonová přechodová 62,5/100x60x12cm, stupadla poplastovaná kapsová</t>
  </si>
  <si>
    <t>278390275</t>
  </si>
  <si>
    <t>59224348</t>
  </si>
  <si>
    <t>těsnění elastomerové pro spojení šachetních dílů DN 1000</t>
  </si>
  <si>
    <t>-769351639</t>
  </si>
  <si>
    <t>894812003</t>
  </si>
  <si>
    <t xml:space="preserve">Revizní a čistící šachta z PP šachtové dno DN 400/150 </t>
  </si>
  <si>
    <t>-920199072</t>
  </si>
  <si>
    <t>894812032</t>
  </si>
  <si>
    <t>Revizní a čistící šachta z PP DN 400 šachtová roura korugovaná bez hrdla světlé hloubky 1500 mm</t>
  </si>
  <si>
    <t>-1118225829</t>
  </si>
  <si>
    <t>894812041</t>
  </si>
  <si>
    <t>Příplatek k rourám revizní a čistící šachty z PP DN 400 za uříznutí šachtové roury</t>
  </si>
  <si>
    <t>293375020</t>
  </si>
  <si>
    <t>894812062</t>
  </si>
  <si>
    <t>Revizní a čistící šachta z PP DN 400 poklop litinový s betonovým rámem pro třídu zatížení B125</t>
  </si>
  <si>
    <t>-521188136</t>
  </si>
  <si>
    <t>897171121</t>
  </si>
  <si>
    <t>Akumulační boxy z PP pro vsakování dešťových vod pod plochy zatížené nákladními automobily objemu do 10 m3</t>
  </si>
  <si>
    <t>1204755016</t>
  </si>
  <si>
    <t>V cenách jsou započteny náklady na:</t>
  </si>
  <si>
    <t>osazení a dodávku plastových bloků včetně spojek a čel,</t>
  </si>
  <si>
    <t>obalení boxů geotextilií včetně její dodávky.</t>
  </si>
  <si>
    <t>1,2*0,6*0,6*22</t>
  </si>
  <si>
    <t>897173126</t>
  </si>
  <si>
    <t>Kontrolní šachta integrovaná do akumulačních boxů pod plochy zatížené nákladními automobily v přes 1750 do 2100 mm</t>
  </si>
  <si>
    <t>199720498</t>
  </si>
  <si>
    <t xml:space="preserve"> cenách jsou započteny náklady na montáž a dodávku šachtového tělesa včetně hrdlového kónusu a profilového těsnicího kroužku, nástavce,</t>
  </si>
  <si>
    <t xml:space="preserve"> lapače nečistot a těsnění pod poklop</t>
  </si>
  <si>
    <t>899103112</t>
  </si>
  <si>
    <t>Osazení poklopů litinových nebo ocelových včetně rámů pro třídu zatížení B125, C250</t>
  </si>
  <si>
    <t>-447524643</t>
  </si>
  <si>
    <t>28661933</t>
  </si>
  <si>
    <t>poklop šachtový litinový dno DN 600 pro třídu zatížení B125</t>
  </si>
  <si>
    <t>1303820991</t>
  </si>
  <si>
    <t>28661939</t>
  </si>
  <si>
    <t>prstenec šachtový betonový dno DN 600</t>
  </si>
  <si>
    <t>526010508</t>
  </si>
  <si>
    <t>-453942931</t>
  </si>
  <si>
    <t>55241011</t>
  </si>
  <si>
    <t>poklop třída B125, kruhový rám, vstup 600mm bez ventilace</t>
  </si>
  <si>
    <t>-570778984</t>
  </si>
  <si>
    <t>899620151</t>
  </si>
  <si>
    <t>Obetonování plastové šachty z polypropylenu betonem prostým tř. C 25/30 otevřený výkop</t>
  </si>
  <si>
    <t>1297750947</t>
  </si>
  <si>
    <t>"OLK"   2,4</t>
  </si>
  <si>
    <t>899641111</t>
  </si>
  <si>
    <t>Bednění pro obetonování plastových šachet hranatých otevřený výkop zřízení</t>
  </si>
  <si>
    <t>-1386209509</t>
  </si>
  <si>
    <t>3,14*2,0*1,67</t>
  </si>
  <si>
    <t>899641112</t>
  </si>
  <si>
    <t>Bednění pro obetonování plastových šachet hranatých otevřený výkop odstranění</t>
  </si>
  <si>
    <t>158434209</t>
  </si>
  <si>
    <t>949101111</t>
  </si>
  <si>
    <t>Lešení pomocné pro objekty pozemních staveb s lešeňovou podlahou v do 1,9 m zatížení do 150 kg/m2</t>
  </si>
  <si>
    <t>-1409778626</t>
  </si>
  <si>
    <t>998276101</t>
  </si>
  <si>
    <t>Přesun hmot pro trubní vedení z trub z plastických hmot otevřený výkop</t>
  </si>
  <si>
    <t>-600046228</t>
  </si>
  <si>
    <t>711</t>
  </si>
  <si>
    <t>Izolace proti vodě, vlhkosti a plynům</t>
  </si>
  <si>
    <t>711511101</t>
  </si>
  <si>
    <t>Provedení hydroizolace potrubí za studena penetračním nátěrem</t>
  </si>
  <si>
    <t>1023024606</t>
  </si>
  <si>
    <t>3,14*1,0*1,0</t>
  </si>
  <si>
    <t>3,14*2,0*0,3</t>
  </si>
  <si>
    <t>3,14*1,24*0,2</t>
  </si>
  <si>
    <t>11163150</t>
  </si>
  <si>
    <t>lak penetrační asfaltový</t>
  </si>
  <si>
    <t>-2146116218</t>
  </si>
  <si>
    <t>6*0,00035 'Přepočtené koeficientem množství</t>
  </si>
  <si>
    <t>711541164</t>
  </si>
  <si>
    <t>Provedení hydroizolace potrubí přitavením pásu NAIP</t>
  </si>
  <si>
    <t>1544885601</t>
  </si>
  <si>
    <t>62832001</t>
  </si>
  <si>
    <t>pás asfaltový natavitelný oxidovaný tl 3,5mm typu V60 S35 s vložkou ze skleněné rohože, s jemnozrnným minerálním posypem</t>
  </si>
  <si>
    <t>866032759</t>
  </si>
  <si>
    <t>6*1,2 'Přepočtené koeficientem množství</t>
  </si>
  <si>
    <t>998711201</t>
  </si>
  <si>
    <t>Přesun hmot procentní pro izolace proti vodě, vlhkosti a plynům v objektech v do 6 m</t>
  </si>
  <si>
    <t>%</t>
  </si>
  <si>
    <t>73381891</t>
  </si>
  <si>
    <t>1555218417</t>
  </si>
  <si>
    <t>1728786173</t>
  </si>
  <si>
    <t>103 - Vedlejší rozpočtové náklady</t>
  </si>
  <si>
    <t xml:space="preserve">    VRN2 - Příprava staveniště</t>
  </si>
  <si>
    <t xml:space="preserve">    VRN3 - Zařízení staveniště</t>
  </si>
  <si>
    <t>VRN2</t>
  </si>
  <si>
    <t>Příprava staveniště</t>
  </si>
  <si>
    <t>020001000</t>
  </si>
  <si>
    <t>1290192870</t>
  </si>
  <si>
    <t>VRN3</t>
  </si>
  <si>
    <t>Zařízení staveniště</t>
  </si>
  <si>
    <t>030001000</t>
  </si>
  <si>
    <t>604541032</t>
  </si>
  <si>
    <t>SEZNAM FIGUR</t>
  </si>
  <si>
    <t>Výměra</t>
  </si>
  <si>
    <t>r_1</t>
  </si>
  <si>
    <t>01/ 101</t>
  </si>
  <si>
    <t>Použití figury:</t>
  </si>
  <si>
    <t>01/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</si>
</sst>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/>
    <xf numFmtId="0" fontId="14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5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3" fillId="5" borderId="0" xfId="0" applyFont="1" applyFill="1" applyAlignment="1" applyProtection="1">
      <alignment horizontal="left" vertical="center"/>
    </xf>
    <xf numFmtId="0" fontId="23" fillId="5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3" fillId="5" borderId="16" xfId="0" applyFont="1" applyFill="1" applyBorder="1" applyAlignment="1" applyProtection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8" xfId="0" applyFont="1" applyFill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</xf>
    <xf numFmtId="4" fontId="25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35" fillId="0" borderId="12" xfId="0" applyNumberFormat="1" applyFont="1" applyBorder="1" applyProtection="1"/>
    <xf numFmtId="166" fontId="35" fillId="0" borderId="13" xfId="0" applyNumberFormat="1" applyFont="1" applyBorder="1" applyProtection="1"/>
    <xf numFmtId="4" fontId="36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0" borderId="22" xfId="0" applyNumberFormat="1" applyFont="1" applyBorder="1" applyAlignment="1" applyProtection="1">
      <alignment vertical="center"/>
    </xf>
    <xf numFmtId="0" fontId="24" fillId="3" borderId="14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166" fontId="24" fillId="0" borderId="0" xfId="0" applyNumberFormat="1" applyFont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 applyProtection="1">
      <alignment vertical="center"/>
    </xf>
    <xf numFmtId="0" fontId="38" fillId="3" borderId="14" xfId="0" applyFont="1" applyFill="1" applyBorder="1" applyAlignment="1" applyProtection="1">
      <alignment horizontal="left" vertical="center"/>
    </xf>
    <xf numFmtId="0" fontId="38" fillId="0" borderId="0" xfId="0" applyFont="1" applyAlignment="1" applyProtection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167" fontId="23" fillId="3" borderId="22" xfId="0" applyNumberFormat="1" applyFont="1" applyFill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200025</xdr:colOff>
      <xdr:row>0</xdr:row>
      <xdr:rowOff>76200</xdr:rowOff>
    </xdr:from>
    <xdr:to>
      <xdr:col>10</xdr:col>
      <xdr:colOff>76200</xdr:colOff>
      <xdr:row>1</xdr:row>
      <xdr:rowOff>420270</xdr:rowOff>
    </xdr:to>
    <xdr:pic>
      <xdr:nvPicPr>
        <xdr:cNvPr id="3" name="Obrázek 2" descr="Logo Z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"/>
          <a:ext cx="1181100" cy="4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133350</xdr:rowOff>
    </xdr:from>
    <xdr:to>
      <xdr:col>21</xdr:col>
      <xdr:colOff>142875</xdr:colOff>
      <xdr:row>1</xdr:row>
      <xdr:rowOff>361950</xdr:rowOff>
    </xdr:to>
    <xdr:pic>
      <xdr:nvPicPr>
        <xdr:cNvPr id="4" name="Obrázek 3" descr="C:\Users\cabales\AppData\Local\Microsoft\Windows\INetCache\Content.Word\Logo MMR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33350"/>
          <a:ext cx="160972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38100</xdr:colOff>
      <xdr:row>0</xdr:row>
      <xdr:rowOff>123825</xdr:rowOff>
    </xdr:from>
    <xdr:to>
      <xdr:col>4</xdr:col>
      <xdr:colOff>733425</xdr:colOff>
      <xdr:row>2</xdr:row>
      <xdr:rowOff>1170</xdr:rowOff>
    </xdr:to>
    <xdr:pic>
      <xdr:nvPicPr>
        <xdr:cNvPr id="3" name="Obrázek 2" descr="Logo Z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3825"/>
          <a:ext cx="1181100" cy="4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933450</xdr:colOff>
      <xdr:row>1</xdr:row>
      <xdr:rowOff>19050</xdr:rowOff>
    </xdr:from>
    <xdr:to>
      <xdr:col>5</xdr:col>
      <xdr:colOff>1562100</xdr:colOff>
      <xdr:row>1</xdr:row>
      <xdr:rowOff>390525</xdr:rowOff>
    </xdr:to>
    <xdr:pic>
      <xdr:nvPicPr>
        <xdr:cNvPr id="4" name="Obrázek 3" descr="C:\Users\cabales\AppData\Local\Microsoft\Windows\INetCache\Content.Word\Logo MMR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61925"/>
          <a:ext cx="160972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171450</xdr:colOff>
      <xdr:row>0</xdr:row>
      <xdr:rowOff>76200</xdr:rowOff>
    </xdr:from>
    <xdr:to>
      <xdr:col>4</xdr:col>
      <xdr:colOff>866775</xdr:colOff>
      <xdr:row>1</xdr:row>
      <xdr:rowOff>420270</xdr:rowOff>
    </xdr:to>
    <xdr:pic>
      <xdr:nvPicPr>
        <xdr:cNvPr id="3" name="Obrázek 2" descr="Logo Z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1181100" cy="4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1609725</xdr:colOff>
      <xdr:row>1</xdr:row>
      <xdr:rowOff>371475</xdr:rowOff>
    </xdr:to>
    <xdr:pic>
      <xdr:nvPicPr>
        <xdr:cNvPr id="4" name="Obrázek 3" descr="C:\Users\cabales\AppData\Local\Microsoft\Windows\INetCache\Content.Word\Logo MMR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160972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28575</xdr:colOff>
      <xdr:row>0</xdr:row>
      <xdr:rowOff>57150</xdr:rowOff>
    </xdr:from>
    <xdr:to>
      <xdr:col>4</xdr:col>
      <xdr:colOff>723900</xdr:colOff>
      <xdr:row>1</xdr:row>
      <xdr:rowOff>401220</xdr:rowOff>
    </xdr:to>
    <xdr:pic>
      <xdr:nvPicPr>
        <xdr:cNvPr id="3" name="Obrázek 2" descr="Logo Z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7150"/>
          <a:ext cx="1181100" cy="4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1609725</xdr:colOff>
      <xdr:row>1</xdr:row>
      <xdr:rowOff>371475</xdr:rowOff>
    </xdr:to>
    <xdr:pic>
      <xdr:nvPicPr>
        <xdr:cNvPr id="4" name="Obrázek 3" descr="C:\Users\cabales\AppData\Local\Microsoft\Windows\INetCache\Content.Word\Logo MMR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42875"/>
          <a:ext cx="1609725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 editAs="oneCell">
    <xdr:from>
      <xdr:col>3</xdr:col>
      <xdr:colOff>0</xdr:colOff>
      <xdr:row>1</xdr:row>
      <xdr:rowOff>0</xdr:rowOff>
    </xdr:from>
    <xdr:to>
      <xdr:col>3</xdr:col>
      <xdr:colOff>1609725</xdr:colOff>
      <xdr:row>1</xdr:row>
      <xdr:rowOff>371475</xdr:rowOff>
    </xdr:to>
    <xdr:pic>
      <xdr:nvPicPr>
        <xdr:cNvPr id="3" name="Obrázek 2" descr="C:\Users\cabales\AppData\Local\Microsoft\Windows\INetCache\Content.Word\Logo MMR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2875"/>
          <a:ext cx="160972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19050</xdr:colOff>
      <xdr:row>0</xdr:row>
      <xdr:rowOff>28575</xdr:rowOff>
    </xdr:from>
    <xdr:to>
      <xdr:col>2</xdr:col>
      <xdr:colOff>1200150</xdr:colOff>
      <xdr:row>1</xdr:row>
      <xdr:rowOff>372645</xdr:rowOff>
    </xdr:to>
    <xdr:pic>
      <xdr:nvPicPr>
        <xdr:cNvPr id="4" name="Obrázek 3" descr="Logo ZK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1181100" cy="48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175" workbookViewId="0">
      <selection activeCell="AI10" sqref="AI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ht="36.950000000000003" customHeight="1">
      <c r="AR2" s="133" t="s">
        <v>5</v>
      </c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S2" s="10" t="s">
        <v>6</v>
      </c>
      <c r="BT2" s="10" t="s">
        <v>7</v>
      </c>
    </row>
    <row r="3" spans="1:74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8</v>
      </c>
    </row>
    <row r="4" spans="1:74" ht="24.95" customHeight="1">
      <c r="B4" s="13"/>
      <c r="D4" s="14" t="s">
        <v>9</v>
      </c>
      <c r="AR4" s="13"/>
      <c r="AS4" s="15" t="s">
        <v>10</v>
      </c>
      <c r="BE4" s="16" t="s">
        <v>11</v>
      </c>
      <c r="BS4" s="10" t="s">
        <v>12</v>
      </c>
    </row>
    <row r="5" spans="1:74" ht="12" customHeight="1">
      <c r="B5" s="13"/>
      <c r="D5" s="17" t="s">
        <v>13</v>
      </c>
      <c r="K5" s="142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R5" s="13"/>
      <c r="BE5" s="139" t="s">
        <v>15</v>
      </c>
      <c r="BS5" s="10" t="s">
        <v>6</v>
      </c>
    </row>
    <row r="6" spans="1:74" ht="36.950000000000003" customHeight="1">
      <c r="B6" s="13"/>
      <c r="D6" s="19" t="s">
        <v>16</v>
      </c>
      <c r="K6" s="143" t="s">
        <v>17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R6" s="13"/>
      <c r="BE6" s="140"/>
      <c r="BS6" s="10" t="s">
        <v>6</v>
      </c>
    </row>
    <row r="7" spans="1:74" ht="12" customHeight="1">
      <c r="B7" s="13"/>
      <c r="D7" s="20" t="s">
        <v>18</v>
      </c>
      <c r="K7" s="18" t="s">
        <v>1</v>
      </c>
      <c r="AK7" s="20" t="s">
        <v>19</v>
      </c>
      <c r="AN7" s="18" t="s">
        <v>1</v>
      </c>
      <c r="AR7" s="13"/>
      <c r="BE7" s="140"/>
      <c r="BS7" s="10" t="s">
        <v>6</v>
      </c>
    </row>
    <row r="8" spans="1:74" ht="12" customHeight="1">
      <c r="B8" s="13"/>
      <c r="D8" s="20" t="s">
        <v>20</v>
      </c>
      <c r="K8" s="18" t="s">
        <v>21</v>
      </c>
      <c r="AK8" s="20" t="s">
        <v>22</v>
      </c>
      <c r="AN8" s="21" t="s">
        <v>23</v>
      </c>
      <c r="AR8" s="13"/>
      <c r="BE8" s="140"/>
      <c r="BS8" s="10" t="s">
        <v>6</v>
      </c>
    </row>
    <row r="9" spans="1:74" ht="14.45" customHeight="1">
      <c r="B9" s="13"/>
      <c r="AR9" s="13"/>
      <c r="BE9" s="140"/>
      <c r="BS9" s="10" t="s">
        <v>6</v>
      </c>
    </row>
    <row r="10" spans="1:74" ht="12" customHeight="1">
      <c r="B10" s="13"/>
      <c r="D10" s="20" t="s">
        <v>24</v>
      </c>
      <c r="AK10" s="20" t="s">
        <v>25</v>
      </c>
      <c r="AN10" s="18" t="s">
        <v>1</v>
      </c>
      <c r="AR10" s="13"/>
      <c r="BE10" s="140"/>
      <c r="BS10" s="10" t="s">
        <v>6</v>
      </c>
    </row>
    <row r="11" spans="1:74" ht="18.399999999999999" customHeight="1">
      <c r="B11" s="13"/>
      <c r="E11" s="18" t="s">
        <v>26</v>
      </c>
      <c r="AK11" s="20" t="s">
        <v>27</v>
      </c>
      <c r="AN11" s="18" t="s">
        <v>1</v>
      </c>
      <c r="AR11" s="13"/>
      <c r="BE11" s="140"/>
      <c r="BS11" s="10" t="s">
        <v>6</v>
      </c>
    </row>
    <row r="12" spans="1:74" ht="6.95" customHeight="1">
      <c r="B12" s="13"/>
      <c r="AR12" s="13"/>
      <c r="BE12" s="140"/>
      <c r="BS12" s="10" t="s">
        <v>6</v>
      </c>
    </row>
    <row r="13" spans="1:74" ht="12" customHeight="1">
      <c r="B13" s="13"/>
      <c r="D13" s="20" t="s">
        <v>28</v>
      </c>
      <c r="AK13" s="20" t="s">
        <v>25</v>
      </c>
      <c r="AN13" s="22" t="s">
        <v>29</v>
      </c>
      <c r="AR13" s="13"/>
      <c r="BE13" s="140"/>
      <c r="BS13" s="10" t="s">
        <v>6</v>
      </c>
    </row>
    <row r="14" spans="1:74" ht="12.75">
      <c r="B14" s="13"/>
      <c r="E14" s="144" t="s">
        <v>29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20" t="s">
        <v>27</v>
      </c>
      <c r="AN14" s="22" t="s">
        <v>29</v>
      </c>
      <c r="AR14" s="13"/>
      <c r="BE14" s="140"/>
      <c r="BS14" s="10" t="s">
        <v>6</v>
      </c>
    </row>
    <row r="15" spans="1:74" ht="6.95" customHeight="1">
      <c r="B15" s="13"/>
      <c r="AR15" s="13"/>
      <c r="BE15" s="140"/>
      <c r="BS15" s="10" t="s">
        <v>3</v>
      </c>
    </row>
    <row r="16" spans="1:74" ht="12" customHeight="1">
      <c r="B16" s="13"/>
      <c r="D16" s="20" t="s">
        <v>30</v>
      </c>
      <c r="AK16" s="20" t="s">
        <v>25</v>
      </c>
      <c r="AN16" s="18"/>
      <c r="AR16" s="13"/>
      <c r="BE16" s="140"/>
      <c r="BS16" s="10" t="s">
        <v>3</v>
      </c>
    </row>
    <row r="17" spans="2:71" ht="18.399999999999999" customHeight="1">
      <c r="B17" s="13"/>
      <c r="E17" s="18" t="s">
        <v>31</v>
      </c>
      <c r="AK17" s="20" t="s">
        <v>27</v>
      </c>
      <c r="AN17" s="18" t="s">
        <v>1</v>
      </c>
      <c r="AR17" s="13"/>
      <c r="BE17" s="140"/>
      <c r="BS17" s="10" t="s">
        <v>32</v>
      </c>
    </row>
    <row r="18" spans="2:71" ht="6.95" customHeight="1">
      <c r="B18" s="13"/>
      <c r="AR18" s="13"/>
      <c r="BE18" s="140"/>
      <c r="BS18" s="10" t="s">
        <v>6</v>
      </c>
    </row>
    <row r="19" spans="2:71" ht="12" customHeight="1">
      <c r="B19" s="13"/>
      <c r="D19" s="20" t="s">
        <v>33</v>
      </c>
      <c r="AK19" s="20" t="s">
        <v>25</v>
      </c>
      <c r="AN19" s="18" t="s">
        <v>1</v>
      </c>
      <c r="AR19" s="13"/>
      <c r="BE19" s="140"/>
      <c r="BS19" s="10" t="s">
        <v>6</v>
      </c>
    </row>
    <row r="20" spans="2:71" ht="18.399999999999999" customHeight="1">
      <c r="B20" s="13"/>
      <c r="E20" s="18" t="s">
        <v>34</v>
      </c>
      <c r="AK20" s="20" t="s">
        <v>27</v>
      </c>
      <c r="AN20" s="18" t="s">
        <v>1</v>
      </c>
      <c r="AR20" s="13"/>
      <c r="BE20" s="140"/>
      <c r="BS20" s="10" t="s">
        <v>32</v>
      </c>
    </row>
    <row r="21" spans="2:71" ht="6.95" customHeight="1">
      <c r="B21" s="13"/>
      <c r="AR21" s="13"/>
      <c r="BE21" s="140"/>
    </row>
    <row r="22" spans="2:71" ht="12" customHeight="1">
      <c r="B22" s="13"/>
      <c r="D22" s="20" t="s">
        <v>35</v>
      </c>
      <c r="AR22" s="13"/>
      <c r="BE22" s="140"/>
    </row>
    <row r="23" spans="2:71" ht="16.5" customHeight="1">
      <c r="B23" s="13"/>
      <c r="E23" s="146" t="s">
        <v>1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R23" s="13"/>
      <c r="BE23" s="140"/>
    </row>
    <row r="24" spans="2:71" ht="6.95" customHeight="1">
      <c r="B24" s="13"/>
      <c r="AR24" s="13"/>
      <c r="BE24" s="140"/>
    </row>
    <row r="25" spans="2:71" ht="6.95" customHeight="1">
      <c r="B25" s="1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3"/>
      <c r="BE25" s="140"/>
    </row>
    <row r="26" spans="2:71" s="1" customFormat="1" ht="25.9" customHeight="1">
      <c r="B26" s="24"/>
      <c r="D26" s="25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30">
        <f>ROUND(AG94,2)</f>
        <v>0</v>
      </c>
      <c r="AL26" s="131"/>
      <c r="AM26" s="131"/>
      <c r="AN26" s="131"/>
      <c r="AO26" s="131"/>
      <c r="AR26" s="24"/>
      <c r="BE26" s="140"/>
    </row>
    <row r="27" spans="2:71" s="1" customFormat="1" ht="6.95" customHeight="1">
      <c r="B27" s="24"/>
      <c r="AR27" s="24"/>
      <c r="BE27" s="140"/>
    </row>
    <row r="28" spans="2:71" s="1" customFormat="1" ht="12.75">
      <c r="B28" s="24"/>
      <c r="L28" s="132" t="s">
        <v>37</v>
      </c>
      <c r="M28" s="132"/>
      <c r="N28" s="132"/>
      <c r="O28" s="132"/>
      <c r="P28" s="132"/>
      <c r="W28" s="132" t="s">
        <v>38</v>
      </c>
      <c r="X28" s="132"/>
      <c r="Y28" s="132"/>
      <c r="Z28" s="132"/>
      <c r="AA28" s="132"/>
      <c r="AB28" s="132"/>
      <c r="AC28" s="132"/>
      <c r="AD28" s="132"/>
      <c r="AE28" s="132"/>
      <c r="AK28" s="132" t="s">
        <v>39</v>
      </c>
      <c r="AL28" s="132"/>
      <c r="AM28" s="132"/>
      <c r="AN28" s="132"/>
      <c r="AO28" s="132"/>
      <c r="AR28" s="24"/>
      <c r="BE28" s="140"/>
    </row>
    <row r="29" spans="2:71" s="2" customFormat="1" ht="14.45" customHeight="1">
      <c r="B29" s="27"/>
      <c r="D29" s="20" t="s">
        <v>40</v>
      </c>
      <c r="F29" s="20" t="s">
        <v>41</v>
      </c>
      <c r="L29" s="124">
        <v>0.21</v>
      </c>
      <c r="M29" s="123"/>
      <c r="N29" s="123"/>
      <c r="O29" s="123"/>
      <c r="P29" s="123"/>
      <c r="W29" s="122">
        <f>ROUND(AZ94, 2)</f>
        <v>0</v>
      </c>
      <c r="X29" s="123"/>
      <c r="Y29" s="123"/>
      <c r="Z29" s="123"/>
      <c r="AA29" s="123"/>
      <c r="AB29" s="123"/>
      <c r="AC29" s="123"/>
      <c r="AD29" s="123"/>
      <c r="AE29" s="123"/>
      <c r="AK29" s="122">
        <f>ROUND(AV94, 2)</f>
        <v>0</v>
      </c>
      <c r="AL29" s="123"/>
      <c r="AM29" s="123"/>
      <c r="AN29" s="123"/>
      <c r="AO29" s="123"/>
      <c r="AR29" s="27"/>
      <c r="BE29" s="141"/>
    </row>
    <row r="30" spans="2:71" s="2" customFormat="1" ht="14.45" customHeight="1">
      <c r="B30" s="27"/>
      <c r="F30" s="20" t="s">
        <v>42</v>
      </c>
      <c r="L30" s="124">
        <v>0.12</v>
      </c>
      <c r="M30" s="123"/>
      <c r="N30" s="123"/>
      <c r="O30" s="123"/>
      <c r="P30" s="123"/>
      <c r="W30" s="122">
        <f>ROUND(BA94, 2)</f>
        <v>0</v>
      </c>
      <c r="X30" s="123"/>
      <c r="Y30" s="123"/>
      <c r="Z30" s="123"/>
      <c r="AA30" s="123"/>
      <c r="AB30" s="123"/>
      <c r="AC30" s="123"/>
      <c r="AD30" s="123"/>
      <c r="AE30" s="123"/>
      <c r="AK30" s="122">
        <f>ROUND(AW94, 2)</f>
        <v>0</v>
      </c>
      <c r="AL30" s="123"/>
      <c r="AM30" s="123"/>
      <c r="AN30" s="123"/>
      <c r="AO30" s="123"/>
      <c r="AR30" s="27"/>
      <c r="BE30" s="141"/>
    </row>
    <row r="31" spans="2:71" s="2" customFormat="1" ht="14.45" hidden="1" customHeight="1">
      <c r="B31" s="27"/>
      <c r="F31" s="20" t="s">
        <v>43</v>
      </c>
      <c r="L31" s="124">
        <v>0.21</v>
      </c>
      <c r="M31" s="123"/>
      <c r="N31" s="123"/>
      <c r="O31" s="123"/>
      <c r="P31" s="123"/>
      <c r="W31" s="122">
        <f>ROUND(BB94, 2)</f>
        <v>0</v>
      </c>
      <c r="X31" s="123"/>
      <c r="Y31" s="123"/>
      <c r="Z31" s="123"/>
      <c r="AA31" s="123"/>
      <c r="AB31" s="123"/>
      <c r="AC31" s="123"/>
      <c r="AD31" s="123"/>
      <c r="AE31" s="123"/>
      <c r="AK31" s="122">
        <v>0</v>
      </c>
      <c r="AL31" s="123"/>
      <c r="AM31" s="123"/>
      <c r="AN31" s="123"/>
      <c r="AO31" s="123"/>
      <c r="AR31" s="27"/>
      <c r="BE31" s="141"/>
    </row>
    <row r="32" spans="2:71" s="2" customFormat="1" ht="14.45" hidden="1" customHeight="1">
      <c r="B32" s="27"/>
      <c r="F32" s="20" t="s">
        <v>44</v>
      </c>
      <c r="L32" s="124">
        <v>0.12</v>
      </c>
      <c r="M32" s="123"/>
      <c r="N32" s="123"/>
      <c r="O32" s="123"/>
      <c r="P32" s="123"/>
      <c r="W32" s="122">
        <f>ROUND(BC94, 2)</f>
        <v>0</v>
      </c>
      <c r="X32" s="123"/>
      <c r="Y32" s="123"/>
      <c r="Z32" s="123"/>
      <c r="AA32" s="123"/>
      <c r="AB32" s="123"/>
      <c r="AC32" s="123"/>
      <c r="AD32" s="123"/>
      <c r="AE32" s="123"/>
      <c r="AK32" s="122">
        <v>0</v>
      </c>
      <c r="AL32" s="123"/>
      <c r="AM32" s="123"/>
      <c r="AN32" s="123"/>
      <c r="AO32" s="123"/>
      <c r="AR32" s="27"/>
      <c r="BE32" s="141"/>
    </row>
    <row r="33" spans="2:57" s="2" customFormat="1" ht="14.45" hidden="1" customHeight="1">
      <c r="B33" s="27"/>
      <c r="F33" s="20" t="s">
        <v>45</v>
      </c>
      <c r="L33" s="124">
        <v>0</v>
      </c>
      <c r="M33" s="123"/>
      <c r="N33" s="123"/>
      <c r="O33" s="123"/>
      <c r="P33" s="123"/>
      <c r="W33" s="122">
        <f>ROUND(BD94, 2)</f>
        <v>0</v>
      </c>
      <c r="X33" s="123"/>
      <c r="Y33" s="123"/>
      <c r="Z33" s="123"/>
      <c r="AA33" s="123"/>
      <c r="AB33" s="123"/>
      <c r="AC33" s="123"/>
      <c r="AD33" s="123"/>
      <c r="AE33" s="123"/>
      <c r="AK33" s="122">
        <v>0</v>
      </c>
      <c r="AL33" s="123"/>
      <c r="AM33" s="123"/>
      <c r="AN33" s="123"/>
      <c r="AO33" s="123"/>
      <c r="AR33" s="27"/>
      <c r="BE33" s="141"/>
    </row>
    <row r="34" spans="2:57" s="1" customFormat="1" ht="6.95" customHeight="1">
      <c r="B34" s="24"/>
      <c r="AR34" s="24"/>
      <c r="BE34" s="140"/>
    </row>
    <row r="35" spans="2:57" s="1" customFormat="1" ht="25.9" customHeight="1">
      <c r="B35" s="24"/>
      <c r="C35" s="28"/>
      <c r="D35" s="29" t="s">
        <v>46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47</v>
      </c>
      <c r="U35" s="30"/>
      <c r="V35" s="30"/>
      <c r="W35" s="30"/>
      <c r="X35" s="138" t="s">
        <v>48</v>
      </c>
      <c r="Y35" s="136"/>
      <c r="Z35" s="136"/>
      <c r="AA35" s="136"/>
      <c r="AB35" s="136"/>
      <c r="AC35" s="30"/>
      <c r="AD35" s="30"/>
      <c r="AE35" s="30"/>
      <c r="AF35" s="30"/>
      <c r="AG35" s="30"/>
      <c r="AH35" s="30"/>
      <c r="AI35" s="30"/>
      <c r="AJ35" s="30"/>
      <c r="AK35" s="135">
        <f>SUM(AK26:AK33)</f>
        <v>0</v>
      </c>
      <c r="AL35" s="136"/>
      <c r="AM35" s="136"/>
      <c r="AN35" s="136"/>
      <c r="AO35" s="137"/>
      <c r="AP35" s="28"/>
      <c r="AQ35" s="28"/>
      <c r="AR35" s="24"/>
    </row>
    <row r="36" spans="2:57" s="1" customFormat="1" ht="6.95" customHeight="1">
      <c r="B36" s="24"/>
      <c r="AR36" s="24"/>
    </row>
    <row r="37" spans="2:57" s="1" customFormat="1" ht="14.45" customHeight="1">
      <c r="B37" s="24"/>
      <c r="AR37" s="24"/>
    </row>
    <row r="38" spans="2:57" ht="14.45" customHeight="1">
      <c r="B38" s="13"/>
      <c r="AR38" s="13"/>
    </row>
    <row r="39" spans="2:57" ht="14.45" customHeight="1">
      <c r="B39" s="13"/>
      <c r="AR39" s="13"/>
    </row>
    <row r="40" spans="2:57" ht="14.45" customHeight="1">
      <c r="B40" s="13"/>
      <c r="AR40" s="13"/>
    </row>
    <row r="41" spans="2:57" ht="14.45" customHeight="1">
      <c r="B41" s="13"/>
      <c r="AR41" s="13"/>
    </row>
    <row r="42" spans="2:57" ht="14.45" customHeight="1">
      <c r="B42" s="13"/>
      <c r="AR42" s="13"/>
    </row>
    <row r="43" spans="2:57" ht="14.45" customHeight="1">
      <c r="B43" s="13"/>
      <c r="AR43" s="13"/>
    </row>
    <row r="44" spans="2:57" ht="14.45" customHeight="1">
      <c r="B44" s="13"/>
      <c r="AR44" s="13"/>
    </row>
    <row r="45" spans="2:57" ht="14.45" customHeight="1">
      <c r="B45" s="13"/>
      <c r="AR45" s="13"/>
    </row>
    <row r="46" spans="2:57" ht="14.45" customHeight="1">
      <c r="B46" s="13"/>
      <c r="AR46" s="13"/>
    </row>
    <row r="47" spans="2:57" ht="14.45" customHeight="1">
      <c r="B47" s="13"/>
      <c r="AR47" s="13"/>
    </row>
    <row r="48" spans="2:57" ht="14.45" customHeight="1">
      <c r="B48" s="13"/>
      <c r="AR48" s="13"/>
    </row>
    <row r="49" spans="2:44" s="1" customFormat="1" ht="14.45" customHeight="1">
      <c r="B49" s="24"/>
      <c r="D49" s="32" t="s">
        <v>49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50</v>
      </c>
      <c r="AI49" s="33"/>
      <c r="AJ49" s="33"/>
      <c r="AK49" s="33"/>
      <c r="AL49" s="33"/>
      <c r="AM49" s="33"/>
      <c r="AN49" s="33"/>
      <c r="AO49" s="33"/>
      <c r="AR49" s="24"/>
    </row>
    <row r="50" spans="2:44">
      <c r="B50" s="13"/>
      <c r="AR50" s="13"/>
    </row>
    <row r="51" spans="2:44">
      <c r="B51" s="13"/>
      <c r="AR51" s="13"/>
    </row>
    <row r="52" spans="2:44">
      <c r="B52" s="13"/>
      <c r="AR52" s="13"/>
    </row>
    <row r="53" spans="2:44">
      <c r="B53" s="13"/>
      <c r="AR53" s="13"/>
    </row>
    <row r="54" spans="2:44">
      <c r="B54" s="13"/>
      <c r="AR54" s="13"/>
    </row>
    <row r="55" spans="2:44">
      <c r="B55" s="13"/>
      <c r="AR55" s="13"/>
    </row>
    <row r="56" spans="2:44">
      <c r="B56" s="13"/>
      <c r="AR56" s="13"/>
    </row>
    <row r="57" spans="2:44">
      <c r="B57" s="13"/>
      <c r="AR57" s="13"/>
    </row>
    <row r="58" spans="2:44">
      <c r="B58" s="13"/>
      <c r="AR58" s="13"/>
    </row>
    <row r="59" spans="2:44">
      <c r="B59" s="13"/>
      <c r="AR59" s="13"/>
    </row>
    <row r="60" spans="2:44" s="1" customFormat="1" ht="12.75">
      <c r="B60" s="24"/>
      <c r="D60" s="34" t="s">
        <v>51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4" t="s">
        <v>52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4" t="s">
        <v>51</v>
      </c>
      <c r="AI60" s="26"/>
      <c r="AJ60" s="26"/>
      <c r="AK60" s="26"/>
      <c r="AL60" s="26"/>
      <c r="AM60" s="34" t="s">
        <v>52</v>
      </c>
      <c r="AN60" s="26"/>
      <c r="AO60" s="26"/>
      <c r="AR60" s="24"/>
    </row>
    <row r="61" spans="2:44">
      <c r="B61" s="13"/>
      <c r="AR61" s="13"/>
    </row>
    <row r="62" spans="2:44">
      <c r="B62" s="13"/>
      <c r="AR62" s="13"/>
    </row>
    <row r="63" spans="2:44">
      <c r="B63" s="13"/>
      <c r="AR63" s="13"/>
    </row>
    <row r="64" spans="2:44" s="1" customFormat="1" ht="12.75">
      <c r="B64" s="24"/>
      <c r="D64" s="32" t="s">
        <v>53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2" t="s">
        <v>54</v>
      </c>
      <c r="AI64" s="33"/>
      <c r="AJ64" s="33"/>
      <c r="AK64" s="33"/>
      <c r="AL64" s="33"/>
      <c r="AM64" s="33"/>
      <c r="AN64" s="33"/>
      <c r="AO64" s="33"/>
      <c r="AR64" s="24"/>
    </row>
    <row r="65" spans="2:44">
      <c r="B65" s="13"/>
      <c r="AR65" s="13"/>
    </row>
    <row r="66" spans="2:44">
      <c r="B66" s="13"/>
      <c r="AR66" s="13"/>
    </row>
    <row r="67" spans="2:44">
      <c r="B67" s="13"/>
      <c r="AR67" s="13"/>
    </row>
    <row r="68" spans="2:44">
      <c r="B68" s="13"/>
      <c r="AR68" s="13"/>
    </row>
    <row r="69" spans="2:44">
      <c r="B69" s="13"/>
      <c r="AR69" s="13"/>
    </row>
    <row r="70" spans="2:44">
      <c r="B70" s="13"/>
      <c r="AR70" s="13"/>
    </row>
    <row r="71" spans="2:44">
      <c r="B71" s="13"/>
      <c r="AR71" s="13"/>
    </row>
    <row r="72" spans="2:44">
      <c r="B72" s="13"/>
      <c r="AR72" s="13"/>
    </row>
    <row r="73" spans="2:44">
      <c r="B73" s="13"/>
      <c r="AR73" s="13"/>
    </row>
    <row r="74" spans="2:44">
      <c r="B74" s="13"/>
      <c r="AR74" s="13"/>
    </row>
    <row r="75" spans="2:44" s="1" customFormat="1" ht="12.75">
      <c r="B75" s="24"/>
      <c r="D75" s="34" t="s">
        <v>51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4" t="s">
        <v>52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4" t="s">
        <v>51</v>
      </c>
      <c r="AI75" s="26"/>
      <c r="AJ75" s="26"/>
      <c r="AK75" s="26"/>
      <c r="AL75" s="26"/>
      <c r="AM75" s="34" t="s">
        <v>52</v>
      </c>
      <c r="AN75" s="26"/>
      <c r="AO75" s="26"/>
      <c r="AR75" s="24"/>
    </row>
    <row r="76" spans="2:44" s="1" customFormat="1">
      <c r="B76" s="24"/>
      <c r="AR76" s="24"/>
    </row>
    <row r="77" spans="2:44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24"/>
    </row>
    <row r="81" spans="1:91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24"/>
    </row>
    <row r="82" spans="1:91" s="1" customFormat="1" ht="24.95" customHeight="1">
      <c r="B82" s="24"/>
      <c r="C82" s="14" t="s">
        <v>55</v>
      </c>
      <c r="AR82" s="24"/>
    </row>
    <row r="83" spans="1:91" s="1" customFormat="1" ht="6.95" customHeight="1">
      <c r="B83" s="24"/>
      <c r="AR83" s="24"/>
    </row>
    <row r="84" spans="1:91" s="3" customFormat="1" ht="12" customHeight="1">
      <c r="B84" s="39"/>
      <c r="C84" s="20" t="s">
        <v>13</v>
      </c>
      <c r="L84" s="3">
        <f>K5</f>
        <v>0</v>
      </c>
      <c r="AR84" s="39"/>
    </row>
    <row r="85" spans="1:91" s="4" customFormat="1" ht="36.950000000000003" customHeight="1">
      <c r="B85" s="40"/>
      <c r="C85" s="41" t="s">
        <v>16</v>
      </c>
      <c r="L85" s="125" t="str">
        <f>K6</f>
        <v>Rozšíření parkoviště Masarykova ve Valašském Meziříčí</v>
      </c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R85" s="40"/>
    </row>
    <row r="86" spans="1:91" s="1" customFormat="1" ht="6.95" customHeight="1">
      <c r="B86" s="24"/>
      <c r="AR86" s="24"/>
    </row>
    <row r="87" spans="1:91" s="1" customFormat="1" ht="12" customHeight="1">
      <c r="B87" s="24"/>
      <c r="C87" s="20" t="s">
        <v>20</v>
      </c>
      <c r="L87" s="42" t="str">
        <f>IF(K8="","",K8)</f>
        <v>Valašské Meziříčí</v>
      </c>
      <c r="AI87" s="20" t="s">
        <v>22</v>
      </c>
      <c r="AM87" s="127" t="str">
        <f>IF(AN8= "","",AN8)</f>
        <v>8. 7. 2025</v>
      </c>
      <c r="AN87" s="127"/>
      <c r="AR87" s="24"/>
    </row>
    <row r="88" spans="1:91" s="1" customFormat="1" ht="6.95" customHeight="1">
      <c r="B88" s="24"/>
      <c r="AR88" s="24"/>
    </row>
    <row r="89" spans="1:91" s="1" customFormat="1" ht="15.2" customHeight="1">
      <c r="B89" s="24"/>
      <c r="C89" s="20" t="s">
        <v>24</v>
      </c>
      <c r="L89" s="3" t="str">
        <f>IF(E11= "","",E11)</f>
        <v>Město Valašské Meziříčí</v>
      </c>
      <c r="AI89" s="20" t="s">
        <v>30</v>
      </c>
      <c r="AM89" s="108" t="str">
        <f>IF(E17="","",E17)</f>
        <v>Staveník Petr</v>
      </c>
      <c r="AN89" s="109"/>
      <c r="AO89" s="109"/>
      <c r="AP89" s="109"/>
      <c r="AR89" s="24"/>
      <c r="AS89" s="104" t="s">
        <v>56</v>
      </c>
      <c r="AT89" s="105"/>
      <c r="AU89" s="43"/>
      <c r="AV89" s="43"/>
      <c r="AW89" s="43"/>
      <c r="AX89" s="43"/>
      <c r="AY89" s="43"/>
      <c r="AZ89" s="43"/>
      <c r="BA89" s="43"/>
      <c r="BB89" s="43"/>
      <c r="BC89" s="43"/>
      <c r="BD89" s="44"/>
    </row>
    <row r="90" spans="1:91" s="1" customFormat="1" ht="15.2" customHeight="1">
      <c r="B90" s="24"/>
      <c r="C90" s="20" t="s">
        <v>28</v>
      </c>
      <c r="L90" s="3" t="str">
        <f>IF(E14= "Vyplň údaj","",E14)</f>
        <v/>
      </c>
      <c r="AI90" s="20" t="s">
        <v>33</v>
      </c>
      <c r="AM90" s="108" t="str">
        <f>IF(E20="","",E20)</f>
        <v>Fajfrová Irena</v>
      </c>
      <c r="AN90" s="109"/>
      <c r="AO90" s="109"/>
      <c r="AP90" s="109"/>
      <c r="AR90" s="24"/>
      <c r="AS90" s="106"/>
      <c r="AT90" s="107"/>
      <c r="BD90" s="45"/>
    </row>
    <row r="91" spans="1:91" s="1" customFormat="1" ht="10.9" customHeight="1">
      <c r="B91" s="24"/>
      <c r="AR91" s="24"/>
      <c r="AS91" s="106"/>
      <c r="AT91" s="107"/>
      <c r="BD91" s="45"/>
    </row>
    <row r="92" spans="1:91" s="1" customFormat="1" ht="29.25" customHeight="1">
      <c r="B92" s="24"/>
      <c r="C92" s="110" t="s">
        <v>57</v>
      </c>
      <c r="D92" s="111"/>
      <c r="E92" s="111"/>
      <c r="F92" s="111"/>
      <c r="G92" s="111"/>
      <c r="H92" s="46"/>
      <c r="I92" s="113" t="s">
        <v>58</v>
      </c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2" t="s">
        <v>59</v>
      </c>
      <c r="AH92" s="111"/>
      <c r="AI92" s="111"/>
      <c r="AJ92" s="111"/>
      <c r="AK92" s="111"/>
      <c r="AL92" s="111"/>
      <c r="AM92" s="111"/>
      <c r="AN92" s="113" t="s">
        <v>60</v>
      </c>
      <c r="AO92" s="111"/>
      <c r="AP92" s="114"/>
      <c r="AQ92" s="47" t="s">
        <v>61</v>
      </c>
      <c r="AR92" s="24"/>
      <c r="AS92" s="48" t="s">
        <v>62</v>
      </c>
      <c r="AT92" s="49" t="s">
        <v>63</v>
      </c>
      <c r="AU92" s="49" t="s">
        <v>64</v>
      </c>
      <c r="AV92" s="49" t="s">
        <v>65</v>
      </c>
      <c r="AW92" s="49" t="s">
        <v>66</v>
      </c>
      <c r="AX92" s="49" t="s">
        <v>67</v>
      </c>
      <c r="AY92" s="49" t="s">
        <v>68</v>
      </c>
      <c r="AZ92" s="49" t="s">
        <v>69</v>
      </c>
      <c r="BA92" s="49" t="s">
        <v>70</v>
      </c>
      <c r="BB92" s="49" t="s">
        <v>71</v>
      </c>
      <c r="BC92" s="49" t="s">
        <v>72</v>
      </c>
      <c r="BD92" s="50" t="s">
        <v>73</v>
      </c>
    </row>
    <row r="93" spans="1:91" s="1" customFormat="1" ht="10.9" customHeight="1">
      <c r="B93" s="24"/>
      <c r="AR93" s="24"/>
      <c r="AS93" s="51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</row>
    <row r="94" spans="1:91" s="5" customFormat="1" ht="32.450000000000003" customHeight="1">
      <c r="B94" s="52"/>
      <c r="C94" s="53" t="s">
        <v>74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128">
        <f>ROUND(AG95,2)</f>
        <v>0</v>
      </c>
      <c r="AH94" s="128"/>
      <c r="AI94" s="128"/>
      <c r="AJ94" s="128"/>
      <c r="AK94" s="128"/>
      <c r="AL94" s="128"/>
      <c r="AM94" s="128"/>
      <c r="AN94" s="129">
        <f>SUM(AG94,AT94)</f>
        <v>0</v>
      </c>
      <c r="AO94" s="129"/>
      <c r="AP94" s="129"/>
      <c r="AQ94" s="55" t="s">
        <v>1</v>
      </c>
      <c r="AR94" s="52"/>
      <c r="AS94" s="56">
        <f>ROUND(AS95,2)</f>
        <v>0</v>
      </c>
      <c r="AT94" s="57">
        <f>ROUND(SUM(AV94:AW94),2)</f>
        <v>0</v>
      </c>
      <c r="AU94" s="58">
        <f>ROUND(AU95,5)</f>
        <v>0</v>
      </c>
      <c r="AV94" s="57">
        <f>ROUND(AZ94*L29,2)</f>
        <v>0</v>
      </c>
      <c r="AW94" s="57">
        <f>ROUND(BA94*L30,2)</f>
        <v>0</v>
      </c>
      <c r="AX94" s="57">
        <f>ROUND(BB94*L29,2)</f>
        <v>0</v>
      </c>
      <c r="AY94" s="57">
        <f>ROUND(BC94*L30,2)</f>
        <v>0</v>
      </c>
      <c r="AZ94" s="57">
        <f>ROUND(AZ95,2)</f>
        <v>0</v>
      </c>
      <c r="BA94" s="57">
        <f>ROUND(BA95,2)</f>
        <v>0</v>
      </c>
      <c r="BB94" s="57">
        <f>ROUND(BB95,2)</f>
        <v>0</v>
      </c>
      <c r="BC94" s="57">
        <f>ROUND(BC95,2)</f>
        <v>0</v>
      </c>
      <c r="BD94" s="59">
        <f>ROUND(BD95,2)</f>
        <v>0</v>
      </c>
      <c r="BS94" s="60" t="s">
        <v>75</v>
      </c>
      <c r="BT94" s="60" t="s">
        <v>76</v>
      </c>
      <c r="BU94" s="61" t="s">
        <v>77</v>
      </c>
      <c r="BV94" s="60" t="s">
        <v>78</v>
      </c>
      <c r="BW94" s="60" t="s">
        <v>4</v>
      </c>
      <c r="BX94" s="60" t="s">
        <v>79</v>
      </c>
      <c r="CL94" s="60" t="s">
        <v>1</v>
      </c>
    </row>
    <row r="95" spans="1:91" s="6" customFormat="1" ht="16.5" customHeight="1">
      <c r="B95" s="62"/>
      <c r="C95" s="63"/>
      <c r="D95" s="121" t="s">
        <v>80</v>
      </c>
      <c r="E95" s="121"/>
      <c r="F95" s="121"/>
      <c r="G95" s="121"/>
      <c r="H95" s="121"/>
      <c r="I95" s="64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18">
        <f>ROUND(SUM(AG96:AG98),2)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65" t="s">
        <v>82</v>
      </c>
      <c r="AR95" s="62"/>
      <c r="AS95" s="66">
        <f>ROUND(SUM(AS96:AS98),2)</f>
        <v>0</v>
      </c>
      <c r="AT95" s="67">
        <f>ROUND(SUM(AV95:AW95),2)</f>
        <v>0</v>
      </c>
      <c r="AU95" s="68">
        <f>ROUND(SUM(AU96:AU98),5)</f>
        <v>0</v>
      </c>
      <c r="AV95" s="67">
        <f>ROUND(AZ95*L29,2)</f>
        <v>0</v>
      </c>
      <c r="AW95" s="67">
        <f>ROUND(BA95*L30,2)</f>
        <v>0</v>
      </c>
      <c r="AX95" s="67">
        <f>ROUND(BB95*L29,2)</f>
        <v>0</v>
      </c>
      <c r="AY95" s="67">
        <f>ROUND(BC95*L30,2)</f>
        <v>0</v>
      </c>
      <c r="AZ95" s="67">
        <f>ROUND(SUM(AZ96:AZ98),2)</f>
        <v>0</v>
      </c>
      <c r="BA95" s="67">
        <f>ROUND(SUM(BA96:BA98),2)</f>
        <v>0</v>
      </c>
      <c r="BB95" s="67">
        <f>ROUND(SUM(BB96:BB98),2)</f>
        <v>0</v>
      </c>
      <c r="BC95" s="67">
        <f>ROUND(SUM(BC96:BC98),2)</f>
        <v>0</v>
      </c>
      <c r="BD95" s="69">
        <f>ROUND(SUM(BD96:BD98),2)</f>
        <v>0</v>
      </c>
      <c r="BS95" s="70" t="s">
        <v>75</v>
      </c>
      <c r="BT95" s="70" t="s">
        <v>83</v>
      </c>
      <c r="BU95" s="70" t="s">
        <v>77</v>
      </c>
      <c r="BV95" s="70" t="s">
        <v>78</v>
      </c>
      <c r="BW95" s="70" t="s">
        <v>84</v>
      </c>
      <c r="BX95" s="70" t="s">
        <v>4</v>
      </c>
      <c r="CL95" s="70" t="s">
        <v>1</v>
      </c>
      <c r="CM95" s="70" t="s">
        <v>85</v>
      </c>
    </row>
    <row r="96" spans="1:91" s="3" customFormat="1" ht="16.5" customHeight="1">
      <c r="A96" s="71" t="s">
        <v>86</v>
      </c>
      <c r="B96" s="39"/>
      <c r="C96" s="7"/>
      <c r="D96" s="7"/>
      <c r="E96" s="115" t="s">
        <v>87</v>
      </c>
      <c r="F96" s="115"/>
      <c r="G96" s="115"/>
      <c r="H96" s="115"/>
      <c r="I96" s="115"/>
      <c r="J96" s="7"/>
      <c r="K96" s="115" t="s">
        <v>88</v>
      </c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6">
        <f>'101 - IO 01.1 Parkoviště '!J32</f>
        <v>0</v>
      </c>
      <c r="AH96" s="117"/>
      <c r="AI96" s="117"/>
      <c r="AJ96" s="117"/>
      <c r="AK96" s="117"/>
      <c r="AL96" s="117"/>
      <c r="AM96" s="117"/>
      <c r="AN96" s="116">
        <f>SUM(AG96,AT96)</f>
        <v>0</v>
      </c>
      <c r="AO96" s="117"/>
      <c r="AP96" s="117"/>
      <c r="AQ96" s="72" t="s">
        <v>89</v>
      </c>
      <c r="AR96" s="39"/>
      <c r="AS96" s="73">
        <v>0</v>
      </c>
      <c r="AT96" s="74">
        <f>ROUND(SUM(AV96:AW96),2)</f>
        <v>0</v>
      </c>
      <c r="AU96" s="75">
        <f>'101 - IO 01.1 Parkoviště '!P136</f>
        <v>0</v>
      </c>
      <c r="AV96" s="74">
        <f>'101 - IO 01.1 Parkoviště '!J35</f>
        <v>0</v>
      </c>
      <c r="AW96" s="74">
        <f>'101 - IO 01.1 Parkoviště '!J36</f>
        <v>0</v>
      </c>
      <c r="AX96" s="74">
        <f>'101 - IO 01.1 Parkoviště '!J37</f>
        <v>0</v>
      </c>
      <c r="AY96" s="74">
        <f>'101 - IO 01.1 Parkoviště '!J38</f>
        <v>0</v>
      </c>
      <c r="AZ96" s="74">
        <f>'101 - IO 01.1 Parkoviště '!F35</f>
        <v>0</v>
      </c>
      <c r="BA96" s="74">
        <f>'101 - IO 01.1 Parkoviště '!F36</f>
        <v>0</v>
      </c>
      <c r="BB96" s="74">
        <f>'101 - IO 01.1 Parkoviště '!F37</f>
        <v>0</v>
      </c>
      <c r="BC96" s="74">
        <f>'101 - IO 01.1 Parkoviště '!F38</f>
        <v>0</v>
      </c>
      <c r="BD96" s="76">
        <f>'101 - IO 01.1 Parkoviště '!F39</f>
        <v>0</v>
      </c>
      <c r="BT96" s="18" t="s">
        <v>85</v>
      </c>
      <c r="BV96" s="18" t="s">
        <v>78</v>
      </c>
      <c r="BW96" s="18" t="s">
        <v>90</v>
      </c>
      <c r="BX96" s="18" t="s">
        <v>84</v>
      </c>
      <c r="CL96" s="18" t="s">
        <v>1</v>
      </c>
    </row>
    <row r="97" spans="1:90" s="3" customFormat="1" ht="16.5" customHeight="1">
      <c r="A97" s="71" t="s">
        <v>86</v>
      </c>
      <c r="B97" s="39"/>
      <c r="C97" s="7"/>
      <c r="D97" s="7"/>
      <c r="E97" s="115" t="s">
        <v>91</v>
      </c>
      <c r="F97" s="115"/>
      <c r="G97" s="115"/>
      <c r="H97" s="115"/>
      <c r="I97" s="115"/>
      <c r="J97" s="7"/>
      <c r="K97" s="115" t="s">
        <v>92</v>
      </c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6">
        <f>'102 - IO 02.1 Odvodnění p...'!J32</f>
        <v>0</v>
      </c>
      <c r="AH97" s="117"/>
      <c r="AI97" s="117"/>
      <c r="AJ97" s="117"/>
      <c r="AK97" s="117"/>
      <c r="AL97" s="117"/>
      <c r="AM97" s="117"/>
      <c r="AN97" s="116">
        <f>SUM(AG97,AT97)</f>
        <v>0</v>
      </c>
      <c r="AO97" s="117"/>
      <c r="AP97" s="117"/>
      <c r="AQ97" s="72" t="s">
        <v>89</v>
      </c>
      <c r="AR97" s="39"/>
      <c r="AS97" s="73">
        <v>0</v>
      </c>
      <c r="AT97" s="74">
        <f>ROUND(SUM(AV97:AW97),2)</f>
        <v>0</v>
      </c>
      <c r="AU97" s="75">
        <f>'102 - IO 02.1 Odvodnění p...'!P131</f>
        <v>0</v>
      </c>
      <c r="AV97" s="74">
        <f>'102 - IO 02.1 Odvodnění p...'!J35</f>
        <v>0</v>
      </c>
      <c r="AW97" s="74">
        <f>'102 - IO 02.1 Odvodnění p...'!J36</f>
        <v>0</v>
      </c>
      <c r="AX97" s="74">
        <f>'102 - IO 02.1 Odvodnění p...'!J37</f>
        <v>0</v>
      </c>
      <c r="AY97" s="74">
        <f>'102 - IO 02.1 Odvodnění p...'!J38</f>
        <v>0</v>
      </c>
      <c r="AZ97" s="74">
        <f>'102 - IO 02.1 Odvodnění p...'!F35</f>
        <v>0</v>
      </c>
      <c r="BA97" s="74">
        <f>'102 - IO 02.1 Odvodnění p...'!F36</f>
        <v>0</v>
      </c>
      <c r="BB97" s="74">
        <f>'102 - IO 02.1 Odvodnění p...'!F37</f>
        <v>0</v>
      </c>
      <c r="BC97" s="74">
        <f>'102 - IO 02.1 Odvodnění p...'!F38</f>
        <v>0</v>
      </c>
      <c r="BD97" s="76">
        <f>'102 - IO 02.1 Odvodnění p...'!F39</f>
        <v>0</v>
      </c>
      <c r="BT97" s="18" t="s">
        <v>85</v>
      </c>
      <c r="BV97" s="18" t="s">
        <v>78</v>
      </c>
      <c r="BW97" s="18" t="s">
        <v>93</v>
      </c>
      <c r="BX97" s="18" t="s">
        <v>84</v>
      </c>
      <c r="CL97" s="18" t="s">
        <v>1</v>
      </c>
    </row>
    <row r="98" spans="1:90" s="3" customFormat="1" ht="16.5" customHeight="1">
      <c r="A98" s="71" t="s">
        <v>86</v>
      </c>
      <c r="B98" s="39"/>
      <c r="C98" s="7"/>
      <c r="D98" s="7"/>
      <c r="E98" s="115" t="s">
        <v>94</v>
      </c>
      <c r="F98" s="115"/>
      <c r="G98" s="115"/>
      <c r="H98" s="115"/>
      <c r="I98" s="115"/>
      <c r="J98" s="7"/>
      <c r="K98" s="115" t="s">
        <v>95</v>
      </c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6">
        <f>'103 - Vedlejší rozpočtové...'!J32</f>
        <v>0</v>
      </c>
      <c r="AH98" s="117"/>
      <c r="AI98" s="117"/>
      <c r="AJ98" s="117"/>
      <c r="AK98" s="117"/>
      <c r="AL98" s="117"/>
      <c r="AM98" s="117"/>
      <c r="AN98" s="116">
        <f>SUM(AG98,AT98)</f>
        <v>0</v>
      </c>
      <c r="AO98" s="117"/>
      <c r="AP98" s="117"/>
      <c r="AQ98" s="72" t="s">
        <v>89</v>
      </c>
      <c r="AR98" s="39"/>
      <c r="AS98" s="77">
        <v>0</v>
      </c>
      <c r="AT98" s="78">
        <f>ROUND(SUM(AV98:AW98),2)</f>
        <v>0</v>
      </c>
      <c r="AU98" s="79">
        <f>'103 - Vedlejší rozpočtové...'!P123</f>
        <v>0</v>
      </c>
      <c r="AV98" s="78">
        <f>'103 - Vedlejší rozpočtové...'!J35</f>
        <v>0</v>
      </c>
      <c r="AW98" s="78">
        <f>'103 - Vedlejší rozpočtové...'!J36</f>
        <v>0</v>
      </c>
      <c r="AX98" s="78">
        <f>'103 - Vedlejší rozpočtové...'!J37</f>
        <v>0</v>
      </c>
      <c r="AY98" s="78">
        <f>'103 - Vedlejší rozpočtové...'!J38</f>
        <v>0</v>
      </c>
      <c r="AZ98" s="78">
        <f>'103 - Vedlejší rozpočtové...'!F35</f>
        <v>0</v>
      </c>
      <c r="BA98" s="78">
        <f>'103 - Vedlejší rozpočtové...'!F36</f>
        <v>0</v>
      </c>
      <c r="BB98" s="78">
        <f>'103 - Vedlejší rozpočtové...'!F37</f>
        <v>0</v>
      </c>
      <c r="BC98" s="78">
        <f>'103 - Vedlejší rozpočtové...'!F38</f>
        <v>0</v>
      </c>
      <c r="BD98" s="80">
        <f>'103 - Vedlejší rozpočtové...'!F39</f>
        <v>0</v>
      </c>
      <c r="BT98" s="18" t="s">
        <v>85</v>
      </c>
      <c r="BV98" s="18" t="s">
        <v>78</v>
      </c>
      <c r="BW98" s="18" t="s">
        <v>96</v>
      </c>
      <c r="BX98" s="18" t="s">
        <v>84</v>
      </c>
      <c r="CL98" s="18" t="s">
        <v>1</v>
      </c>
    </row>
    <row r="99" spans="1:90" s="1" customFormat="1" ht="30" customHeight="1">
      <c r="B99" s="24"/>
      <c r="AR99" s="24"/>
    </row>
    <row r="100" spans="1:90" s="1" customFormat="1" ht="6.95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24"/>
    </row>
  </sheetData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G94:AM94"/>
    <mergeCell ref="AN94:AP94"/>
    <mergeCell ref="AN96:AP96"/>
    <mergeCell ref="E96:I96"/>
    <mergeCell ref="K96:AF96"/>
    <mergeCell ref="AG96:AM96"/>
    <mergeCell ref="AG95:AM95"/>
    <mergeCell ref="AN95:AP95"/>
    <mergeCell ref="J95:AF95"/>
    <mergeCell ref="D95:H95"/>
    <mergeCell ref="E98:I98"/>
    <mergeCell ref="K98:AF98"/>
    <mergeCell ref="K97:AF97"/>
    <mergeCell ref="AN97:AP97"/>
    <mergeCell ref="E97:I97"/>
    <mergeCell ref="AG97:AM97"/>
    <mergeCell ref="AS89:AT91"/>
    <mergeCell ref="AM89:AP89"/>
    <mergeCell ref="AM90:AP90"/>
    <mergeCell ref="C92:G92"/>
    <mergeCell ref="AG92:AM92"/>
    <mergeCell ref="AN92:AP92"/>
    <mergeCell ref="I92:AF92"/>
  </mergeCells>
  <hyperlinks>
    <hyperlink ref="A96" location="'101 - IO 01.1 Parkoviště '!C2" display="/"/>
    <hyperlink ref="A97" location="'102 - IO 02.1 Odvodnění p...'!C2" display="/"/>
    <hyperlink ref="A98" location="'103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01"/>
  <sheetViews>
    <sheetView showGridLines="0" topLeftCell="A120" workbookViewId="0">
      <selection activeCell="H139" sqref="H139"/>
    </sheetView>
  </sheetViews>
  <sheetFormatPr defaultRowHeight="11.25"/>
  <cols>
    <col min="1" max="1" width="8.33203125" style="148" customWidth="1"/>
    <col min="2" max="2" width="1.1640625" style="148" customWidth="1"/>
    <col min="3" max="3" width="4.1640625" style="148" customWidth="1"/>
    <col min="4" max="4" width="4.33203125" style="148" customWidth="1"/>
    <col min="5" max="5" width="17.1640625" style="148" customWidth="1"/>
    <col min="6" max="6" width="50.83203125" style="148" customWidth="1"/>
    <col min="7" max="7" width="7.5" style="148" customWidth="1"/>
    <col min="8" max="8" width="14" style="148" customWidth="1"/>
    <col min="9" max="9" width="15.83203125" style="148" customWidth="1"/>
    <col min="10" max="11" width="22.33203125" style="148" customWidth="1"/>
    <col min="12" max="12" width="9.33203125" style="148" customWidth="1"/>
    <col min="13" max="13" width="10.83203125" style="148" hidden="1" customWidth="1"/>
    <col min="14" max="14" width="9.33203125" style="148" hidden="1"/>
    <col min="15" max="20" width="14.1640625" style="148" hidden="1" customWidth="1"/>
    <col min="21" max="21" width="16.33203125" style="148" hidden="1" customWidth="1"/>
    <col min="22" max="22" width="12.33203125" style="148" customWidth="1"/>
    <col min="23" max="23" width="16.33203125" style="148" customWidth="1"/>
    <col min="24" max="24" width="12.33203125" style="148" customWidth="1"/>
    <col min="25" max="25" width="15" style="148" customWidth="1"/>
    <col min="26" max="26" width="11" style="148" customWidth="1"/>
    <col min="27" max="27" width="15" style="148" customWidth="1"/>
    <col min="28" max="28" width="16.33203125" style="148" customWidth="1"/>
    <col min="29" max="29" width="11" style="148" customWidth="1"/>
    <col min="30" max="30" width="15" style="148" customWidth="1"/>
    <col min="31" max="31" width="16.33203125" style="148" customWidth="1"/>
    <col min="32" max="43" width="9.33203125" style="148"/>
    <col min="44" max="65" width="9.33203125" style="148" hidden="1"/>
    <col min="66" max="16384" width="9.33203125" style="148"/>
  </cols>
  <sheetData>
    <row r="2" spans="2:56" ht="36.950000000000003" customHeight="1">
      <c r="L2" s="149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51" t="s">
        <v>90</v>
      </c>
      <c r="AZ2" s="152" t="s">
        <v>97</v>
      </c>
      <c r="BA2" s="152" t="s">
        <v>1</v>
      </c>
      <c r="BB2" s="152" t="s">
        <v>1</v>
      </c>
      <c r="BC2" s="152" t="s">
        <v>98</v>
      </c>
      <c r="BD2" s="152" t="s">
        <v>85</v>
      </c>
    </row>
    <row r="3" spans="2:56" ht="6.95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5"/>
      <c r="AT3" s="151" t="s">
        <v>85</v>
      </c>
      <c r="AZ3" s="152" t="s">
        <v>99</v>
      </c>
      <c r="BA3" s="152" t="s">
        <v>1</v>
      </c>
      <c r="BB3" s="152" t="s">
        <v>1</v>
      </c>
      <c r="BC3" s="152" t="s">
        <v>100</v>
      </c>
      <c r="BD3" s="152" t="s">
        <v>85</v>
      </c>
    </row>
    <row r="4" spans="2:56" ht="24.95" customHeight="1">
      <c r="B4" s="155"/>
      <c r="D4" s="156" t="s">
        <v>101</v>
      </c>
      <c r="L4" s="155"/>
      <c r="M4" s="157" t="s">
        <v>10</v>
      </c>
      <c r="AT4" s="151" t="s">
        <v>3</v>
      </c>
      <c r="AZ4" s="152" t="s">
        <v>102</v>
      </c>
      <c r="BA4" s="152" t="s">
        <v>1</v>
      </c>
      <c r="BB4" s="152" t="s">
        <v>1</v>
      </c>
      <c r="BC4" s="152" t="s">
        <v>103</v>
      </c>
      <c r="BD4" s="152" t="s">
        <v>85</v>
      </c>
    </row>
    <row r="5" spans="2:56" ht="6.95" customHeight="1">
      <c r="B5" s="155"/>
      <c r="L5" s="155"/>
      <c r="AZ5" s="152" t="s">
        <v>104</v>
      </c>
      <c r="BA5" s="152" t="s">
        <v>1</v>
      </c>
      <c r="BB5" s="152" t="s">
        <v>1</v>
      </c>
      <c r="BC5" s="152" t="s">
        <v>105</v>
      </c>
      <c r="BD5" s="152" t="s">
        <v>85</v>
      </c>
    </row>
    <row r="6" spans="2:56" ht="12" customHeight="1">
      <c r="B6" s="155"/>
      <c r="D6" s="158" t="s">
        <v>16</v>
      </c>
      <c r="L6" s="155"/>
      <c r="AZ6" s="152" t="s">
        <v>106</v>
      </c>
      <c r="BA6" s="152" t="s">
        <v>1</v>
      </c>
      <c r="BB6" s="152" t="s">
        <v>1</v>
      </c>
      <c r="BC6" s="152" t="s">
        <v>107</v>
      </c>
      <c r="BD6" s="152" t="s">
        <v>85</v>
      </c>
    </row>
    <row r="7" spans="2:56" ht="16.5" customHeight="1">
      <c r="B7" s="155"/>
      <c r="E7" s="159" t="str">
        <f>'Rekapitulace stavby'!K6</f>
        <v>Rozšíření parkoviště Masarykova ve Valašském Meziříčí</v>
      </c>
      <c r="F7" s="160"/>
      <c r="G7" s="160"/>
      <c r="H7" s="160"/>
      <c r="L7" s="155"/>
      <c r="AZ7" s="152" t="s">
        <v>108</v>
      </c>
      <c r="BA7" s="152" t="s">
        <v>1</v>
      </c>
      <c r="BB7" s="152" t="s">
        <v>1</v>
      </c>
      <c r="BC7" s="152" t="s">
        <v>109</v>
      </c>
      <c r="BD7" s="152" t="s">
        <v>85</v>
      </c>
    </row>
    <row r="8" spans="2:56" ht="12" customHeight="1">
      <c r="B8" s="155"/>
      <c r="D8" s="158" t="s">
        <v>110</v>
      </c>
      <c r="L8" s="155"/>
      <c r="AZ8" s="152" t="s">
        <v>111</v>
      </c>
      <c r="BA8" s="152" t="s">
        <v>1</v>
      </c>
      <c r="BB8" s="152" t="s">
        <v>1</v>
      </c>
      <c r="BC8" s="152" t="s">
        <v>112</v>
      </c>
      <c r="BD8" s="152" t="s">
        <v>85</v>
      </c>
    </row>
    <row r="9" spans="2:56" s="162" customFormat="1" ht="16.5" customHeight="1">
      <c r="B9" s="161"/>
      <c r="E9" s="159" t="s">
        <v>113</v>
      </c>
      <c r="F9" s="163"/>
      <c r="G9" s="163"/>
      <c r="H9" s="163"/>
      <c r="L9" s="161"/>
      <c r="AZ9" s="152" t="s">
        <v>114</v>
      </c>
      <c r="BA9" s="152" t="s">
        <v>1</v>
      </c>
      <c r="BB9" s="152" t="s">
        <v>1</v>
      </c>
      <c r="BC9" s="152" t="s">
        <v>115</v>
      </c>
      <c r="BD9" s="152" t="s">
        <v>85</v>
      </c>
    </row>
    <row r="10" spans="2:56" s="162" customFormat="1" ht="12" customHeight="1">
      <c r="B10" s="161"/>
      <c r="D10" s="158" t="s">
        <v>116</v>
      </c>
      <c r="L10" s="161"/>
      <c r="AZ10" s="152" t="s">
        <v>117</v>
      </c>
      <c r="BA10" s="152" t="s">
        <v>1</v>
      </c>
      <c r="BB10" s="152" t="s">
        <v>1</v>
      </c>
      <c r="BC10" s="152" t="s">
        <v>118</v>
      </c>
      <c r="BD10" s="152" t="s">
        <v>85</v>
      </c>
    </row>
    <row r="11" spans="2:56" s="162" customFormat="1" ht="16.5" customHeight="1">
      <c r="B11" s="161"/>
      <c r="E11" s="164" t="s">
        <v>119</v>
      </c>
      <c r="F11" s="163"/>
      <c r="G11" s="163"/>
      <c r="H11" s="163"/>
      <c r="L11" s="161"/>
      <c r="AZ11" s="152" t="s">
        <v>120</v>
      </c>
      <c r="BA11" s="152" t="s">
        <v>1</v>
      </c>
      <c r="BB11" s="152" t="s">
        <v>1</v>
      </c>
      <c r="BC11" s="152" t="s">
        <v>121</v>
      </c>
      <c r="BD11" s="152" t="s">
        <v>85</v>
      </c>
    </row>
    <row r="12" spans="2:56" s="162" customFormat="1">
      <c r="B12" s="161"/>
      <c r="L12" s="161"/>
      <c r="AZ12" s="152" t="s">
        <v>122</v>
      </c>
      <c r="BA12" s="152" t="s">
        <v>1</v>
      </c>
      <c r="BB12" s="152" t="s">
        <v>1</v>
      </c>
      <c r="BC12" s="152" t="s">
        <v>123</v>
      </c>
      <c r="BD12" s="152" t="s">
        <v>85</v>
      </c>
    </row>
    <row r="13" spans="2:56" s="162" customFormat="1" ht="12" customHeight="1">
      <c r="B13" s="161"/>
      <c r="D13" s="158" t="s">
        <v>18</v>
      </c>
      <c r="F13" s="165" t="s">
        <v>1</v>
      </c>
      <c r="I13" s="158" t="s">
        <v>19</v>
      </c>
      <c r="J13" s="165" t="s">
        <v>1</v>
      </c>
      <c r="L13" s="161"/>
      <c r="AZ13" s="152" t="s">
        <v>124</v>
      </c>
      <c r="BA13" s="152" t="s">
        <v>1</v>
      </c>
      <c r="BB13" s="152" t="s">
        <v>1</v>
      </c>
      <c r="BC13" s="152" t="s">
        <v>125</v>
      </c>
      <c r="BD13" s="152" t="s">
        <v>85</v>
      </c>
    </row>
    <row r="14" spans="2:56" s="162" customFormat="1" ht="12" customHeight="1">
      <c r="B14" s="161"/>
      <c r="D14" s="158" t="s">
        <v>20</v>
      </c>
      <c r="F14" s="165" t="s">
        <v>21</v>
      </c>
      <c r="I14" s="158" t="s">
        <v>22</v>
      </c>
      <c r="J14" s="166" t="str">
        <f>'Rekapitulace stavby'!AN8</f>
        <v>8. 7. 2025</v>
      </c>
      <c r="L14" s="161"/>
    </row>
    <row r="15" spans="2:56" s="162" customFormat="1" ht="10.9" customHeight="1">
      <c r="B15" s="161"/>
      <c r="L15" s="161"/>
    </row>
    <row r="16" spans="2:56" s="162" customFormat="1" ht="12" customHeight="1">
      <c r="B16" s="161"/>
      <c r="D16" s="158" t="s">
        <v>24</v>
      </c>
      <c r="I16" s="158" t="s">
        <v>25</v>
      </c>
      <c r="J16" s="165" t="s">
        <v>1</v>
      </c>
      <c r="L16" s="161"/>
    </row>
    <row r="17" spans="2:12" s="162" customFormat="1" ht="18" customHeight="1">
      <c r="B17" s="161"/>
      <c r="E17" s="165" t="s">
        <v>26</v>
      </c>
      <c r="I17" s="158" t="s">
        <v>27</v>
      </c>
      <c r="J17" s="165" t="s">
        <v>1</v>
      </c>
      <c r="L17" s="161"/>
    </row>
    <row r="18" spans="2:12" s="162" customFormat="1" ht="6.95" customHeight="1">
      <c r="B18" s="161"/>
      <c r="L18" s="161"/>
    </row>
    <row r="19" spans="2:12" s="162" customFormat="1" ht="12" customHeight="1">
      <c r="B19" s="161"/>
      <c r="D19" s="158" t="s">
        <v>28</v>
      </c>
      <c r="I19" s="158" t="s">
        <v>25</v>
      </c>
      <c r="J19" s="167" t="str">
        <f>'Rekapitulace stavby'!AN13</f>
        <v>Vyplň údaj</v>
      </c>
      <c r="L19" s="161"/>
    </row>
    <row r="20" spans="2:12" s="162" customFormat="1" ht="18" customHeight="1">
      <c r="B20" s="161"/>
      <c r="E20" s="168" t="str">
        <f>'Rekapitulace stavby'!E14</f>
        <v>Vyplň údaj</v>
      </c>
      <c r="F20" s="169"/>
      <c r="G20" s="169"/>
      <c r="H20" s="169"/>
      <c r="I20" s="158" t="s">
        <v>27</v>
      </c>
      <c r="J20" s="167" t="str">
        <f>'Rekapitulace stavby'!AN14</f>
        <v>Vyplň údaj</v>
      </c>
      <c r="L20" s="161"/>
    </row>
    <row r="21" spans="2:12" s="162" customFormat="1" ht="6.95" customHeight="1">
      <c r="B21" s="161"/>
      <c r="L21" s="161"/>
    </row>
    <row r="22" spans="2:12" s="162" customFormat="1" ht="12" customHeight="1">
      <c r="B22" s="161"/>
      <c r="D22" s="158" t="s">
        <v>30</v>
      </c>
      <c r="I22" s="158" t="s">
        <v>25</v>
      </c>
      <c r="J22" s="165" t="s">
        <v>1</v>
      </c>
      <c r="L22" s="161"/>
    </row>
    <row r="23" spans="2:12" s="162" customFormat="1" ht="18" customHeight="1">
      <c r="B23" s="161"/>
      <c r="E23" s="165" t="s">
        <v>31</v>
      </c>
      <c r="I23" s="158" t="s">
        <v>27</v>
      </c>
      <c r="J23" s="165" t="s">
        <v>1</v>
      </c>
      <c r="L23" s="161"/>
    </row>
    <row r="24" spans="2:12" s="162" customFormat="1" ht="6.95" customHeight="1">
      <c r="B24" s="161"/>
      <c r="L24" s="161"/>
    </row>
    <row r="25" spans="2:12" s="162" customFormat="1" ht="12" customHeight="1">
      <c r="B25" s="161"/>
      <c r="D25" s="158" t="s">
        <v>33</v>
      </c>
      <c r="I25" s="158" t="s">
        <v>25</v>
      </c>
      <c r="J25" s="165" t="s">
        <v>1</v>
      </c>
      <c r="L25" s="161"/>
    </row>
    <row r="26" spans="2:12" s="162" customFormat="1" ht="18" customHeight="1">
      <c r="B26" s="161"/>
      <c r="E26" s="165" t="s">
        <v>34</v>
      </c>
      <c r="I26" s="158" t="s">
        <v>27</v>
      </c>
      <c r="J26" s="165" t="s">
        <v>1</v>
      </c>
      <c r="L26" s="161"/>
    </row>
    <row r="27" spans="2:12" s="162" customFormat="1" ht="6.95" customHeight="1">
      <c r="B27" s="161"/>
      <c r="L27" s="161"/>
    </row>
    <row r="28" spans="2:12" s="162" customFormat="1" ht="12" customHeight="1">
      <c r="B28" s="161"/>
      <c r="D28" s="158" t="s">
        <v>35</v>
      </c>
      <c r="L28" s="161"/>
    </row>
    <row r="29" spans="2:12" s="171" customFormat="1" ht="16.5" customHeight="1">
      <c r="B29" s="170"/>
      <c r="E29" s="172" t="s">
        <v>1</v>
      </c>
      <c r="F29" s="172"/>
      <c r="G29" s="172"/>
      <c r="H29" s="172"/>
      <c r="L29" s="170"/>
    </row>
    <row r="30" spans="2:12" s="162" customFormat="1" ht="6.95" customHeight="1">
      <c r="B30" s="161"/>
      <c r="L30" s="161"/>
    </row>
    <row r="31" spans="2:12" s="162" customFormat="1" ht="6.95" customHeight="1">
      <c r="B31" s="161"/>
      <c r="D31" s="173"/>
      <c r="E31" s="173"/>
      <c r="F31" s="173"/>
      <c r="G31" s="173"/>
      <c r="H31" s="173"/>
      <c r="I31" s="173"/>
      <c r="J31" s="173"/>
      <c r="K31" s="173"/>
      <c r="L31" s="161"/>
    </row>
    <row r="32" spans="2:12" s="162" customFormat="1" ht="25.35" customHeight="1">
      <c r="B32" s="161"/>
      <c r="D32" s="174" t="s">
        <v>36</v>
      </c>
      <c r="J32" s="175">
        <f>ROUND(J136, 2)</f>
        <v>0</v>
      </c>
      <c r="L32" s="161"/>
    </row>
    <row r="33" spans="2:12" s="162" customFormat="1" ht="6.95" customHeight="1">
      <c r="B33" s="161"/>
      <c r="D33" s="173"/>
      <c r="E33" s="173"/>
      <c r="F33" s="173"/>
      <c r="G33" s="173"/>
      <c r="H33" s="173"/>
      <c r="I33" s="173"/>
      <c r="J33" s="173"/>
      <c r="K33" s="173"/>
      <c r="L33" s="161"/>
    </row>
    <row r="34" spans="2:12" s="162" customFormat="1" ht="14.45" customHeight="1">
      <c r="B34" s="161"/>
      <c r="F34" s="176" t="s">
        <v>38</v>
      </c>
      <c r="I34" s="176" t="s">
        <v>37</v>
      </c>
      <c r="J34" s="176" t="s">
        <v>39</v>
      </c>
      <c r="L34" s="161"/>
    </row>
    <row r="35" spans="2:12" s="162" customFormat="1" ht="14.45" customHeight="1">
      <c r="B35" s="161"/>
      <c r="D35" s="177" t="s">
        <v>40</v>
      </c>
      <c r="E35" s="158" t="s">
        <v>41</v>
      </c>
      <c r="F35" s="178">
        <f>ROUND((SUM(BE136:BE400)),  2)</f>
        <v>0</v>
      </c>
      <c r="I35" s="179">
        <v>0.21</v>
      </c>
      <c r="J35" s="178">
        <f>ROUND(((SUM(BE136:BE400))*I35),  2)</f>
        <v>0</v>
      </c>
      <c r="L35" s="161"/>
    </row>
    <row r="36" spans="2:12" s="162" customFormat="1" ht="14.45" customHeight="1">
      <c r="B36" s="161"/>
      <c r="E36" s="158" t="s">
        <v>42</v>
      </c>
      <c r="F36" s="178">
        <f>ROUND((SUM(BF136:BF400)),  2)</f>
        <v>0</v>
      </c>
      <c r="I36" s="179">
        <v>0.12</v>
      </c>
      <c r="J36" s="178">
        <f>ROUND(((SUM(BF136:BF400))*I36),  2)</f>
        <v>0</v>
      </c>
      <c r="L36" s="161"/>
    </row>
    <row r="37" spans="2:12" s="162" customFormat="1" ht="14.45" hidden="1" customHeight="1">
      <c r="B37" s="161"/>
      <c r="E37" s="158" t="s">
        <v>43</v>
      </c>
      <c r="F37" s="178">
        <f>ROUND((SUM(BG136:BG400)),  2)</f>
        <v>0</v>
      </c>
      <c r="I37" s="179">
        <v>0.21</v>
      </c>
      <c r="J37" s="178">
        <f>0</f>
        <v>0</v>
      </c>
      <c r="L37" s="161"/>
    </row>
    <row r="38" spans="2:12" s="162" customFormat="1" ht="14.45" hidden="1" customHeight="1">
      <c r="B38" s="161"/>
      <c r="E38" s="158" t="s">
        <v>44</v>
      </c>
      <c r="F38" s="178">
        <f>ROUND((SUM(BH136:BH400)),  2)</f>
        <v>0</v>
      </c>
      <c r="I38" s="179">
        <v>0.12</v>
      </c>
      <c r="J38" s="178">
        <f>0</f>
        <v>0</v>
      </c>
      <c r="L38" s="161"/>
    </row>
    <row r="39" spans="2:12" s="162" customFormat="1" ht="14.45" hidden="1" customHeight="1">
      <c r="B39" s="161"/>
      <c r="E39" s="158" t="s">
        <v>45</v>
      </c>
      <c r="F39" s="178">
        <f>ROUND((SUM(BI136:BI400)),  2)</f>
        <v>0</v>
      </c>
      <c r="I39" s="179">
        <v>0</v>
      </c>
      <c r="J39" s="178">
        <f>0</f>
        <v>0</v>
      </c>
      <c r="L39" s="161"/>
    </row>
    <row r="40" spans="2:12" s="162" customFormat="1" ht="6.95" customHeight="1">
      <c r="B40" s="161"/>
      <c r="L40" s="161"/>
    </row>
    <row r="41" spans="2:12" s="162" customFormat="1" ht="25.35" customHeight="1">
      <c r="B41" s="161"/>
      <c r="C41" s="180"/>
      <c r="D41" s="181" t="s">
        <v>46</v>
      </c>
      <c r="E41" s="182"/>
      <c r="F41" s="182"/>
      <c r="G41" s="183" t="s">
        <v>47</v>
      </c>
      <c r="H41" s="184" t="s">
        <v>48</v>
      </c>
      <c r="I41" s="182"/>
      <c r="J41" s="185">
        <f>SUM(J32:J39)</f>
        <v>0</v>
      </c>
      <c r="K41" s="186"/>
      <c r="L41" s="161"/>
    </row>
    <row r="42" spans="2:12" s="162" customFormat="1" ht="14.45" customHeight="1">
      <c r="B42" s="161"/>
      <c r="L42" s="161"/>
    </row>
    <row r="43" spans="2:12" ht="14.45" customHeight="1">
      <c r="B43" s="155"/>
      <c r="L43" s="155"/>
    </row>
    <row r="44" spans="2:12" ht="14.45" customHeight="1">
      <c r="B44" s="155"/>
      <c r="L44" s="155"/>
    </row>
    <row r="45" spans="2:12" ht="14.45" customHeight="1">
      <c r="B45" s="155"/>
      <c r="L45" s="155"/>
    </row>
    <row r="46" spans="2:12" ht="14.45" customHeight="1">
      <c r="B46" s="155"/>
      <c r="L46" s="155"/>
    </row>
    <row r="47" spans="2:12" ht="14.45" customHeight="1">
      <c r="B47" s="155"/>
      <c r="L47" s="155"/>
    </row>
    <row r="48" spans="2:12" ht="14.45" customHeight="1">
      <c r="B48" s="155"/>
      <c r="L48" s="155"/>
    </row>
    <row r="49" spans="2:12" ht="14.45" customHeight="1">
      <c r="B49" s="155"/>
      <c r="L49" s="155"/>
    </row>
    <row r="50" spans="2:12" s="162" customFormat="1" ht="14.45" customHeight="1">
      <c r="B50" s="161"/>
      <c r="D50" s="187" t="s">
        <v>49</v>
      </c>
      <c r="E50" s="188"/>
      <c r="F50" s="188"/>
      <c r="G50" s="187" t="s">
        <v>50</v>
      </c>
      <c r="H50" s="188"/>
      <c r="I50" s="188"/>
      <c r="J50" s="188"/>
      <c r="K50" s="188"/>
      <c r="L50" s="161"/>
    </row>
    <row r="51" spans="2:12">
      <c r="B51" s="155"/>
      <c r="L51" s="155"/>
    </row>
    <row r="52" spans="2:12">
      <c r="B52" s="155"/>
      <c r="L52" s="155"/>
    </row>
    <row r="53" spans="2:12">
      <c r="B53" s="155"/>
      <c r="L53" s="155"/>
    </row>
    <row r="54" spans="2:12">
      <c r="B54" s="155"/>
      <c r="L54" s="155"/>
    </row>
    <row r="55" spans="2:12">
      <c r="B55" s="155"/>
      <c r="L55" s="155"/>
    </row>
    <row r="56" spans="2:12">
      <c r="B56" s="155"/>
      <c r="L56" s="155"/>
    </row>
    <row r="57" spans="2:12">
      <c r="B57" s="155"/>
      <c r="L57" s="155"/>
    </row>
    <row r="58" spans="2:12">
      <c r="B58" s="155"/>
      <c r="L58" s="155"/>
    </row>
    <row r="59" spans="2:12">
      <c r="B59" s="155"/>
      <c r="L59" s="155"/>
    </row>
    <row r="60" spans="2:12">
      <c r="B60" s="155"/>
      <c r="L60" s="155"/>
    </row>
    <row r="61" spans="2:12" s="162" customFormat="1" ht="12.75">
      <c r="B61" s="161"/>
      <c r="D61" s="189" t="s">
        <v>51</v>
      </c>
      <c r="E61" s="190"/>
      <c r="F61" s="191" t="s">
        <v>52</v>
      </c>
      <c r="G61" s="189" t="s">
        <v>51</v>
      </c>
      <c r="H61" s="190"/>
      <c r="I61" s="190"/>
      <c r="J61" s="192" t="s">
        <v>52</v>
      </c>
      <c r="K61" s="190"/>
      <c r="L61" s="161"/>
    </row>
    <row r="62" spans="2:12">
      <c r="B62" s="155"/>
      <c r="L62" s="155"/>
    </row>
    <row r="63" spans="2:12">
      <c r="B63" s="155"/>
      <c r="L63" s="155"/>
    </row>
    <row r="64" spans="2:12">
      <c r="B64" s="155"/>
      <c r="L64" s="155"/>
    </row>
    <row r="65" spans="2:12" s="162" customFormat="1" ht="12.75">
      <c r="B65" s="161"/>
      <c r="D65" s="187" t="s">
        <v>53</v>
      </c>
      <c r="E65" s="188"/>
      <c r="F65" s="188"/>
      <c r="G65" s="187" t="s">
        <v>54</v>
      </c>
      <c r="H65" s="188"/>
      <c r="I65" s="188"/>
      <c r="J65" s="188"/>
      <c r="K65" s="188"/>
      <c r="L65" s="161"/>
    </row>
    <row r="66" spans="2:12">
      <c r="B66" s="155"/>
      <c r="L66" s="155"/>
    </row>
    <row r="67" spans="2:12">
      <c r="B67" s="155"/>
      <c r="L67" s="155"/>
    </row>
    <row r="68" spans="2:12">
      <c r="B68" s="155"/>
      <c r="L68" s="155"/>
    </row>
    <row r="69" spans="2:12">
      <c r="B69" s="155"/>
      <c r="L69" s="155"/>
    </row>
    <row r="70" spans="2:12">
      <c r="B70" s="155"/>
      <c r="L70" s="155"/>
    </row>
    <row r="71" spans="2:12">
      <c r="B71" s="155"/>
      <c r="L71" s="155"/>
    </row>
    <row r="72" spans="2:12">
      <c r="B72" s="155"/>
      <c r="L72" s="155"/>
    </row>
    <row r="73" spans="2:12">
      <c r="B73" s="155"/>
      <c r="L73" s="155"/>
    </row>
    <row r="74" spans="2:12">
      <c r="B74" s="155"/>
      <c r="L74" s="155"/>
    </row>
    <row r="75" spans="2:12">
      <c r="B75" s="155"/>
      <c r="L75" s="155"/>
    </row>
    <row r="76" spans="2:12" s="162" customFormat="1" ht="12.75">
      <c r="B76" s="161"/>
      <c r="D76" s="189" t="s">
        <v>51</v>
      </c>
      <c r="E76" s="190"/>
      <c r="F76" s="191" t="s">
        <v>52</v>
      </c>
      <c r="G76" s="189" t="s">
        <v>51</v>
      </c>
      <c r="H76" s="190"/>
      <c r="I76" s="190"/>
      <c r="J76" s="192" t="s">
        <v>52</v>
      </c>
      <c r="K76" s="190"/>
      <c r="L76" s="161"/>
    </row>
    <row r="77" spans="2:12" s="162" customFormat="1" ht="14.45" customHeight="1"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61"/>
    </row>
    <row r="81" spans="2:12" s="162" customFormat="1" ht="6.95" customHeight="1">
      <c r="B81" s="195"/>
      <c r="C81" s="196"/>
      <c r="D81" s="196"/>
      <c r="E81" s="196"/>
      <c r="F81" s="196"/>
      <c r="G81" s="196"/>
      <c r="H81" s="196"/>
      <c r="I81" s="196"/>
      <c r="J81" s="196"/>
      <c r="K81" s="196"/>
      <c r="L81" s="161"/>
    </row>
    <row r="82" spans="2:12" s="162" customFormat="1" ht="24.95" customHeight="1">
      <c r="B82" s="161"/>
      <c r="C82" s="156" t="s">
        <v>126</v>
      </c>
      <c r="L82" s="161"/>
    </row>
    <row r="83" spans="2:12" s="162" customFormat="1" ht="6.95" customHeight="1">
      <c r="B83" s="161"/>
      <c r="L83" s="161"/>
    </row>
    <row r="84" spans="2:12" s="162" customFormat="1" ht="12" customHeight="1">
      <c r="B84" s="161"/>
      <c r="C84" s="158" t="s">
        <v>16</v>
      </c>
      <c r="L84" s="161"/>
    </row>
    <row r="85" spans="2:12" s="162" customFormat="1" ht="16.5" customHeight="1">
      <c r="B85" s="161"/>
      <c r="E85" s="159" t="str">
        <f>E7</f>
        <v>Rozšíření parkoviště Masarykova ve Valašském Meziříčí</v>
      </c>
      <c r="F85" s="160"/>
      <c r="G85" s="160"/>
      <c r="H85" s="160"/>
      <c r="L85" s="161"/>
    </row>
    <row r="86" spans="2:12" ht="12" customHeight="1">
      <c r="B86" s="155"/>
      <c r="C86" s="158" t="s">
        <v>110</v>
      </c>
      <c r="L86" s="155"/>
    </row>
    <row r="87" spans="2:12" s="162" customFormat="1" ht="16.5" customHeight="1">
      <c r="B87" s="161"/>
      <c r="E87" s="159" t="s">
        <v>113</v>
      </c>
      <c r="F87" s="163"/>
      <c r="G87" s="163"/>
      <c r="H87" s="163"/>
      <c r="L87" s="161"/>
    </row>
    <row r="88" spans="2:12" s="162" customFormat="1" ht="12" customHeight="1">
      <c r="B88" s="161"/>
      <c r="C88" s="158" t="s">
        <v>116</v>
      </c>
      <c r="L88" s="161"/>
    </row>
    <row r="89" spans="2:12" s="162" customFormat="1" ht="16.5" customHeight="1">
      <c r="B89" s="161"/>
      <c r="E89" s="164" t="str">
        <f>E11</f>
        <v xml:space="preserve">101 - IO 01.1 Parkoviště </v>
      </c>
      <c r="F89" s="163"/>
      <c r="G89" s="163"/>
      <c r="H89" s="163"/>
      <c r="L89" s="161"/>
    </row>
    <row r="90" spans="2:12" s="162" customFormat="1" ht="6.95" customHeight="1">
      <c r="B90" s="161"/>
      <c r="L90" s="161"/>
    </row>
    <row r="91" spans="2:12" s="162" customFormat="1" ht="12" customHeight="1">
      <c r="B91" s="161"/>
      <c r="C91" s="158" t="s">
        <v>20</v>
      </c>
      <c r="F91" s="165" t="str">
        <f>F14</f>
        <v>Valašské Meziříčí</v>
      </c>
      <c r="I91" s="158" t="s">
        <v>22</v>
      </c>
      <c r="J91" s="166" t="str">
        <f>IF(J14="","",J14)</f>
        <v>8. 7. 2025</v>
      </c>
      <c r="L91" s="161"/>
    </row>
    <row r="92" spans="2:12" s="162" customFormat="1" ht="6.95" customHeight="1">
      <c r="B92" s="161"/>
      <c r="L92" s="161"/>
    </row>
    <row r="93" spans="2:12" s="162" customFormat="1" ht="15.2" customHeight="1">
      <c r="B93" s="161"/>
      <c r="C93" s="158" t="s">
        <v>24</v>
      </c>
      <c r="F93" s="165" t="str">
        <f>E17</f>
        <v>Město Valašské Meziříčí</v>
      </c>
      <c r="I93" s="158" t="s">
        <v>30</v>
      </c>
      <c r="J93" s="197" t="str">
        <f>E23</f>
        <v>Staveník Petr</v>
      </c>
      <c r="L93" s="161"/>
    </row>
    <row r="94" spans="2:12" s="162" customFormat="1" ht="15.2" customHeight="1">
      <c r="B94" s="161"/>
      <c r="C94" s="158" t="s">
        <v>28</v>
      </c>
      <c r="F94" s="165" t="str">
        <f>IF(E20="","",E20)</f>
        <v>Vyplň údaj</v>
      </c>
      <c r="I94" s="158" t="s">
        <v>33</v>
      </c>
      <c r="J94" s="197" t="str">
        <f>E26</f>
        <v>Fajfrová Irena</v>
      </c>
      <c r="L94" s="161"/>
    </row>
    <row r="95" spans="2:12" s="162" customFormat="1" ht="10.35" customHeight="1">
      <c r="B95" s="161"/>
      <c r="L95" s="161"/>
    </row>
    <row r="96" spans="2:12" s="162" customFormat="1" ht="29.25" customHeight="1">
      <c r="B96" s="161"/>
      <c r="C96" s="198" t="s">
        <v>127</v>
      </c>
      <c r="D96" s="180"/>
      <c r="E96" s="180"/>
      <c r="F96" s="180"/>
      <c r="G96" s="180"/>
      <c r="H96" s="180"/>
      <c r="I96" s="180"/>
      <c r="J96" s="199" t="s">
        <v>128</v>
      </c>
      <c r="K96" s="180"/>
      <c r="L96" s="161"/>
    </row>
    <row r="97" spans="2:47" s="162" customFormat="1" ht="10.35" customHeight="1">
      <c r="B97" s="161"/>
      <c r="L97" s="161"/>
    </row>
    <row r="98" spans="2:47" s="162" customFormat="1" ht="22.9" customHeight="1">
      <c r="B98" s="161"/>
      <c r="C98" s="200" t="s">
        <v>129</v>
      </c>
      <c r="J98" s="175">
        <f>J136</f>
        <v>0</v>
      </c>
      <c r="L98" s="161"/>
      <c r="AU98" s="151" t="s">
        <v>130</v>
      </c>
    </row>
    <row r="99" spans="2:47" s="202" customFormat="1" ht="24.95" customHeight="1">
      <c r="B99" s="201"/>
      <c r="D99" s="203" t="s">
        <v>131</v>
      </c>
      <c r="E99" s="204"/>
      <c r="F99" s="204"/>
      <c r="G99" s="204"/>
      <c r="H99" s="204"/>
      <c r="I99" s="204"/>
      <c r="J99" s="205">
        <f>J137</f>
        <v>0</v>
      </c>
      <c r="L99" s="201"/>
    </row>
    <row r="100" spans="2:47" s="207" customFormat="1" ht="19.899999999999999" customHeight="1">
      <c r="B100" s="206"/>
      <c r="D100" s="208" t="s">
        <v>132</v>
      </c>
      <c r="E100" s="209"/>
      <c r="F100" s="209"/>
      <c r="G100" s="209"/>
      <c r="H100" s="209"/>
      <c r="I100" s="209"/>
      <c r="J100" s="210">
        <f>J138</f>
        <v>0</v>
      </c>
      <c r="L100" s="206"/>
    </row>
    <row r="101" spans="2:47" s="207" customFormat="1" ht="19.899999999999999" customHeight="1">
      <c r="B101" s="206"/>
      <c r="D101" s="208" t="s">
        <v>133</v>
      </c>
      <c r="E101" s="209"/>
      <c r="F101" s="209"/>
      <c r="G101" s="209"/>
      <c r="H101" s="209"/>
      <c r="I101" s="209"/>
      <c r="J101" s="210">
        <f>J250</f>
        <v>0</v>
      </c>
      <c r="L101" s="206"/>
    </row>
    <row r="102" spans="2:47" s="207" customFormat="1" ht="19.899999999999999" customHeight="1">
      <c r="B102" s="206"/>
      <c r="D102" s="208" t="s">
        <v>134</v>
      </c>
      <c r="E102" s="209"/>
      <c r="F102" s="209"/>
      <c r="G102" s="209"/>
      <c r="H102" s="209"/>
      <c r="I102" s="209"/>
      <c r="J102" s="210">
        <f>J272</f>
        <v>0</v>
      </c>
      <c r="L102" s="206"/>
    </row>
    <row r="103" spans="2:47" s="207" customFormat="1" ht="19.899999999999999" customHeight="1">
      <c r="B103" s="206"/>
      <c r="D103" s="208" t="s">
        <v>135</v>
      </c>
      <c r="E103" s="209"/>
      <c r="F103" s="209"/>
      <c r="G103" s="209"/>
      <c r="H103" s="209"/>
      <c r="I103" s="209"/>
      <c r="J103" s="210">
        <f>J277</f>
        <v>0</v>
      </c>
      <c r="L103" s="206"/>
    </row>
    <row r="104" spans="2:47" s="207" customFormat="1" ht="19.899999999999999" customHeight="1">
      <c r="B104" s="206"/>
      <c r="D104" s="208" t="s">
        <v>136</v>
      </c>
      <c r="E104" s="209"/>
      <c r="F104" s="209"/>
      <c r="G104" s="209"/>
      <c r="H104" s="209"/>
      <c r="I104" s="209"/>
      <c r="J104" s="210">
        <f>J303</f>
        <v>0</v>
      </c>
      <c r="L104" s="206"/>
    </row>
    <row r="105" spans="2:47" s="207" customFormat="1" ht="19.899999999999999" customHeight="1">
      <c r="B105" s="206"/>
      <c r="D105" s="208" t="s">
        <v>137</v>
      </c>
      <c r="E105" s="209"/>
      <c r="F105" s="209"/>
      <c r="G105" s="209"/>
      <c r="H105" s="209"/>
      <c r="I105" s="209"/>
      <c r="J105" s="210">
        <f>J316</f>
        <v>0</v>
      </c>
      <c r="L105" s="206"/>
    </row>
    <row r="106" spans="2:47" s="207" customFormat="1" ht="19.899999999999999" customHeight="1">
      <c r="B106" s="206"/>
      <c r="D106" s="208" t="s">
        <v>138</v>
      </c>
      <c r="E106" s="209"/>
      <c r="F106" s="209"/>
      <c r="G106" s="209"/>
      <c r="H106" s="209"/>
      <c r="I106" s="209"/>
      <c r="J106" s="210">
        <f>J357</f>
        <v>0</v>
      </c>
      <c r="L106" s="206"/>
    </row>
    <row r="107" spans="2:47" s="207" customFormat="1" ht="19.899999999999999" customHeight="1">
      <c r="B107" s="206"/>
      <c r="D107" s="208" t="s">
        <v>139</v>
      </c>
      <c r="E107" s="209"/>
      <c r="F107" s="209"/>
      <c r="G107" s="209"/>
      <c r="H107" s="209"/>
      <c r="I107" s="209"/>
      <c r="J107" s="210">
        <f>J372</f>
        <v>0</v>
      </c>
      <c r="L107" s="206"/>
    </row>
    <row r="108" spans="2:47" s="202" customFormat="1" ht="24.95" customHeight="1">
      <c r="B108" s="201"/>
      <c r="D108" s="203" t="s">
        <v>140</v>
      </c>
      <c r="E108" s="204"/>
      <c r="F108" s="204"/>
      <c r="G108" s="204"/>
      <c r="H108" s="204"/>
      <c r="I108" s="204"/>
      <c r="J108" s="205">
        <f>J374</f>
        <v>0</v>
      </c>
      <c r="L108" s="201"/>
    </row>
    <row r="109" spans="2:47" s="207" customFormat="1" ht="19.899999999999999" customHeight="1">
      <c r="B109" s="206"/>
      <c r="D109" s="208" t="s">
        <v>141</v>
      </c>
      <c r="E109" s="209"/>
      <c r="F109" s="209"/>
      <c r="G109" s="209"/>
      <c r="H109" s="209"/>
      <c r="I109" s="209"/>
      <c r="J109" s="210">
        <f>J375</f>
        <v>0</v>
      </c>
      <c r="L109" s="206"/>
    </row>
    <row r="110" spans="2:47" s="202" customFormat="1" ht="24.95" customHeight="1">
      <c r="B110" s="201"/>
      <c r="D110" s="203" t="s">
        <v>142</v>
      </c>
      <c r="E110" s="204"/>
      <c r="F110" s="204"/>
      <c r="G110" s="204"/>
      <c r="H110" s="204"/>
      <c r="I110" s="204"/>
      <c r="J110" s="205">
        <f>J378</f>
        <v>0</v>
      </c>
      <c r="L110" s="201"/>
    </row>
    <row r="111" spans="2:47" s="207" customFormat="1" ht="19.899999999999999" customHeight="1">
      <c r="B111" s="206"/>
      <c r="D111" s="208" t="s">
        <v>143</v>
      </c>
      <c r="E111" s="209"/>
      <c r="F111" s="209"/>
      <c r="G111" s="209"/>
      <c r="H111" s="209"/>
      <c r="I111" s="209"/>
      <c r="J111" s="210">
        <f>J379</f>
        <v>0</v>
      </c>
      <c r="L111" s="206"/>
    </row>
    <row r="112" spans="2:47" s="202" customFormat="1" ht="24.95" customHeight="1">
      <c r="B112" s="201"/>
      <c r="D112" s="203" t="s">
        <v>144</v>
      </c>
      <c r="E112" s="204"/>
      <c r="F112" s="204"/>
      <c r="G112" s="204"/>
      <c r="H112" s="204"/>
      <c r="I112" s="204"/>
      <c r="J112" s="205">
        <f>J395</f>
        <v>0</v>
      </c>
      <c r="L112" s="201"/>
    </row>
    <row r="113" spans="2:12" s="207" customFormat="1" ht="19.899999999999999" customHeight="1">
      <c r="B113" s="206"/>
      <c r="D113" s="208" t="s">
        <v>145</v>
      </c>
      <c r="E113" s="209"/>
      <c r="F113" s="209"/>
      <c r="G113" s="209"/>
      <c r="H113" s="209"/>
      <c r="I113" s="209"/>
      <c r="J113" s="210">
        <f>J396</f>
        <v>0</v>
      </c>
      <c r="L113" s="206"/>
    </row>
    <row r="114" spans="2:12" s="207" customFormat="1" ht="19.899999999999999" customHeight="1">
      <c r="B114" s="206"/>
      <c r="D114" s="208" t="s">
        <v>146</v>
      </c>
      <c r="E114" s="209"/>
      <c r="F114" s="209"/>
      <c r="G114" s="209"/>
      <c r="H114" s="209"/>
      <c r="I114" s="209"/>
      <c r="J114" s="210">
        <f>J399</f>
        <v>0</v>
      </c>
      <c r="L114" s="206"/>
    </row>
    <row r="115" spans="2:12" s="162" customFormat="1" ht="21.75" customHeight="1">
      <c r="B115" s="161"/>
      <c r="L115" s="161"/>
    </row>
    <row r="116" spans="2:12" s="162" customFormat="1" ht="6.95" customHeight="1">
      <c r="B116" s="193"/>
      <c r="C116" s="194"/>
      <c r="D116" s="194"/>
      <c r="E116" s="194"/>
      <c r="F116" s="194"/>
      <c r="G116" s="194"/>
      <c r="H116" s="194"/>
      <c r="I116" s="194"/>
      <c r="J116" s="194"/>
      <c r="K116" s="194"/>
      <c r="L116" s="161"/>
    </row>
    <row r="120" spans="2:12" s="162" customFormat="1" ht="6.95" customHeight="1">
      <c r="B120" s="195"/>
      <c r="C120" s="196"/>
      <c r="D120" s="196"/>
      <c r="E120" s="196"/>
      <c r="F120" s="196"/>
      <c r="G120" s="196"/>
      <c r="H120" s="196"/>
      <c r="I120" s="196"/>
      <c r="J120" s="196"/>
      <c r="K120" s="196"/>
      <c r="L120" s="161"/>
    </row>
    <row r="121" spans="2:12" s="162" customFormat="1" ht="24.95" customHeight="1">
      <c r="B121" s="161"/>
      <c r="C121" s="156" t="s">
        <v>147</v>
      </c>
      <c r="L121" s="161"/>
    </row>
    <row r="122" spans="2:12" s="162" customFormat="1" ht="6.95" customHeight="1">
      <c r="B122" s="161"/>
      <c r="L122" s="161"/>
    </row>
    <row r="123" spans="2:12" s="162" customFormat="1" ht="12" customHeight="1">
      <c r="B123" s="161"/>
      <c r="C123" s="158" t="s">
        <v>16</v>
      </c>
      <c r="L123" s="161"/>
    </row>
    <row r="124" spans="2:12" s="162" customFormat="1" ht="16.5" customHeight="1">
      <c r="B124" s="161"/>
      <c r="E124" s="159" t="str">
        <f>E7</f>
        <v>Rozšíření parkoviště Masarykova ve Valašském Meziříčí</v>
      </c>
      <c r="F124" s="160"/>
      <c r="G124" s="160"/>
      <c r="H124" s="160"/>
      <c r="L124" s="161"/>
    </row>
    <row r="125" spans="2:12" ht="12" customHeight="1">
      <c r="B125" s="155"/>
      <c r="C125" s="158" t="s">
        <v>110</v>
      </c>
      <c r="L125" s="155"/>
    </row>
    <row r="126" spans="2:12" s="162" customFormat="1" ht="16.5" customHeight="1">
      <c r="B126" s="161"/>
      <c r="E126" s="159" t="s">
        <v>113</v>
      </c>
      <c r="F126" s="163"/>
      <c r="G126" s="163"/>
      <c r="H126" s="163"/>
      <c r="L126" s="161"/>
    </row>
    <row r="127" spans="2:12" s="162" customFormat="1" ht="12" customHeight="1">
      <c r="B127" s="161"/>
      <c r="C127" s="158" t="s">
        <v>116</v>
      </c>
      <c r="L127" s="161"/>
    </row>
    <row r="128" spans="2:12" s="162" customFormat="1" ht="16.5" customHeight="1">
      <c r="B128" s="161"/>
      <c r="E128" s="164" t="str">
        <f>E11</f>
        <v xml:space="preserve">101 - IO 01.1 Parkoviště </v>
      </c>
      <c r="F128" s="163"/>
      <c r="G128" s="163"/>
      <c r="H128" s="163"/>
      <c r="L128" s="161"/>
    </row>
    <row r="129" spans="2:65" s="162" customFormat="1" ht="6.95" customHeight="1">
      <c r="B129" s="161"/>
      <c r="L129" s="161"/>
    </row>
    <row r="130" spans="2:65" s="162" customFormat="1" ht="12" customHeight="1">
      <c r="B130" s="161"/>
      <c r="C130" s="158" t="s">
        <v>20</v>
      </c>
      <c r="F130" s="165" t="str">
        <f>F14</f>
        <v>Valašské Meziříčí</v>
      </c>
      <c r="I130" s="158" t="s">
        <v>22</v>
      </c>
      <c r="J130" s="166" t="str">
        <f>IF(J14="","",J14)</f>
        <v>8. 7. 2025</v>
      </c>
      <c r="L130" s="161"/>
    </row>
    <row r="131" spans="2:65" s="162" customFormat="1" ht="6.95" customHeight="1">
      <c r="B131" s="161"/>
      <c r="L131" s="161"/>
    </row>
    <row r="132" spans="2:65" s="162" customFormat="1" ht="15.2" customHeight="1">
      <c r="B132" s="161"/>
      <c r="C132" s="158" t="s">
        <v>24</v>
      </c>
      <c r="F132" s="165" t="str">
        <f>E17</f>
        <v>Město Valašské Meziříčí</v>
      </c>
      <c r="I132" s="158" t="s">
        <v>30</v>
      </c>
      <c r="J132" s="197" t="str">
        <f>E23</f>
        <v>Staveník Petr</v>
      </c>
      <c r="L132" s="161"/>
    </row>
    <row r="133" spans="2:65" s="162" customFormat="1" ht="15.2" customHeight="1">
      <c r="B133" s="161"/>
      <c r="C133" s="158" t="s">
        <v>28</v>
      </c>
      <c r="F133" s="165" t="str">
        <f>IF(E20="","",E20)</f>
        <v>Vyplň údaj</v>
      </c>
      <c r="I133" s="158" t="s">
        <v>33</v>
      </c>
      <c r="J133" s="197" t="str">
        <f>E26</f>
        <v>Fajfrová Irena</v>
      </c>
      <c r="L133" s="161"/>
    </row>
    <row r="134" spans="2:65" s="162" customFormat="1" ht="10.35" customHeight="1">
      <c r="B134" s="161"/>
      <c r="L134" s="161"/>
    </row>
    <row r="135" spans="2:65" s="218" customFormat="1" ht="29.25" customHeight="1">
      <c r="B135" s="211"/>
      <c r="C135" s="212" t="s">
        <v>148</v>
      </c>
      <c r="D135" s="213" t="s">
        <v>61</v>
      </c>
      <c r="E135" s="213" t="s">
        <v>57</v>
      </c>
      <c r="F135" s="213" t="s">
        <v>58</v>
      </c>
      <c r="G135" s="213" t="s">
        <v>149</v>
      </c>
      <c r="H135" s="213" t="s">
        <v>150</v>
      </c>
      <c r="I135" s="213" t="s">
        <v>151</v>
      </c>
      <c r="J135" s="213" t="s">
        <v>128</v>
      </c>
      <c r="K135" s="214" t="s">
        <v>152</v>
      </c>
      <c r="L135" s="211"/>
      <c r="M135" s="215" t="s">
        <v>1</v>
      </c>
      <c r="N135" s="216" t="s">
        <v>40</v>
      </c>
      <c r="O135" s="216" t="s">
        <v>153</v>
      </c>
      <c r="P135" s="216" t="s">
        <v>154</v>
      </c>
      <c r="Q135" s="216" t="s">
        <v>155</v>
      </c>
      <c r="R135" s="216" t="s">
        <v>156</v>
      </c>
      <c r="S135" s="216" t="s">
        <v>157</v>
      </c>
      <c r="T135" s="217" t="s">
        <v>158</v>
      </c>
    </row>
    <row r="136" spans="2:65" s="162" customFormat="1" ht="22.9" customHeight="1">
      <c r="B136" s="161"/>
      <c r="C136" s="219" t="s">
        <v>159</v>
      </c>
      <c r="J136" s="220">
        <f>BK136</f>
        <v>0</v>
      </c>
      <c r="L136" s="161"/>
      <c r="M136" s="221"/>
      <c r="N136" s="173"/>
      <c r="O136" s="173"/>
      <c r="P136" s="222">
        <f>P137+P374+P378+P395</f>
        <v>0</v>
      </c>
      <c r="Q136" s="173"/>
      <c r="R136" s="222">
        <f>R137+R374+R378+R395</f>
        <v>1439.6730089800001</v>
      </c>
      <c r="S136" s="173"/>
      <c r="T136" s="223">
        <f>T137+T374+T378+T395</f>
        <v>254.17060000000001</v>
      </c>
      <c r="AT136" s="151" t="s">
        <v>75</v>
      </c>
      <c r="AU136" s="151" t="s">
        <v>130</v>
      </c>
      <c r="BK136" s="224">
        <f>BK137+BK374+BK378+BK395</f>
        <v>0</v>
      </c>
    </row>
    <row r="137" spans="2:65" s="226" customFormat="1" ht="25.9" customHeight="1">
      <c r="B137" s="225"/>
      <c r="D137" s="227" t="s">
        <v>75</v>
      </c>
      <c r="E137" s="228" t="s">
        <v>160</v>
      </c>
      <c r="F137" s="228" t="s">
        <v>161</v>
      </c>
      <c r="J137" s="229">
        <f>BK137</f>
        <v>0</v>
      </c>
      <c r="L137" s="225"/>
      <c r="M137" s="230"/>
      <c r="P137" s="231">
        <f>P138+P250+P272+P277+P303+P316+P357+P372</f>
        <v>0</v>
      </c>
      <c r="R137" s="231">
        <f>R138+R250+R272+R277+R303+R316+R357+R372</f>
        <v>1426.5183589800001</v>
      </c>
      <c r="T137" s="232">
        <f>T138+T250+T272+T277+T303+T316+T357+T372</f>
        <v>254.17060000000001</v>
      </c>
      <c r="AR137" s="227" t="s">
        <v>83</v>
      </c>
      <c r="AT137" s="233" t="s">
        <v>75</v>
      </c>
      <c r="AU137" s="233" t="s">
        <v>76</v>
      </c>
      <c r="AY137" s="227" t="s">
        <v>162</v>
      </c>
      <c r="BK137" s="234">
        <f>BK138+BK250+BK272+BK277+BK303+BK316+BK357+BK372</f>
        <v>0</v>
      </c>
    </row>
    <row r="138" spans="2:65" s="226" customFormat="1" ht="22.9" customHeight="1">
      <c r="B138" s="225"/>
      <c r="D138" s="227" t="s">
        <v>75</v>
      </c>
      <c r="E138" s="235" t="s">
        <v>83</v>
      </c>
      <c r="F138" s="235" t="s">
        <v>163</v>
      </c>
      <c r="J138" s="236">
        <f>BK138</f>
        <v>0</v>
      </c>
      <c r="L138" s="225"/>
      <c r="M138" s="230"/>
      <c r="P138" s="231">
        <f>SUM(P139:P249)</f>
        <v>0</v>
      </c>
      <c r="R138" s="231">
        <f>SUM(R139:R249)</f>
        <v>633.1976370000001</v>
      </c>
      <c r="T138" s="232">
        <f>SUM(T139:T249)</f>
        <v>221.37700000000001</v>
      </c>
      <c r="AR138" s="227" t="s">
        <v>83</v>
      </c>
      <c r="AT138" s="233" t="s">
        <v>75</v>
      </c>
      <c r="AU138" s="233" t="s">
        <v>83</v>
      </c>
      <c r="AY138" s="227" t="s">
        <v>162</v>
      </c>
      <c r="BK138" s="234">
        <f>SUM(BK139:BK249)</f>
        <v>0</v>
      </c>
    </row>
    <row r="139" spans="2:65" s="162" customFormat="1" ht="33" customHeight="1">
      <c r="B139" s="161"/>
      <c r="C139" s="237" t="s">
        <v>83</v>
      </c>
      <c r="D139" s="237" t="s">
        <v>164</v>
      </c>
      <c r="E139" s="238" t="s">
        <v>165</v>
      </c>
      <c r="F139" s="239" t="s">
        <v>166</v>
      </c>
      <c r="G139" s="240" t="s">
        <v>167</v>
      </c>
      <c r="H139" s="241">
        <v>249.2</v>
      </c>
      <c r="I139" s="86"/>
      <c r="J139" s="242">
        <f t="shared" ref="J139:J146" si="0">ROUND(I139*H139,2)</f>
        <v>0</v>
      </c>
      <c r="K139" s="239" t="s">
        <v>168</v>
      </c>
      <c r="L139" s="161"/>
      <c r="M139" s="243" t="s">
        <v>1</v>
      </c>
      <c r="N139" s="244" t="s">
        <v>41</v>
      </c>
      <c r="P139" s="245">
        <f t="shared" ref="P139:P146" si="1">O139*H139</f>
        <v>0</v>
      </c>
      <c r="Q139" s="245">
        <v>0</v>
      </c>
      <c r="R139" s="245">
        <f t="shared" ref="R139:R146" si="2">Q139*H139</f>
        <v>0</v>
      </c>
      <c r="S139" s="245">
        <v>0</v>
      </c>
      <c r="T139" s="246">
        <f t="shared" ref="T139:T146" si="3">S139*H139</f>
        <v>0</v>
      </c>
      <c r="AR139" s="247" t="s">
        <v>169</v>
      </c>
      <c r="AT139" s="247" t="s">
        <v>164</v>
      </c>
      <c r="AU139" s="247" t="s">
        <v>85</v>
      </c>
      <c r="AY139" s="151" t="s">
        <v>162</v>
      </c>
      <c r="BE139" s="248">
        <f t="shared" ref="BE139:BE146" si="4">IF(N139="základní",J139,0)</f>
        <v>0</v>
      </c>
      <c r="BF139" s="248">
        <f t="shared" ref="BF139:BF146" si="5">IF(N139="snížená",J139,0)</f>
        <v>0</v>
      </c>
      <c r="BG139" s="248">
        <f t="shared" ref="BG139:BG146" si="6">IF(N139="zákl. přenesená",J139,0)</f>
        <v>0</v>
      </c>
      <c r="BH139" s="248">
        <f t="shared" ref="BH139:BH146" si="7">IF(N139="sníž. přenesená",J139,0)</f>
        <v>0</v>
      </c>
      <c r="BI139" s="248">
        <f t="shared" ref="BI139:BI146" si="8">IF(N139="nulová",J139,0)</f>
        <v>0</v>
      </c>
      <c r="BJ139" s="151" t="s">
        <v>83</v>
      </c>
      <c r="BK139" s="248">
        <f t="shared" ref="BK139:BK146" si="9">ROUND(I139*H139,2)</f>
        <v>0</v>
      </c>
      <c r="BL139" s="151" t="s">
        <v>169</v>
      </c>
      <c r="BM139" s="247" t="s">
        <v>170</v>
      </c>
    </row>
    <row r="140" spans="2:65" s="162" customFormat="1" ht="16.5" customHeight="1">
      <c r="B140" s="161"/>
      <c r="C140" s="237" t="s">
        <v>85</v>
      </c>
      <c r="D140" s="237" t="s">
        <v>164</v>
      </c>
      <c r="E140" s="238" t="s">
        <v>171</v>
      </c>
      <c r="F140" s="239" t="s">
        <v>172</v>
      </c>
      <c r="G140" s="240" t="s">
        <v>167</v>
      </c>
      <c r="H140" s="241">
        <v>15</v>
      </c>
      <c r="I140" s="86"/>
      <c r="J140" s="242">
        <f t="shared" si="0"/>
        <v>0</v>
      </c>
      <c r="K140" s="239" t="s">
        <v>168</v>
      </c>
      <c r="L140" s="161"/>
      <c r="M140" s="243" t="s">
        <v>1</v>
      </c>
      <c r="N140" s="244" t="s">
        <v>41</v>
      </c>
      <c r="P140" s="245">
        <f t="shared" si="1"/>
        <v>0</v>
      </c>
      <c r="Q140" s="245">
        <v>3.0000000000000001E-5</v>
      </c>
      <c r="R140" s="245">
        <f t="shared" si="2"/>
        <v>4.4999999999999999E-4</v>
      </c>
      <c r="S140" s="245">
        <v>0</v>
      </c>
      <c r="T140" s="246">
        <f t="shared" si="3"/>
        <v>0</v>
      </c>
      <c r="AR140" s="247" t="s">
        <v>169</v>
      </c>
      <c r="AT140" s="247" t="s">
        <v>164</v>
      </c>
      <c r="AU140" s="247" t="s">
        <v>85</v>
      </c>
      <c r="AY140" s="151" t="s">
        <v>162</v>
      </c>
      <c r="BE140" s="248">
        <f t="shared" si="4"/>
        <v>0</v>
      </c>
      <c r="BF140" s="248">
        <f t="shared" si="5"/>
        <v>0</v>
      </c>
      <c r="BG140" s="248">
        <f t="shared" si="6"/>
        <v>0</v>
      </c>
      <c r="BH140" s="248">
        <f t="shared" si="7"/>
        <v>0</v>
      </c>
      <c r="BI140" s="248">
        <f t="shared" si="8"/>
        <v>0</v>
      </c>
      <c r="BJ140" s="151" t="s">
        <v>83</v>
      </c>
      <c r="BK140" s="248">
        <f t="shared" si="9"/>
        <v>0</v>
      </c>
      <c r="BL140" s="151" t="s">
        <v>169</v>
      </c>
      <c r="BM140" s="247" t="s">
        <v>173</v>
      </c>
    </row>
    <row r="141" spans="2:65" s="162" customFormat="1" ht="21.75" customHeight="1">
      <c r="B141" s="161"/>
      <c r="C141" s="237" t="s">
        <v>174</v>
      </c>
      <c r="D141" s="237" t="s">
        <v>164</v>
      </c>
      <c r="E141" s="238" t="s">
        <v>175</v>
      </c>
      <c r="F141" s="239" t="s">
        <v>176</v>
      </c>
      <c r="G141" s="240" t="s">
        <v>177</v>
      </c>
      <c r="H141" s="241">
        <v>4</v>
      </c>
      <c r="I141" s="86"/>
      <c r="J141" s="242">
        <f t="shared" si="0"/>
        <v>0</v>
      </c>
      <c r="K141" s="239" t="s">
        <v>168</v>
      </c>
      <c r="L141" s="161"/>
      <c r="M141" s="243" t="s">
        <v>1</v>
      </c>
      <c r="N141" s="244" t="s">
        <v>41</v>
      </c>
      <c r="P141" s="245">
        <f t="shared" si="1"/>
        <v>0</v>
      </c>
      <c r="Q141" s="245">
        <v>0</v>
      </c>
      <c r="R141" s="245">
        <f t="shared" si="2"/>
        <v>0</v>
      </c>
      <c r="S141" s="245">
        <v>0</v>
      </c>
      <c r="T141" s="246">
        <f t="shared" si="3"/>
        <v>0</v>
      </c>
      <c r="AR141" s="247" t="s">
        <v>169</v>
      </c>
      <c r="AT141" s="247" t="s">
        <v>164</v>
      </c>
      <c r="AU141" s="247" t="s">
        <v>85</v>
      </c>
      <c r="AY141" s="151" t="s">
        <v>162</v>
      </c>
      <c r="BE141" s="248">
        <f t="shared" si="4"/>
        <v>0</v>
      </c>
      <c r="BF141" s="248">
        <f t="shared" si="5"/>
        <v>0</v>
      </c>
      <c r="BG141" s="248">
        <f t="shared" si="6"/>
        <v>0</v>
      </c>
      <c r="BH141" s="248">
        <f t="shared" si="7"/>
        <v>0</v>
      </c>
      <c r="BI141" s="248">
        <f t="shared" si="8"/>
        <v>0</v>
      </c>
      <c r="BJ141" s="151" t="s">
        <v>83</v>
      </c>
      <c r="BK141" s="248">
        <f t="shared" si="9"/>
        <v>0</v>
      </c>
      <c r="BL141" s="151" t="s">
        <v>169</v>
      </c>
      <c r="BM141" s="247" t="s">
        <v>178</v>
      </c>
    </row>
    <row r="142" spans="2:65" s="162" customFormat="1" ht="37.9" customHeight="1">
      <c r="B142" s="161"/>
      <c r="C142" s="237" t="s">
        <v>169</v>
      </c>
      <c r="D142" s="237" t="s">
        <v>164</v>
      </c>
      <c r="E142" s="238" t="s">
        <v>179</v>
      </c>
      <c r="F142" s="239" t="s">
        <v>180</v>
      </c>
      <c r="G142" s="240" t="s">
        <v>167</v>
      </c>
      <c r="H142" s="241">
        <v>15</v>
      </c>
      <c r="I142" s="86"/>
      <c r="J142" s="242">
        <f t="shared" si="0"/>
        <v>0</v>
      </c>
      <c r="K142" s="239" t="s">
        <v>168</v>
      </c>
      <c r="L142" s="161"/>
      <c r="M142" s="243" t="s">
        <v>1</v>
      </c>
      <c r="N142" s="244" t="s">
        <v>41</v>
      </c>
      <c r="P142" s="245">
        <f t="shared" si="1"/>
        <v>0</v>
      </c>
      <c r="Q142" s="245">
        <v>0</v>
      </c>
      <c r="R142" s="245">
        <f t="shared" si="2"/>
        <v>0</v>
      </c>
      <c r="S142" s="245">
        <v>0</v>
      </c>
      <c r="T142" s="246">
        <f t="shared" si="3"/>
        <v>0</v>
      </c>
      <c r="AR142" s="247" t="s">
        <v>169</v>
      </c>
      <c r="AT142" s="247" t="s">
        <v>164</v>
      </c>
      <c r="AU142" s="247" t="s">
        <v>85</v>
      </c>
      <c r="AY142" s="151" t="s">
        <v>162</v>
      </c>
      <c r="BE142" s="248">
        <f t="shared" si="4"/>
        <v>0</v>
      </c>
      <c r="BF142" s="248">
        <f t="shared" si="5"/>
        <v>0</v>
      </c>
      <c r="BG142" s="248">
        <f t="shared" si="6"/>
        <v>0</v>
      </c>
      <c r="BH142" s="248">
        <f t="shared" si="7"/>
        <v>0</v>
      </c>
      <c r="BI142" s="248">
        <f t="shared" si="8"/>
        <v>0</v>
      </c>
      <c r="BJ142" s="151" t="s">
        <v>83</v>
      </c>
      <c r="BK142" s="248">
        <f t="shared" si="9"/>
        <v>0</v>
      </c>
      <c r="BL142" s="151" t="s">
        <v>169</v>
      </c>
      <c r="BM142" s="247" t="s">
        <v>181</v>
      </c>
    </row>
    <row r="143" spans="2:65" s="162" customFormat="1" ht="24.2" customHeight="1">
      <c r="B143" s="161"/>
      <c r="C143" s="237" t="s">
        <v>182</v>
      </c>
      <c r="D143" s="237" t="s">
        <v>164</v>
      </c>
      <c r="E143" s="238" t="s">
        <v>183</v>
      </c>
      <c r="F143" s="239" t="s">
        <v>184</v>
      </c>
      <c r="G143" s="240" t="s">
        <v>177</v>
      </c>
      <c r="H143" s="241">
        <v>3</v>
      </c>
      <c r="I143" s="86"/>
      <c r="J143" s="242">
        <f t="shared" si="0"/>
        <v>0</v>
      </c>
      <c r="K143" s="239" t="s">
        <v>168</v>
      </c>
      <c r="L143" s="161"/>
      <c r="M143" s="243" t="s">
        <v>1</v>
      </c>
      <c r="N143" s="244" t="s">
        <v>41</v>
      </c>
      <c r="P143" s="245">
        <f t="shared" si="1"/>
        <v>0</v>
      </c>
      <c r="Q143" s="245">
        <v>0</v>
      </c>
      <c r="R143" s="245">
        <f t="shared" si="2"/>
        <v>0</v>
      </c>
      <c r="S143" s="245">
        <v>0</v>
      </c>
      <c r="T143" s="246">
        <f t="shared" si="3"/>
        <v>0</v>
      </c>
      <c r="AR143" s="247" t="s">
        <v>169</v>
      </c>
      <c r="AT143" s="247" t="s">
        <v>164</v>
      </c>
      <c r="AU143" s="247" t="s">
        <v>85</v>
      </c>
      <c r="AY143" s="151" t="s">
        <v>162</v>
      </c>
      <c r="BE143" s="248">
        <f t="shared" si="4"/>
        <v>0</v>
      </c>
      <c r="BF143" s="248">
        <f t="shared" si="5"/>
        <v>0</v>
      </c>
      <c r="BG143" s="248">
        <f t="shared" si="6"/>
        <v>0</v>
      </c>
      <c r="BH143" s="248">
        <f t="shared" si="7"/>
        <v>0</v>
      </c>
      <c r="BI143" s="248">
        <f t="shared" si="8"/>
        <v>0</v>
      </c>
      <c r="BJ143" s="151" t="s">
        <v>83</v>
      </c>
      <c r="BK143" s="248">
        <f t="shared" si="9"/>
        <v>0</v>
      </c>
      <c r="BL143" s="151" t="s">
        <v>169</v>
      </c>
      <c r="BM143" s="247" t="s">
        <v>185</v>
      </c>
    </row>
    <row r="144" spans="2:65" s="162" customFormat="1" ht="24.2" customHeight="1">
      <c r="B144" s="161"/>
      <c r="C144" s="237" t="s">
        <v>186</v>
      </c>
      <c r="D144" s="237" t="s">
        <v>164</v>
      </c>
      <c r="E144" s="238" t="s">
        <v>187</v>
      </c>
      <c r="F144" s="239" t="s">
        <v>188</v>
      </c>
      <c r="G144" s="240" t="s">
        <v>177</v>
      </c>
      <c r="H144" s="241">
        <v>1</v>
      </c>
      <c r="I144" s="86"/>
      <c r="J144" s="242">
        <f t="shared" si="0"/>
        <v>0</v>
      </c>
      <c r="K144" s="239" t="s">
        <v>168</v>
      </c>
      <c r="L144" s="161"/>
      <c r="M144" s="243" t="s">
        <v>1</v>
      </c>
      <c r="N144" s="244" t="s">
        <v>41</v>
      </c>
      <c r="P144" s="245">
        <f t="shared" si="1"/>
        <v>0</v>
      </c>
      <c r="Q144" s="245">
        <v>0</v>
      </c>
      <c r="R144" s="245">
        <f t="shared" si="2"/>
        <v>0</v>
      </c>
      <c r="S144" s="245">
        <v>0</v>
      </c>
      <c r="T144" s="246">
        <f t="shared" si="3"/>
        <v>0</v>
      </c>
      <c r="AR144" s="247" t="s">
        <v>169</v>
      </c>
      <c r="AT144" s="247" t="s">
        <v>164</v>
      </c>
      <c r="AU144" s="247" t="s">
        <v>85</v>
      </c>
      <c r="AY144" s="151" t="s">
        <v>162</v>
      </c>
      <c r="BE144" s="248">
        <f t="shared" si="4"/>
        <v>0</v>
      </c>
      <c r="BF144" s="248">
        <f t="shared" si="5"/>
        <v>0</v>
      </c>
      <c r="BG144" s="248">
        <f t="shared" si="6"/>
        <v>0</v>
      </c>
      <c r="BH144" s="248">
        <f t="shared" si="7"/>
        <v>0</v>
      </c>
      <c r="BI144" s="248">
        <f t="shared" si="8"/>
        <v>0</v>
      </c>
      <c r="BJ144" s="151" t="s">
        <v>83</v>
      </c>
      <c r="BK144" s="248">
        <f t="shared" si="9"/>
        <v>0</v>
      </c>
      <c r="BL144" s="151" t="s">
        <v>169</v>
      </c>
      <c r="BM144" s="247" t="s">
        <v>189</v>
      </c>
    </row>
    <row r="145" spans="2:65" s="162" customFormat="1" ht="16.5" customHeight="1">
      <c r="B145" s="161"/>
      <c r="C145" s="237" t="s">
        <v>190</v>
      </c>
      <c r="D145" s="237" t="s">
        <v>164</v>
      </c>
      <c r="E145" s="238" t="s">
        <v>191</v>
      </c>
      <c r="F145" s="239" t="s">
        <v>192</v>
      </c>
      <c r="G145" s="240" t="s">
        <v>177</v>
      </c>
      <c r="H145" s="241">
        <v>4</v>
      </c>
      <c r="I145" s="86"/>
      <c r="J145" s="242">
        <f t="shared" si="0"/>
        <v>0</v>
      </c>
      <c r="K145" s="239" t="s">
        <v>168</v>
      </c>
      <c r="L145" s="161"/>
      <c r="M145" s="243" t="s">
        <v>1</v>
      </c>
      <c r="N145" s="244" t="s">
        <v>41</v>
      </c>
      <c r="P145" s="245">
        <f t="shared" si="1"/>
        <v>0</v>
      </c>
      <c r="Q145" s="245">
        <v>0</v>
      </c>
      <c r="R145" s="245">
        <f t="shared" si="2"/>
        <v>0</v>
      </c>
      <c r="S145" s="245">
        <v>0</v>
      </c>
      <c r="T145" s="246">
        <f t="shared" si="3"/>
        <v>0</v>
      </c>
      <c r="AR145" s="247" t="s">
        <v>169</v>
      </c>
      <c r="AT145" s="247" t="s">
        <v>164</v>
      </c>
      <c r="AU145" s="247" t="s">
        <v>85</v>
      </c>
      <c r="AY145" s="151" t="s">
        <v>162</v>
      </c>
      <c r="BE145" s="248">
        <f t="shared" si="4"/>
        <v>0</v>
      </c>
      <c r="BF145" s="248">
        <f t="shared" si="5"/>
        <v>0</v>
      </c>
      <c r="BG145" s="248">
        <f t="shared" si="6"/>
        <v>0</v>
      </c>
      <c r="BH145" s="248">
        <f t="shared" si="7"/>
        <v>0</v>
      </c>
      <c r="BI145" s="248">
        <f t="shared" si="8"/>
        <v>0</v>
      </c>
      <c r="BJ145" s="151" t="s">
        <v>83</v>
      </c>
      <c r="BK145" s="248">
        <f t="shared" si="9"/>
        <v>0</v>
      </c>
      <c r="BL145" s="151" t="s">
        <v>169</v>
      </c>
      <c r="BM145" s="247" t="s">
        <v>193</v>
      </c>
    </row>
    <row r="146" spans="2:65" s="162" customFormat="1" ht="24.2" customHeight="1">
      <c r="B146" s="161"/>
      <c r="C146" s="237" t="s">
        <v>194</v>
      </c>
      <c r="D146" s="237" t="s">
        <v>164</v>
      </c>
      <c r="E146" s="238" t="s">
        <v>195</v>
      </c>
      <c r="F146" s="239" t="s">
        <v>196</v>
      </c>
      <c r="G146" s="240" t="s">
        <v>167</v>
      </c>
      <c r="H146" s="241">
        <v>4</v>
      </c>
      <c r="I146" s="86"/>
      <c r="J146" s="242">
        <f t="shared" si="0"/>
        <v>0</v>
      </c>
      <c r="K146" s="239" t="s">
        <v>168</v>
      </c>
      <c r="L146" s="161"/>
      <c r="M146" s="243" t="s">
        <v>1</v>
      </c>
      <c r="N146" s="244" t="s">
        <v>41</v>
      </c>
      <c r="P146" s="245">
        <f t="shared" si="1"/>
        <v>0</v>
      </c>
      <c r="Q146" s="245">
        <v>0</v>
      </c>
      <c r="R146" s="245">
        <f t="shared" si="2"/>
        <v>0</v>
      </c>
      <c r="S146" s="245">
        <v>0</v>
      </c>
      <c r="T146" s="246">
        <f t="shared" si="3"/>
        <v>0</v>
      </c>
      <c r="AR146" s="247" t="s">
        <v>169</v>
      </c>
      <c r="AT146" s="247" t="s">
        <v>164</v>
      </c>
      <c r="AU146" s="247" t="s">
        <v>85</v>
      </c>
      <c r="AY146" s="151" t="s">
        <v>162</v>
      </c>
      <c r="BE146" s="248">
        <f t="shared" si="4"/>
        <v>0</v>
      </c>
      <c r="BF146" s="248">
        <f t="shared" si="5"/>
        <v>0</v>
      </c>
      <c r="BG146" s="248">
        <f t="shared" si="6"/>
        <v>0</v>
      </c>
      <c r="BH146" s="248">
        <f t="shared" si="7"/>
        <v>0</v>
      </c>
      <c r="BI146" s="248">
        <f t="shared" si="8"/>
        <v>0</v>
      </c>
      <c r="BJ146" s="151" t="s">
        <v>83</v>
      </c>
      <c r="BK146" s="248">
        <f t="shared" si="9"/>
        <v>0</v>
      </c>
      <c r="BL146" s="151" t="s">
        <v>169</v>
      </c>
      <c r="BM146" s="247" t="s">
        <v>197</v>
      </c>
    </row>
    <row r="147" spans="2:65" s="250" customFormat="1">
      <c r="B147" s="249"/>
      <c r="D147" s="251" t="s">
        <v>198</v>
      </c>
      <c r="E147" s="252" t="s">
        <v>1</v>
      </c>
      <c r="F147" s="253" t="s">
        <v>199</v>
      </c>
      <c r="H147" s="254">
        <v>4</v>
      </c>
      <c r="I147" s="87"/>
      <c r="L147" s="249"/>
      <c r="M147" s="255"/>
      <c r="T147" s="256"/>
      <c r="AT147" s="252" t="s">
        <v>198</v>
      </c>
      <c r="AU147" s="252" t="s">
        <v>85</v>
      </c>
      <c r="AV147" s="250" t="s">
        <v>85</v>
      </c>
      <c r="AW147" s="250" t="s">
        <v>32</v>
      </c>
      <c r="AX147" s="250" t="s">
        <v>83</v>
      </c>
      <c r="AY147" s="252" t="s">
        <v>162</v>
      </c>
    </row>
    <row r="148" spans="2:65" s="162" customFormat="1" ht="24.2" customHeight="1">
      <c r="B148" s="161"/>
      <c r="C148" s="237" t="s">
        <v>200</v>
      </c>
      <c r="D148" s="237" t="s">
        <v>164</v>
      </c>
      <c r="E148" s="238" t="s">
        <v>201</v>
      </c>
      <c r="F148" s="239" t="s">
        <v>202</v>
      </c>
      <c r="G148" s="240" t="s">
        <v>167</v>
      </c>
      <c r="H148" s="241">
        <v>246.3</v>
      </c>
      <c r="I148" s="86"/>
      <c r="J148" s="242">
        <f>ROUND(I148*H148,2)</f>
        <v>0</v>
      </c>
      <c r="K148" s="239" t="s">
        <v>168</v>
      </c>
      <c r="L148" s="161"/>
      <c r="M148" s="243" t="s">
        <v>1</v>
      </c>
      <c r="N148" s="244" t="s">
        <v>41</v>
      </c>
      <c r="P148" s="245">
        <f>O148*H148</f>
        <v>0</v>
      </c>
      <c r="Q148" s="245">
        <v>0</v>
      </c>
      <c r="R148" s="245">
        <f>Q148*H148</f>
        <v>0</v>
      </c>
      <c r="S148" s="245">
        <v>0.44</v>
      </c>
      <c r="T148" s="246">
        <f>S148*H148</f>
        <v>108.372</v>
      </c>
      <c r="AR148" s="247" t="s">
        <v>169</v>
      </c>
      <c r="AT148" s="247" t="s">
        <v>164</v>
      </c>
      <c r="AU148" s="247" t="s">
        <v>85</v>
      </c>
      <c r="AY148" s="151" t="s">
        <v>162</v>
      </c>
      <c r="BE148" s="248">
        <f>IF(N148="základní",J148,0)</f>
        <v>0</v>
      </c>
      <c r="BF148" s="248">
        <f>IF(N148="snížená",J148,0)</f>
        <v>0</v>
      </c>
      <c r="BG148" s="248">
        <f>IF(N148="zákl. přenesená",J148,0)</f>
        <v>0</v>
      </c>
      <c r="BH148" s="248">
        <f>IF(N148="sníž. přenesená",J148,0)</f>
        <v>0</v>
      </c>
      <c r="BI148" s="248">
        <f>IF(N148="nulová",J148,0)</f>
        <v>0</v>
      </c>
      <c r="BJ148" s="151" t="s">
        <v>83</v>
      </c>
      <c r="BK148" s="248">
        <f>ROUND(I148*H148,2)</f>
        <v>0</v>
      </c>
      <c r="BL148" s="151" t="s">
        <v>169</v>
      </c>
      <c r="BM148" s="247" t="s">
        <v>203</v>
      </c>
    </row>
    <row r="149" spans="2:65" s="162" customFormat="1" ht="24.2" customHeight="1">
      <c r="B149" s="161"/>
      <c r="C149" s="237" t="s">
        <v>204</v>
      </c>
      <c r="D149" s="237" t="s">
        <v>164</v>
      </c>
      <c r="E149" s="238" t="s">
        <v>205</v>
      </c>
      <c r="F149" s="239" t="s">
        <v>206</v>
      </c>
      <c r="G149" s="240" t="s">
        <v>167</v>
      </c>
      <c r="H149" s="241">
        <v>246.3</v>
      </c>
      <c r="I149" s="86"/>
      <c r="J149" s="242">
        <f>ROUND(I149*H149,2)</f>
        <v>0</v>
      </c>
      <c r="K149" s="239" t="s">
        <v>168</v>
      </c>
      <c r="L149" s="161"/>
      <c r="M149" s="243" t="s">
        <v>1</v>
      </c>
      <c r="N149" s="244" t="s">
        <v>41</v>
      </c>
      <c r="P149" s="245">
        <f>O149*H149</f>
        <v>0</v>
      </c>
      <c r="Q149" s="245">
        <v>0</v>
      </c>
      <c r="R149" s="245">
        <f>Q149*H149</f>
        <v>0</v>
      </c>
      <c r="S149" s="245">
        <v>0.22</v>
      </c>
      <c r="T149" s="246">
        <f>S149*H149</f>
        <v>54.186</v>
      </c>
      <c r="AR149" s="247" t="s">
        <v>169</v>
      </c>
      <c r="AT149" s="247" t="s">
        <v>164</v>
      </c>
      <c r="AU149" s="247" t="s">
        <v>85</v>
      </c>
      <c r="AY149" s="151" t="s">
        <v>162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51" t="s">
        <v>83</v>
      </c>
      <c r="BK149" s="248">
        <f>ROUND(I149*H149,2)</f>
        <v>0</v>
      </c>
      <c r="BL149" s="151" t="s">
        <v>169</v>
      </c>
      <c r="BM149" s="247" t="s">
        <v>207</v>
      </c>
    </row>
    <row r="150" spans="2:65" s="162" customFormat="1" ht="24.2" customHeight="1">
      <c r="B150" s="161"/>
      <c r="C150" s="237" t="s">
        <v>208</v>
      </c>
      <c r="D150" s="237" t="s">
        <v>164</v>
      </c>
      <c r="E150" s="238" t="s">
        <v>209</v>
      </c>
      <c r="F150" s="239" t="s">
        <v>210</v>
      </c>
      <c r="G150" s="240" t="s">
        <v>167</v>
      </c>
      <c r="H150" s="241">
        <v>246.3</v>
      </c>
      <c r="I150" s="86"/>
      <c r="J150" s="242">
        <f>ROUND(I150*H150,2)</f>
        <v>0</v>
      </c>
      <c r="K150" s="239" t="s">
        <v>168</v>
      </c>
      <c r="L150" s="161"/>
      <c r="M150" s="243" t="s">
        <v>1</v>
      </c>
      <c r="N150" s="244" t="s">
        <v>41</v>
      </c>
      <c r="P150" s="245">
        <f>O150*H150</f>
        <v>0</v>
      </c>
      <c r="Q150" s="245">
        <v>1.0000000000000001E-5</v>
      </c>
      <c r="R150" s="245">
        <f>Q150*H150</f>
        <v>2.4630000000000003E-3</v>
      </c>
      <c r="S150" s="245">
        <v>0.115</v>
      </c>
      <c r="T150" s="246">
        <f>S150*H150</f>
        <v>28.324500000000004</v>
      </c>
      <c r="AR150" s="247" t="s">
        <v>169</v>
      </c>
      <c r="AT150" s="247" t="s">
        <v>164</v>
      </c>
      <c r="AU150" s="247" t="s">
        <v>85</v>
      </c>
      <c r="AY150" s="151" t="s">
        <v>162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51" t="s">
        <v>83</v>
      </c>
      <c r="BK150" s="248">
        <f>ROUND(I150*H150,2)</f>
        <v>0</v>
      </c>
      <c r="BL150" s="151" t="s">
        <v>169</v>
      </c>
      <c r="BM150" s="247" t="s">
        <v>211</v>
      </c>
    </row>
    <row r="151" spans="2:65" s="250" customFormat="1">
      <c r="B151" s="249"/>
      <c r="D151" s="251" t="s">
        <v>198</v>
      </c>
      <c r="E151" s="252" t="s">
        <v>1</v>
      </c>
      <c r="F151" s="253" t="s">
        <v>212</v>
      </c>
      <c r="H151" s="254">
        <v>246.3</v>
      </c>
      <c r="I151" s="87"/>
      <c r="L151" s="249"/>
      <c r="M151" s="255"/>
      <c r="T151" s="256"/>
      <c r="AT151" s="252" t="s">
        <v>198</v>
      </c>
      <c r="AU151" s="252" t="s">
        <v>85</v>
      </c>
      <c r="AV151" s="250" t="s">
        <v>85</v>
      </c>
      <c r="AW151" s="250" t="s">
        <v>32</v>
      </c>
      <c r="AX151" s="250" t="s">
        <v>83</v>
      </c>
      <c r="AY151" s="252" t="s">
        <v>162</v>
      </c>
    </row>
    <row r="152" spans="2:65" s="162" customFormat="1" ht="16.5" customHeight="1">
      <c r="B152" s="161"/>
      <c r="C152" s="237" t="s">
        <v>8</v>
      </c>
      <c r="D152" s="237" t="s">
        <v>164</v>
      </c>
      <c r="E152" s="238" t="s">
        <v>213</v>
      </c>
      <c r="F152" s="239" t="s">
        <v>214</v>
      </c>
      <c r="G152" s="240" t="s">
        <v>215</v>
      </c>
      <c r="H152" s="241">
        <v>67.3</v>
      </c>
      <c r="I152" s="86"/>
      <c r="J152" s="242">
        <f>ROUND(I152*H152,2)</f>
        <v>0</v>
      </c>
      <c r="K152" s="239" t="s">
        <v>168</v>
      </c>
      <c r="L152" s="161"/>
      <c r="M152" s="243" t="s">
        <v>1</v>
      </c>
      <c r="N152" s="244" t="s">
        <v>41</v>
      </c>
      <c r="P152" s="245">
        <f>O152*H152</f>
        <v>0</v>
      </c>
      <c r="Q152" s="245">
        <v>0</v>
      </c>
      <c r="R152" s="245">
        <f>Q152*H152</f>
        <v>0</v>
      </c>
      <c r="S152" s="245">
        <v>0.20499999999999999</v>
      </c>
      <c r="T152" s="246">
        <f>S152*H152</f>
        <v>13.796499999999998</v>
      </c>
      <c r="AR152" s="247" t="s">
        <v>169</v>
      </c>
      <c r="AT152" s="247" t="s">
        <v>164</v>
      </c>
      <c r="AU152" s="247" t="s">
        <v>85</v>
      </c>
      <c r="AY152" s="151" t="s">
        <v>162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51" t="s">
        <v>83</v>
      </c>
      <c r="BK152" s="248">
        <f>ROUND(I152*H152,2)</f>
        <v>0</v>
      </c>
      <c r="BL152" s="151" t="s">
        <v>169</v>
      </c>
      <c r="BM152" s="247" t="s">
        <v>216</v>
      </c>
    </row>
    <row r="153" spans="2:65" s="250" customFormat="1">
      <c r="B153" s="249"/>
      <c r="D153" s="251" t="s">
        <v>198</v>
      </c>
      <c r="E153" s="252" t="s">
        <v>1</v>
      </c>
      <c r="F153" s="253" t="s">
        <v>217</v>
      </c>
      <c r="H153" s="254">
        <v>67.3</v>
      </c>
      <c r="I153" s="87"/>
      <c r="L153" s="249"/>
      <c r="M153" s="255"/>
      <c r="T153" s="256"/>
      <c r="AT153" s="252" t="s">
        <v>198</v>
      </c>
      <c r="AU153" s="252" t="s">
        <v>85</v>
      </c>
      <c r="AV153" s="250" t="s">
        <v>85</v>
      </c>
      <c r="AW153" s="250" t="s">
        <v>32</v>
      </c>
      <c r="AX153" s="250" t="s">
        <v>83</v>
      </c>
      <c r="AY153" s="252" t="s">
        <v>162</v>
      </c>
    </row>
    <row r="154" spans="2:65" s="162" customFormat="1" ht="16.5" customHeight="1">
      <c r="B154" s="161"/>
      <c r="C154" s="237" t="s">
        <v>218</v>
      </c>
      <c r="D154" s="237" t="s">
        <v>164</v>
      </c>
      <c r="E154" s="238" t="s">
        <v>219</v>
      </c>
      <c r="F154" s="239" t="s">
        <v>220</v>
      </c>
      <c r="G154" s="240" t="s">
        <v>215</v>
      </c>
      <c r="H154" s="241">
        <v>145.19999999999999</v>
      </c>
      <c r="I154" s="86"/>
      <c r="J154" s="242">
        <f>ROUND(I154*H154,2)</f>
        <v>0</v>
      </c>
      <c r="K154" s="239" t="s">
        <v>168</v>
      </c>
      <c r="L154" s="161"/>
      <c r="M154" s="243" t="s">
        <v>1</v>
      </c>
      <c r="N154" s="244" t="s">
        <v>41</v>
      </c>
      <c r="P154" s="245">
        <f>O154*H154</f>
        <v>0</v>
      </c>
      <c r="Q154" s="245">
        <v>0</v>
      </c>
      <c r="R154" s="245">
        <f>Q154*H154</f>
        <v>0</v>
      </c>
      <c r="S154" s="245">
        <v>0.115</v>
      </c>
      <c r="T154" s="246">
        <f>S154*H154</f>
        <v>16.698</v>
      </c>
      <c r="AR154" s="247" t="s">
        <v>169</v>
      </c>
      <c r="AT154" s="247" t="s">
        <v>164</v>
      </c>
      <c r="AU154" s="247" t="s">
        <v>85</v>
      </c>
      <c r="AY154" s="151" t="s">
        <v>162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51" t="s">
        <v>83</v>
      </c>
      <c r="BK154" s="248">
        <f>ROUND(I154*H154,2)</f>
        <v>0</v>
      </c>
      <c r="BL154" s="151" t="s">
        <v>169</v>
      </c>
      <c r="BM154" s="247" t="s">
        <v>221</v>
      </c>
    </row>
    <row r="155" spans="2:65" s="258" customFormat="1">
      <c r="B155" s="257"/>
      <c r="D155" s="251" t="s">
        <v>198</v>
      </c>
      <c r="E155" s="259" t="s">
        <v>1</v>
      </c>
      <c r="F155" s="260" t="s">
        <v>222</v>
      </c>
      <c r="H155" s="259" t="s">
        <v>1</v>
      </c>
      <c r="I155" s="88"/>
      <c r="L155" s="257"/>
      <c r="M155" s="261"/>
      <c r="T155" s="262"/>
      <c r="AT155" s="259" t="s">
        <v>198</v>
      </c>
      <c r="AU155" s="259" t="s">
        <v>85</v>
      </c>
      <c r="AV155" s="258" t="s">
        <v>83</v>
      </c>
      <c r="AW155" s="258" t="s">
        <v>32</v>
      </c>
      <c r="AX155" s="258" t="s">
        <v>76</v>
      </c>
      <c r="AY155" s="259" t="s">
        <v>162</v>
      </c>
    </row>
    <row r="156" spans="2:65" s="250" customFormat="1">
      <c r="B156" s="249"/>
      <c r="D156" s="251" t="s">
        <v>198</v>
      </c>
      <c r="E156" s="252" t="s">
        <v>1</v>
      </c>
      <c r="F156" s="253" t="s">
        <v>223</v>
      </c>
      <c r="H156" s="254">
        <v>145.19999999999999</v>
      </c>
      <c r="I156" s="87"/>
      <c r="L156" s="249"/>
      <c r="M156" s="255"/>
      <c r="T156" s="256"/>
      <c r="AT156" s="252" t="s">
        <v>198</v>
      </c>
      <c r="AU156" s="252" t="s">
        <v>85</v>
      </c>
      <c r="AV156" s="250" t="s">
        <v>85</v>
      </c>
      <c r="AW156" s="250" t="s">
        <v>32</v>
      </c>
      <c r="AX156" s="250" t="s">
        <v>83</v>
      </c>
      <c r="AY156" s="252" t="s">
        <v>162</v>
      </c>
    </row>
    <row r="157" spans="2:65" s="162" customFormat="1" ht="24.2" customHeight="1">
      <c r="B157" s="161"/>
      <c r="C157" s="237" t="s">
        <v>224</v>
      </c>
      <c r="D157" s="237" t="s">
        <v>164</v>
      </c>
      <c r="E157" s="238" t="s">
        <v>225</v>
      </c>
      <c r="F157" s="239" t="s">
        <v>226</v>
      </c>
      <c r="G157" s="240" t="s">
        <v>167</v>
      </c>
      <c r="H157" s="241">
        <v>922.7</v>
      </c>
      <c r="I157" s="86"/>
      <c r="J157" s="242">
        <f>ROUND(I157*H157,2)</f>
        <v>0</v>
      </c>
      <c r="K157" s="239" t="s">
        <v>168</v>
      </c>
      <c r="L157" s="161"/>
      <c r="M157" s="243" t="s">
        <v>1</v>
      </c>
      <c r="N157" s="244" t="s">
        <v>41</v>
      </c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AR157" s="247" t="s">
        <v>169</v>
      </c>
      <c r="AT157" s="247" t="s">
        <v>164</v>
      </c>
      <c r="AU157" s="247" t="s">
        <v>85</v>
      </c>
      <c r="AY157" s="151" t="s">
        <v>162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51" t="s">
        <v>83</v>
      </c>
      <c r="BK157" s="248">
        <f>ROUND(I157*H157,2)</f>
        <v>0</v>
      </c>
      <c r="BL157" s="151" t="s">
        <v>169</v>
      </c>
      <c r="BM157" s="247" t="s">
        <v>227</v>
      </c>
    </row>
    <row r="158" spans="2:65" s="250" customFormat="1">
      <c r="B158" s="249"/>
      <c r="D158" s="251" t="s">
        <v>198</v>
      </c>
      <c r="E158" s="252" t="s">
        <v>104</v>
      </c>
      <c r="F158" s="253" t="s">
        <v>228</v>
      </c>
      <c r="H158" s="254">
        <v>922.7</v>
      </c>
      <c r="I158" s="87"/>
      <c r="L158" s="249"/>
      <c r="M158" s="255"/>
      <c r="T158" s="256"/>
      <c r="AT158" s="252" t="s">
        <v>198</v>
      </c>
      <c r="AU158" s="252" t="s">
        <v>85</v>
      </c>
      <c r="AV158" s="250" t="s">
        <v>85</v>
      </c>
      <c r="AW158" s="250" t="s">
        <v>32</v>
      </c>
      <c r="AX158" s="250" t="s">
        <v>83</v>
      </c>
      <c r="AY158" s="252" t="s">
        <v>162</v>
      </c>
    </row>
    <row r="159" spans="2:65" s="162" customFormat="1" ht="37.9" customHeight="1">
      <c r="B159" s="161"/>
      <c r="C159" s="237" t="s">
        <v>229</v>
      </c>
      <c r="D159" s="237" t="s">
        <v>164</v>
      </c>
      <c r="E159" s="238" t="s">
        <v>230</v>
      </c>
      <c r="F159" s="239" t="s">
        <v>231</v>
      </c>
      <c r="G159" s="240" t="s">
        <v>232</v>
      </c>
      <c r="H159" s="241">
        <v>542.82000000000005</v>
      </c>
      <c r="I159" s="86"/>
      <c r="J159" s="242">
        <f>ROUND(I159*H159,2)</f>
        <v>0</v>
      </c>
      <c r="K159" s="239" t="s">
        <v>168</v>
      </c>
      <c r="L159" s="161"/>
      <c r="M159" s="243" t="s">
        <v>1</v>
      </c>
      <c r="N159" s="244" t="s">
        <v>41</v>
      </c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AR159" s="247" t="s">
        <v>169</v>
      </c>
      <c r="AT159" s="247" t="s">
        <v>164</v>
      </c>
      <c r="AU159" s="247" t="s">
        <v>85</v>
      </c>
      <c r="AY159" s="151" t="s">
        <v>162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51" t="s">
        <v>83</v>
      </c>
      <c r="BK159" s="248">
        <f>ROUND(I159*H159,2)</f>
        <v>0</v>
      </c>
      <c r="BL159" s="151" t="s">
        <v>169</v>
      </c>
      <c r="BM159" s="247" t="s">
        <v>233</v>
      </c>
    </row>
    <row r="160" spans="2:65" s="250" customFormat="1">
      <c r="B160" s="249"/>
      <c r="D160" s="251" t="s">
        <v>198</v>
      </c>
      <c r="E160" s="252" t="s">
        <v>1</v>
      </c>
      <c r="F160" s="253" t="s">
        <v>234</v>
      </c>
      <c r="H160" s="254">
        <v>532.02</v>
      </c>
      <c r="I160" s="87"/>
      <c r="L160" s="249"/>
      <c r="M160" s="255"/>
      <c r="T160" s="256"/>
      <c r="AT160" s="252" t="s">
        <v>198</v>
      </c>
      <c r="AU160" s="252" t="s">
        <v>85</v>
      </c>
      <c r="AV160" s="250" t="s">
        <v>85</v>
      </c>
      <c r="AW160" s="250" t="s">
        <v>32</v>
      </c>
      <c r="AX160" s="250" t="s">
        <v>76</v>
      </c>
      <c r="AY160" s="252" t="s">
        <v>162</v>
      </c>
    </row>
    <row r="161" spans="2:65" s="250" customFormat="1">
      <c r="B161" s="249"/>
      <c r="D161" s="251" t="s">
        <v>198</v>
      </c>
      <c r="E161" s="252" t="s">
        <v>1</v>
      </c>
      <c r="F161" s="253" t="s">
        <v>235</v>
      </c>
      <c r="H161" s="254">
        <v>10.8</v>
      </c>
      <c r="I161" s="87"/>
      <c r="L161" s="249"/>
      <c r="M161" s="255"/>
      <c r="T161" s="256"/>
      <c r="AT161" s="252" t="s">
        <v>198</v>
      </c>
      <c r="AU161" s="252" t="s">
        <v>85</v>
      </c>
      <c r="AV161" s="250" t="s">
        <v>85</v>
      </c>
      <c r="AW161" s="250" t="s">
        <v>32</v>
      </c>
      <c r="AX161" s="250" t="s">
        <v>76</v>
      </c>
      <c r="AY161" s="252" t="s">
        <v>162</v>
      </c>
    </row>
    <row r="162" spans="2:65" s="264" customFormat="1">
      <c r="B162" s="263"/>
      <c r="D162" s="251" t="s">
        <v>198</v>
      </c>
      <c r="E162" s="265" t="s">
        <v>97</v>
      </c>
      <c r="F162" s="266" t="s">
        <v>236</v>
      </c>
      <c r="H162" s="267">
        <v>542.82000000000005</v>
      </c>
      <c r="I162" s="89"/>
      <c r="L162" s="263"/>
      <c r="M162" s="268"/>
      <c r="T162" s="269"/>
      <c r="AT162" s="265" t="s">
        <v>198</v>
      </c>
      <c r="AU162" s="265" t="s">
        <v>85</v>
      </c>
      <c r="AV162" s="264" t="s">
        <v>169</v>
      </c>
      <c r="AW162" s="264" t="s">
        <v>32</v>
      </c>
      <c r="AX162" s="264" t="s">
        <v>83</v>
      </c>
      <c r="AY162" s="265" t="s">
        <v>162</v>
      </c>
    </row>
    <row r="163" spans="2:65" s="162" customFormat="1" ht="24.2" customHeight="1">
      <c r="B163" s="161"/>
      <c r="C163" s="237" t="s">
        <v>237</v>
      </c>
      <c r="D163" s="237" t="s">
        <v>164</v>
      </c>
      <c r="E163" s="238" t="s">
        <v>238</v>
      </c>
      <c r="F163" s="239" t="s">
        <v>239</v>
      </c>
      <c r="G163" s="240" t="s">
        <v>167</v>
      </c>
      <c r="H163" s="241">
        <v>4</v>
      </c>
      <c r="I163" s="86"/>
      <c r="J163" s="242">
        <f>ROUND(I163*H163,2)</f>
        <v>0</v>
      </c>
      <c r="K163" s="239" t="s">
        <v>168</v>
      </c>
      <c r="L163" s="161"/>
      <c r="M163" s="243" t="s">
        <v>1</v>
      </c>
      <c r="N163" s="244" t="s">
        <v>41</v>
      </c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AR163" s="247" t="s">
        <v>169</v>
      </c>
      <c r="AT163" s="247" t="s">
        <v>164</v>
      </c>
      <c r="AU163" s="247" t="s">
        <v>85</v>
      </c>
      <c r="AY163" s="151" t="s">
        <v>162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51" t="s">
        <v>83</v>
      </c>
      <c r="BK163" s="248">
        <f>ROUND(I163*H163,2)</f>
        <v>0</v>
      </c>
      <c r="BL163" s="151" t="s">
        <v>169</v>
      </c>
      <c r="BM163" s="247" t="s">
        <v>240</v>
      </c>
    </row>
    <row r="164" spans="2:65" s="258" customFormat="1" ht="33.75">
      <c r="B164" s="257"/>
      <c r="D164" s="251" t="s">
        <v>198</v>
      </c>
      <c r="E164" s="259" t="s">
        <v>1</v>
      </c>
      <c r="F164" s="260" t="s">
        <v>241</v>
      </c>
      <c r="H164" s="259" t="s">
        <v>1</v>
      </c>
      <c r="I164" s="88"/>
      <c r="L164" s="257"/>
      <c r="M164" s="261"/>
      <c r="T164" s="262"/>
      <c r="AT164" s="259" t="s">
        <v>198</v>
      </c>
      <c r="AU164" s="259" t="s">
        <v>85</v>
      </c>
      <c r="AV164" s="258" t="s">
        <v>83</v>
      </c>
      <c r="AW164" s="258" t="s">
        <v>32</v>
      </c>
      <c r="AX164" s="258" t="s">
        <v>76</v>
      </c>
      <c r="AY164" s="259" t="s">
        <v>162</v>
      </c>
    </row>
    <row r="165" spans="2:65" s="250" customFormat="1">
      <c r="B165" s="249"/>
      <c r="D165" s="251" t="s">
        <v>198</v>
      </c>
      <c r="E165" s="252" t="s">
        <v>1</v>
      </c>
      <c r="F165" s="253" t="s">
        <v>169</v>
      </c>
      <c r="H165" s="254">
        <v>4</v>
      </c>
      <c r="I165" s="87"/>
      <c r="L165" s="249"/>
      <c r="M165" s="255"/>
      <c r="T165" s="256"/>
      <c r="AT165" s="252" t="s">
        <v>198</v>
      </c>
      <c r="AU165" s="252" t="s">
        <v>85</v>
      </c>
      <c r="AV165" s="250" t="s">
        <v>85</v>
      </c>
      <c r="AW165" s="250" t="s">
        <v>32</v>
      </c>
      <c r="AX165" s="250" t="s">
        <v>83</v>
      </c>
      <c r="AY165" s="252" t="s">
        <v>162</v>
      </c>
    </row>
    <row r="166" spans="2:65" s="162" customFormat="1" ht="33" customHeight="1">
      <c r="B166" s="161"/>
      <c r="C166" s="237" t="s">
        <v>242</v>
      </c>
      <c r="D166" s="237" t="s">
        <v>164</v>
      </c>
      <c r="E166" s="238" t="s">
        <v>243</v>
      </c>
      <c r="F166" s="239" t="s">
        <v>244</v>
      </c>
      <c r="G166" s="240" t="s">
        <v>232</v>
      </c>
      <c r="H166" s="241">
        <v>4.6399999999999997</v>
      </c>
      <c r="I166" s="86"/>
      <c r="J166" s="242">
        <f>ROUND(I166*H166,2)</f>
        <v>0</v>
      </c>
      <c r="K166" s="239" t="s">
        <v>168</v>
      </c>
      <c r="L166" s="161"/>
      <c r="M166" s="243" t="s">
        <v>1</v>
      </c>
      <c r="N166" s="244" t="s">
        <v>41</v>
      </c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AR166" s="247" t="s">
        <v>169</v>
      </c>
      <c r="AT166" s="247" t="s">
        <v>164</v>
      </c>
      <c r="AU166" s="247" t="s">
        <v>85</v>
      </c>
      <c r="AY166" s="151" t="s">
        <v>162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51" t="s">
        <v>83</v>
      </c>
      <c r="BK166" s="248">
        <f>ROUND(I166*H166,2)</f>
        <v>0</v>
      </c>
      <c r="BL166" s="151" t="s">
        <v>169</v>
      </c>
      <c r="BM166" s="247" t="s">
        <v>245</v>
      </c>
    </row>
    <row r="167" spans="2:65" s="250" customFormat="1">
      <c r="B167" s="249"/>
      <c r="D167" s="251" t="s">
        <v>198</v>
      </c>
      <c r="E167" s="252" t="s">
        <v>114</v>
      </c>
      <c r="F167" s="253" t="s">
        <v>246</v>
      </c>
      <c r="H167" s="254">
        <v>4.6399999999999997</v>
      </c>
      <c r="I167" s="87"/>
      <c r="L167" s="249"/>
      <c r="M167" s="255"/>
      <c r="T167" s="256"/>
      <c r="AT167" s="252" t="s">
        <v>198</v>
      </c>
      <c r="AU167" s="252" t="s">
        <v>85</v>
      </c>
      <c r="AV167" s="250" t="s">
        <v>85</v>
      </c>
      <c r="AW167" s="250" t="s">
        <v>32</v>
      </c>
      <c r="AX167" s="250" t="s">
        <v>83</v>
      </c>
      <c r="AY167" s="252" t="s">
        <v>162</v>
      </c>
    </row>
    <row r="168" spans="2:65" s="162" customFormat="1" ht="33" customHeight="1">
      <c r="B168" s="161"/>
      <c r="C168" s="237" t="s">
        <v>247</v>
      </c>
      <c r="D168" s="237" t="s">
        <v>164</v>
      </c>
      <c r="E168" s="238" t="s">
        <v>248</v>
      </c>
      <c r="F168" s="239" t="s">
        <v>249</v>
      </c>
      <c r="G168" s="240" t="s">
        <v>232</v>
      </c>
      <c r="H168" s="241">
        <v>1.8</v>
      </c>
      <c r="I168" s="86"/>
      <c r="J168" s="242">
        <f>ROUND(I168*H168,2)</f>
        <v>0</v>
      </c>
      <c r="K168" s="239" t="s">
        <v>168</v>
      </c>
      <c r="L168" s="161"/>
      <c r="M168" s="243" t="s">
        <v>1</v>
      </c>
      <c r="N168" s="244" t="s">
        <v>41</v>
      </c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AR168" s="247" t="s">
        <v>169</v>
      </c>
      <c r="AT168" s="247" t="s">
        <v>164</v>
      </c>
      <c r="AU168" s="247" t="s">
        <v>85</v>
      </c>
      <c r="AY168" s="151" t="s">
        <v>162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51" t="s">
        <v>83</v>
      </c>
      <c r="BK168" s="248">
        <f>ROUND(I168*H168,2)</f>
        <v>0</v>
      </c>
      <c r="BL168" s="151" t="s">
        <v>169</v>
      </c>
      <c r="BM168" s="247" t="s">
        <v>250</v>
      </c>
    </row>
    <row r="169" spans="2:65" s="258" customFormat="1">
      <c r="B169" s="257"/>
      <c r="D169" s="251" t="s">
        <v>198</v>
      </c>
      <c r="E169" s="259" t="s">
        <v>1</v>
      </c>
      <c r="F169" s="260" t="s">
        <v>251</v>
      </c>
      <c r="H169" s="259" t="s">
        <v>1</v>
      </c>
      <c r="I169" s="88"/>
      <c r="L169" s="257"/>
      <c r="M169" s="261"/>
      <c r="T169" s="262"/>
      <c r="AT169" s="259" t="s">
        <v>198</v>
      </c>
      <c r="AU169" s="259" t="s">
        <v>85</v>
      </c>
      <c r="AV169" s="258" t="s">
        <v>83</v>
      </c>
      <c r="AW169" s="258" t="s">
        <v>32</v>
      </c>
      <c r="AX169" s="258" t="s">
        <v>76</v>
      </c>
      <c r="AY169" s="259" t="s">
        <v>162</v>
      </c>
    </row>
    <row r="170" spans="2:65" s="250" customFormat="1">
      <c r="B170" s="249"/>
      <c r="D170" s="251" t="s">
        <v>198</v>
      </c>
      <c r="E170" s="252" t="s">
        <v>117</v>
      </c>
      <c r="F170" s="253" t="s">
        <v>252</v>
      </c>
      <c r="H170" s="254">
        <v>1.8</v>
      </c>
      <c r="I170" s="87"/>
      <c r="L170" s="249"/>
      <c r="M170" s="255"/>
      <c r="T170" s="256"/>
      <c r="AT170" s="252" t="s">
        <v>198</v>
      </c>
      <c r="AU170" s="252" t="s">
        <v>85</v>
      </c>
      <c r="AV170" s="250" t="s">
        <v>85</v>
      </c>
      <c r="AW170" s="250" t="s">
        <v>32</v>
      </c>
      <c r="AX170" s="250" t="s">
        <v>83</v>
      </c>
      <c r="AY170" s="252" t="s">
        <v>162</v>
      </c>
    </row>
    <row r="171" spans="2:65" s="162" customFormat="1" ht="24.2" customHeight="1">
      <c r="B171" s="161"/>
      <c r="C171" s="237" t="s">
        <v>253</v>
      </c>
      <c r="D171" s="237" t="s">
        <v>164</v>
      </c>
      <c r="E171" s="238" t="s">
        <v>254</v>
      </c>
      <c r="F171" s="239" t="s">
        <v>255</v>
      </c>
      <c r="G171" s="240" t="s">
        <v>232</v>
      </c>
      <c r="H171" s="241">
        <v>5.1840000000000002</v>
      </c>
      <c r="I171" s="86"/>
      <c r="J171" s="242">
        <f>ROUND(I171*H171,2)</f>
        <v>0</v>
      </c>
      <c r="K171" s="239" t="s">
        <v>168</v>
      </c>
      <c r="L171" s="161"/>
      <c r="M171" s="243" t="s">
        <v>1</v>
      </c>
      <c r="N171" s="244" t="s">
        <v>41</v>
      </c>
      <c r="P171" s="245">
        <f>O171*H171</f>
        <v>0</v>
      </c>
      <c r="Q171" s="245">
        <v>0</v>
      </c>
      <c r="R171" s="245">
        <f>Q171*H171</f>
        <v>0</v>
      </c>
      <c r="S171" s="245">
        <v>0</v>
      </c>
      <c r="T171" s="246">
        <f>S171*H171</f>
        <v>0</v>
      </c>
      <c r="AR171" s="247" t="s">
        <v>169</v>
      </c>
      <c r="AT171" s="247" t="s">
        <v>164</v>
      </c>
      <c r="AU171" s="247" t="s">
        <v>85</v>
      </c>
      <c r="AY171" s="151" t="s">
        <v>162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51" t="s">
        <v>83</v>
      </c>
      <c r="BK171" s="248">
        <f>ROUND(I171*H171,2)</f>
        <v>0</v>
      </c>
      <c r="BL171" s="151" t="s">
        <v>169</v>
      </c>
      <c r="BM171" s="247" t="s">
        <v>256</v>
      </c>
    </row>
    <row r="172" spans="2:65" s="258" customFormat="1">
      <c r="B172" s="257"/>
      <c r="D172" s="251" t="s">
        <v>198</v>
      </c>
      <c r="E172" s="259" t="s">
        <v>1</v>
      </c>
      <c r="F172" s="260" t="s">
        <v>257</v>
      </c>
      <c r="H172" s="259" t="s">
        <v>1</v>
      </c>
      <c r="I172" s="88"/>
      <c r="L172" s="257"/>
      <c r="M172" s="261"/>
      <c r="T172" s="262"/>
      <c r="AT172" s="259" t="s">
        <v>198</v>
      </c>
      <c r="AU172" s="259" t="s">
        <v>85</v>
      </c>
      <c r="AV172" s="258" t="s">
        <v>83</v>
      </c>
      <c r="AW172" s="258" t="s">
        <v>32</v>
      </c>
      <c r="AX172" s="258" t="s">
        <v>76</v>
      </c>
      <c r="AY172" s="259" t="s">
        <v>162</v>
      </c>
    </row>
    <row r="173" spans="2:65" s="250" customFormat="1">
      <c r="B173" s="249"/>
      <c r="D173" s="251" t="s">
        <v>198</v>
      </c>
      <c r="E173" s="252" t="s">
        <v>120</v>
      </c>
      <c r="F173" s="253" t="s">
        <v>258</v>
      </c>
      <c r="H173" s="254">
        <v>5.1840000000000002</v>
      </c>
      <c r="I173" s="87"/>
      <c r="L173" s="249"/>
      <c r="M173" s="255"/>
      <c r="T173" s="256"/>
      <c r="AT173" s="252" t="s">
        <v>198</v>
      </c>
      <c r="AU173" s="252" t="s">
        <v>85</v>
      </c>
      <c r="AV173" s="250" t="s">
        <v>85</v>
      </c>
      <c r="AW173" s="250" t="s">
        <v>32</v>
      </c>
      <c r="AX173" s="250" t="s">
        <v>83</v>
      </c>
      <c r="AY173" s="252" t="s">
        <v>162</v>
      </c>
    </row>
    <row r="174" spans="2:65" s="162" customFormat="1" ht="21.75" customHeight="1">
      <c r="B174" s="161"/>
      <c r="C174" s="237" t="s">
        <v>259</v>
      </c>
      <c r="D174" s="237" t="s">
        <v>164</v>
      </c>
      <c r="E174" s="238" t="s">
        <v>260</v>
      </c>
      <c r="F174" s="239" t="s">
        <v>261</v>
      </c>
      <c r="G174" s="240" t="s">
        <v>167</v>
      </c>
      <c r="H174" s="241">
        <v>6</v>
      </c>
      <c r="I174" s="86"/>
      <c r="J174" s="242">
        <f>ROUND(I174*H174,2)</f>
        <v>0</v>
      </c>
      <c r="K174" s="239" t="s">
        <v>168</v>
      </c>
      <c r="L174" s="161"/>
      <c r="M174" s="243" t="s">
        <v>1</v>
      </c>
      <c r="N174" s="244" t="s">
        <v>41</v>
      </c>
      <c r="P174" s="245">
        <f>O174*H174</f>
        <v>0</v>
      </c>
      <c r="Q174" s="245">
        <v>8.4000000000000003E-4</v>
      </c>
      <c r="R174" s="245">
        <f>Q174*H174</f>
        <v>5.0400000000000002E-3</v>
      </c>
      <c r="S174" s="245">
        <v>0</v>
      </c>
      <c r="T174" s="246">
        <f>S174*H174</f>
        <v>0</v>
      </c>
      <c r="AR174" s="247" t="s">
        <v>169</v>
      </c>
      <c r="AT174" s="247" t="s">
        <v>164</v>
      </c>
      <c r="AU174" s="247" t="s">
        <v>85</v>
      </c>
      <c r="AY174" s="151" t="s">
        <v>162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51" t="s">
        <v>83</v>
      </c>
      <c r="BK174" s="248">
        <f>ROUND(I174*H174,2)</f>
        <v>0</v>
      </c>
      <c r="BL174" s="151" t="s">
        <v>169</v>
      </c>
      <c r="BM174" s="247" t="s">
        <v>262</v>
      </c>
    </row>
    <row r="175" spans="2:65" s="250" customFormat="1">
      <c r="B175" s="249"/>
      <c r="D175" s="251" t="s">
        <v>198</v>
      </c>
      <c r="E175" s="252" t="s">
        <v>1</v>
      </c>
      <c r="F175" s="253" t="s">
        <v>263</v>
      </c>
      <c r="H175" s="254">
        <v>6</v>
      </c>
      <c r="I175" s="87"/>
      <c r="L175" s="249"/>
      <c r="M175" s="255"/>
      <c r="T175" s="256"/>
      <c r="AT175" s="252" t="s">
        <v>198</v>
      </c>
      <c r="AU175" s="252" t="s">
        <v>85</v>
      </c>
      <c r="AV175" s="250" t="s">
        <v>85</v>
      </c>
      <c r="AW175" s="250" t="s">
        <v>32</v>
      </c>
      <c r="AX175" s="250" t="s">
        <v>83</v>
      </c>
      <c r="AY175" s="252" t="s">
        <v>162</v>
      </c>
    </row>
    <row r="176" spans="2:65" s="162" customFormat="1" ht="24.2" customHeight="1">
      <c r="B176" s="161"/>
      <c r="C176" s="237" t="s">
        <v>7</v>
      </c>
      <c r="D176" s="237" t="s">
        <v>164</v>
      </c>
      <c r="E176" s="238" t="s">
        <v>264</v>
      </c>
      <c r="F176" s="239" t="s">
        <v>265</v>
      </c>
      <c r="G176" s="240" t="s">
        <v>167</v>
      </c>
      <c r="H176" s="241">
        <v>6</v>
      </c>
      <c r="I176" s="86"/>
      <c r="J176" s="242">
        <f>ROUND(I176*H176,2)</f>
        <v>0</v>
      </c>
      <c r="K176" s="239" t="s">
        <v>168</v>
      </c>
      <c r="L176" s="161"/>
      <c r="M176" s="243" t="s">
        <v>1</v>
      </c>
      <c r="N176" s="244" t="s">
        <v>41</v>
      </c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AR176" s="247" t="s">
        <v>169</v>
      </c>
      <c r="AT176" s="247" t="s">
        <v>164</v>
      </c>
      <c r="AU176" s="247" t="s">
        <v>85</v>
      </c>
      <c r="AY176" s="151" t="s">
        <v>162</v>
      </c>
      <c r="BE176" s="248">
        <f>IF(N176="základní",J176,0)</f>
        <v>0</v>
      </c>
      <c r="BF176" s="248">
        <f>IF(N176="snížená",J176,0)</f>
        <v>0</v>
      </c>
      <c r="BG176" s="248">
        <f>IF(N176="zákl. přenesená",J176,0)</f>
        <v>0</v>
      </c>
      <c r="BH176" s="248">
        <f>IF(N176="sníž. přenesená",J176,0)</f>
        <v>0</v>
      </c>
      <c r="BI176" s="248">
        <f>IF(N176="nulová",J176,0)</f>
        <v>0</v>
      </c>
      <c r="BJ176" s="151" t="s">
        <v>83</v>
      </c>
      <c r="BK176" s="248">
        <f>ROUND(I176*H176,2)</f>
        <v>0</v>
      </c>
      <c r="BL176" s="151" t="s">
        <v>169</v>
      </c>
      <c r="BM176" s="247" t="s">
        <v>266</v>
      </c>
    </row>
    <row r="177" spans="2:65" s="162" customFormat="1" ht="21.75" customHeight="1">
      <c r="B177" s="161"/>
      <c r="C177" s="237" t="s">
        <v>267</v>
      </c>
      <c r="D177" s="237" t="s">
        <v>164</v>
      </c>
      <c r="E177" s="238" t="s">
        <v>268</v>
      </c>
      <c r="F177" s="239" t="s">
        <v>269</v>
      </c>
      <c r="G177" s="240" t="s">
        <v>167</v>
      </c>
      <c r="H177" s="241">
        <v>17.28</v>
      </c>
      <c r="I177" s="86"/>
      <c r="J177" s="242">
        <f>ROUND(I177*H177,2)</f>
        <v>0</v>
      </c>
      <c r="K177" s="239" t="s">
        <v>168</v>
      </c>
      <c r="L177" s="161"/>
      <c r="M177" s="243" t="s">
        <v>1</v>
      </c>
      <c r="N177" s="244" t="s">
        <v>41</v>
      </c>
      <c r="P177" s="245">
        <f>O177*H177</f>
        <v>0</v>
      </c>
      <c r="Q177" s="245">
        <v>6.9999999999999999E-4</v>
      </c>
      <c r="R177" s="245">
        <f>Q177*H177</f>
        <v>1.2096000000000001E-2</v>
      </c>
      <c r="S177" s="245">
        <v>0</v>
      </c>
      <c r="T177" s="246">
        <f>S177*H177</f>
        <v>0</v>
      </c>
      <c r="AR177" s="247" t="s">
        <v>169</v>
      </c>
      <c r="AT177" s="247" t="s">
        <v>164</v>
      </c>
      <c r="AU177" s="247" t="s">
        <v>85</v>
      </c>
      <c r="AY177" s="151" t="s">
        <v>162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51" t="s">
        <v>83</v>
      </c>
      <c r="BK177" s="248">
        <f>ROUND(I177*H177,2)</f>
        <v>0</v>
      </c>
      <c r="BL177" s="151" t="s">
        <v>169</v>
      </c>
      <c r="BM177" s="247" t="s">
        <v>270</v>
      </c>
    </row>
    <row r="178" spans="2:65" s="258" customFormat="1">
      <c r="B178" s="257"/>
      <c r="D178" s="251" t="s">
        <v>198</v>
      </c>
      <c r="E178" s="259" t="s">
        <v>1</v>
      </c>
      <c r="F178" s="260" t="s">
        <v>257</v>
      </c>
      <c r="H178" s="259" t="s">
        <v>1</v>
      </c>
      <c r="I178" s="88"/>
      <c r="L178" s="257"/>
      <c r="M178" s="261"/>
      <c r="T178" s="262"/>
      <c r="AT178" s="259" t="s">
        <v>198</v>
      </c>
      <c r="AU178" s="259" t="s">
        <v>85</v>
      </c>
      <c r="AV178" s="258" t="s">
        <v>83</v>
      </c>
      <c r="AW178" s="258" t="s">
        <v>32</v>
      </c>
      <c r="AX178" s="258" t="s">
        <v>76</v>
      </c>
      <c r="AY178" s="259" t="s">
        <v>162</v>
      </c>
    </row>
    <row r="179" spans="2:65" s="250" customFormat="1">
      <c r="B179" s="249"/>
      <c r="D179" s="251" t="s">
        <v>198</v>
      </c>
      <c r="E179" s="252" t="s">
        <v>1</v>
      </c>
      <c r="F179" s="253" t="s">
        <v>271</v>
      </c>
      <c r="H179" s="254">
        <v>17.28</v>
      </c>
      <c r="I179" s="87"/>
      <c r="L179" s="249"/>
      <c r="M179" s="255"/>
      <c r="T179" s="256"/>
      <c r="AT179" s="252" t="s">
        <v>198</v>
      </c>
      <c r="AU179" s="252" t="s">
        <v>85</v>
      </c>
      <c r="AV179" s="250" t="s">
        <v>85</v>
      </c>
      <c r="AW179" s="250" t="s">
        <v>32</v>
      </c>
      <c r="AX179" s="250" t="s">
        <v>83</v>
      </c>
      <c r="AY179" s="252" t="s">
        <v>162</v>
      </c>
    </row>
    <row r="180" spans="2:65" s="162" customFormat="1" ht="16.5" customHeight="1">
      <c r="B180" s="161"/>
      <c r="C180" s="237" t="s">
        <v>272</v>
      </c>
      <c r="D180" s="237" t="s">
        <v>164</v>
      </c>
      <c r="E180" s="238" t="s">
        <v>273</v>
      </c>
      <c r="F180" s="239" t="s">
        <v>274</v>
      </c>
      <c r="G180" s="240" t="s">
        <v>167</v>
      </c>
      <c r="H180" s="241">
        <v>17.28</v>
      </c>
      <c r="I180" s="86"/>
      <c r="J180" s="242">
        <f t="shared" ref="J180:J186" si="10">ROUND(I180*H180,2)</f>
        <v>0</v>
      </c>
      <c r="K180" s="239" t="s">
        <v>168</v>
      </c>
      <c r="L180" s="161"/>
      <c r="M180" s="243" t="s">
        <v>1</v>
      </c>
      <c r="N180" s="244" t="s">
        <v>41</v>
      </c>
      <c r="P180" s="245">
        <f t="shared" ref="P180:P186" si="11">O180*H180</f>
        <v>0</v>
      </c>
      <c r="Q180" s="245">
        <v>0</v>
      </c>
      <c r="R180" s="245">
        <f t="shared" ref="R180:R186" si="12">Q180*H180</f>
        <v>0</v>
      </c>
      <c r="S180" s="245">
        <v>0</v>
      </c>
      <c r="T180" s="246">
        <f t="shared" ref="T180:T186" si="13">S180*H180</f>
        <v>0</v>
      </c>
      <c r="AR180" s="247" t="s">
        <v>169</v>
      </c>
      <c r="AT180" s="247" t="s">
        <v>164</v>
      </c>
      <c r="AU180" s="247" t="s">
        <v>85</v>
      </c>
      <c r="AY180" s="151" t="s">
        <v>162</v>
      </c>
      <c r="BE180" s="248">
        <f t="shared" ref="BE180:BE186" si="14">IF(N180="základní",J180,0)</f>
        <v>0</v>
      </c>
      <c r="BF180" s="248">
        <f t="shared" ref="BF180:BF186" si="15">IF(N180="snížená",J180,0)</f>
        <v>0</v>
      </c>
      <c r="BG180" s="248">
        <f t="shared" ref="BG180:BG186" si="16">IF(N180="zákl. přenesená",J180,0)</f>
        <v>0</v>
      </c>
      <c r="BH180" s="248">
        <f t="shared" ref="BH180:BH186" si="17">IF(N180="sníž. přenesená",J180,0)</f>
        <v>0</v>
      </c>
      <c r="BI180" s="248">
        <f t="shared" ref="BI180:BI186" si="18">IF(N180="nulová",J180,0)</f>
        <v>0</v>
      </c>
      <c r="BJ180" s="151" t="s">
        <v>83</v>
      </c>
      <c r="BK180" s="248">
        <f t="shared" ref="BK180:BK186" si="19">ROUND(I180*H180,2)</f>
        <v>0</v>
      </c>
      <c r="BL180" s="151" t="s">
        <v>169</v>
      </c>
      <c r="BM180" s="247" t="s">
        <v>275</v>
      </c>
    </row>
    <row r="181" spans="2:65" s="162" customFormat="1" ht="24.2" customHeight="1">
      <c r="B181" s="161"/>
      <c r="C181" s="237" t="s">
        <v>276</v>
      </c>
      <c r="D181" s="237" t="s">
        <v>164</v>
      </c>
      <c r="E181" s="238" t="s">
        <v>277</v>
      </c>
      <c r="F181" s="239" t="s">
        <v>278</v>
      </c>
      <c r="G181" s="240" t="s">
        <v>177</v>
      </c>
      <c r="H181" s="241">
        <v>3</v>
      </c>
      <c r="I181" s="86"/>
      <c r="J181" s="242">
        <f t="shared" si="10"/>
        <v>0</v>
      </c>
      <c r="K181" s="239" t="s">
        <v>168</v>
      </c>
      <c r="L181" s="161"/>
      <c r="M181" s="243" t="s">
        <v>1</v>
      </c>
      <c r="N181" s="244" t="s">
        <v>41</v>
      </c>
      <c r="P181" s="245">
        <f t="shared" si="11"/>
        <v>0</v>
      </c>
      <c r="Q181" s="245">
        <v>0</v>
      </c>
      <c r="R181" s="245">
        <f t="shared" si="12"/>
        <v>0</v>
      </c>
      <c r="S181" s="245">
        <v>0</v>
      </c>
      <c r="T181" s="246">
        <f t="shared" si="13"/>
        <v>0</v>
      </c>
      <c r="AR181" s="247" t="s">
        <v>169</v>
      </c>
      <c r="AT181" s="247" t="s">
        <v>164</v>
      </c>
      <c r="AU181" s="247" t="s">
        <v>85</v>
      </c>
      <c r="AY181" s="151" t="s">
        <v>162</v>
      </c>
      <c r="BE181" s="248">
        <f t="shared" si="14"/>
        <v>0</v>
      </c>
      <c r="BF181" s="248">
        <f t="shared" si="15"/>
        <v>0</v>
      </c>
      <c r="BG181" s="248">
        <f t="shared" si="16"/>
        <v>0</v>
      </c>
      <c r="BH181" s="248">
        <f t="shared" si="17"/>
        <v>0</v>
      </c>
      <c r="BI181" s="248">
        <f t="shared" si="18"/>
        <v>0</v>
      </c>
      <c r="BJ181" s="151" t="s">
        <v>83</v>
      </c>
      <c r="BK181" s="248">
        <f t="shared" si="19"/>
        <v>0</v>
      </c>
      <c r="BL181" s="151" t="s">
        <v>169</v>
      </c>
      <c r="BM181" s="247" t="s">
        <v>279</v>
      </c>
    </row>
    <row r="182" spans="2:65" s="162" customFormat="1" ht="24.2" customHeight="1">
      <c r="B182" s="161"/>
      <c r="C182" s="237" t="s">
        <v>280</v>
      </c>
      <c r="D182" s="237" t="s">
        <v>164</v>
      </c>
      <c r="E182" s="238" t="s">
        <v>281</v>
      </c>
      <c r="F182" s="239" t="s">
        <v>282</v>
      </c>
      <c r="G182" s="240" t="s">
        <v>177</v>
      </c>
      <c r="H182" s="241">
        <v>3</v>
      </c>
      <c r="I182" s="86"/>
      <c r="J182" s="242">
        <f t="shared" si="10"/>
        <v>0</v>
      </c>
      <c r="K182" s="239" t="s">
        <v>168</v>
      </c>
      <c r="L182" s="161"/>
      <c r="M182" s="243" t="s">
        <v>1</v>
      </c>
      <c r="N182" s="244" t="s">
        <v>41</v>
      </c>
      <c r="P182" s="245">
        <f t="shared" si="11"/>
        <v>0</v>
      </c>
      <c r="Q182" s="245">
        <v>0</v>
      </c>
      <c r="R182" s="245">
        <f t="shared" si="12"/>
        <v>0</v>
      </c>
      <c r="S182" s="245">
        <v>0</v>
      </c>
      <c r="T182" s="246">
        <f t="shared" si="13"/>
        <v>0</v>
      </c>
      <c r="AR182" s="247" t="s">
        <v>169</v>
      </c>
      <c r="AT182" s="247" t="s">
        <v>164</v>
      </c>
      <c r="AU182" s="247" t="s">
        <v>85</v>
      </c>
      <c r="AY182" s="151" t="s">
        <v>162</v>
      </c>
      <c r="BE182" s="248">
        <f t="shared" si="14"/>
        <v>0</v>
      </c>
      <c r="BF182" s="248">
        <f t="shared" si="15"/>
        <v>0</v>
      </c>
      <c r="BG182" s="248">
        <f t="shared" si="16"/>
        <v>0</v>
      </c>
      <c r="BH182" s="248">
        <f t="shared" si="17"/>
        <v>0</v>
      </c>
      <c r="BI182" s="248">
        <f t="shared" si="18"/>
        <v>0</v>
      </c>
      <c r="BJ182" s="151" t="s">
        <v>83</v>
      </c>
      <c r="BK182" s="248">
        <f t="shared" si="19"/>
        <v>0</v>
      </c>
      <c r="BL182" s="151" t="s">
        <v>169</v>
      </c>
      <c r="BM182" s="247" t="s">
        <v>283</v>
      </c>
    </row>
    <row r="183" spans="2:65" s="162" customFormat="1" ht="24.2" customHeight="1">
      <c r="B183" s="161"/>
      <c r="C183" s="237" t="s">
        <v>284</v>
      </c>
      <c r="D183" s="237" t="s">
        <v>164</v>
      </c>
      <c r="E183" s="238" t="s">
        <v>285</v>
      </c>
      <c r="F183" s="239" t="s">
        <v>286</v>
      </c>
      <c r="G183" s="240" t="s">
        <v>177</v>
      </c>
      <c r="H183" s="241">
        <v>1</v>
      </c>
      <c r="I183" s="86"/>
      <c r="J183" s="242">
        <f t="shared" si="10"/>
        <v>0</v>
      </c>
      <c r="K183" s="239" t="s">
        <v>168</v>
      </c>
      <c r="L183" s="161"/>
      <c r="M183" s="243" t="s">
        <v>1</v>
      </c>
      <c r="N183" s="244" t="s">
        <v>41</v>
      </c>
      <c r="P183" s="245">
        <f t="shared" si="11"/>
        <v>0</v>
      </c>
      <c r="Q183" s="245">
        <v>0</v>
      </c>
      <c r="R183" s="245">
        <f t="shared" si="12"/>
        <v>0</v>
      </c>
      <c r="S183" s="245">
        <v>0</v>
      </c>
      <c r="T183" s="246">
        <f t="shared" si="13"/>
        <v>0</v>
      </c>
      <c r="AR183" s="247" t="s">
        <v>169</v>
      </c>
      <c r="AT183" s="247" t="s">
        <v>164</v>
      </c>
      <c r="AU183" s="247" t="s">
        <v>85</v>
      </c>
      <c r="AY183" s="151" t="s">
        <v>162</v>
      </c>
      <c r="BE183" s="248">
        <f t="shared" si="14"/>
        <v>0</v>
      </c>
      <c r="BF183" s="248">
        <f t="shared" si="15"/>
        <v>0</v>
      </c>
      <c r="BG183" s="248">
        <f t="shared" si="16"/>
        <v>0</v>
      </c>
      <c r="BH183" s="248">
        <f t="shared" si="17"/>
        <v>0</v>
      </c>
      <c r="BI183" s="248">
        <f t="shared" si="18"/>
        <v>0</v>
      </c>
      <c r="BJ183" s="151" t="s">
        <v>83</v>
      </c>
      <c r="BK183" s="248">
        <f t="shared" si="19"/>
        <v>0</v>
      </c>
      <c r="BL183" s="151" t="s">
        <v>169</v>
      </c>
      <c r="BM183" s="247" t="s">
        <v>287</v>
      </c>
    </row>
    <row r="184" spans="2:65" s="162" customFormat="1" ht="24.2" customHeight="1">
      <c r="B184" s="161"/>
      <c r="C184" s="237" t="s">
        <v>288</v>
      </c>
      <c r="D184" s="237" t="s">
        <v>164</v>
      </c>
      <c r="E184" s="238" t="s">
        <v>289</v>
      </c>
      <c r="F184" s="239" t="s">
        <v>290</v>
      </c>
      <c r="G184" s="240" t="s">
        <v>177</v>
      </c>
      <c r="H184" s="241">
        <v>1</v>
      </c>
      <c r="I184" s="86"/>
      <c r="J184" s="242">
        <f t="shared" si="10"/>
        <v>0</v>
      </c>
      <c r="K184" s="239" t="s">
        <v>168</v>
      </c>
      <c r="L184" s="161"/>
      <c r="M184" s="243" t="s">
        <v>1</v>
      </c>
      <c r="N184" s="244" t="s">
        <v>41</v>
      </c>
      <c r="P184" s="245">
        <f t="shared" si="11"/>
        <v>0</v>
      </c>
      <c r="Q184" s="245">
        <v>0</v>
      </c>
      <c r="R184" s="245">
        <f t="shared" si="12"/>
        <v>0</v>
      </c>
      <c r="S184" s="245">
        <v>0</v>
      </c>
      <c r="T184" s="246">
        <f t="shared" si="13"/>
        <v>0</v>
      </c>
      <c r="AR184" s="247" t="s">
        <v>169</v>
      </c>
      <c r="AT184" s="247" t="s">
        <v>164</v>
      </c>
      <c r="AU184" s="247" t="s">
        <v>85</v>
      </c>
      <c r="AY184" s="151" t="s">
        <v>162</v>
      </c>
      <c r="BE184" s="248">
        <f t="shared" si="14"/>
        <v>0</v>
      </c>
      <c r="BF184" s="248">
        <f t="shared" si="15"/>
        <v>0</v>
      </c>
      <c r="BG184" s="248">
        <f t="shared" si="16"/>
        <v>0</v>
      </c>
      <c r="BH184" s="248">
        <f t="shared" si="17"/>
        <v>0</v>
      </c>
      <c r="BI184" s="248">
        <f t="shared" si="18"/>
        <v>0</v>
      </c>
      <c r="BJ184" s="151" t="s">
        <v>83</v>
      </c>
      <c r="BK184" s="248">
        <f t="shared" si="19"/>
        <v>0</v>
      </c>
      <c r="BL184" s="151" t="s">
        <v>169</v>
      </c>
      <c r="BM184" s="247" t="s">
        <v>291</v>
      </c>
    </row>
    <row r="185" spans="2:65" s="162" customFormat="1" ht="24.2" customHeight="1">
      <c r="B185" s="161"/>
      <c r="C185" s="237" t="s">
        <v>292</v>
      </c>
      <c r="D185" s="237" t="s">
        <v>164</v>
      </c>
      <c r="E185" s="238" t="s">
        <v>293</v>
      </c>
      <c r="F185" s="239" t="s">
        <v>294</v>
      </c>
      <c r="G185" s="240" t="s">
        <v>167</v>
      </c>
      <c r="H185" s="241">
        <v>15</v>
      </c>
      <c r="I185" s="86"/>
      <c r="J185" s="242">
        <f t="shared" si="10"/>
        <v>0</v>
      </c>
      <c r="K185" s="239" t="s">
        <v>168</v>
      </c>
      <c r="L185" s="161"/>
      <c r="M185" s="243" t="s">
        <v>1</v>
      </c>
      <c r="N185" s="244" t="s">
        <v>41</v>
      </c>
      <c r="P185" s="245">
        <f t="shared" si="11"/>
        <v>0</v>
      </c>
      <c r="Q185" s="245">
        <v>0</v>
      </c>
      <c r="R185" s="245">
        <f t="shared" si="12"/>
        <v>0</v>
      </c>
      <c r="S185" s="245">
        <v>0</v>
      </c>
      <c r="T185" s="246">
        <f t="shared" si="13"/>
        <v>0</v>
      </c>
      <c r="AR185" s="247" t="s">
        <v>169</v>
      </c>
      <c r="AT185" s="247" t="s">
        <v>164</v>
      </c>
      <c r="AU185" s="247" t="s">
        <v>85</v>
      </c>
      <c r="AY185" s="151" t="s">
        <v>162</v>
      </c>
      <c r="BE185" s="248">
        <f t="shared" si="14"/>
        <v>0</v>
      </c>
      <c r="BF185" s="248">
        <f t="shared" si="15"/>
        <v>0</v>
      </c>
      <c r="BG185" s="248">
        <f t="shared" si="16"/>
        <v>0</v>
      </c>
      <c r="BH185" s="248">
        <f t="shared" si="17"/>
        <v>0</v>
      </c>
      <c r="BI185" s="248">
        <f t="shared" si="18"/>
        <v>0</v>
      </c>
      <c r="BJ185" s="151" t="s">
        <v>83</v>
      </c>
      <c r="BK185" s="248">
        <f t="shared" si="19"/>
        <v>0</v>
      </c>
      <c r="BL185" s="151" t="s">
        <v>169</v>
      </c>
      <c r="BM185" s="247" t="s">
        <v>295</v>
      </c>
    </row>
    <row r="186" spans="2:65" s="162" customFormat="1" ht="24.2" customHeight="1">
      <c r="B186" s="161"/>
      <c r="C186" s="237" t="s">
        <v>296</v>
      </c>
      <c r="D186" s="237" t="s">
        <v>164</v>
      </c>
      <c r="E186" s="238" t="s">
        <v>297</v>
      </c>
      <c r="F186" s="239" t="s">
        <v>298</v>
      </c>
      <c r="G186" s="240" t="s">
        <v>177</v>
      </c>
      <c r="H186" s="241">
        <v>56</v>
      </c>
      <c r="I186" s="86"/>
      <c r="J186" s="242">
        <f t="shared" si="10"/>
        <v>0</v>
      </c>
      <c r="K186" s="239" t="s">
        <v>168</v>
      </c>
      <c r="L186" s="161"/>
      <c r="M186" s="243" t="s">
        <v>1</v>
      </c>
      <c r="N186" s="244" t="s">
        <v>41</v>
      </c>
      <c r="P186" s="245">
        <f t="shared" si="11"/>
        <v>0</v>
      </c>
      <c r="Q186" s="245">
        <v>0</v>
      </c>
      <c r="R186" s="245">
        <f t="shared" si="12"/>
        <v>0</v>
      </c>
      <c r="S186" s="245">
        <v>0</v>
      </c>
      <c r="T186" s="246">
        <f t="shared" si="13"/>
        <v>0</v>
      </c>
      <c r="AR186" s="247" t="s">
        <v>169</v>
      </c>
      <c r="AT186" s="247" t="s">
        <v>164</v>
      </c>
      <c r="AU186" s="247" t="s">
        <v>85</v>
      </c>
      <c r="AY186" s="151" t="s">
        <v>162</v>
      </c>
      <c r="BE186" s="248">
        <f t="shared" si="14"/>
        <v>0</v>
      </c>
      <c r="BF186" s="248">
        <f t="shared" si="15"/>
        <v>0</v>
      </c>
      <c r="BG186" s="248">
        <f t="shared" si="16"/>
        <v>0</v>
      </c>
      <c r="BH186" s="248">
        <f t="shared" si="17"/>
        <v>0</v>
      </c>
      <c r="BI186" s="248">
        <f t="shared" si="18"/>
        <v>0</v>
      </c>
      <c r="BJ186" s="151" t="s">
        <v>83</v>
      </c>
      <c r="BK186" s="248">
        <f t="shared" si="19"/>
        <v>0</v>
      </c>
      <c r="BL186" s="151" t="s">
        <v>169</v>
      </c>
      <c r="BM186" s="247" t="s">
        <v>299</v>
      </c>
    </row>
    <row r="187" spans="2:65" s="250" customFormat="1">
      <c r="B187" s="249"/>
      <c r="D187" s="251" t="s">
        <v>198</v>
      </c>
      <c r="E187" s="252" t="s">
        <v>1</v>
      </c>
      <c r="F187" s="253" t="s">
        <v>300</v>
      </c>
      <c r="H187" s="254">
        <v>56</v>
      </c>
      <c r="I187" s="87"/>
      <c r="L187" s="249"/>
      <c r="M187" s="255"/>
      <c r="T187" s="256"/>
      <c r="AT187" s="252" t="s">
        <v>198</v>
      </c>
      <c r="AU187" s="252" t="s">
        <v>85</v>
      </c>
      <c r="AV187" s="250" t="s">
        <v>85</v>
      </c>
      <c r="AW187" s="250" t="s">
        <v>32</v>
      </c>
      <c r="AX187" s="250" t="s">
        <v>83</v>
      </c>
      <c r="AY187" s="252" t="s">
        <v>162</v>
      </c>
    </row>
    <row r="188" spans="2:65" s="162" customFormat="1" ht="33" customHeight="1">
      <c r="B188" s="161"/>
      <c r="C188" s="237" t="s">
        <v>301</v>
      </c>
      <c r="D188" s="237" t="s">
        <v>164</v>
      </c>
      <c r="E188" s="238" t="s">
        <v>302</v>
      </c>
      <c r="F188" s="239" t="s">
        <v>303</v>
      </c>
      <c r="G188" s="240" t="s">
        <v>177</v>
      </c>
      <c r="H188" s="241">
        <v>56</v>
      </c>
      <c r="I188" s="86"/>
      <c r="J188" s="242">
        <f>ROUND(I188*H188,2)</f>
        <v>0</v>
      </c>
      <c r="K188" s="239" t="s">
        <v>168</v>
      </c>
      <c r="L188" s="161"/>
      <c r="M188" s="243" t="s">
        <v>1</v>
      </c>
      <c r="N188" s="244" t="s">
        <v>41</v>
      </c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AR188" s="247" t="s">
        <v>169</v>
      </c>
      <c r="AT188" s="247" t="s">
        <v>164</v>
      </c>
      <c r="AU188" s="247" t="s">
        <v>85</v>
      </c>
      <c r="AY188" s="151" t="s">
        <v>162</v>
      </c>
      <c r="BE188" s="248">
        <f>IF(N188="základní",J188,0)</f>
        <v>0</v>
      </c>
      <c r="BF188" s="248">
        <f>IF(N188="snížená",J188,0)</f>
        <v>0</v>
      </c>
      <c r="BG188" s="248">
        <f>IF(N188="zákl. přenesená",J188,0)</f>
        <v>0</v>
      </c>
      <c r="BH188" s="248">
        <f>IF(N188="sníž. přenesená",J188,0)</f>
        <v>0</v>
      </c>
      <c r="BI188" s="248">
        <f>IF(N188="nulová",J188,0)</f>
        <v>0</v>
      </c>
      <c r="BJ188" s="151" t="s">
        <v>83</v>
      </c>
      <c r="BK188" s="248">
        <f>ROUND(I188*H188,2)</f>
        <v>0</v>
      </c>
      <c r="BL188" s="151" t="s">
        <v>169</v>
      </c>
      <c r="BM188" s="247" t="s">
        <v>304</v>
      </c>
    </row>
    <row r="189" spans="2:65" s="250" customFormat="1">
      <c r="B189" s="249"/>
      <c r="D189" s="251" t="s">
        <v>198</v>
      </c>
      <c r="E189" s="252" t="s">
        <v>1</v>
      </c>
      <c r="F189" s="253" t="s">
        <v>300</v>
      </c>
      <c r="H189" s="254">
        <v>56</v>
      </c>
      <c r="I189" s="87"/>
      <c r="L189" s="249"/>
      <c r="M189" s="255"/>
      <c r="T189" s="256"/>
      <c r="AT189" s="252" t="s">
        <v>198</v>
      </c>
      <c r="AU189" s="252" t="s">
        <v>85</v>
      </c>
      <c r="AV189" s="250" t="s">
        <v>85</v>
      </c>
      <c r="AW189" s="250" t="s">
        <v>32</v>
      </c>
      <c r="AX189" s="250" t="s">
        <v>83</v>
      </c>
      <c r="AY189" s="252" t="s">
        <v>162</v>
      </c>
    </row>
    <row r="190" spans="2:65" s="162" customFormat="1" ht="24.2" customHeight="1">
      <c r="B190" s="161"/>
      <c r="C190" s="237" t="s">
        <v>305</v>
      </c>
      <c r="D190" s="237" t="s">
        <v>164</v>
      </c>
      <c r="E190" s="238" t="s">
        <v>306</v>
      </c>
      <c r="F190" s="239" t="s">
        <v>307</v>
      </c>
      <c r="G190" s="240" t="s">
        <v>167</v>
      </c>
      <c r="H190" s="241">
        <v>150</v>
      </c>
      <c r="I190" s="86"/>
      <c r="J190" s="242">
        <f>ROUND(I190*H190,2)</f>
        <v>0</v>
      </c>
      <c r="K190" s="239" t="s">
        <v>168</v>
      </c>
      <c r="L190" s="161"/>
      <c r="M190" s="243" t="s">
        <v>1</v>
      </c>
      <c r="N190" s="244" t="s">
        <v>41</v>
      </c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AR190" s="247" t="s">
        <v>169</v>
      </c>
      <c r="AT190" s="247" t="s">
        <v>164</v>
      </c>
      <c r="AU190" s="247" t="s">
        <v>85</v>
      </c>
      <c r="AY190" s="151" t="s">
        <v>162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51" t="s">
        <v>83</v>
      </c>
      <c r="BK190" s="248">
        <f>ROUND(I190*H190,2)</f>
        <v>0</v>
      </c>
      <c r="BL190" s="151" t="s">
        <v>169</v>
      </c>
      <c r="BM190" s="247" t="s">
        <v>308</v>
      </c>
    </row>
    <row r="191" spans="2:65" s="250" customFormat="1">
      <c r="B191" s="249"/>
      <c r="D191" s="251" t="s">
        <v>198</v>
      </c>
      <c r="E191" s="252" t="s">
        <v>1</v>
      </c>
      <c r="F191" s="253" t="s">
        <v>309</v>
      </c>
      <c r="H191" s="254">
        <v>150</v>
      </c>
      <c r="I191" s="87"/>
      <c r="L191" s="249"/>
      <c r="M191" s="255"/>
      <c r="T191" s="256"/>
      <c r="AT191" s="252" t="s">
        <v>198</v>
      </c>
      <c r="AU191" s="252" t="s">
        <v>85</v>
      </c>
      <c r="AV191" s="250" t="s">
        <v>85</v>
      </c>
      <c r="AW191" s="250" t="s">
        <v>32</v>
      </c>
      <c r="AX191" s="250" t="s">
        <v>83</v>
      </c>
      <c r="AY191" s="252" t="s">
        <v>162</v>
      </c>
    </row>
    <row r="192" spans="2:65" s="162" customFormat="1" ht="33" customHeight="1">
      <c r="B192" s="161"/>
      <c r="C192" s="237" t="s">
        <v>310</v>
      </c>
      <c r="D192" s="237" t="s">
        <v>164</v>
      </c>
      <c r="E192" s="238" t="s">
        <v>311</v>
      </c>
      <c r="F192" s="239" t="s">
        <v>312</v>
      </c>
      <c r="G192" s="240" t="s">
        <v>232</v>
      </c>
      <c r="H192" s="241">
        <v>331.26299999999998</v>
      </c>
      <c r="I192" s="86"/>
      <c r="J192" s="242">
        <f>ROUND(I192*H192,2)</f>
        <v>0</v>
      </c>
      <c r="K192" s="239" t="s">
        <v>168</v>
      </c>
      <c r="L192" s="161"/>
      <c r="M192" s="243" t="s">
        <v>1</v>
      </c>
      <c r="N192" s="244" t="s">
        <v>41</v>
      </c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AR192" s="247" t="s">
        <v>169</v>
      </c>
      <c r="AT192" s="247" t="s">
        <v>164</v>
      </c>
      <c r="AU192" s="247" t="s">
        <v>85</v>
      </c>
      <c r="AY192" s="151" t="s">
        <v>162</v>
      </c>
      <c r="BE192" s="248">
        <f>IF(N192="základní",J192,0)</f>
        <v>0</v>
      </c>
      <c r="BF192" s="248">
        <f>IF(N192="snížená",J192,0)</f>
        <v>0</v>
      </c>
      <c r="BG192" s="248">
        <f>IF(N192="zákl. přenesená",J192,0)</f>
        <v>0</v>
      </c>
      <c r="BH192" s="248">
        <f>IF(N192="sníž. přenesená",J192,0)</f>
        <v>0</v>
      </c>
      <c r="BI192" s="248">
        <f>IF(N192="nulová",J192,0)</f>
        <v>0</v>
      </c>
      <c r="BJ192" s="151" t="s">
        <v>83</v>
      </c>
      <c r="BK192" s="248">
        <f>ROUND(I192*H192,2)</f>
        <v>0</v>
      </c>
      <c r="BL192" s="151" t="s">
        <v>169</v>
      </c>
      <c r="BM192" s="247" t="s">
        <v>313</v>
      </c>
    </row>
    <row r="193" spans="2:65" s="258" customFormat="1">
      <c r="B193" s="257"/>
      <c r="D193" s="251" t="s">
        <v>198</v>
      </c>
      <c r="E193" s="259" t="s">
        <v>1</v>
      </c>
      <c r="F193" s="260" t="s">
        <v>314</v>
      </c>
      <c r="H193" s="259" t="s">
        <v>1</v>
      </c>
      <c r="I193" s="88"/>
      <c r="L193" s="257"/>
      <c r="M193" s="261"/>
      <c r="T193" s="262"/>
      <c r="AT193" s="259" t="s">
        <v>198</v>
      </c>
      <c r="AU193" s="259" t="s">
        <v>85</v>
      </c>
      <c r="AV193" s="258" t="s">
        <v>83</v>
      </c>
      <c r="AW193" s="258" t="s">
        <v>32</v>
      </c>
      <c r="AX193" s="258" t="s">
        <v>76</v>
      </c>
      <c r="AY193" s="259" t="s">
        <v>162</v>
      </c>
    </row>
    <row r="194" spans="2:65" s="250" customFormat="1">
      <c r="B194" s="249"/>
      <c r="D194" s="251" t="s">
        <v>198</v>
      </c>
      <c r="E194" s="252" t="s">
        <v>1</v>
      </c>
      <c r="F194" s="253" t="s">
        <v>315</v>
      </c>
      <c r="H194" s="254">
        <v>171.58699999999999</v>
      </c>
      <c r="I194" s="87"/>
      <c r="L194" s="249"/>
      <c r="M194" s="255"/>
      <c r="T194" s="256"/>
      <c r="AT194" s="252" t="s">
        <v>198</v>
      </c>
      <c r="AU194" s="252" t="s">
        <v>85</v>
      </c>
      <c r="AV194" s="250" t="s">
        <v>85</v>
      </c>
      <c r="AW194" s="250" t="s">
        <v>32</v>
      </c>
      <c r="AX194" s="250" t="s">
        <v>76</v>
      </c>
      <c r="AY194" s="252" t="s">
        <v>162</v>
      </c>
    </row>
    <row r="195" spans="2:65" s="258" customFormat="1">
      <c r="B195" s="257"/>
      <c r="D195" s="251" t="s">
        <v>198</v>
      </c>
      <c r="E195" s="259" t="s">
        <v>1</v>
      </c>
      <c r="F195" s="260" t="s">
        <v>316</v>
      </c>
      <c r="H195" s="259" t="s">
        <v>1</v>
      </c>
      <c r="I195" s="88"/>
      <c r="L195" s="257"/>
      <c r="M195" s="261"/>
      <c r="T195" s="262"/>
      <c r="AT195" s="259" t="s">
        <v>198</v>
      </c>
      <c r="AU195" s="259" t="s">
        <v>85</v>
      </c>
      <c r="AV195" s="258" t="s">
        <v>83</v>
      </c>
      <c r="AW195" s="258" t="s">
        <v>32</v>
      </c>
      <c r="AX195" s="258" t="s">
        <v>76</v>
      </c>
      <c r="AY195" s="259" t="s">
        <v>162</v>
      </c>
    </row>
    <row r="196" spans="2:65" s="250" customFormat="1">
      <c r="B196" s="249"/>
      <c r="D196" s="251" t="s">
        <v>198</v>
      </c>
      <c r="E196" s="252" t="s">
        <v>1</v>
      </c>
      <c r="F196" s="253" t="s">
        <v>317</v>
      </c>
      <c r="H196" s="254">
        <v>159.67599999999999</v>
      </c>
      <c r="I196" s="87"/>
      <c r="L196" s="249"/>
      <c r="M196" s="255"/>
      <c r="T196" s="256"/>
      <c r="AT196" s="252" t="s">
        <v>198</v>
      </c>
      <c r="AU196" s="252" t="s">
        <v>85</v>
      </c>
      <c r="AV196" s="250" t="s">
        <v>85</v>
      </c>
      <c r="AW196" s="250" t="s">
        <v>32</v>
      </c>
      <c r="AX196" s="250" t="s">
        <v>76</v>
      </c>
      <c r="AY196" s="252" t="s">
        <v>162</v>
      </c>
    </row>
    <row r="197" spans="2:65" s="264" customFormat="1">
      <c r="B197" s="263"/>
      <c r="D197" s="251" t="s">
        <v>198</v>
      </c>
      <c r="E197" s="265" t="s">
        <v>1</v>
      </c>
      <c r="F197" s="266" t="s">
        <v>236</v>
      </c>
      <c r="H197" s="267">
        <v>331.26299999999998</v>
      </c>
      <c r="I197" s="89"/>
      <c r="L197" s="263"/>
      <c r="M197" s="268"/>
      <c r="T197" s="269"/>
      <c r="AT197" s="265" t="s">
        <v>198</v>
      </c>
      <c r="AU197" s="265" t="s">
        <v>85</v>
      </c>
      <c r="AV197" s="264" t="s">
        <v>169</v>
      </c>
      <c r="AW197" s="264" t="s">
        <v>32</v>
      </c>
      <c r="AX197" s="264" t="s">
        <v>83</v>
      </c>
      <c r="AY197" s="265" t="s">
        <v>162</v>
      </c>
    </row>
    <row r="198" spans="2:65" s="162" customFormat="1" ht="33" customHeight="1">
      <c r="B198" s="161"/>
      <c r="C198" s="237" t="s">
        <v>318</v>
      </c>
      <c r="D198" s="237" t="s">
        <v>164</v>
      </c>
      <c r="E198" s="238" t="s">
        <v>319</v>
      </c>
      <c r="F198" s="239" t="s">
        <v>320</v>
      </c>
      <c r="G198" s="240" t="s">
        <v>232</v>
      </c>
      <c r="H198" s="241">
        <v>516.07799999999997</v>
      </c>
      <c r="I198" s="86"/>
      <c r="J198" s="242">
        <f>ROUND(I198*H198,2)</f>
        <v>0</v>
      </c>
      <c r="K198" s="239" t="s">
        <v>168</v>
      </c>
      <c r="L198" s="161"/>
      <c r="M198" s="243" t="s">
        <v>1</v>
      </c>
      <c r="N198" s="244" t="s">
        <v>41</v>
      </c>
      <c r="P198" s="245">
        <f>O198*H198</f>
        <v>0</v>
      </c>
      <c r="Q198" s="245">
        <v>0</v>
      </c>
      <c r="R198" s="245">
        <f>Q198*H198</f>
        <v>0</v>
      </c>
      <c r="S198" s="245">
        <v>0</v>
      </c>
      <c r="T198" s="246">
        <f>S198*H198</f>
        <v>0</v>
      </c>
      <c r="AR198" s="247" t="s">
        <v>169</v>
      </c>
      <c r="AT198" s="247" t="s">
        <v>164</v>
      </c>
      <c r="AU198" s="247" t="s">
        <v>85</v>
      </c>
      <c r="AY198" s="151" t="s">
        <v>162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51" t="s">
        <v>83</v>
      </c>
      <c r="BK198" s="248">
        <f>ROUND(I198*H198,2)</f>
        <v>0</v>
      </c>
      <c r="BL198" s="151" t="s">
        <v>169</v>
      </c>
      <c r="BM198" s="247" t="s">
        <v>321</v>
      </c>
    </row>
    <row r="199" spans="2:65" s="250" customFormat="1">
      <c r="B199" s="249"/>
      <c r="D199" s="251" t="s">
        <v>198</v>
      </c>
      <c r="E199" s="252" t="s">
        <v>102</v>
      </c>
      <c r="F199" s="253" t="s">
        <v>322</v>
      </c>
      <c r="H199" s="254">
        <v>516.07799999999997</v>
      </c>
      <c r="I199" s="87"/>
      <c r="L199" s="249"/>
      <c r="M199" s="255"/>
      <c r="T199" s="256"/>
      <c r="AT199" s="252" t="s">
        <v>198</v>
      </c>
      <c r="AU199" s="252" t="s">
        <v>85</v>
      </c>
      <c r="AV199" s="250" t="s">
        <v>85</v>
      </c>
      <c r="AW199" s="250" t="s">
        <v>32</v>
      </c>
      <c r="AX199" s="250" t="s">
        <v>83</v>
      </c>
      <c r="AY199" s="252" t="s">
        <v>162</v>
      </c>
    </row>
    <row r="200" spans="2:65" s="162" customFormat="1" ht="37.9" customHeight="1">
      <c r="B200" s="161"/>
      <c r="C200" s="237" t="s">
        <v>323</v>
      </c>
      <c r="D200" s="237" t="s">
        <v>164</v>
      </c>
      <c r="E200" s="238" t="s">
        <v>324</v>
      </c>
      <c r="F200" s="239" t="s">
        <v>325</v>
      </c>
      <c r="G200" s="240" t="s">
        <v>232</v>
      </c>
      <c r="H200" s="241">
        <v>2580.39</v>
      </c>
      <c r="I200" s="86"/>
      <c r="J200" s="242">
        <f>ROUND(I200*H200,2)</f>
        <v>0</v>
      </c>
      <c r="K200" s="239" t="s">
        <v>168</v>
      </c>
      <c r="L200" s="161"/>
      <c r="M200" s="243" t="s">
        <v>1</v>
      </c>
      <c r="N200" s="244" t="s">
        <v>41</v>
      </c>
      <c r="P200" s="245">
        <f>O200*H200</f>
        <v>0</v>
      </c>
      <c r="Q200" s="245">
        <v>0</v>
      </c>
      <c r="R200" s="245">
        <f>Q200*H200</f>
        <v>0</v>
      </c>
      <c r="S200" s="245">
        <v>0</v>
      </c>
      <c r="T200" s="246">
        <f>S200*H200</f>
        <v>0</v>
      </c>
      <c r="AR200" s="247" t="s">
        <v>169</v>
      </c>
      <c r="AT200" s="247" t="s">
        <v>164</v>
      </c>
      <c r="AU200" s="247" t="s">
        <v>85</v>
      </c>
      <c r="AY200" s="151" t="s">
        <v>162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51" t="s">
        <v>83</v>
      </c>
      <c r="BK200" s="248">
        <f>ROUND(I200*H200,2)</f>
        <v>0</v>
      </c>
      <c r="BL200" s="151" t="s">
        <v>169</v>
      </c>
      <c r="BM200" s="247" t="s">
        <v>326</v>
      </c>
    </row>
    <row r="201" spans="2:65" s="250" customFormat="1">
      <c r="B201" s="249"/>
      <c r="D201" s="251" t="s">
        <v>198</v>
      </c>
      <c r="E201" s="252" t="s">
        <v>1</v>
      </c>
      <c r="F201" s="253" t="s">
        <v>327</v>
      </c>
      <c r="H201" s="254">
        <v>2580.39</v>
      </c>
      <c r="I201" s="87"/>
      <c r="L201" s="249"/>
      <c r="M201" s="255"/>
      <c r="T201" s="256"/>
      <c r="AT201" s="252" t="s">
        <v>198</v>
      </c>
      <c r="AU201" s="252" t="s">
        <v>85</v>
      </c>
      <c r="AV201" s="250" t="s">
        <v>85</v>
      </c>
      <c r="AW201" s="250" t="s">
        <v>32</v>
      </c>
      <c r="AX201" s="250" t="s">
        <v>83</v>
      </c>
      <c r="AY201" s="252" t="s">
        <v>162</v>
      </c>
    </row>
    <row r="202" spans="2:65" s="162" customFormat="1" ht="24.2" customHeight="1">
      <c r="B202" s="161"/>
      <c r="C202" s="237" t="s">
        <v>328</v>
      </c>
      <c r="D202" s="237" t="s">
        <v>164</v>
      </c>
      <c r="E202" s="238" t="s">
        <v>329</v>
      </c>
      <c r="F202" s="239" t="s">
        <v>330</v>
      </c>
      <c r="G202" s="240" t="s">
        <v>232</v>
      </c>
      <c r="H202" s="241">
        <v>33.182000000000002</v>
      </c>
      <c r="I202" s="86"/>
      <c r="J202" s="242">
        <f>ROUND(I202*H202,2)</f>
        <v>0</v>
      </c>
      <c r="K202" s="239" t="s">
        <v>168</v>
      </c>
      <c r="L202" s="161"/>
      <c r="M202" s="243" t="s">
        <v>1</v>
      </c>
      <c r="N202" s="244" t="s">
        <v>41</v>
      </c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AR202" s="247" t="s">
        <v>169</v>
      </c>
      <c r="AT202" s="247" t="s">
        <v>164</v>
      </c>
      <c r="AU202" s="247" t="s">
        <v>85</v>
      </c>
      <c r="AY202" s="151" t="s">
        <v>162</v>
      </c>
      <c r="BE202" s="248">
        <f>IF(N202="základní",J202,0)</f>
        <v>0</v>
      </c>
      <c r="BF202" s="248">
        <f>IF(N202="snížená",J202,0)</f>
        <v>0</v>
      </c>
      <c r="BG202" s="248">
        <f>IF(N202="zákl. přenesená",J202,0)</f>
        <v>0</v>
      </c>
      <c r="BH202" s="248">
        <f>IF(N202="sníž. přenesená",J202,0)</f>
        <v>0</v>
      </c>
      <c r="BI202" s="248">
        <f>IF(N202="nulová",J202,0)</f>
        <v>0</v>
      </c>
      <c r="BJ202" s="151" t="s">
        <v>83</v>
      </c>
      <c r="BK202" s="248">
        <f>ROUND(I202*H202,2)</f>
        <v>0</v>
      </c>
      <c r="BL202" s="151" t="s">
        <v>169</v>
      </c>
      <c r="BM202" s="247" t="s">
        <v>331</v>
      </c>
    </row>
    <row r="203" spans="2:65" s="250" customFormat="1">
      <c r="B203" s="249"/>
      <c r="D203" s="251" t="s">
        <v>198</v>
      </c>
      <c r="E203" s="252" t="s">
        <v>1</v>
      </c>
      <c r="F203" s="253" t="s">
        <v>332</v>
      </c>
      <c r="H203" s="254">
        <v>33.182000000000002</v>
      </c>
      <c r="I203" s="87"/>
      <c r="L203" s="249"/>
      <c r="M203" s="255"/>
      <c r="T203" s="256"/>
      <c r="AT203" s="252" t="s">
        <v>198</v>
      </c>
      <c r="AU203" s="252" t="s">
        <v>85</v>
      </c>
      <c r="AV203" s="250" t="s">
        <v>85</v>
      </c>
      <c r="AW203" s="250" t="s">
        <v>32</v>
      </c>
      <c r="AX203" s="250" t="s">
        <v>83</v>
      </c>
      <c r="AY203" s="252" t="s">
        <v>162</v>
      </c>
    </row>
    <row r="204" spans="2:65" s="162" customFormat="1" ht="24.2" customHeight="1">
      <c r="B204" s="161"/>
      <c r="C204" s="237" t="s">
        <v>333</v>
      </c>
      <c r="D204" s="237" t="s">
        <v>164</v>
      </c>
      <c r="E204" s="238" t="s">
        <v>334</v>
      </c>
      <c r="F204" s="239" t="s">
        <v>335</v>
      </c>
      <c r="G204" s="240" t="s">
        <v>232</v>
      </c>
      <c r="H204" s="241">
        <v>126.494</v>
      </c>
      <c r="I204" s="86"/>
      <c r="J204" s="242">
        <f>ROUND(I204*H204,2)</f>
        <v>0</v>
      </c>
      <c r="K204" s="239" t="s">
        <v>168</v>
      </c>
      <c r="L204" s="161"/>
      <c r="M204" s="243" t="s">
        <v>1</v>
      </c>
      <c r="N204" s="244" t="s">
        <v>41</v>
      </c>
      <c r="P204" s="245">
        <f>O204*H204</f>
        <v>0</v>
      </c>
      <c r="Q204" s="245">
        <v>0</v>
      </c>
      <c r="R204" s="245">
        <f>Q204*H204</f>
        <v>0</v>
      </c>
      <c r="S204" s="245">
        <v>0</v>
      </c>
      <c r="T204" s="246">
        <f>S204*H204</f>
        <v>0</v>
      </c>
      <c r="AR204" s="247" t="s">
        <v>169</v>
      </c>
      <c r="AT204" s="247" t="s">
        <v>164</v>
      </c>
      <c r="AU204" s="247" t="s">
        <v>85</v>
      </c>
      <c r="AY204" s="151" t="s">
        <v>162</v>
      </c>
      <c r="BE204" s="248">
        <f>IF(N204="základní",J204,0)</f>
        <v>0</v>
      </c>
      <c r="BF204" s="248">
        <f>IF(N204="snížená",J204,0)</f>
        <v>0</v>
      </c>
      <c r="BG204" s="248">
        <f>IF(N204="zákl. přenesená",J204,0)</f>
        <v>0</v>
      </c>
      <c r="BH204" s="248">
        <f>IF(N204="sníž. přenesená",J204,0)</f>
        <v>0</v>
      </c>
      <c r="BI204" s="248">
        <f>IF(N204="nulová",J204,0)</f>
        <v>0</v>
      </c>
      <c r="BJ204" s="151" t="s">
        <v>83</v>
      </c>
      <c r="BK204" s="248">
        <f>ROUND(I204*H204,2)</f>
        <v>0</v>
      </c>
      <c r="BL204" s="151" t="s">
        <v>169</v>
      </c>
      <c r="BM204" s="247" t="s">
        <v>336</v>
      </c>
    </row>
    <row r="205" spans="2:65" s="258" customFormat="1">
      <c r="B205" s="257"/>
      <c r="D205" s="251" t="s">
        <v>198</v>
      </c>
      <c r="E205" s="259" t="s">
        <v>1</v>
      </c>
      <c r="F205" s="260" t="s">
        <v>337</v>
      </c>
      <c r="H205" s="259" t="s">
        <v>1</v>
      </c>
      <c r="I205" s="88"/>
      <c r="L205" s="257"/>
      <c r="M205" s="261"/>
      <c r="T205" s="262"/>
      <c r="AT205" s="259" t="s">
        <v>198</v>
      </c>
      <c r="AU205" s="259" t="s">
        <v>85</v>
      </c>
      <c r="AV205" s="258" t="s">
        <v>83</v>
      </c>
      <c r="AW205" s="258" t="s">
        <v>32</v>
      </c>
      <c r="AX205" s="258" t="s">
        <v>76</v>
      </c>
      <c r="AY205" s="259" t="s">
        <v>162</v>
      </c>
    </row>
    <row r="206" spans="2:65" s="250" customFormat="1">
      <c r="B206" s="249"/>
      <c r="D206" s="251" t="s">
        <v>198</v>
      </c>
      <c r="E206" s="252" t="s">
        <v>1</v>
      </c>
      <c r="F206" s="253" t="s">
        <v>338</v>
      </c>
      <c r="H206" s="254">
        <v>92.88</v>
      </c>
      <c r="I206" s="87"/>
      <c r="L206" s="249"/>
      <c r="M206" s="255"/>
      <c r="T206" s="256"/>
      <c r="AT206" s="252" t="s">
        <v>198</v>
      </c>
      <c r="AU206" s="252" t="s">
        <v>85</v>
      </c>
      <c r="AV206" s="250" t="s">
        <v>85</v>
      </c>
      <c r="AW206" s="250" t="s">
        <v>32</v>
      </c>
      <c r="AX206" s="250" t="s">
        <v>76</v>
      </c>
      <c r="AY206" s="252" t="s">
        <v>162</v>
      </c>
    </row>
    <row r="207" spans="2:65" s="250" customFormat="1">
      <c r="B207" s="249"/>
      <c r="D207" s="251" t="s">
        <v>198</v>
      </c>
      <c r="E207" s="252" t="s">
        <v>1</v>
      </c>
      <c r="F207" s="253" t="s">
        <v>339</v>
      </c>
      <c r="H207" s="254">
        <v>33.613999999999997</v>
      </c>
      <c r="I207" s="87"/>
      <c r="L207" s="249"/>
      <c r="M207" s="255"/>
      <c r="T207" s="256"/>
      <c r="AT207" s="252" t="s">
        <v>198</v>
      </c>
      <c r="AU207" s="252" t="s">
        <v>85</v>
      </c>
      <c r="AV207" s="250" t="s">
        <v>85</v>
      </c>
      <c r="AW207" s="250" t="s">
        <v>32</v>
      </c>
      <c r="AX207" s="250" t="s">
        <v>76</v>
      </c>
      <c r="AY207" s="252" t="s">
        <v>162</v>
      </c>
    </row>
    <row r="208" spans="2:65" s="264" customFormat="1">
      <c r="B208" s="263"/>
      <c r="D208" s="251" t="s">
        <v>198</v>
      </c>
      <c r="E208" s="265" t="s">
        <v>106</v>
      </c>
      <c r="F208" s="266" t="s">
        <v>236</v>
      </c>
      <c r="H208" s="267">
        <v>126.494</v>
      </c>
      <c r="I208" s="89"/>
      <c r="L208" s="263"/>
      <c r="M208" s="268"/>
      <c r="T208" s="269"/>
      <c r="AT208" s="265" t="s">
        <v>198</v>
      </c>
      <c r="AU208" s="265" t="s">
        <v>85</v>
      </c>
      <c r="AV208" s="264" t="s">
        <v>169</v>
      </c>
      <c r="AW208" s="264" t="s">
        <v>32</v>
      </c>
      <c r="AX208" s="264" t="s">
        <v>83</v>
      </c>
      <c r="AY208" s="265" t="s">
        <v>162</v>
      </c>
    </row>
    <row r="209" spans="2:65" s="162" customFormat="1" ht="24.2" customHeight="1">
      <c r="B209" s="161"/>
      <c r="C209" s="237" t="s">
        <v>340</v>
      </c>
      <c r="D209" s="237" t="s">
        <v>164</v>
      </c>
      <c r="E209" s="238" t="s">
        <v>341</v>
      </c>
      <c r="F209" s="239" t="s">
        <v>342</v>
      </c>
      <c r="G209" s="240" t="s">
        <v>232</v>
      </c>
      <c r="H209" s="241">
        <v>33.182000000000002</v>
      </c>
      <c r="I209" s="86"/>
      <c r="J209" s="242">
        <f>ROUND(I209*H209,2)</f>
        <v>0</v>
      </c>
      <c r="K209" s="239" t="s">
        <v>168</v>
      </c>
      <c r="L209" s="161"/>
      <c r="M209" s="243" t="s">
        <v>1</v>
      </c>
      <c r="N209" s="244" t="s">
        <v>41</v>
      </c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AR209" s="247" t="s">
        <v>169</v>
      </c>
      <c r="AT209" s="247" t="s">
        <v>164</v>
      </c>
      <c r="AU209" s="247" t="s">
        <v>85</v>
      </c>
      <c r="AY209" s="151" t="s">
        <v>162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51" t="s">
        <v>83</v>
      </c>
      <c r="BK209" s="248">
        <f>ROUND(I209*H209,2)</f>
        <v>0</v>
      </c>
      <c r="BL209" s="151" t="s">
        <v>169</v>
      </c>
      <c r="BM209" s="247" t="s">
        <v>343</v>
      </c>
    </row>
    <row r="210" spans="2:65" s="250" customFormat="1">
      <c r="B210" s="249"/>
      <c r="D210" s="251" t="s">
        <v>198</v>
      </c>
      <c r="E210" s="252" t="s">
        <v>1</v>
      </c>
      <c r="F210" s="253" t="s">
        <v>344</v>
      </c>
      <c r="H210" s="254">
        <v>28.38</v>
      </c>
      <c r="I210" s="87"/>
      <c r="L210" s="249"/>
      <c r="M210" s="255"/>
      <c r="T210" s="256"/>
      <c r="AT210" s="252" t="s">
        <v>198</v>
      </c>
      <c r="AU210" s="252" t="s">
        <v>85</v>
      </c>
      <c r="AV210" s="250" t="s">
        <v>85</v>
      </c>
      <c r="AW210" s="250" t="s">
        <v>32</v>
      </c>
      <c r="AX210" s="250" t="s">
        <v>76</v>
      </c>
      <c r="AY210" s="252" t="s">
        <v>162</v>
      </c>
    </row>
    <row r="211" spans="2:65" s="250" customFormat="1">
      <c r="B211" s="249"/>
      <c r="D211" s="251" t="s">
        <v>198</v>
      </c>
      <c r="E211" s="252" t="s">
        <v>1</v>
      </c>
      <c r="F211" s="253" t="s">
        <v>345</v>
      </c>
      <c r="H211" s="254">
        <v>4.8019999999999996</v>
      </c>
      <c r="I211" s="87"/>
      <c r="L211" s="249"/>
      <c r="M211" s="255"/>
      <c r="T211" s="256"/>
      <c r="AT211" s="252" t="s">
        <v>198</v>
      </c>
      <c r="AU211" s="252" t="s">
        <v>85</v>
      </c>
      <c r="AV211" s="250" t="s">
        <v>85</v>
      </c>
      <c r="AW211" s="250" t="s">
        <v>32</v>
      </c>
      <c r="AX211" s="250" t="s">
        <v>76</v>
      </c>
      <c r="AY211" s="252" t="s">
        <v>162</v>
      </c>
    </row>
    <row r="212" spans="2:65" s="264" customFormat="1">
      <c r="B212" s="263"/>
      <c r="D212" s="251" t="s">
        <v>198</v>
      </c>
      <c r="E212" s="265" t="s">
        <v>99</v>
      </c>
      <c r="F212" s="266" t="s">
        <v>236</v>
      </c>
      <c r="H212" s="267">
        <v>33.182000000000002</v>
      </c>
      <c r="I212" s="89"/>
      <c r="L212" s="263"/>
      <c r="M212" s="268"/>
      <c r="T212" s="269"/>
      <c r="AT212" s="265" t="s">
        <v>198</v>
      </c>
      <c r="AU212" s="265" t="s">
        <v>85</v>
      </c>
      <c r="AV212" s="264" t="s">
        <v>169</v>
      </c>
      <c r="AW212" s="264" t="s">
        <v>32</v>
      </c>
      <c r="AX212" s="264" t="s">
        <v>83</v>
      </c>
      <c r="AY212" s="265" t="s">
        <v>162</v>
      </c>
    </row>
    <row r="213" spans="2:65" s="162" customFormat="1" ht="24.2" customHeight="1">
      <c r="B213" s="161"/>
      <c r="C213" s="237" t="s">
        <v>346</v>
      </c>
      <c r="D213" s="237" t="s">
        <v>164</v>
      </c>
      <c r="E213" s="238" t="s">
        <v>347</v>
      </c>
      <c r="F213" s="239" t="s">
        <v>348</v>
      </c>
      <c r="G213" s="240" t="s">
        <v>232</v>
      </c>
      <c r="H213" s="241">
        <v>310.45</v>
      </c>
      <c r="I213" s="86"/>
      <c r="J213" s="242">
        <f>ROUND(I213*H213,2)</f>
        <v>0</v>
      </c>
      <c r="K213" s="239" t="s">
        <v>168</v>
      </c>
      <c r="L213" s="161"/>
      <c r="M213" s="243" t="s">
        <v>1</v>
      </c>
      <c r="N213" s="244" t="s">
        <v>41</v>
      </c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AR213" s="247" t="s">
        <v>169</v>
      </c>
      <c r="AT213" s="247" t="s">
        <v>164</v>
      </c>
      <c r="AU213" s="247" t="s">
        <v>85</v>
      </c>
      <c r="AY213" s="151" t="s">
        <v>162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51" t="s">
        <v>83</v>
      </c>
      <c r="BK213" s="248">
        <f>ROUND(I213*H213,2)</f>
        <v>0</v>
      </c>
      <c r="BL213" s="151" t="s">
        <v>169</v>
      </c>
      <c r="BM213" s="247" t="s">
        <v>349</v>
      </c>
    </row>
    <row r="214" spans="2:65" s="250" customFormat="1">
      <c r="B214" s="249"/>
      <c r="D214" s="251" t="s">
        <v>198</v>
      </c>
      <c r="E214" s="252" t="s">
        <v>1</v>
      </c>
      <c r="F214" s="253" t="s">
        <v>350</v>
      </c>
      <c r="H214" s="254">
        <v>310.45</v>
      </c>
      <c r="I214" s="87"/>
      <c r="L214" s="249"/>
      <c r="M214" s="255"/>
      <c r="T214" s="256"/>
      <c r="AT214" s="252" t="s">
        <v>198</v>
      </c>
      <c r="AU214" s="252" t="s">
        <v>85</v>
      </c>
      <c r="AV214" s="250" t="s">
        <v>85</v>
      </c>
      <c r="AW214" s="250" t="s">
        <v>32</v>
      </c>
      <c r="AX214" s="250" t="s">
        <v>83</v>
      </c>
      <c r="AY214" s="252" t="s">
        <v>162</v>
      </c>
    </row>
    <row r="215" spans="2:65" s="162" customFormat="1" ht="16.5" customHeight="1">
      <c r="B215" s="161"/>
      <c r="C215" s="270" t="s">
        <v>351</v>
      </c>
      <c r="D215" s="270" t="s">
        <v>352</v>
      </c>
      <c r="E215" s="271" t="s">
        <v>353</v>
      </c>
      <c r="F215" s="272" t="s">
        <v>354</v>
      </c>
      <c r="G215" s="273" t="s">
        <v>355</v>
      </c>
      <c r="H215" s="274">
        <v>620.9</v>
      </c>
      <c r="I215" s="90"/>
      <c r="J215" s="275">
        <f>ROUND(I215*H215,2)</f>
        <v>0</v>
      </c>
      <c r="K215" s="272" t="s">
        <v>168</v>
      </c>
      <c r="L215" s="276"/>
      <c r="M215" s="277" t="s">
        <v>1</v>
      </c>
      <c r="N215" s="278" t="s">
        <v>41</v>
      </c>
      <c r="P215" s="245">
        <f>O215*H215</f>
        <v>0</v>
      </c>
      <c r="Q215" s="245">
        <v>1</v>
      </c>
      <c r="R215" s="245">
        <f>Q215*H215</f>
        <v>620.9</v>
      </c>
      <c r="S215" s="245">
        <v>0</v>
      </c>
      <c r="T215" s="246">
        <f>S215*H215</f>
        <v>0</v>
      </c>
      <c r="AR215" s="247" t="s">
        <v>194</v>
      </c>
      <c r="AT215" s="247" t="s">
        <v>352</v>
      </c>
      <c r="AU215" s="247" t="s">
        <v>85</v>
      </c>
      <c r="AY215" s="151" t="s">
        <v>162</v>
      </c>
      <c r="BE215" s="248">
        <f>IF(N215="základní",J215,0)</f>
        <v>0</v>
      </c>
      <c r="BF215" s="248">
        <f>IF(N215="snížená",J215,0)</f>
        <v>0</v>
      </c>
      <c r="BG215" s="248">
        <f>IF(N215="zákl. přenesená",J215,0)</f>
        <v>0</v>
      </c>
      <c r="BH215" s="248">
        <f>IF(N215="sníž. přenesená",J215,0)</f>
        <v>0</v>
      </c>
      <c r="BI215" s="248">
        <f>IF(N215="nulová",J215,0)</f>
        <v>0</v>
      </c>
      <c r="BJ215" s="151" t="s">
        <v>83</v>
      </c>
      <c r="BK215" s="248">
        <f>ROUND(I215*H215,2)</f>
        <v>0</v>
      </c>
      <c r="BL215" s="151" t="s">
        <v>169</v>
      </c>
      <c r="BM215" s="247" t="s">
        <v>356</v>
      </c>
    </row>
    <row r="216" spans="2:65" s="250" customFormat="1">
      <c r="B216" s="249"/>
      <c r="D216" s="251" t="s">
        <v>198</v>
      </c>
      <c r="E216" s="252" t="s">
        <v>1</v>
      </c>
      <c r="F216" s="253" t="s">
        <v>357</v>
      </c>
      <c r="H216" s="254">
        <v>620.9</v>
      </c>
      <c r="I216" s="87"/>
      <c r="L216" s="249"/>
      <c r="M216" s="255"/>
      <c r="T216" s="256"/>
      <c r="AT216" s="252" t="s">
        <v>198</v>
      </c>
      <c r="AU216" s="252" t="s">
        <v>85</v>
      </c>
      <c r="AV216" s="250" t="s">
        <v>85</v>
      </c>
      <c r="AW216" s="250" t="s">
        <v>32</v>
      </c>
      <c r="AX216" s="250" t="s">
        <v>83</v>
      </c>
      <c r="AY216" s="252" t="s">
        <v>162</v>
      </c>
    </row>
    <row r="217" spans="2:65" s="162" customFormat="1" ht="33" customHeight="1">
      <c r="B217" s="161"/>
      <c r="C217" s="237" t="s">
        <v>358</v>
      </c>
      <c r="D217" s="237" t="s">
        <v>164</v>
      </c>
      <c r="E217" s="238" t="s">
        <v>359</v>
      </c>
      <c r="F217" s="239" t="s">
        <v>360</v>
      </c>
      <c r="G217" s="240" t="s">
        <v>355</v>
      </c>
      <c r="H217" s="241">
        <v>4</v>
      </c>
      <c r="I217" s="86"/>
      <c r="J217" s="242">
        <f>ROUND(I217*H217,2)</f>
        <v>0</v>
      </c>
      <c r="K217" s="239" t="s">
        <v>168</v>
      </c>
      <c r="L217" s="161"/>
      <c r="M217" s="243" t="s">
        <v>1</v>
      </c>
      <c r="N217" s="244" t="s">
        <v>41</v>
      </c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AR217" s="247" t="s">
        <v>169</v>
      </c>
      <c r="AT217" s="247" t="s">
        <v>164</v>
      </c>
      <c r="AU217" s="247" t="s">
        <v>85</v>
      </c>
      <c r="AY217" s="151" t="s">
        <v>162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51" t="s">
        <v>83</v>
      </c>
      <c r="BK217" s="248">
        <f>ROUND(I217*H217,2)</f>
        <v>0</v>
      </c>
      <c r="BL217" s="151" t="s">
        <v>169</v>
      </c>
      <c r="BM217" s="247" t="s">
        <v>361</v>
      </c>
    </row>
    <row r="218" spans="2:65" s="258" customFormat="1">
      <c r="B218" s="257"/>
      <c r="D218" s="251" t="s">
        <v>198</v>
      </c>
      <c r="E218" s="259" t="s">
        <v>1</v>
      </c>
      <c r="F218" s="260" t="s">
        <v>362</v>
      </c>
      <c r="H218" s="259" t="s">
        <v>1</v>
      </c>
      <c r="I218" s="88"/>
      <c r="L218" s="257"/>
      <c r="M218" s="261"/>
      <c r="T218" s="262"/>
      <c r="AT218" s="259" t="s">
        <v>198</v>
      </c>
      <c r="AU218" s="259" t="s">
        <v>85</v>
      </c>
      <c r="AV218" s="258" t="s">
        <v>83</v>
      </c>
      <c r="AW218" s="258" t="s">
        <v>32</v>
      </c>
      <c r="AX218" s="258" t="s">
        <v>76</v>
      </c>
      <c r="AY218" s="259" t="s">
        <v>162</v>
      </c>
    </row>
    <row r="219" spans="2:65" s="250" customFormat="1">
      <c r="B219" s="249"/>
      <c r="D219" s="251" t="s">
        <v>198</v>
      </c>
      <c r="E219" s="252" t="s">
        <v>1</v>
      </c>
      <c r="F219" s="253" t="s">
        <v>363</v>
      </c>
      <c r="H219" s="254">
        <v>4</v>
      </c>
      <c r="I219" s="87"/>
      <c r="L219" s="249"/>
      <c r="M219" s="255"/>
      <c r="T219" s="256"/>
      <c r="AT219" s="252" t="s">
        <v>198</v>
      </c>
      <c r="AU219" s="252" t="s">
        <v>85</v>
      </c>
      <c r="AV219" s="250" t="s">
        <v>85</v>
      </c>
      <c r="AW219" s="250" t="s">
        <v>32</v>
      </c>
      <c r="AX219" s="250" t="s">
        <v>83</v>
      </c>
      <c r="AY219" s="252" t="s">
        <v>162</v>
      </c>
    </row>
    <row r="220" spans="2:65" s="162" customFormat="1" ht="33" customHeight="1">
      <c r="B220" s="161"/>
      <c r="C220" s="237" t="s">
        <v>364</v>
      </c>
      <c r="D220" s="237" t="s">
        <v>164</v>
      </c>
      <c r="E220" s="238" t="s">
        <v>359</v>
      </c>
      <c r="F220" s="239" t="s">
        <v>360</v>
      </c>
      <c r="G220" s="240" t="s">
        <v>355</v>
      </c>
      <c r="H220" s="241">
        <v>1032.1559999999999</v>
      </c>
      <c r="I220" s="86"/>
      <c r="J220" s="242">
        <f>ROUND(I220*H220,2)</f>
        <v>0</v>
      </c>
      <c r="K220" s="239" t="s">
        <v>168</v>
      </c>
      <c r="L220" s="161"/>
      <c r="M220" s="243" t="s">
        <v>1</v>
      </c>
      <c r="N220" s="244" t="s">
        <v>41</v>
      </c>
      <c r="P220" s="245">
        <f>O220*H220</f>
        <v>0</v>
      </c>
      <c r="Q220" s="245">
        <v>0</v>
      </c>
      <c r="R220" s="245">
        <f>Q220*H220</f>
        <v>0</v>
      </c>
      <c r="S220" s="245">
        <v>0</v>
      </c>
      <c r="T220" s="246">
        <f>S220*H220</f>
        <v>0</v>
      </c>
      <c r="AR220" s="247" t="s">
        <v>169</v>
      </c>
      <c r="AT220" s="247" t="s">
        <v>164</v>
      </c>
      <c r="AU220" s="247" t="s">
        <v>85</v>
      </c>
      <c r="AY220" s="151" t="s">
        <v>162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51" t="s">
        <v>83</v>
      </c>
      <c r="BK220" s="248">
        <f>ROUND(I220*H220,2)</f>
        <v>0</v>
      </c>
      <c r="BL220" s="151" t="s">
        <v>169</v>
      </c>
      <c r="BM220" s="247" t="s">
        <v>365</v>
      </c>
    </row>
    <row r="221" spans="2:65" s="250" customFormat="1">
      <c r="B221" s="249"/>
      <c r="D221" s="251" t="s">
        <v>198</v>
      </c>
      <c r="E221" s="252" t="s">
        <v>1</v>
      </c>
      <c r="F221" s="253" t="s">
        <v>366</v>
      </c>
      <c r="H221" s="254">
        <v>1032.1559999999999</v>
      </c>
      <c r="I221" s="87"/>
      <c r="L221" s="249"/>
      <c r="M221" s="255"/>
      <c r="T221" s="256"/>
      <c r="AT221" s="252" t="s">
        <v>198</v>
      </c>
      <c r="AU221" s="252" t="s">
        <v>85</v>
      </c>
      <c r="AV221" s="250" t="s">
        <v>85</v>
      </c>
      <c r="AW221" s="250" t="s">
        <v>32</v>
      </c>
      <c r="AX221" s="250" t="s">
        <v>83</v>
      </c>
      <c r="AY221" s="252" t="s">
        <v>162</v>
      </c>
    </row>
    <row r="222" spans="2:65" s="162" customFormat="1" ht="16.5" customHeight="1">
      <c r="B222" s="161"/>
      <c r="C222" s="237" t="s">
        <v>367</v>
      </c>
      <c r="D222" s="237" t="s">
        <v>164</v>
      </c>
      <c r="E222" s="238" t="s">
        <v>368</v>
      </c>
      <c r="F222" s="239" t="s">
        <v>369</v>
      </c>
      <c r="G222" s="240" t="s">
        <v>232</v>
      </c>
      <c r="H222" s="241">
        <v>516.07799999999997</v>
      </c>
      <c r="I222" s="86"/>
      <c r="J222" s="242">
        <f>ROUND(I222*H222,2)</f>
        <v>0</v>
      </c>
      <c r="K222" s="239" t="s">
        <v>168</v>
      </c>
      <c r="L222" s="161"/>
      <c r="M222" s="243" t="s">
        <v>1</v>
      </c>
      <c r="N222" s="244" t="s">
        <v>41</v>
      </c>
      <c r="P222" s="245">
        <f>O222*H222</f>
        <v>0</v>
      </c>
      <c r="Q222" s="245">
        <v>0</v>
      </c>
      <c r="R222" s="245">
        <f>Q222*H222</f>
        <v>0</v>
      </c>
      <c r="S222" s="245">
        <v>0</v>
      </c>
      <c r="T222" s="246">
        <f>S222*H222</f>
        <v>0</v>
      </c>
      <c r="AR222" s="247" t="s">
        <v>169</v>
      </c>
      <c r="AT222" s="247" t="s">
        <v>164</v>
      </c>
      <c r="AU222" s="247" t="s">
        <v>85</v>
      </c>
      <c r="AY222" s="151" t="s">
        <v>162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51" t="s">
        <v>83</v>
      </c>
      <c r="BK222" s="248">
        <f>ROUND(I222*H222,2)</f>
        <v>0</v>
      </c>
      <c r="BL222" s="151" t="s">
        <v>169</v>
      </c>
      <c r="BM222" s="247" t="s">
        <v>370</v>
      </c>
    </row>
    <row r="223" spans="2:65" s="250" customFormat="1">
      <c r="B223" s="249"/>
      <c r="D223" s="251" t="s">
        <v>198</v>
      </c>
      <c r="E223" s="252" t="s">
        <v>1</v>
      </c>
      <c r="F223" s="253" t="s">
        <v>102</v>
      </c>
      <c r="H223" s="254">
        <v>516.07799999999997</v>
      </c>
      <c r="I223" s="87"/>
      <c r="L223" s="249"/>
      <c r="M223" s="255"/>
      <c r="T223" s="256"/>
      <c r="AT223" s="252" t="s">
        <v>198</v>
      </c>
      <c r="AU223" s="252" t="s">
        <v>85</v>
      </c>
      <c r="AV223" s="250" t="s">
        <v>85</v>
      </c>
      <c r="AW223" s="250" t="s">
        <v>32</v>
      </c>
      <c r="AX223" s="250" t="s">
        <v>83</v>
      </c>
      <c r="AY223" s="252" t="s">
        <v>162</v>
      </c>
    </row>
    <row r="224" spans="2:65" s="162" customFormat="1" ht="16.5" customHeight="1">
      <c r="B224" s="161"/>
      <c r="C224" s="237" t="s">
        <v>371</v>
      </c>
      <c r="D224" s="237" t="s">
        <v>164</v>
      </c>
      <c r="E224" s="238" t="s">
        <v>368</v>
      </c>
      <c r="F224" s="239" t="s">
        <v>369</v>
      </c>
      <c r="G224" s="240" t="s">
        <v>232</v>
      </c>
      <c r="H224" s="241">
        <v>138.405</v>
      </c>
      <c r="I224" s="86"/>
      <c r="J224" s="242">
        <f>ROUND(I224*H224,2)</f>
        <v>0</v>
      </c>
      <c r="K224" s="239" t="s">
        <v>168</v>
      </c>
      <c r="L224" s="161"/>
      <c r="M224" s="243" t="s">
        <v>1</v>
      </c>
      <c r="N224" s="244" t="s">
        <v>41</v>
      </c>
      <c r="P224" s="245">
        <f>O224*H224</f>
        <v>0</v>
      </c>
      <c r="Q224" s="245">
        <v>0</v>
      </c>
      <c r="R224" s="245">
        <f>Q224*H224</f>
        <v>0</v>
      </c>
      <c r="S224" s="245">
        <v>0</v>
      </c>
      <c r="T224" s="246">
        <f>S224*H224</f>
        <v>0</v>
      </c>
      <c r="AR224" s="247" t="s">
        <v>169</v>
      </c>
      <c r="AT224" s="247" t="s">
        <v>164</v>
      </c>
      <c r="AU224" s="247" t="s">
        <v>85</v>
      </c>
      <c r="AY224" s="151" t="s">
        <v>162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51" t="s">
        <v>83</v>
      </c>
      <c r="BK224" s="248">
        <f>ROUND(I224*H224,2)</f>
        <v>0</v>
      </c>
      <c r="BL224" s="151" t="s">
        <v>169</v>
      </c>
      <c r="BM224" s="247" t="s">
        <v>372</v>
      </c>
    </row>
    <row r="225" spans="2:65" s="250" customFormat="1">
      <c r="B225" s="249"/>
      <c r="D225" s="251" t="s">
        <v>198</v>
      </c>
      <c r="E225" s="252" t="s">
        <v>1</v>
      </c>
      <c r="F225" s="253" t="s">
        <v>373</v>
      </c>
      <c r="H225" s="254">
        <v>138.405</v>
      </c>
      <c r="I225" s="87"/>
      <c r="L225" s="249"/>
      <c r="M225" s="255"/>
      <c r="T225" s="256"/>
      <c r="AT225" s="252" t="s">
        <v>198</v>
      </c>
      <c r="AU225" s="252" t="s">
        <v>85</v>
      </c>
      <c r="AV225" s="250" t="s">
        <v>85</v>
      </c>
      <c r="AW225" s="250" t="s">
        <v>32</v>
      </c>
      <c r="AX225" s="250" t="s">
        <v>83</v>
      </c>
      <c r="AY225" s="252" t="s">
        <v>162</v>
      </c>
    </row>
    <row r="226" spans="2:65" s="162" customFormat="1" ht="24.2" customHeight="1">
      <c r="B226" s="161"/>
      <c r="C226" s="237" t="s">
        <v>374</v>
      </c>
      <c r="D226" s="237" t="s">
        <v>164</v>
      </c>
      <c r="E226" s="238" t="s">
        <v>375</v>
      </c>
      <c r="F226" s="239" t="s">
        <v>376</v>
      </c>
      <c r="G226" s="240" t="s">
        <v>232</v>
      </c>
      <c r="H226" s="241">
        <v>5.5949999999999998</v>
      </c>
      <c r="I226" s="86"/>
      <c r="J226" s="242">
        <f>ROUND(I226*H226,2)</f>
        <v>0</v>
      </c>
      <c r="K226" s="239" t="s">
        <v>168</v>
      </c>
      <c r="L226" s="161"/>
      <c r="M226" s="243" t="s">
        <v>1</v>
      </c>
      <c r="N226" s="244" t="s">
        <v>41</v>
      </c>
      <c r="P226" s="245">
        <f>O226*H226</f>
        <v>0</v>
      </c>
      <c r="Q226" s="245">
        <v>0</v>
      </c>
      <c r="R226" s="245">
        <f>Q226*H226</f>
        <v>0</v>
      </c>
      <c r="S226" s="245">
        <v>0</v>
      </c>
      <c r="T226" s="246">
        <f>S226*H226</f>
        <v>0</v>
      </c>
      <c r="AR226" s="247" t="s">
        <v>169</v>
      </c>
      <c r="AT226" s="247" t="s">
        <v>164</v>
      </c>
      <c r="AU226" s="247" t="s">
        <v>85</v>
      </c>
      <c r="AY226" s="151" t="s">
        <v>162</v>
      </c>
      <c r="BE226" s="248">
        <f>IF(N226="základní",J226,0)</f>
        <v>0</v>
      </c>
      <c r="BF226" s="248">
        <f>IF(N226="snížená",J226,0)</f>
        <v>0</v>
      </c>
      <c r="BG226" s="248">
        <f>IF(N226="zákl. přenesená",J226,0)</f>
        <v>0</v>
      </c>
      <c r="BH226" s="248">
        <f>IF(N226="sníž. přenesená",J226,0)</f>
        <v>0</v>
      </c>
      <c r="BI226" s="248">
        <f>IF(N226="nulová",J226,0)</f>
        <v>0</v>
      </c>
      <c r="BJ226" s="151" t="s">
        <v>83</v>
      </c>
      <c r="BK226" s="248">
        <f>ROUND(I226*H226,2)</f>
        <v>0</v>
      </c>
      <c r="BL226" s="151" t="s">
        <v>169</v>
      </c>
      <c r="BM226" s="247" t="s">
        <v>377</v>
      </c>
    </row>
    <row r="227" spans="2:65" s="250" customFormat="1">
      <c r="B227" s="249"/>
      <c r="D227" s="251" t="s">
        <v>198</v>
      </c>
      <c r="E227" s="252" t="s">
        <v>1</v>
      </c>
      <c r="F227" s="253" t="s">
        <v>378</v>
      </c>
      <c r="H227" s="254">
        <v>6.984</v>
      </c>
      <c r="I227" s="87"/>
      <c r="L227" s="249"/>
      <c r="M227" s="255"/>
      <c r="T227" s="256"/>
      <c r="AT227" s="252" t="s">
        <v>198</v>
      </c>
      <c r="AU227" s="252" t="s">
        <v>85</v>
      </c>
      <c r="AV227" s="250" t="s">
        <v>85</v>
      </c>
      <c r="AW227" s="250" t="s">
        <v>32</v>
      </c>
      <c r="AX227" s="250" t="s">
        <v>76</v>
      </c>
      <c r="AY227" s="252" t="s">
        <v>162</v>
      </c>
    </row>
    <row r="228" spans="2:65" s="250" customFormat="1">
      <c r="B228" s="249"/>
      <c r="D228" s="251" t="s">
        <v>198</v>
      </c>
      <c r="E228" s="252" t="s">
        <v>1</v>
      </c>
      <c r="F228" s="253" t="s">
        <v>379</v>
      </c>
      <c r="H228" s="254">
        <v>-0.66</v>
      </c>
      <c r="I228" s="87"/>
      <c r="L228" s="249"/>
      <c r="M228" s="255"/>
      <c r="T228" s="256"/>
      <c r="AT228" s="252" t="s">
        <v>198</v>
      </c>
      <c r="AU228" s="252" t="s">
        <v>85</v>
      </c>
      <c r="AV228" s="250" t="s">
        <v>85</v>
      </c>
      <c r="AW228" s="250" t="s">
        <v>32</v>
      </c>
      <c r="AX228" s="250" t="s">
        <v>76</v>
      </c>
      <c r="AY228" s="252" t="s">
        <v>162</v>
      </c>
    </row>
    <row r="229" spans="2:65" s="250" customFormat="1">
      <c r="B229" s="249"/>
      <c r="D229" s="251" t="s">
        <v>198</v>
      </c>
      <c r="E229" s="252" t="s">
        <v>1</v>
      </c>
      <c r="F229" s="253" t="s">
        <v>380</v>
      </c>
      <c r="H229" s="254">
        <v>-0.72899999999999998</v>
      </c>
      <c r="I229" s="87"/>
      <c r="L229" s="249"/>
      <c r="M229" s="255"/>
      <c r="T229" s="256"/>
      <c r="AT229" s="252" t="s">
        <v>198</v>
      </c>
      <c r="AU229" s="252" t="s">
        <v>85</v>
      </c>
      <c r="AV229" s="250" t="s">
        <v>85</v>
      </c>
      <c r="AW229" s="250" t="s">
        <v>32</v>
      </c>
      <c r="AX229" s="250" t="s">
        <v>76</v>
      </c>
      <c r="AY229" s="252" t="s">
        <v>162</v>
      </c>
    </row>
    <row r="230" spans="2:65" s="264" customFormat="1">
      <c r="B230" s="263"/>
      <c r="D230" s="251" t="s">
        <v>198</v>
      </c>
      <c r="E230" s="265" t="s">
        <v>381</v>
      </c>
      <c r="F230" s="266" t="s">
        <v>236</v>
      </c>
      <c r="H230" s="267">
        <v>5.5949999999999998</v>
      </c>
      <c r="I230" s="89"/>
      <c r="L230" s="263"/>
      <c r="M230" s="268"/>
      <c r="T230" s="269"/>
      <c r="AT230" s="265" t="s">
        <v>198</v>
      </c>
      <c r="AU230" s="265" t="s">
        <v>85</v>
      </c>
      <c r="AV230" s="264" t="s">
        <v>169</v>
      </c>
      <c r="AW230" s="264" t="s">
        <v>32</v>
      </c>
      <c r="AX230" s="264" t="s">
        <v>83</v>
      </c>
      <c r="AY230" s="265" t="s">
        <v>162</v>
      </c>
    </row>
    <row r="231" spans="2:65" s="162" customFormat="1" ht="16.5" customHeight="1">
      <c r="B231" s="161"/>
      <c r="C231" s="270" t="s">
        <v>382</v>
      </c>
      <c r="D231" s="270" t="s">
        <v>352</v>
      </c>
      <c r="E231" s="271" t="s">
        <v>383</v>
      </c>
      <c r="F231" s="272" t="s">
        <v>384</v>
      </c>
      <c r="G231" s="273" t="s">
        <v>355</v>
      </c>
      <c r="H231" s="274">
        <v>11.19</v>
      </c>
      <c r="I231" s="90"/>
      <c r="J231" s="275">
        <f>ROUND(I231*H231,2)</f>
        <v>0</v>
      </c>
      <c r="K231" s="272" t="s">
        <v>168</v>
      </c>
      <c r="L231" s="276"/>
      <c r="M231" s="277" t="s">
        <v>1</v>
      </c>
      <c r="N231" s="278" t="s">
        <v>41</v>
      </c>
      <c r="P231" s="245">
        <f>O231*H231</f>
        <v>0</v>
      </c>
      <c r="Q231" s="245">
        <v>1</v>
      </c>
      <c r="R231" s="245">
        <f>Q231*H231</f>
        <v>11.19</v>
      </c>
      <c r="S231" s="245">
        <v>0</v>
      </c>
      <c r="T231" s="246">
        <f>S231*H231</f>
        <v>0</v>
      </c>
      <c r="AR231" s="247" t="s">
        <v>194</v>
      </c>
      <c r="AT231" s="247" t="s">
        <v>352</v>
      </c>
      <c r="AU231" s="247" t="s">
        <v>85</v>
      </c>
      <c r="AY231" s="151" t="s">
        <v>162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51" t="s">
        <v>83</v>
      </c>
      <c r="BK231" s="248">
        <f>ROUND(I231*H231,2)</f>
        <v>0</v>
      </c>
      <c r="BL231" s="151" t="s">
        <v>169</v>
      </c>
      <c r="BM231" s="247" t="s">
        <v>385</v>
      </c>
    </row>
    <row r="232" spans="2:65" s="162" customFormat="1" ht="24.2" customHeight="1">
      <c r="B232" s="161"/>
      <c r="C232" s="237" t="s">
        <v>386</v>
      </c>
      <c r="D232" s="237" t="s">
        <v>164</v>
      </c>
      <c r="E232" s="238" t="s">
        <v>387</v>
      </c>
      <c r="F232" s="239" t="s">
        <v>388</v>
      </c>
      <c r="G232" s="240" t="s">
        <v>232</v>
      </c>
      <c r="H232" s="241">
        <v>0.54</v>
      </c>
      <c r="I232" s="86"/>
      <c r="J232" s="242">
        <f>ROUND(I232*H232,2)</f>
        <v>0</v>
      </c>
      <c r="K232" s="239" t="s">
        <v>168</v>
      </c>
      <c r="L232" s="161"/>
      <c r="M232" s="243" t="s">
        <v>1</v>
      </c>
      <c r="N232" s="244" t="s">
        <v>41</v>
      </c>
      <c r="P232" s="245">
        <f>O232*H232</f>
        <v>0</v>
      </c>
      <c r="Q232" s="245">
        <v>0</v>
      </c>
      <c r="R232" s="245">
        <f>Q232*H232</f>
        <v>0</v>
      </c>
      <c r="S232" s="245">
        <v>0</v>
      </c>
      <c r="T232" s="246">
        <f>S232*H232</f>
        <v>0</v>
      </c>
      <c r="AR232" s="247" t="s">
        <v>169</v>
      </c>
      <c r="AT232" s="247" t="s">
        <v>164</v>
      </c>
      <c r="AU232" s="247" t="s">
        <v>85</v>
      </c>
      <c r="AY232" s="151" t="s">
        <v>162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51" t="s">
        <v>83</v>
      </c>
      <c r="BK232" s="248">
        <f>ROUND(I232*H232,2)</f>
        <v>0</v>
      </c>
      <c r="BL232" s="151" t="s">
        <v>169</v>
      </c>
      <c r="BM232" s="247" t="s">
        <v>389</v>
      </c>
    </row>
    <row r="233" spans="2:65" s="250" customFormat="1">
      <c r="B233" s="249"/>
      <c r="D233" s="251" t="s">
        <v>198</v>
      </c>
      <c r="E233" s="252" t="s">
        <v>1</v>
      </c>
      <c r="F233" s="253" t="s">
        <v>390</v>
      </c>
      <c r="H233" s="254">
        <v>0.54</v>
      </c>
      <c r="I233" s="87"/>
      <c r="L233" s="249"/>
      <c r="M233" s="255"/>
      <c r="T233" s="256"/>
      <c r="AT233" s="252" t="s">
        <v>198</v>
      </c>
      <c r="AU233" s="252" t="s">
        <v>85</v>
      </c>
      <c r="AV233" s="250" t="s">
        <v>85</v>
      </c>
      <c r="AW233" s="250" t="s">
        <v>32</v>
      </c>
      <c r="AX233" s="250" t="s">
        <v>76</v>
      </c>
      <c r="AY233" s="252" t="s">
        <v>162</v>
      </c>
    </row>
    <row r="234" spans="2:65" s="264" customFormat="1">
      <c r="B234" s="263"/>
      <c r="D234" s="251" t="s">
        <v>198</v>
      </c>
      <c r="E234" s="265" t="s">
        <v>108</v>
      </c>
      <c r="F234" s="266" t="s">
        <v>236</v>
      </c>
      <c r="H234" s="267">
        <v>0.54</v>
      </c>
      <c r="I234" s="89"/>
      <c r="L234" s="263"/>
      <c r="M234" s="268"/>
      <c r="T234" s="269"/>
      <c r="AT234" s="265" t="s">
        <v>198</v>
      </c>
      <c r="AU234" s="265" t="s">
        <v>85</v>
      </c>
      <c r="AV234" s="264" t="s">
        <v>169</v>
      </c>
      <c r="AW234" s="264" t="s">
        <v>32</v>
      </c>
      <c r="AX234" s="264" t="s">
        <v>83</v>
      </c>
      <c r="AY234" s="265" t="s">
        <v>162</v>
      </c>
    </row>
    <row r="235" spans="2:65" s="162" customFormat="1" ht="16.5" customHeight="1">
      <c r="B235" s="161"/>
      <c r="C235" s="270" t="s">
        <v>391</v>
      </c>
      <c r="D235" s="270" t="s">
        <v>352</v>
      </c>
      <c r="E235" s="271" t="s">
        <v>392</v>
      </c>
      <c r="F235" s="272" t="s">
        <v>393</v>
      </c>
      <c r="G235" s="273" t="s">
        <v>355</v>
      </c>
      <c r="H235" s="274">
        <v>1.08</v>
      </c>
      <c r="I235" s="90"/>
      <c r="J235" s="275">
        <f>ROUND(I235*H235,2)</f>
        <v>0</v>
      </c>
      <c r="K235" s="272" t="s">
        <v>168</v>
      </c>
      <c r="L235" s="276"/>
      <c r="M235" s="277" t="s">
        <v>1</v>
      </c>
      <c r="N235" s="278" t="s">
        <v>41</v>
      </c>
      <c r="P235" s="245">
        <f>O235*H235</f>
        <v>0</v>
      </c>
      <c r="Q235" s="245">
        <v>1</v>
      </c>
      <c r="R235" s="245">
        <f>Q235*H235</f>
        <v>1.08</v>
      </c>
      <c r="S235" s="245">
        <v>0</v>
      </c>
      <c r="T235" s="246">
        <f>S235*H235</f>
        <v>0</v>
      </c>
      <c r="AR235" s="247" t="s">
        <v>194</v>
      </c>
      <c r="AT235" s="247" t="s">
        <v>352</v>
      </c>
      <c r="AU235" s="247" t="s">
        <v>85</v>
      </c>
      <c r="AY235" s="151" t="s">
        <v>162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51" t="s">
        <v>83</v>
      </c>
      <c r="BK235" s="248">
        <f>ROUND(I235*H235,2)</f>
        <v>0</v>
      </c>
      <c r="BL235" s="151" t="s">
        <v>169</v>
      </c>
      <c r="BM235" s="247" t="s">
        <v>394</v>
      </c>
    </row>
    <row r="236" spans="2:65" s="250" customFormat="1">
      <c r="B236" s="249"/>
      <c r="D236" s="251" t="s">
        <v>198</v>
      </c>
      <c r="F236" s="253" t="s">
        <v>395</v>
      </c>
      <c r="H236" s="254">
        <v>1.08</v>
      </c>
      <c r="I236" s="87"/>
      <c r="L236" s="249"/>
      <c r="M236" s="255"/>
      <c r="T236" s="256"/>
      <c r="AT236" s="252" t="s">
        <v>198</v>
      </c>
      <c r="AU236" s="252" t="s">
        <v>85</v>
      </c>
      <c r="AV236" s="250" t="s">
        <v>85</v>
      </c>
      <c r="AW236" s="250" t="s">
        <v>3</v>
      </c>
      <c r="AX236" s="250" t="s">
        <v>83</v>
      </c>
      <c r="AY236" s="252" t="s">
        <v>162</v>
      </c>
    </row>
    <row r="237" spans="2:65" s="162" customFormat="1" ht="24.2" customHeight="1">
      <c r="B237" s="161"/>
      <c r="C237" s="237" t="s">
        <v>396</v>
      </c>
      <c r="D237" s="237" t="s">
        <v>164</v>
      </c>
      <c r="E237" s="238" t="s">
        <v>397</v>
      </c>
      <c r="F237" s="239" t="s">
        <v>398</v>
      </c>
      <c r="G237" s="240" t="s">
        <v>167</v>
      </c>
      <c r="H237" s="241">
        <v>1049</v>
      </c>
      <c r="I237" s="86"/>
      <c r="J237" s="242">
        <f>ROUND(I237*H237,2)</f>
        <v>0</v>
      </c>
      <c r="K237" s="239" t="s">
        <v>168</v>
      </c>
      <c r="L237" s="161"/>
      <c r="M237" s="243" t="s">
        <v>1</v>
      </c>
      <c r="N237" s="244" t="s">
        <v>41</v>
      </c>
      <c r="P237" s="245">
        <f>O237*H237</f>
        <v>0</v>
      </c>
      <c r="Q237" s="245">
        <v>0</v>
      </c>
      <c r="R237" s="245">
        <f>Q237*H237</f>
        <v>0</v>
      </c>
      <c r="S237" s="245">
        <v>0</v>
      </c>
      <c r="T237" s="246">
        <f>S237*H237</f>
        <v>0</v>
      </c>
      <c r="AR237" s="247" t="s">
        <v>169</v>
      </c>
      <c r="AT237" s="247" t="s">
        <v>164</v>
      </c>
      <c r="AU237" s="247" t="s">
        <v>85</v>
      </c>
      <c r="AY237" s="151" t="s">
        <v>162</v>
      </c>
      <c r="BE237" s="248">
        <f>IF(N237="základní",J237,0)</f>
        <v>0</v>
      </c>
      <c r="BF237" s="248">
        <f>IF(N237="snížená",J237,0)</f>
        <v>0</v>
      </c>
      <c r="BG237" s="248">
        <f>IF(N237="zákl. přenesená",J237,0)</f>
        <v>0</v>
      </c>
      <c r="BH237" s="248">
        <f>IF(N237="sníž. přenesená",J237,0)</f>
        <v>0</v>
      </c>
      <c r="BI237" s="248">
        <f>IF(N237="nulová",J237,0)</f>
        <v>0</v>
      </c>
      <c r="BJ237" s="151" t="s">
        <v>83</v>
      </c>
      <c r="BK237" s="248">
        <f>ROUND(I237*H237,2)</f>
        <v>0</v>
      </c>
      <c r="BL237" s="151" t="s">
        <v>169</v>
      </c>
      <c r="BM237" s="247" t="s">
        <v>399</v>
      </c>
    </row>
    <row r="238" spans="2:65" s="250" customFormat="1">
      <c r="B238" s="249"/>
      <c r="D238" s="251" t="s">
        <v>198</v>
      </c>
      <c r="E238" s="252" t="s">
        <v>1</v>
      </c>
      <c r="F238" s="253" t="s">
        <v>400</v>
      </c>
      <c r="H238" s="254">
        <v>1049</v>
      </c>
      <c r="I238" s="87"/>
      <c r="L238" s="249"/>
      <c r="M238" s="255"/>
      <c r="T238" s="256"/>
      <c r="AT238" s="252" t="s">
        <v>198</v>
      </c>
      <c r="AU238" s="252" t="s">
        <v>85</v>
      </c>
      <c r="AV238" s="250" t="s">
        <v>85</v>
      </c>
      <c r="AW238" s="250" t="s">
        <v>32</v>
      </c>
      <c r="AX238" s="250" t="s">
        <v>83</v>
      </c>
      <c r="AY238" s="252" t="s">
        <v>162</v>
      </c>
    </row>
    <row r="239" spans="2:65" s="162" customFormat="1" ht="33" customHeight="1">
      <c r="B239" s="161"/>
      <c r="C239" s="237" t="s">
        <v>401</v>
      </c>
      <c r="D239" s="237" t="s">
        <v>164</v>
      </c>
      <c r="E239" s="238" t="s">
        <v>402</v>
      </c>
      <c r="F239" s="239" t="s">
        <v>403</v>
      </c>
      <c r="G239" s="240" t="s">
        <v>167</v>
      </c>
      <c r="H239" s="241">
        <v>249.2</v>
      </c>
      <c r="I239" s="86"/>
      <c r="J239" s="242">
        <f>ROUND(I239*H239,2)</f>
        <v>0</v>
      </c>
      <c r="K239" s="239" t="s">
        <v>168</v>
      </c>
      <c r="L239" s="161"/>
      <c r="M239" s="243" t="s">
        <v>1</v>
      </c>
      <c r="N239" s="244" t="s">
        <v>41</v>
      </c>
      <c r="P239" s="245">
        <f>O239*H239</f>
        <v>0</v>
      </c>
      <c r="Q239" s="245">
        <v>0</v>
      </c>
      <c r="R239" s="245">
        <f>Q239*H239</f>
        <v>0</v>
      </c>
      <c r="S239" s="245">
        <v>0</v>
      </c>
      <c r="T239" s="246">
        <f>S239*H239</f>
        <v>0</v>
      </c>
      <c r="AR239" s="247" t="s">
        <v>169</v>
      </c>
      <c r="AT239" s="247" t="s">
        <v>164</v>
      </c>
      <c r="AU239" s="247" t="s">
        <v>85</v>
      </c>
      <c r="AY239" s="151" t="s">
        <v>162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51" t="s">
        <v>83</v>
      </c>
      <c r="BK239" s="248">
        <f>ROUND(I239*H239,2)</f>
        <v>0</v>
      </c>
      <c r="BL239" s="151" t="s">
        <v>169</v>
      </c>
      <c r="BM239" s="247" t="s">
        <v>404</v>
      </c>
    </row>
    <row r="240" spans="2:65" s="250" customFormat="1">
      <c r="B240" s="249"/>
      <c r="D240" s="251" t="s">
        <v>198</v>
      </c>
      <c r="E240" s="252" t="s">
        <v>1</v>
      </c>
      <c r="F240" s="253" t="s">
        <v>405</v>
      </c>
      <c r="H240" s="254">
        <v>249.2</v>
      </c>
      <c r="I240" s="87"/>
      <c r="L240" s="249"/>
      <c r="M240" s="255"/>
      <c r="T240" s="256"/>
      <c r="AT240" s="252" t="s">
        <v>198</v>
      </c>
      <c r="AU240" s="252" t="s">
        <v>85</v>
      </c>
      <c r="AV240" s="250" t="s">
        <v>85</v>
      </c>
      <c r="AW240" s="250" t="s">
        <v>32</v>
      </c>
      <c r="AX240" s="250" t="s">
        <v>83</v>
      </c>
      <c r="AY240" s="252" t="s">
        <v>162</v>
      </c>
    </row>
    <row r="241" spans="2:65" s="162" customFormat="1" ht="24.2" customHeight="1">
      <c r="B241" s="161"/>
      <c r="C241" s="237" t="s">
        <v>406</v>
      </c>
      <c r="D241" s="237" t="s">
        <v>164</v>
      </c>
      <c r="E241" s="238" t="s">
        <v>407</v>
      </c>
      <c r="F241" s="239" t="s">
        <v>408</v>
      </c>
      <c r="G241" s="240" t="s">
        <v>167</v>
      </c>
      <c r="H241" s="241">
        <v>249.2</v>
      </c>
      <c r="I241" s="86"/>
      <c r="J241" s="242">
        <f>ROUND(I241*H241,2)</f>
        <v>0</v>
      </c>
      <c r="K241" s="239" t="s">
        <v>168</v>
      </c>
      <c r="L241" s="161"/>
      <c r="M241" s="243" t="s">
        <v>1</v>
      </c>
      <c r="N241" s="244" t="s">
        <v>41</v>
      </c>
      <c r="P241" s="245">
        <f>O241*H241</f>
        <v>0</v>
      </c>
      <c r="Q241" s="245">
        <v>0</v>
      </c>
      <c r="R241" s="245">
        <f>Q241*H241</f>
        <v>0</v>
      </c>
      <c r="S241" s="245">
        <v>0</v>
      </c>
      <c r="T241" s="246">
        <f>S241*H241</f>
        <v>0</v>
      </c>
      <c r="AR241" s="247" t="s">
        <v>169</v>
      </c>
      <c r="AT241" s="247" t="s">
        <v>164</v>
      </c>
      <c r="AU241" s="247" t="s">
        <v>85</v>
      </c>
      <c r="AY241" s="151" t="s">
        <v>162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51" t="s">
        <v>83</v>
      </c>
      <c r="BK241" s="248">
        <f>ROUND(I241*H241,2)</f>
        <v>0</v>
      </c>
      <c r="BL241" s="151" t="s">
        <v>169</v>
      </c>
      <c r="BM241" s="247" t="s">
        <v>409</v>
      </c>
    </row>
    <row r="242" spans="2:65" s="162" customFormat="1" ht="16.5" customHeight="1">
      <c r="B242" s="161"/>
      <c r="C242" s="270" t="s">
        <v>410</v>
      </c>
      <c r="D242" s="270" t="s">
        <v>352</v>
      </c>
      <c r="E242" s="271" t="s">
        <v>411</v>
      </c>
      <c r="F242" s="272" t="s">
        <v>412</v>
      </c>
      <c r="G242" s="273" t="s">
        <v>413</v>
      </c>
      <c r="H242" s="274">
        <v>7.5880000000000001</v>
      </c>
      <c r="I242" s="90"/>
      <c r="J242" s="275">
        <f>ROUND(I242*H242,2)</f>
        <v>0</v>
      </c>
      <c r="K242" s="272" t="s">
        <v>168</v>
      </c>
      <c r="L242" s="276"/>
      <c r="M242" s="277" t="s">
        <v>1</v>
      </c>
      <c r="N242" s="278" t="s">
        <v>41</v>
      </c>
      <c r="P242" s="245">
        <f>O242*H242</f>
        <v>0</v>
      </c>
      <c r="Q242" s="245">
        <v>1E-3</v>
      </c>
      <c r="R242" s="245">
        <f>Q242*H242</f>
        <v>7.5880000000000001E-3</v>
      </c>
      <c r="S242" s="245">
        <v>0</v>
      </c>
      <c r="T242" s="246">
        <f>S242*H242</f>
        <v>0</v>
      </c>
      <c r="AR242" s="247" t="s">
        <v>194</v>
      </c>
      <c r="AT242" s="247" t="s">
        <v>352</v>
      </c>
      <c r="AU242" s="247" t="s">
        <v>85</v>
      </c>
      <c r="AY242" s="151" t="s">
        <v>162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51" t="s">
        <v>83</v>
      </c>
      <c r="BK242" s="248">
        <f>ROUND(I242*H242,2)</f>
        <v>0</v>
      </c>
      <c r="BL242" s="151" t="s">
        <v>169</v>
      </c>
      <c r="BM242" s="247" t="s">
        <v>414</v>
      </c>
    </row>
    <row r="243" spans="2:65" s="250" customFormat="1">
      <c r="B243" s="249"/>
      <c r="D243" s="251" t="s">
        <v>198</v>
      </c>
      <c r="E243" s="252" t="s">
        <v>1</v>
      </c>
      <c r="F243" s="253" t="s">
        <v>415</v>
      </c>
      <c r="H243" s="254">
        <v>7.5880000000000001</v>
      </c>
      <c r="I243" s="87"/>
      <c r="L243" s="249"/>
      <c r="M243" s="255"/>
      <c r="T243" s="256"/>
      <c r="AT243" s="252" t="s">
        <v>198</v>
      </c>
      <c r="AU243" s="252" t="s">
        <v>85</v>
      </c>
      <c r="AV243" s="250" t="s">
        <v>85</v>
      </c>
      <c r="AW243" s="250" t="s">
        <v>32</v>
      </c>
      <c r="AX243" s="250" t="s">
        <v>83</v>
      </c>
      <c r="AY243" s="252" t="s">
        <v>162</v>
      </c>
    </row>
    <row r="244" spans="2:65" s="162" customFormat="1" ht="21.75" customHeight="1">
      <c r="B244" s="161"/>
      <c r="C244" s="237" t="s">
        <v>416</v>
      </c>
      <c r="D244" s="237" t="s">
        <v>164</v>
      </c>
      <c r="E244" s="238" t="s">
        <v>417</v>
      </c>
      <c r="F244" s="239" t="s">
        <v>418</v>
      </c>
      <c r="G244" s="240" t="s">
        <v>167</v>
      </c>
      <c r="H244" s="241">
        <v>249.2</v>
      </c>
      <c r="I244" s="86"/>
      <c r="J244" s="242">
        <f>ROUND(I244*H244,2)</f>
        <v>0</v>
      </c>
      <c r="K244" s="239" t="s">
        <v>168</v>
      </c>
      <c r="L244" s="161"/>
      <c r="M244" s="243" t="s">
        <v>1</v>
      </c>
      <c r="N244" s="244" t="s">
        <v>41</v>
      </c>
      <c r="P244" s="245">
        <f>O244*H244</f>
        <v>0</v>
      </c>
      <c r="Q244" s="245">
        <v>0</v>
      </c>
      <c r="R244" s="245">
        <f>Q244*H244</f>
        <v>0</v>
      </c>
      <c r="S244" s="245">
        <v>0</v>
      </c>
      <c r="T244" s="246">
        <f>S244*H244</f>
        <v>0</v>
      </c>
      <c r="AR244" s="247" t="s">
        <v>169</v>
      </c>
      <c r="AT244" s="247" t="s">
        <v>164</v>
      </c>
      <c r="AU244" s="247" t="s">
        <v>85</v>
      </c>
      <c r="AY244" s="151" t="s">
        <v>162</v>
      </c>
      <c r="BE244" s="248">
        <f>IF(N244="základní",J244,0)</f>
        <v>0</v>
      </c>
      <c r="BF244" s="248">
        <f>IF(N244="snížená",J244,0)</f>
        <v>0</v>
      </c>
      <c r="BG244" s="248">
        <f>IF(N244="zákl. přenesená",J244,0)</f>
        <v>0</v>
      </c>
      <c r="BH244" s="248">
        <f>IF(N244="sníž. přenesená",J244,0)</f>
        <v>0</v>
      </c>
      <c r="BI244" s="248">
        <f>IF(N244="nulová",J244,0)</f>
        <v>0</v>
      </c>
      <c r="BJ244" s="151" t="s">
        <v>83</v>
      </c>
      <c r="BK244" s="248">
        <f>ROUND(I244*H244,2)</f>
        <v>0</v>
      </c>
      <c r="BL244" s="151" t="s">
        <v>169</v>
      </c>
      <c r="BM244" s="247" t="s">
        <v>419</v>
      </c>
    </row>
    <row r="245" spans="2:65" s="162" customFormat="1" ht="21.75" customHeight="1">
      <c r="B245" s="161"/>
      <c r="C245" s="237" t="s">
        <v>420</v>
      </c>
      <c r="D245" s="237" t="s">
        <v>164</v>
      </c>
      <c r="E245" s="238" t="s">
        <v>421</v>
      </c>
      <c r="F245" s="239" t="s">
        <v>422</v>
      </c>
      <c r="G245" s="240" t="s">
        <v>167</v>
      </c>
      <c r="H245" s="241">
        <v>249.2</v>
      </c>
      <c r="I245" s="86"/>
      <c r="J245" s="242">
        <f>ROUND(I245*H245,2)</f>
        <v>0</v>
      </c>
      <c r="K245" s="239" t="s">
        <v>168</v>
      </c>
      <c r="L245" s="161"/>
      <c r="M245" s="243" t="s">
        <v>1</v>
      </c>
      <c r="N245" s="244" t="s">
        <v>41</v>
      </c>
      <c r="P245" s="245">
        <f>O245*H245</f>
        <v>0</v>
      </c>
      <c r="Q245" s="245">
        <v>0</v>
      </c>
      <c r="R245" s="245">
        <f>Q245*H245</f>
        <v>0</v>
      </c>
      <c r="S245" s="245">
        <v>0</v>
      </c>
      <c r="T245" s="246">
        <f>S245*H245</f>
        <v>0</v>
      </c>
      <c r="AR245" s="247" t="s">
        <v>169</v>
      </c>
      <c r="AT245" s="247" t="s">
        <v>164</v>
      </c>
      <c r="AU245" s="247" t="s">
        <v>85</v>
      </c>
      <c r="AY245" s="151" t="s">
        <v>162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51" t="s">
        <v>83</v>
      </c>
      <c r="BK245" s="248">
        <f>ROUND(I245*H245,2)</f>
        <v>0</v>
      </c>
      <c r="BL245" s="151" t="s">
        <v>169</v>
      </c>
      <c r="BM245" s="247" t="s">
        <v>423</v>
      </c>
    </row>
    <row r="246" spans="2:65" s="250" customFormat="1">
      <c r="B246" s="249"/>
      <c r="D246" s="251" t="s">
        <v>198</v>
      </c>
      <c r="E246" s="252" t="s">
        <v>1</v>
      </c>
      <c r="F246" s="253" t="s">
        <v>405</v>
      </c>
      <c r="H246" s="254">
        <v>249.2</v>
      </c>
      <c r="I246" s="87"/>
      <c r="L246" s="249"/>
      <c r="M246" s="255"/>
      <c r="T246" s="256"/>
      <c r="AT246" s="252" t="s">
        <v>198</v>
      </c>
      <c r="AU246" s="252" t="s">
        <v>85</v>
      </c>
      <c r="AV246" s="250" t="s">
        <v>85</v>
      </c>
      <c r="AW246" s="250" t="s">
        <v>32</v>
      </c>
      <c r="AX246" s="250" t="s">
        <v>83</v>
      </c>
      <c r="AY246" s="252" t="s">
        <v>162</v>
      </c>
    </row>
    <row r="247" spans="2:65" s="162" customFormat="1" ht="16.5" customHeight="1">
      <c r="B247" s="161"/>
      <c r="C247" s="237" t="s">
        <v>424</v>
      </c>
      <c r="D247" s="237" t="s">
        <v>164</v>
      </c>
      <c r="E247" s="238" t="s">
        <v>425</v>
      </c>
      <c r="F247" s="239" t="s">
        <v>426</v>
      </c>
      <c r="G247" s="240" t="s">
        <v>167</v>
      </c>
      <c r="H247" s="241">
        <v>249.2</v>
      </c>
      <c r="I247" s="86"/>
      <c r="J247" s="242">
        <f>ROUND(I247*H247,2)</f>
        <v>0</v>
      </c>
      <c r="K247" s="239" t="s">
        <v>168</v>
      </c>
      <c r="L247" s="161"/>
      <c r="M247" s="243" t="s">
        <v>1</v>
      </c>
      <c r="N247" s="244" t="s">
        <v>41</v>
      </c>
      <c r="P247" s="245">
        <f>O247*H247</f>
        <v>0</v>
      </c>
      <c r="Q247" s="245">
        <v>0</v>
      </c>
      <c r="R247" s="245">
        <f>Q247*H247</f>
        <v>0</v>
      </c>
      <c r="S247" s="245">
        <v>0</v>
      </c>
      <c r="T247" s="246">
        <f>S247*H247</f>
        <v>0</v>
      </c>
      <c r="AR247" s="247" t="s">
        <v>169</v>
      </c>
      <c r="AT247" s="247" t="s">
        <v>164</v>
      </c>
      <c r="AU247" s="247" t="s">
        <v>85</v>
      </c>
      <c r="AY247" s="151" t="s">
        <v>162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51" t="s">
        <v>83</v>
      </c>
      <c r="BK247" s="248">
        <f>ROUND(I247*H247,2)</f>
        <v>0</v>
      </c>
      <c r="BL247" s="151" t="s">
        <v>169</v>
      </c>
      <c r="BM247" s="247" t="s">
        <v>427</v>
      </c>
    </row>
    <row r="248" spans="2:65" s="162" customFormat="1" ht="33" customHeight="1">
      <c r="B248" s="161"/>
      <c r="C248" s="237" t="s">
        <v>428</v>
      </c>
      <c r="D248" s="237" t="s">
        <v>164</v>
      </c>
      <c r="E248" s="238" t="s">
        <v>429</v>
      </c>
      <c r="F248" s="239" t="s">
        <v>430</v>
      </c>
      <c r="G248" s="240" t="s">
        <v>167</v>
      </c>
      <c r="H248" s="241">
        <v>249.2</v>
      </c>
      <c r="I248" s="86"/>
      <c r="J248" s="242">
        <f>ROUND(I248*H248,2)</f>
        <v>0</v>
      </c>
      <c r="K248" s="239" t="s">
        <v>168</v>
      </c>
      <c r="L248" s="161"/>
      <c r="M248" s="243" t="s">
        <v>1</v>
      </c>
      <c r="N248" s="244" t="s">
        <v>41</v>
      </c>
      <c r="P248" s="245">
        <f>O248*H248</f>
        <v>0</v>
      </c>
      <c r="Q248" s="245">
        <v>0</v>
      </c>
      <c r="R248" s="245">
        <f>Q248*H248</f>
        <v>0</v>
      </c>
      <c r="S248" s="245">
        <v>0</v>
      </c>
      <c r="T248" s="246">
        <f>S248*H248</f>
        <v>0</v>
      </c>
      <c r="AR248" s="247" t="s">
        <v>169</v>
      </c>
      <c r="AT248" s="247" t="s">
        <v>164</v>
      </c>
      <c r="AU248" s="247" t="s">
        <v>85</v>
      </c>
      <c r="AY248" s="151" t="s">
        <v>162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51" t="s">
        <v>83</v>
      </c>
      <c r="BK248" s="248">
        <f>ROUND(I248*H248,2)</f>
        <v>0</v>
      </c>
      <c r="BL248" s="151" t="s">
        <v>169</v>
      </c>
      <c r="BM248" s="247" t="s">
        <v>431</v>
      </c>
    </row>
    <row r="249" spans="2:65" s="162" customFormat="1" ht="21.75" customHeight="1">
      <c r="B249" s="161"/>
      <c r="C249" s="237" t="s">
        <v>432</v>
      </c>
      <c r="D249" s="237" t="s">
        <v>164</v>
      </c>
      <c r="E249" s="238" t="s">
        <v>433</v>
      </c>
      <c r="F249" s="239" t="s">
        <v>434</v>
      </c>
      <c r="G249" s="240" t="s">
        <v>167</v>
      </c>
      <c r="H249" s="241">
        <v>249.2</v>
      </c>
      <c r="I249" s="86"/>
      <c r="J249" s="242">
        <f>ROUND(I249*H249,2)</f>
        <v>0</v>
      </c>
      <c r="K249" s="239" t="s">
        <v>168</v>
      </c>
      <c r="L249" s="161"/>
      <c r="M249" s="243" t="s">
        <v>1</v>
      </c>
      <c r="N249" s="244" t="s">
        <v>41</v>
      </c>
      <c r="P249" s="245">
        <f>O249*H249</f>
        <v>0</v>
      </c>
      <c r="Q249" s="245">
        <v>0</v>
      </c>
      <c r="R249" s="245">
        <f>Q249*H249</f>
        <v>0</v>
      </c>
      <c r="S249" s="245">
        <v>0</v>
      </c>
      <c r="T249" s="246">
        <f>S249*H249</f>
        <v>0</v>
      </c>
      <c r="AR249" s="247" t="s">
        <v>169</v>
      </c>
      <c r="AT249" s="247" t="s">
        <v>164</v>
      </c>
      <c r="AU249" s="247" t="s">
        <v>85</v>
      </c>
      <c r="AY249" s="151" t="s">
        <v>162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51" t="s">
        <v>83</v>
      </c>
      <c r="BK249" s="248">
        <f>ROUND(I249*H249,2)</f>
        <v>0</v>
      </c>
      <c r="BL249" s="151" t="s">
        <v>169</v>
      </c>
      <c r="BM249" s="247" t="s">
        <v>435</v>
      </c>
    </row>
    <row r="250" spans="2:65" s="226" customFormat="1" ht="22.9" customHeight="1">
      <c r="B250" s="225"/>
      <c r="D250" s="227" t="s">
        <v>75</v>
      </c>
      <c r="E250" s="235" t="s">
        <v>436</v>
      </c>
      <c r="F250" s="235" t="s">
        <v>437</v>
      </c>
      <c r="I250" s="85"/>
      <c r="J250" s="236">
        <f>BK250</f>
        <v>0</v>
      </c>
      <c r="L250" s="225"/>
      <c r="M250" s="230"/>
      <c r="P250" s="231">
        <f>SUM(P251:P271)</f>
        <v>0</v>
      </c>
      <c r="R250" s="231">
        <f>SUM(R251:R271)</f>
        <v>2.8977300000000006</v>
      </c>
      <c r="T250" s="232">
        <f>SUM(T251:T271)</f>
        <v>0</v>
      </c>
      <c r="AR250" s="227" t="s">
        <v>83</v>
      </c>
      <c r="AT250" s="233" t="s">
        <v>75</v>
      </c>
      <c r="AU250" s="233" t="s">
        <v>83</v>
      </c>
      <c r="AY250" s="227" t="s">
        <v>162</v>
      </c>
      <c r="BK250" s="234">
        <f>SUM(BK251:BK271)</f>
        <v>0</v>
      </c>
    </row>
    <row r="251" spans="2:65" s="162" customFormat="1" ht="33" customHeight="1">
      <c r="B251" s="161"/>
      <c r="C251" s="237" t="s">
        <v>438</v>
      </c>
      <c r="D251" s="237" t="s">
        <v>164</v>
      </c>
      <c r="E251" s="238" t="s">
        <v>439</v>
      </c>
      <c r="F251" s="239" t="s">
        <v>440</v>
      </c>
      <c r="G251" s="240" t="s">
        <v>177</v>
      </c>
      <c r="H251" s="241">
        <v>11</v>
      </c>
      <c r="I251" s="86"/>
      <c r="J251" s="242">
        <f>ROUND(I251*H251,2)</f>
        <v>0</v>
      </c>
      <c r="K251" s="239" t="s">
        <v>168</v>
      </c>
      <c r="L251" s="161"/>
      <c r="M251" s="243" t="s">
        <v>1</v>
      </c>
      <c r="N251" s="244" t="s">
        <v>41</v>
      </c>
      <c r="P251" s="245">
        <f>O251*H251</f>
        <v>0</v>
      </c>
      <c r="Q251" s="245">
        <v>0</v>
      </c>
      <c r="R251" s="245">
        <f>Q251*H251</f>
        <v>0</v>
      </c>
      <c r="S251" s="245">
        <v>0</v>
      </c>
      <c r="T251" s="246">
        <f>S251*H251</f>
        <v>0</v>
      </c>
      <c r="AR251" s="247" t="s">
        <v>169</v>
      </c>
      <c r="AT251" s="247" t="s">
        <v>164</v>
      </c>
      <c r="AU251" s="247" t="s">
        <v>85</v>
      </c>
      <c r="AY251" s="151" t="s">
        <v>162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51" t="s">
        <v>83</v>
      </c>
      <c r="BK251" s="248">
        <f>ROUND(I251*H251,2)</f>
        <v>0</v>
      </c>
      <c r="BL251" s="151" t="s">
        <v>169</v>
      </c>
      <c r="BM251" s="247" t="s">
        <v>441</v>
      </c>
    </row>
    <row r="252" spans="2:65" s="162" customFormat="1" ht="16.5" customHeight="1">
      <c r="B252" s="161"/>
      <c r="C252" s="270" t="s">
        <v>442</v>
      </c>
      <c r="D252" s="270" t="s">
        <v>352</v>
      </c>
      <c r="E252" s="271" t="s">
        <v>443</v>
      </c>
      <c r="F252" s="272" t="s">
        <v>444</v>
      </c>
      <c r="G252" s="273" t="s">
        <v>232</v>
      </c>
      <c r="H252" s="274">
        <v>5.665</v>
      </c>
      <c r="I252" s="90"/>
      <c r="J252" s="275">
        <f>ROUND(I252*H252,2)</f>
        <v>0</v>
      </c>
      <c r="K252" s="272" t="s">
        <v>168</v>
      </c>
      <c r="L252" s="276"/>
      <c r="M252" s="277" t="s">
        <v>1</v>
      </c>
      <c r="N252" s="278" t="s">
        <v>41</v>
      </c>
      <c r="P252" s="245">
        <f>O252*H252</f>
        <v>0</v>
      </c>
      <c r="Q252" s="245">
        <v>0.22</v>
      </c>
      <c r="R252" s="245">
        <f>Q252*H252</f>
        <v>1.2463</v>
      </c>
      <c r="S252" s="245">
        <v>0</v>
      </c>
      <c r="T252" s="246">
        <f>S252*H252</f>
        <v>0</v>
      </c>
      <c r="AR252" s="247" t="s">
        <v>194</v>
      </c>
      <c r="AT252" s="247" t="s">
        <v>352</v>
      </c>
      <c r="AU252" s="247" t="s">
        <v>85</v>
      </c>
      <c r="AY252" s="151" t="s">
        <v>162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51" t="s">
        <v>83</v>
      </c>
      <c r="BK252" s="248">
        <f>ROUND(I252*H252,2)</f>
        <v>0</v>
      </c>
      <c r="BL252" s="151" t="s">
        <v>169</v>
      </c>
      <c r="BM252" s="247" t="s">
        <v>445</v>
      </c>
    </row>
    <row r="253" spans="2:65" s="250" customFormat="1">
      <c r="B253" s="249"/>
      <c r="D253" s="251" t="s">
        <v>198</v>
      </c>
      <c r="E253" s="252" t="s">
        <v>1</v>
      </c>
      <c r="F253" s="253" t="s">
        <v>446</v>
      </c>
      <c r="H253" s="254">
        <v>5.665</v>
      </c>
      <c r="I253" s="87"/>
      <c r="L253" s="249"/>
      <c r="M253" s="255"/>
      <c r="T253" s="256"/>
      <c r="AT253" s="252" t="s">
        <v>198</v>
      </c>
      <c r="AU253" s="252" t="s">
        <v>85</v>
      </c>
      <c r="AV253" s="250" t="s">
        <v>85</v>
      </c>
      <c r="AW253" s="250" t="s">
        <v>32</v>
      </c>
      <c r="AX253" s="250" t="s">
        <v>83</v>
      </c>
      <c r="AY253" s="252" t="s">
        <v>162</v>
      </c>
    </row>
    <row r="254" spans="2:65" s="162" customFormat="1" ht="24.2" customHeight="1">
      <c r="B254" s="161"/>
      <c r="C254" s="237" t="s">
        <v>447</v>
      </c>
      <c r="D254" s="237" t="s">
        <v>164</v>
      </c>
      <c r="E254" s="238" t="s">
        <v>448</v>
      </c>
      <c r="F254" s="239" t="s">
        <v>449</v>
      </c>
      <c r="G254" s="240" t="s">
        <v>177</v>
      </c>
      <c r="H254" s="241">
        <v>11</v>
      </c>
      <c r="I254" s="86"/>
      <c r="J254" s="242">
        <f>ROUND(I254*H254,2)</f>
        <v>0</v>
      </c>
      <c r="K254" s="239" t="s">
        <v>168</v>
      </c>
      <c r="L254" s="161"/>
      <c r="M254" s="243" t="s">
        <v>1</v>
      </c>
      <c r="N254" s="244" t="s">
        <v>41</v>
      </c>
      <c r="P254" s="245">
        <f>O254*H254</f>
        <v>0</v>
      </c>
      <c r="Q254" s="245">
        <v>0</v>
      </c>
      <c r="R254" s="245">
        <f>Q254*H254</f>
        <v>0</v>
      </c>
      <c r="S254" s="245">
        <v>0</v>
      </c>
      <c r="T254" s="246">
        <f>S254*H254</f>
        <v>0</v>
      </c>
      <c r="AR254" s="247" t="s">
        <v>169</v>
      </c>
      <c r="AT254" s="247" t="s">
        <v>164</v>
      </c>
      <c r="AU254" s="247" t="s">
        <v>85</v>
      </c>
      <c r="AY254" s="151" t="s">
        <v>162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51" t="s">
        <v>83</v>
      </c>
      <c r="BK254" s="248">
        <f>ROUND(I254*H254,2)</f>
        <v>0</v>
      </c>
      <c r="BL254" s="151" t="s">
        <v>169</v>
      </c>
      <c r="BM254" s="247" t="s">
        <v>450</v>
      </c>
    </row>
    <row r="255" spans="2:65" s="162" customFormat="1" ht="16.5" customHeight="1">
      <c r="B255" s="161"/>
      <c r="C255" s="270" t="s">
        <v>451</v>
      </c>
      <c r="D255" s="270" t="s">
        <v>352</v>
      </c>
      <c r="E255" s="271" t="s">
        <v>452</v>
      </c>
      <c r="F255" s="272" t="s">
        <v>453</v>
      </c>
      <c r="G255" s="273" t="s">
        <v>177</v>
      </c>
      <c r="H255" s="274">
        <v>11</v>
      </c>
      <c r="I255" s="90"/>
      <c r="J255" s="275">
        <f>ROUND(I255*H255,2)</f>
        <v>0</v>
      </c>
      <c r="K255" s="272" t="s">
        <v>1</v>
      </c>
      <c r="L255" s="276"/>
      <c r="M255" s="277" t="s">
        <v>1</v>
      </c>
      <c r="N255" s="278" t="s">
        <v>41</v>
      </c>
      <c r="P255" s="245">
        <f>O255*H255</f>
        <v>0</v>
      </c>
      <c r="Q255" s="245">
        <v>6.3E-2</v>
      </c>
      <c r="R255" s="245">
        <f>Q255*H255</f>
        <v>0.69300000000000006</v>
      </c>
      <c r="S255" s="245">
        <v>0</v>
      </c>
      <c r="T255" s="246">
        <f>S255*H255</f>
        <v>0</v>
      </c>
      <c r="AR255" s="247" t="s">
        <v>194</v>
      </c>
      <c r="AT255" s="247" t="s">
        <v>352</v>
      </c>
      <c r="AU255" s="247" t="s">
        <v>85</v>
      </c>
      <c r="AY255" s="151" t="s">
        <v>162</v>
      </c>
      <c r="BE255" s="248">
        <f>IF(N255="základní",J255,0)</f>
        <v>0</v>
      </c>
      <c r="BF255" s="248">
        <f>IF(N255="snížená",J255,0)</f>
        <v>0</v>
      </c>
      <c r="BG255" s="248">
        <f>IF(N255="zákl. přenesená",J255,0)</f>
        <v>0</v>
      </c>
      <c r="BH255" s="248">
        <f>IF(N255="sníž. přenesená",J255,0)</f>
        <v>0</v>
      </c>
      <c r="BI255" s="248">
        <f>IF(N255="nulová",J255,0)</f>
        <v>0</v>
      </c>
      <c r="BJ255" s="151" t="s">
        <v>83</v>
      </c>
      <c r="BK255" s="248">
        <f>ROUND(I255*H255,2)</f>
        <v>0</v>
      </c>
      <c r="BL255" s="151" t="s">
        <v>169</v>
      </c>
      <c r="BM255" s="247" t="s">
        <v>454</v>
      </c>
    </row>
    <row r="256" spans="2:65" s="162" customFormat="1" ht="24.2" customHeight="1">
      <c r="B256" s="161"/>
      <c r="C256" s="237" t="s">
        <v>455</v>
      </c>
      <c r="D256" s="237" t="s">
        <v>164</v>
      </c>
      <c r="E256" s="238" t="s">
        <v>456</v>
      </c>
      <c r="F256" s="239" t="s">
        <v>457</v>
      </c>
      <c r="G256" s="240" t="s">
        <v>177</v>
      </c>
      <c r="H256" s="241">
        <v>11</v>
      </c>
      <c r="I256" s="86"/>
      <c r="J256" s="242">
        <f>ROUND(I256*H256,2)</f>
        <v>0</v>
      </c>
      <c r="K256" s="239" t="s">
        <v>168</v>
      </c>
      <c r="L256" s="161"/>
      <c r="M256" s="243" t="s">
        <v>1</v>
      </c>
      <c r="N256" s="244" t="s">
        <v>41</v>
      </c>
      <c r="P256" s="245">
        <f>O256*H256</f>
        <v>0</v>
      </c>
      <c r="Q256" s="245">
        <v>6.0000000000000002E-5</v>
      </c>
      <c r="R256" s="245">
        <f>Q256*H256</f>
        <v>6.6E-4</v>
      </c>
      <c r="S256" s="245">
        <v>0</v>
      </c>
      <c r="T256" s="246">
        <f>S256*H256</f>
        <v>0</v>
      </c>
      <c r="AR256" s="247" t="s">
        <v>169</v>
      </c>
      <c r="AT256" s="247" t="s">
        <v>164</v>
      </c>
      <c r="AU256" s="247" t="s">
        <v>85</v>
      </c>
      <c r="AY256" s="151" t="s">
        <v>162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51" t="s">
        <v>83</v>
      </c>
      <c r="BK256" s="248">
        <f>ROUND(I256*H256,2)</f>
        <v>0</v>
      </c>
      <c r="BL256" s="151" t="s">
        <v>169</v>
      </c>
      <c r="BM256" s="247" t="s">
        <v>458</v>
      </c>
    </row>
    <row r="257" spans="2:65" s="162" customFormat="1" ht="21.75" customHeight="1">
      <c r="B257" s="161"/>
      <c r="C257" s="270" t="s">
        <v>459</v>
      </c>
      <c r="D257" s="270" t="s">
        <v>352</v>
      </c>
      <c r="E257" s="271" t="s">
        <v>460</v>
      </c>
      <c r="F257" s="272" t="s">
        <v>461</v>
      </c>
      <c r="G257" s="273" t="s">
        <v>177</v>
      </c>
      <c r="H257" s="274">
        <v>33</v>
      </c>
      <c r="I257" s="90"/>
      <c r="J257" s="275">
        <f>ROUND(I257*H257,2)</f>
        <v>0</v>
      </c>
      <c r="K257" s="272" t="s">
        <v>168</v>
      </c>
      <c r="L257" s="276"/>
      <c r="M257" s="277" t="s">
        <v>1</v>
      </c>
      <c r="N257" s="278" t="s">
        <v>41</v>
      </c>
      <c r="P257" s="245">
        <f>O257*H257</f>
        <v>0</v>
      </c>
      <c r="Q257" s="245">
        <v>7.0899999999999999E-3</v>
      </c>
      <c r="R257" s="245">
        <f>Q257*H257</f>
        <v>0.23397000000000001</v>
      </c>
      <c r="S257" s="245">
        <v>0</v>
      </c>
      <c r="T257" s="246">
        <f>S257*H257</f>
        <v>0</v>
      </c>
      <c r="AR257" s="247" t="s">
        <v>194</v>
      </c>
      <c r="AT257" s="247" t="s">
        <v>352</v>
      </c>
      <c r="AU257" s="247" t="s">
        <v>85</v>
      </c>
      <c r="AY257" s="151" t="s">
        <v>162</v>
      </c>
      <c r="BE257" s="248">
        <f>IF(N257="základní",J257,0)</f>
        <v>0</v>
      </c>
      <c r="BF257" s="248">
        <f>IF(N257="snížená",J257,0)</f>
        <v>0</v>
      </c>
      <c r="BG257" s="248">
        <f>IF(N257="zákl. přenesená",J257,0)</f>
        <v>0</v>
      </c>
      <c r="BH257" s="248">
        <f>IF(N257="sníž. přenesená",J257,0)</f>
        <v>0</v>
      </c>
      <c r="BI257" s="248">
        <f>IF(N257="nulová",J257,0)</f>
        <v>0</v>
      </c>
      <c r="BJ257" s="151" t="s">
        <v>83</v>
      </c>
      <c r="BK257" s="248">
        <f>ROUND(I257*H257,2)</f>
        <v>0</v>
      </c>
      <c r="BL257" s="151" t="s">
        <v>169</v>
      </c>
      <c r="BM257" s="247" t="s">
        <v>462</v>
      </c>
    </row>
    <row r="258" spans="2:65" s="250" customFormat="1">
      <c r="B258" s="249"/>
      <c r="D258" s="251" t="s">
        <v>198</v>
      </c>
      <c r="F258" s="253" t="s">
        <v>463</v>
      </c>
      <c r="H258" s="254">
        <v>33</v>
      </c>
      <c r="I258" s="87"/>
      <c r="L258" s="249"/>
      <c r="M258" s="255"/>
      <c r="T258" s="256"/>
      <c r="AT258" s="252" t="s">
        <v>198</v>
      </c>
      <c r="AU258" s="252" t="s">
        <v>85</v>
      </c>
      <c r="AV258" s="250" t="s">
        <v>85</v>
      </c>
      <c r="AW258" s="250" t="s">
        <v>3</v>
      </c>
      <c r="AX258" s="250" t="s">
        <v>83</v>
      </c>
      <c r="AY258" s="252" t="s">
        <v>162</v>
      </c>
    </row>
    <row r="259" spans="2:65" s="162" customFormat="1" ht="24.2" customHeight="1">
      <c r="B259" s="161"/>
      <c r="C259" s="237" t="s">
        <v>464</v>
      </c>
      <c r="D259" s="237" t="s">
        <v>164</v>
      </c>
      <c r="E259" s="238" t="s">
        <v>465</v>
      </c>
      <c r="F259" s="239" t="s">
        <v>466</v>
      </c>
      <c r="G259" s="240" t="s">
        <v>177</v>
      </c>
      <c r="H259" s="241">
        <v>11</v>
      </c>
      <c r="I259" s="86"/>
      <c r="J259" s="242">
        <f>ROUND(I259*H259,2)</f>
        <v>0</v>
      </c>
      <c r="K259" s="239" t="s">
        <v>168</v>
      </c>
      <c r="L259" s="161"/>
      <c r="M259" s="243" t="s">
        <v>1</v>
      </c>
      <c r="N259" s="244" t="s">
        <v>41</v>
      </c>
      <c r="P259" s="245">
        <f>O259*H259</f>
        <v>0</v>
      </c>
      <c r="Q259" s="245">
        <v>0</v>
      </c>
      <c r="R259" s="245">
        <f>Q259*H259</f>
        <v>0</v>
      </c>
      <c r="S259" s="245">
        <v>0</v>
      </c>
      <c r="T259" s="246">
        <f>S259*H259</f>
        <v>0</v>
      </c>
      <c r="AR259" s="247" t="s">
        <v>169</v>
      </c>
      <c r="AT259" s="247" t="s">
        <v>164</v>
      </c>
      <c r="AU259" s="247" t="s">
        <v>85</v>
      </c>
      <c r="AY259" s="151" t="s">
        <v>162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51" t="s">
        <v>83</v>
      </c>
      <c r="BK259" s="248">
        <f>ROUND(I259*H259,2)</f>
        <v>0</v>
      </c>
      <c r="BL259" s="151" t="s">
        <v>169</v>
      </c>
      <c r="BM259" s="247" t="s">
        <v>467</v>
      </c>
    </row>
    <row r="260" spans="2:65" s="162" customFormat="1" ht="24.2" customHeight="1">
      <c r="B260" s="161"/>
      <c r="C260" s="237" t="s">
        <v>468</v>
      </c>
      <c r="D260" s="237" t="s">
        <v>164</v>
      </c>
      <c r="E260" s="238" t="s">
        <v>469</v>
      </c>
      <c r="F260" s="239" t="s">
        <v>470</v>
      </c>
      <c r="G260" s="240" t="s">
        <v>167</v>
      </c>
      <c r="H260" s="241">
        <v>33</v>
      </c>
      <c r="I260" s="86"/>
      <c r="J260" s="242">
        <f>ROUND(I260*H260,2)</f>
        <v>0</v>
      </c>
      <c r="K260" s="239" t="s">
        <v>168</v>
      </c>
      <c r="L260" s="161"/>
      <c r="M260" s="243" t="s">
        <v>1</v>
      </c>
      <c r="N260" s="244" t="s">
        <v>41</v>
      </c>
      <c r="P260" s="245">
        <f>O260*H260</f>
        <v>0</v>
      </c>
      <c r="Q260" s="245">
        <v>0</v>
      </c>
      <c r="R260" s="245">
        <f>Q260*H260</f>
        <v>0</v>
      </c>
      <c r="S260" s="245">
        <v>0</v>
      </c>
      <c r="T260" s="246">
        <f>S260*H260</f>
        <v>0</v>
      </c>
      <c r="AR260" s="247" t="s">
        <v>169</v>
      </c>
      <c r="AT260" s="247" t="s">
        <v>164</v>
      </c>
      <c r="AU260" s="247" t="s">
        <v>85</v>
      </c>
      <c r="AY260" s="151" t="s">
        <v>162</v>
      </c>
      <c r="BE260" s="248">
        <f>IF(N260="základní",J260,0)</f>
        <v>0</v>
      </c>
      <c r="BF260" s="248">
        <f>IF(N260="snížená",J260,0)</f>
        <v>0</v>
      </c>
      <c r="BG260" s="248">
        <f>IF(N260="zákl. přenesená",J260,0)</f>
        <v>0</v>
      </c>
      <c r="BH260" s="248">
        <f>IF(N260="sníž. přenesená",J260,0)</f>
        <v>0</v>
      </c>
      <c r="BI260" s="248">
        <f>IF(N260="nulová",J260,0)</f>
        <v>0</v>
      </c>
      <c r="BJ260" s="151" t="s">
        <v>83</v>
      </c>
      <c r="BK260" s="248">
        <f>ROUND(I260*H260,2)</f>
        <v>0</v>
      </c>
      <c r="BL260" s="151" t="s">
        <v>169</v>
      </c>
      <c r="BM260" s="247" t="s">
        <v>471</v>
      </c>
    </row>
    <row r="261" spans="2:65" s="250" customFormat="1">
      <c r="B261" s="249"/>
      <c r="D261" s="251" t="s">
        <v>198</v>
      </c>
      <c r="E261" s="252" t="s">
        <v>1</v>
      </c>
      <c r="F261" s="253" t="s">
        <v>472</v>
      </c>
      <c r="H261" s="254">
        <v>33</v>
      </c>
      <c r="I261" s="87"/>
      <c r="L261" s="249"/>
      <c r="M261" s="255"/>
      <c r="T261" s="256"/>
      <c r="AT261" s="252" t="s">
        <v>198</v>
      </c>
      <c r="AU261" s="252" t="s">
        <v>85</v>
      </c>
      <c r="AV261" s="250" t="s">
        <v>85</v>
      </c>
      <c r="AW261" s="250" t="s">
        <v>32</v>
      </c>
      <c r="AX261" s="250" t="s">
        <v>83</v>
      </c>
      <c r="AY261" s="252" t="s">
        <v>162</v>
      </c>
    </row>
    <row r="262" spans="2:65" s="162" customFormat="1" ht="16.5" customHeight="1">
      <c r="B262" s="161"/>
      <c r="C262" s="270" t="s">
        <v>473</v>
      </c>
      <c r="D262" s="270" t="s">
        <v>352</v>
      </c>
      <c r="E262" s="271" t="s">
        <v>474</v>
      </c>
      <c r="F262" s="272" t="s">
        <v>475</v>
      </c>
      <c r="G262" s="273" t="s">
        <v>232</v>
      </c>
      <c r="H262" s="274">
        <v>3.399</v>
      </c>
      <c r="I262" s="90"/>
      <c r="J262" s="275">
        <f>ROUND(I262*H262,2)</f>
        <v>0</v>
      </c>
      <c r="K262" s="272" t="s">
        <v>168</v>
      </c>
      <c r="L262" s="276"/>
      <c r="M262" s="277" t="s">
        <v>1</v>
      </c>
      <c r="N262" s="278" t="s">
        <v>41</v>
      </c>
      <c r="P262" s="245">
        <f>O262*H262</f>
        <v>0</v>
      </c>
      <c r="Q262" s="245">
        <v>0.2</v>
      </c>
      <c r="R262" s="245">
        <f>Q262*H262</f>
        <v>0.67980000000000007</v>
      </c>
      <c r="S262" s="245">
        <v>0</v>
      </c>
      <c r="T262" s="246">
        <f>S262*H262</f>
        <v>0</v>
      </c>
      <c r="AR262" s="247" t="s">
        <v>194</v>
      </c>
      <c r="AT262" s="247" t="s">
        <v>352</v>
      </c>
      <c r="AU262" s="247" t="s">
        <v>85</v>
      </c>
      <c r="AY262" s="151" t="s">
        <v>162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51" t="s">
        <v>83</v>
      </c>
      <c r="BK262" s="248">
        <f>ROUND(I262*H262,2)</f>
        <v>0</v>
      </c>
      <c r="BL262" s="151" t="s">
        <v>169</v>
      </c>
      <c r="BM262" s="247" t="s">
        <v>476</v>
      </c>
    </row>
    <row r="263" spans="2:65" s="250" customFormat="1">
      <c r="B263" s="249"/>
      <c r="D263" s="251" t="s">
        <v>198</v>
      </c>
      <c r="E263" s="252" t="s">
        <v>1</v>
      </c>
      <c r="F263" s="253" t="s">
        <v>477</v>
      </c>
      <c r="H263" s="254">
        <v>3.399</v>
      </c>
      <c r="I263" s="87"/>
      <c r="L263" s="249"/>
      <c r="M263" s="255"/>
      <c r="T263" s="256"/>
      <c r="AT263" s="252" t="s">
        <v>198</v>
      </c>
      <c r="AU263" s="252" t="s">
        <v>85</v>
      </c>
      <c r="AV263" s="250" t="s">
        <v>85</v>
      </c>
      <c r="AW263" s="250" t="s">
        <v>32</v>
      </c>
      <c r="AX263" s="250" t="s">
        <v>83</v>
      </c>
      <c r="AY263" s="252" t="s">
        <v>162</v>
      </c>
    </row>
    <row r="264" spans="2:65" s="162" customFormat="1" ht="24.2" customHeight="1">
      <c r="B264" s="161"/>
      <c r="C264" s="237" t="s">
        <v>478</v>
      </c>
      <c r="D264" s="237" t="s">
        <v>164</v>
      </c>
      <c r="E264" s="238" t="s">
        <v>479</v>
      </c>
      <c r="F264" s="239" t="s">
        <v>480</v>
      </c>
      <c r="G264" s="240" t="s">
        <v>355</v>
      </c>
      <c r="H264" s="241">
        <v>1.0999999999999999E-2</v>
      </c>
      <c r="I264" s="86"/>
      <c r="J264" s="242">
        <f>ROUND(I264*H264,2)</f>
        <v>0</v>
      </c>
      <c r="K264" s="239" t="s">
        <v>168</v>
      </c>
      <c r="L264" s="161"/>
      <c r="M264" s="243" t="s">
        <v>1</v>
      </c>
      <c r="N264" s="244" t="s">
        <v>41</v>
      </c>
      <c r="P264" s="245">
        <f>O264*H264</f>
        <v>0</v>
      </c>
      <c r="Q264" s="245">
        <v>0</v>
      </c>
      <c r="R264" s="245">
        <f>Q264*H264</f>
        <v>0</v>
      </c>
      <c r="S264" s="245">
        <v>0</v>
      </c>
      <c r="T264" s="246">
        <f>S264*H264</f>
        <v>0</v>
      </c>
      <c r="AR264" s="247" t="s">
        <v>169</v>
      </c>
      <c r="AT264" s="247" t="s">
        <v>164</v>
      </c>
      <c r="AU264" s="247" t="s">
        <v>85</v>
      </c>
      <c r="AY264" s="151" t="s">
        <v>162</v>
      </c>
      <c r="BE264" s="248">
        <f>IF(N264="základní",J264,0)</f>
        <v>0</v>
      </c>
      <c r="BF264" s="248">
        <f>IF(N264="snížená",J264,0)</f>
        <v>0</v>
      </c>
      <c r="BG264" s="248">
        <f>IF(N264="zákl. přenesená",J264,0)</f>
        <v>0</v>
      </c>
      <c r="BH264" s="248">
        <f>IF(N264="sníž. přenesená",J264,0)</f>
        <v>0</v>
      </c>
      <c r="BI264" s="248">
        <f>IF(N264="nulová",J264,0)</f>
        <v>0</v>
      </c>
      <c r="BJ264" s="151" t="s">
        <v>83</v>
      </c>
      <c r="BK264" s="248">
        <f>ROUND(I264*H264,2)</f>
        <v>0</v>
      </c>
      <c r="BL264" s="151" t="s">
        <v>169</v>
      </c>
      <c r="BM264" s="247" t="s">
        <v>481</v>
      </c>
    </row>
    <row r="265" spans="2:65" s="250" customFormat="1">
      <c r="B265" s="249"/>
      <c r="D265" s="251" t="s">
        <v>198</v>
      </c>
      <c r="E265" s="252" t="s">
        <v>1</v>
      </c>
      <c r="F265" s="253" t="s">
        <v>482</v>
      </c>
      <c r="H265" s="254">
        <v>1.0999999999999999E-2</v>
      </c>
      <c r="I265" s="87"/>
      <c r="L265" s="249"/>
      <c r="M265" s="255"/>
      <c r="T265" s="256"/>
      <c r="AT265" s="252" t="s">
        <v>198</v>
      </c>
      <c r="AU265" s="252" t="s">
        <v>85</v>
      </c>
      <c r="AV265" s="250" t="s">
        <v>85</v>
      </c>
      <c r="AW265" s="250" t="s">
        <v>32</v>
      </c>
      <c r="AX265" s="250" t="s">
        <v>83</v>
      </c>
      <c r="AY265" s="252" t="s">
        <v>162</v>
      </c>
    </row>
    <row r="266" spans="2:65" s="162" customFormat="1" ht="16.5" customHeight="1">
      <c r="B266" s="161"/>
      <c r="C266" s="270" t="s">
        <v>483</v>
      </c>
      <c r="D266" s="270" t="s">
        <v>352</v>
      </c>
      <c r="E266" s="271" t="s">
        <v>484</v>
      </c>
      <c r="F266" s="272" t="s">
        <v>485</v>
      </c>
      <c r="G266" s="273" t="s">
        <v>177</v>
      </c>
      <c r="H266" s="274">
        <v>44</v>
      </c>
      <c r="I266" s="90"/>
      <c r="J266" s="275">
        <f>ROUND(I266*H266,2)</f>
        <v>0</v>
      </c>
      <c r="K266" s="272" t="s">
        <v>1</v>
      </c>
      <c r="L266" s="276"/>
      <c r="M266" s="277" t="s">
        <v>1</v>
      </c>
      <c r="N266" s="278" t="s">
        <v>41</v>
      </c>
      <c r="P266" s="245">
        <f>O266*H266</f>
        <v>0</v>
      </c>
      <c r="Q266" s="245">
        <v>1E-3</v>
      </c>
      <c r="R266" s="245">
        <f>Q266*H266</f>
        <v>4.3999999999999997E-2</v>
      </c>
      <c r="S266" s="245">
        <v>0</v>
      </c>
      <c r="T266" s="246">
        <f>S266*H266</f>
        <v>0</v>
      </c>
      <c r="AR266" s="247" t="s">
        <v>194</v>
      </c>
      <c r="AT266" s="247" t="s">
        <v>352</v>
      </c>
      <c r="AU266" s="247" t="s">
        <v>85</v>
      </c>
      <c r="AY266" s="151" t="s">
        <v>162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51" t="s">
        <v>83</v>
      </c>
      <c r="BK266" s="248">
        <f>ROUND(I266*H266,2)</f>
        <v>0</v>
      </c>
      <c r="BL266" s="151" t="s">
        <v>169</v>
      </c>
      <c r="BM266" s="247" t="s">
        <v>486</v>
      </c>
    </row>
    <row r="267" spans="2:65" s="250" customFormat="1">
      <c r="B267" s="249"/>
      <c r="D267" s="251" t="s">
        <v>198</v>
      </c>
      <c r="E267" s="252" t="s">
        <v>1</v>
      </c>
      <c r="F267" s="253" t="s">
        <v>487</v>
      </c>
      <c r="H267" s="254">
        <v>44</v>
      </c>
      <c r="I267" s="87"/>
      <c r="L267" s="249"/>
      <c r="M267" s="255"/>
      <c r="T267" s="256"/>
      <c r="AT267" s="252" t="s">
        <v>198</v>
      </c>
      <c r="AU267" s="252" t="s">
        <v>85</v>
      </c>
      <c r="AV267" s="250" t="s">
        <v>85</v>
      </c>
      <c r="AW267" s="250" t="s">
        <v>32</v>
      </c>
      <c r="AX267" s="250" t="s">
        <v>83</v>
      </c>
      <c r="AY267" s="252" t="s">
        <v>162</v>
      </c>
    </row>
    <row r="268" spans="2:65" s="162" customFormat="1" ht="16.5" customHeight="1">
      <c r="B268" s="161"/>
      <c r="C268" s="237" t="s">
        <v>488</v>
      </c>
      <c r="D268" s="237" t="s">
        <v>164</v>
      </c>
      <c r="E268" s="238" t="s">
        <v>489</v>
      </c>
      <c r="F268" s="239" t="s">
        <v>490</v>
      </c>
      <c r="G268" s="240" t="s">
        <v>232</v>
      </c>
      <c r="H268" s="241">
        <v>1.1000000000000001</v>
      </c>
      <c r="I268" s="86"/>
      <c r="J268" s="242">
        <f>ROUND(I268*H268,2)</f>
        <v>0</v>
      </c>
      <c r="K268" s="239" t="s">
        <v>168</v>
      </c>
      <c r="L268" s="161"/>
      <c r="M268" s="243" t="s">
        <v>1</v>
      </c>
      <c r="N268" s="244" t="s">
        <v>41</v>
      </c>
      <c r="P268" s="245">
        <f>O268*H268</f>
        <v>0</v>
      </c>
      <c r="Q268" s="245">
        <v>0</v>
      </c>
      <c r="R268" s="245">
        <f>Q268*H268</f>
        <v>0</v>
      </c>
      <c r="S268" s="245">
        <v>0</v>
      </c>
      <c r="T268" s="246">
        <f>S268*H268</f>
        <v>0</v>
      </c>
      <c r="AR268" s="247" t="s">
        <v>169</v>
      </c>
      <c r="AT268" s="247" t="s">
        <v>164</v>
      </c>
      <c r="AU268" s="247" t="s">
        <v>85</v>
      </c>
      <c r="AY268" s="151" t="s">
        <v>162</v>
      </c>
      <c r="BE268" s="248">
        <f>IF(N268="základní",J268,0)</f>
        <v>0</v>
      </c>
      <c r="BF268" s="248">
        <f>IF(N268="snížená",J268,0)</f>
        <v>0</v>
      </c>
      <c r="BG268" s="248">
        <f>IF(N268="zákl. přenesená",J268,0)</f>
        <v>0</v>
      </c>
      <c r="BH268" s="248">
        <f>IF(N268="sníž. přenesená",J268,0)</f>
        <v>0</v>
      </c>
      <c r="BI268" s="248">
        <f>IF(N268="nulová",J268,0)</f>
        <v>0</v>
      </c>
      <c r="BJ268" s="151" t="s">
        <v>83</v>
      </c>
      <c r="BK268" s="248">
        <f>ROUND(I268*H268,2)</f>
        <v>0</v>
      </c>
      <c r="BL268" s="151" t="s">
        <v>169</v>
      </c>
      <c r="BM268" s="247" t="s">
        <v>491</v>
      </c>
    </row>
    <row r="269" spans="2:65" s="250" customFormat="1">
      <c r="B269" s="249"/>
      <c r="D269" s="251" t="s">
        <v>198</v>
      </c>
      <c r="E269" s="252" t="s">
        <v>1</v>
      </c>
      <c r="F269" s="253" t="s">
        <v>492</v>
      </c>
      <c r="H269" s="254">
        <v>1.1000000000000001</v>
      </c>
      <c r="I269" s="87"/>
      <c r="L269" s="249"/>
      <c r="M269" s="255"/>
      <c r="T269" s="256"/>
      <c r="AT269" s="252" t="s">
        <v>198</v>
      </c>
      <c r="AU269" s="252" t="s">
        <v>85</v>
      </c>
      <c r="AV269" s="250" t="s">
        <v>85</v>
      </c>
      <c r="AW269" s="250" t="s">
        <v>32</v>
      </c>
      <c r="AX269" s="250" t="s">
        <v>83</v>
      </c>
      <c r="AY269" s="252" t="s">
        <v>162</v>
      </c>
    </row>
    <row r="270" spans="2:65" s="162" customFormat="1" ht="16.5" customHeight="1">
      <c r="B270" s="161"/>
      <c r="C270" s="270" t="s">
        <v>493</v>
      </c>
      <c r="D270" s="270" t="s">
        <v>352</v>
      </c>
      <c r="E270" s="271" t="s">
        <v>494</v>
      </c>
      <c r="F270" s="272" t="s">
        <v>495</v>
      </c>
      <c r="G270" s="273" t="s">
        <v>232</v>
      </c>
      <c r="H270" s="274">
        <v>1.1000000000000001</v>
      </c>
      <c r="I270" s="90"/>
      <c r="J270" s="275">
        <f>ROUND(I270*H270,2)</f>
        <v>0</v>
      </c>
      <c r="K270" s="272" t="s">
        <v>168</v>
      </c>
      <c r="L270" s="276"/>
      <c r="M270" s="277" t="s">
        <v>1</v>
      </c>
      <c r="N270" s="278" t="s">
        <v>41</v>
      </c>
      <c r="P270" s="245">
        <f>O270*H270</f>
        <v>0</v>
      </c>
      <c r="Q270" s="245">
        <v>0</v>
      </c>
      <c r="R270" s="245">
        <f>Q270*H270</f>
        <v>0</v>
      </c>
      <c r="S270" s="245">
        <v>0</v>
      </c>
      <c r="T270" s="246">
        <f>S270*H270</f>
        <v>0</v>
      </c>
      <c r="AR270" s="247" t="s">
        <v>194</v>
      </c>
      <c r="AT270" s="247" t="s">
        <v>352</v>
      </c>
      <c r="AU270" s="247" t="s">
        <v>85</v>
      </c>
      <c r="AY270" s="151" t="s">
        <v>162</v>
      </c>
      <c r="BE270" s="248">
        <f>IF(N270="základní",J270,0)</f>
        <v>0</v>
      </c>
      <c r="BF270" s="248">
        <f>IF(N270="snížená",J270,0)</f>
        <v>0</v>
      </c>
      <c r="BG270" s="248">
        <f>IF(N270="zákl. přenesená",J270,0)</f>
        <v>0</v>
      </c>
      <c r="BH270" s="248">
        <f>IF(N270="sníž. přenesená",J270,0)</f>
        <v>0</v>
      </c>
      <c r="BI270" s="248">
        <f>IF(N270="nulová",J270,0)</f>
        <v>0</v>
      </c>
      <c r="BJ270" s="151" t="s">
        <v>83</v>
      </c>
      <c r="BK270" s="248">
        <f>ROUND(I270*H270,2)</f>
        <v>0</v>
      </c>
      <c r="BL270" s="151" t="s">
        <v>169</v>
      </c>
      <c r="BM270" s="247" t="s">
        <v>496</v>
      </c>
    </row>
    <row r="271" spans="2:65" s="162" customFormat="1" ht="21.75" customHeight="1">
      <c r="B271" s="161"/>
      <c r="C271" s="237" t="s">
        <v>497</v>
      </c>
      <c r="D271" s="237" t="s">
        <v>164</v>
      </c>
      <c r="E271" s="238" t="s">
        <v>498</v>
      </c>
      <c r="F271" s="239" t="s">
        <v>499</v>
      </c>
      <c r="G271" s="240" t="s">
        <v>232</v>
      </c>
      <c r="H271" s="241">
        <v>1.1000000000000001</v>
      </c>
      <c r="I271" s="86"/>
      <c r="J271" s="242">
        <f>ROUND(I271*H271,2)</f>
        <v>0</v>
      </c>
      <c r="K271" s="239" t="s">
        <v>168</v>
      </c>
      <c r="L271" s="161"/>
      <c r="M271" s="243" t="s">
        <v>1</v>
      </c>
      <c r="N271" s="244" t="s">
        <v>41</v>
      </c>
      <c r="P271" s="245">
        <f>O271*H271</f>
        <v>0</v>
      </c>
      <c r="Q271" s="245">
        <v>0</v>
      </c>
      <c r="R271" s="245">
        <f>Q271*H271</f>
        <v>0</v>
      </c>
      <c r="S271" s="245">
        <v>0</v>
      </c>
      <c r="T271" s="246">
        <f>S271*H271</f>
        <v>0</v>
      </c>
      <c r="AR271" s="247" t="s">
        <v>169</v>
      </c>
      <c r="AT271" s="247" t="s">
        <v>164</v>
      </c>
      <c r="AU271" s="247" t="s">
        <v>85</v>
      </c>
      <c r="AY271" s="151" t="s">
        <v>162</v>
      </c>
      <c r="BE271" s="248">
        <f>IF(N271="základní",J271,0)</f>
        <v>0</v>
      </c>
      <c r="BF271" s="248">
        <f>IF(N271="snížená",J271,0)</f>
        <v>0</v>
      </c>
      <c r="BG271" s="248">
        <f>IF(N271="zákl. přenesená",J271,0)</f>
        <v>0</v>
      </c>
      <c r="BH271" s="248">
        <f>IF(N271="sníž. přenesená",J271,0)</f>
        <v>0</v>
      </c>
      <c r="BI271" s="248">
        <f>IF(N271="nulová",J271,0)</f>
        <v>0</v>
      </c>
      <c r="BJ271" s="151" t="s">
        <v>83</v>
      </c>
      <c r="BK271" s="248">
        <f>ROUND(I271*H271,2)</f>
        <v>0</v>
      </c>
      <c r="BL271" s="151" t="s">
        <v>169</v>
      </c>
      <c r="BM271" s="247" t="s">
        <v>500</v>
      </c>
    </row>
    <row r="272" spans="2:65" s="226" customFormat="1" ht="22.9" customHeight="1">
      <c r="B272" s="225"/>
      <c r="D272" s="227" t="s">
        <v>75</v>
      </c>
      <c r="E272" s="235" t="s">
        <v>169</v>
      </c>
      <c r="F272" s="235" t="s">
        <v>501</v>
      </c>
      <c r="I272" s="85"/>
      <c r="J272" s="236">
        <f>BK272</f>
        <v>0</v>
      </c>
      <c r="L272" s="225"/>
      <c r="M272" s="230"/>
      <c r="P272" s="231">
        <f>SUM(P273:P276)</f>
        <v>0</v>
      </c>
      <c r="R272" s="231">
        <f>SUM(R273:R276)</f>
        <v>0.29409239999999998</v>
      </c>
      <c r="T272" s="232">
        <f>SUM(T273:T276)</f>
        <v>0</v>
      </c>
      <c r="AR272" s="227" t="s">
        <v>83</v>
      </c>
      <c r="AT272" s="233" t="s">
        <v>75</v>
      </c>
      <c r="AU272" s="233" t="s">
        <v>83</v>
      </c>
      <c r="AY272" s="227" t="s">
        <v>162</v>
      </c>
      <c r="BK272" s="234">
        <f>SUM(BK273:BK276)</f>
        <v>0</v>
      </c>
    </row>
    <row r="273" spans="2:65" s="162" customFormat="1" ht="24.2" customHeight="1">
      <c r="B273" s="161"/>
      <c r="C273" s="237" t="s">
        <v>502</v>
      </c>
      <c r="D273" s="237" t="s">
        <v>164</v>
      </c>
      <c r="E273" s="238" t="s">
        <v>503</v>
      </c>
      <c r="F273" s="239" t="s">
        <v>504</v>
      </c>
      <c r="G273" s="240" t="s">
        <v>232</v>
      </c>
      <c r="H273" s="241">
        <v>0.12</v>
      </c>
      <c r="I273" s="86"/>
      <c r="J273" s="242">
        <f>ROUND(I273*H273,2)</f>
        <v>0</v>
      </c>
      <c r="K273" s="239" t="s">
        <v>168</v>
      </c>
      <c r="L273" s="161"/>
      <c r="M273" s="243" t="s">
        <v>1</v>
      </c>
      <c r="N273" s="244" t="s">
        <v>41</v>
      </c>
      <c r="P273" s="245">
        <f>O273*H273</f>
        <v>0</v>
      </c>
      <c r="Q273" s="245">
        <v>1.8907700000000001</v>
      </c>
      <c r="R273" s="245">
        <f>Q273*H273</f>
        <v>0.22689239999999999</v>
      </c>
      <c r="S273" s="245">
        <v>0</v>
      </c>
      <c r="T273" s="246">
        <f>S273*H273</f>
        <v>0</v>
      </c>
      <c r="AR273" s="247" t="s">
        <v>169</v>
      </c>
      <c r="AT273" s="247" t="s">
        <v>164</v>
      </c>
      <c r="AU273" s="247" t="s">
        <v>85</v>
      </c>
      <c r="AY273" s="151" t="s">
        <v>162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51" t="s">
        <v>83</v>
      </c>
      <c r="BK273" s="248">
        <f>ROUND(I273*H273,2)</f>
        <v>0</v>
      </c>
      <c r="BL273" s="151" t="s">
        <v>169</v>
      </c>
      <c r="BM273" s="247" t="s">
        <v>505</v>
      </c>
    </row>
    <row r="274" spans="2:65" s="250" customFormat="1">
      <c r="B274" s="249"/>
      <c r="D274" s="251" t="s">
        <v>198</v>
      </c>
      <c r="E274" s="252" t="s">
        <v>111</v>
      </c>
      <c r="F274" s="253" t="s">
        <v>506</v>
      </c>
      <c r="H274" s="254">
        <v>0.12</v>
      </c>
      <c r="I274" s="87"/>
      <c r="L274" s="249"/>
      <c r="M274" s="255"/>
      <c r="T274" s="256"/>
      <c r="AT274" s="252" t="s">
        <v>198</v>
      </c>
      <c r="AU274" s="252" t="s">
        <v>85</v>
      </c>
      <c r="AV274" s="250" t="s">
        <v>85</v>
      </c>
      <c r="AW274" s="250" t="s">
        <v>32</v>
      </c>
      <c r="AX274" s="250" t="s">
        <v>83</v>
      </c>
      <c r="AY274" s="252" t="s">
        <v>162</v>
      </c>
    </row>
    <row r="275" spans="2:65" s="162" customFormat="1" ht="24.2" customHeight="1">
      <c r="B275" s="161"/>
      <c r="C275" s="237" t="s">
        <v>507</v>
      </c>
      <c r="D275" s="237" t="s">
        <v>164</v>
      </c>
      <c r="E275" s="238" t="s">
        <v>508</v>
      </c>
      <c r="F275" s="239" t="s">
        <v>509</v>
      </c>
      <c r="G275" s="240" t="s">
        <v>177</v>
      </c>
      <c r="H275" s="241">
        <v>2</v>
      </c>
      <c r="I275" s="86"/>
      <c r="J275" s="242">
        <f>ROUND(I275*H275,2)</f>
        <v>0</v>
      </c>
      <c r="K275" s="239" t="s">
        <v>168</v>
      </c>
      <c r="L275" s="161"/>
      <c r="M275" s="243" t="s">
        <v>1</v>
      </c>
      <c r="N275" s="244" t="s">
        <v>41</v>
      </c>
      <c r="P275" s="245">
        <f>O275*H275</f>
        <v>0</v>
      </c>
      <c r="Q275" s="245">
        <v>6.6E-3</v>
      </c>
      <c r="R275" s="245">
        <f>Q275*H275</f>
        <v>1.32E-2</v>
      </c>
      <c r="S275" s="245">
        <v>0</v>
      </c>
      <c r="T275" s="246">
        <f>S275*H275</f>
        <v>0</v>
      </c>
      <c r="AR275" s="247" t="s">
        <v>169</v>
      </c>
      <c r="AT275" s="247" t="s">
        <v>164</v>
      </c>
      <c r="AU275" s="247" t="s">
        <v>85</v>
      </c>
      <c r="AY275" s="151" t="s">
        <v>162</v>
      </c>
      <c r="BE275" s="248">
        <f>IF(N275="základní",J275,0)</f>
        <v>0</v>
      </c>
      <c r="BF275" s="248">
        <f>IF(N275="snížená",J275,0)</f>
        <v>0</v>
      </c>
      <c r="BG275" s="248">
        <f>IF(N275="zákl. přenesená",J275,0)</f>
        <v>0</v>
      </c>
      <c r="BH275" s="248">
        <f>IF(N275="sníž. přenesená",J275,0)</f>
        <v>0</v>
      </c>
      <c r="BI275" s="248">
        <f>IF(N275="nulová",J275,0)</f>
        <v>0</v>
      </c>
      <c r="BJ275" s="151" t="s">
        <v>83</v>
      </c>
      <c r="BK275" s="248">
        <f>ROUND(I275*H275,2)</f>
        <v>0</v>
      </c>
      <c r="BL275" s="151" t="s">
        <v>169</v>
      </c>
      <c r="BM275" s="247" t="s">
        <v>510</v>
      </c>
    </row>
    <row r="276" spans="2:65" s="162" customFormat="1" ht="24.2" customHeight="1">
      <c r="B276" s="161"/>
      <c r="C276" s="270" t="s">
        <v>511</v>
      </c>
      <c r="D276" s="270" t="s">
        <v>352</v>
      </c>
      <c r="E276" s="271" t="s">
        <v>512</v>
      </c>
      <c r="F276" s="272" t="s">
        <v>513</v>
      </c>
      <c r="G276" s="273" t="s">
        <v>177</v>
      </c>
      <c r="H276" s="274">
        <v>2</v>
      </c>
      <c r="I276" s="90"/>
      <c r="J276" s="275">
        <f>ROUND(I276*H276,2)</f>
        <v>0</v>
      </c>
      <c r="K276" s="272" t="s">
        <v>168</v>
      </c>
      <c r="L276" s="276"/>
      <c r="M276" s="277" t="s">
        <v>1</v>
      </c>
      <c r="N276" s="278" t="s">
        <v>41</v>
      </c>
      <c r="P276" s="245">
        <f>O276*H276</f>
        <v>0</v>
      </c>
      <c r="Q276" s="245">
        <v>2.7E-2</v>
      </c>
      <c r="R276" s="245">
        <f>Q276*H276</f>
        <v>5.3999999999999999E-2</v>
      </c>
      <c r="S276" s="245">
        <v>0</v>
      </c>
      <c r="T276" s="246">
        <f>S276*H276</f>
        <v>0</v>
      </c>
      <c r="AR276" s="247" t="s">
        <v>194</v>
      </c>
      <c r="AT276" s="247" t="s">
        <v>352</v>
      </c>
      <c r="AU276" s="247" t="s">
        <v>85</v>
      </c>
      <c r="AY276" s="151" t="s">
        <v>162</v>
      </c>
      <c r="BE276" s="248">
        <f>IF(N276="základní",J276,0)</f>
        <v>0</v>
      </c>
      <c r="BF276" s="248">
        <f>IF(N276="snížená",J276,0)</f>
        <v>0</v>
      </c>
      <c r="BG276" s="248">
        <f>IF(N276="zákl. přenesená",J276,0)</f>
        <v>0</v>
      </c>
      <c r="BH276" s="248">
        <f>IF(N276="sníž. přenesená",J276,0)</f>
        <v>0</v>
      </c>
      <c r="BI276" s="248">
        <f>IF(N276="nulová",J276,0)</f>
        <v>0</v>
      </c>
      <c r="BJ276" s="151" t="s">
        <v>83</v>
      </c>
      <c r="BK276" s="248">
        <f>ROUND(I276*H276,2)</f>
        <v>0</v>
      </c>
      <c r="BL276" s="151" t="s">
        <v>169</v>
      </c>
      <c r="BM276" s="247" t="s">
        <v>514</v>
      </c>
    </row>
    <row r="277" spans="2:65" s="226" customFormat="1" ht="22.9" customHeight="1">
      <c r="B277" s="225"/>
      <c r="D277" s="227" t="s">
        <v>75</v>
      </c>
      <c r="E277" s="235" t="s">
        <v>182</v>
      </c>
      <c r="F277" s="235" t="s">
        <v>515</v>
      </c>
      <c r="I277" s="85"/>
      <c r="J277" s="236">
        <f>BK277</f>
        <v>0</v>
      </c>
      <c r="L277" s="225"/>
      <c r="M277" s="230"/>
      <c r="P277" s="231">
        <f>SUM(P278:P302)</f>
        <v>0</v>
      </c>
      <c r="R277" s="231">
        <f>SUM(R278:R302)</f>
        <v>680.51035700000011</v>
      </c>
      <c r="T277" s="232">
        <f>SUM(T278:T302)</f>
        <v>0</v>
      </c>
      <c r="AR277" s="227" t="s">
        <v>83</v>
      </c>
      <c r="AT277" s="233" t="s">
        <v>75</v>
      </c>
      <c r="AU277" s="233" t="s">
        <v>83</v>
      </c>
      <c r="AY277" s="227" t="s">
        <v>162</v>
      </c>
      <c r="BK277" s="234">
        <f>SUM(BK278:BK302)</f>
        <v>0</v>
      </c>
    </row>
    <row r="278" spans="2:65" s="162" customFormat="1" ht="37.9" customHeight="1">
      <c r="B278" s="161"/>
      <c r="C278" s="237" t="s">
        <v>516</v>
      </c>
      <c r="D278" s="237" t="s">
        <v>164</v>
      </c>
      <c r="E278" s="238" t="s">
        <v>517</v>
      </c>
      <c r="F278" s="239" t="s">
        <v>518</v>
      </c>
      <c r="G278" s="240" t="s">
        <v>167</v>
      </c>
      <c r="H278" s="241">
        <v>887</v>
      </c>
      <c r="I278" s="86"/>
      <c r="J278" s="242">
        <f>ROUND(I278*H278,2)</f>
        <v>0</v>
      </c>
      <c r="K278" s="239" t="s">
        <v>168</v>
      </c>
      <c r="L278" s="161"/>
      <c r="M278" s="243" t="s">
        <v>1</v>
      </c>
      <c r="N278" s="244" t="s">
        <v>41</v>
      </c>
      <c r="P278" s="245">
        <f>O278*H278</f>
        <v>0</v>
      </c>
      <c r="Q278" s="245">
        <v>0</v>
      </c>
      <c r="R278" s="245">
        <f>Q278*H278</f>
        <v>0</v>
      </c>
      <c r="S278" s="245">
        <v>0</v>
      </c>
      <c r="T278" s="246">
        <f>S278*H278</f>
        <v>0</v>
      </c>
      <c r="AR278" s="247" t="s">
        <v>169</v>
      </c>
      <c r="AT278" s="247" t="s">
        <v>164</v>
      </c>
      <c r="AU278" s="247" t="s">
        <v>85</v>
      </c>
      <c r="AY278" s="151" t="s">
        <v>162</v>
      </c>
      <c r="BE278" s="248">
        <f>IF(N278="základní",J278,0)</f>
        <v>0</v>
      </c>
      <c r="BF278" s="248">
        <f>IF(N278="snížená",J278,0)</f>
        <v>0</v>
      </c>
      <c r="BG278" s="248">
        <f>IF(N278="zákl. přenesená",J278,0)</f>
        <v>0</v>
      </c>
      <c r="BH278" s="248">
        <f>IF(N278="sníž. přenesená",J278,0)</f>
        <v>0</v>
      </c>
      <c r="BI278" s="248">
        <f>IF(N278="nulová",J278,0)</f>
        <v>0</v>
      </c>
      <c r="BJ278" s="151" t="s">
        <v>83</v>
      </c>
      <c r="BK278" s="248">
        <f>ROUND(I278*H278,2)</f>
        <v>0</v>
      </c>
      <c r="BL278" s="151" t="s">
        <v>169</v>
      </c>
      <c r="BM278" s="247" t="s">
        <v>519</v>
      </c>
    </row>
    <row r="279" spans="2:65" s="162" customFormat="1" ht="16.5" customHeight="1">
      <c r="B279" s="161"/>
      <c r="C279" s="270" t="s">
        <v>520</v>
      </c>
      <c r="D279" s="270" t="s">
        <v>352</v>
      </c>
      <c r="E279" s="271" t="s">
        <v>521</v>
      </c>
      <c r="F279" s="272" t="s">
        <v>522</v>
      </c>
      <c r="G279" s="273" t="s">
        <v>355</v>
      </c>
      <c r="H279" s="274">
        <v>9.4019999999999992</v>
      </c>
      <c r="I279" s="90"/>
      <c r="J279" s="275">
        <f>ROUND(I279*H279,2)</f>
        <v>0</v>
      </c>
      <c r="K279" s="272" t="s">
        <v>168</v>
      </c>
      <c r="L279" s="276"/>
      <c r="M279" s="277" t="s">
        <v>1</v>
      </c>
      <c r="N279" s="278" t="s">
        <v>41</v>
      </c>
      <c r="P279" s="245">
        <f>O279*H279</f>
        <v>0</v>
      </c>
      <c r="Q279" s="245">
        <v>1</v>
      </c>
      <c r="R279" s="245">
        <f>Q279*H279</f>
        <v>9.4019999999999992</v>
      </c>
      <c r="S279" s="245">
        <v>0</v>
      </c>
      <c r="T279" s="246">
        <f>S279*H279</f>
        <v>0</v>
      </c>
      <c r="AR279" s="247" t="s">
        <v>194</v>
      </c>
      <c r="AT279" s="247" t="s">
        <v>352</v>
      </c>
      <c r="AU279" s="247" t="s">
        <v>85</v>
      </c>
      <c r="AY279" s="151" t="s">
        <v>162</v>
      </c>
      <c r="BE279" s="248">
        <f>IF(N279="základní",J279,0)</f>
        <v>0</v>
      </c>
      <c r="BF279" s="248">
        <f>IF(N279="snížená",J279,0)</f>
        <v>0</v>
      </c>
      <c r="BG279" s="248">
        <f>IF(N279="zákl. přenesená",J279,0)</f>
        <v>0</v>
      </c>
      <c r="BH279" s="248">
        <f>IF(N279="sníž. přenesená",J279,0)</f>
        <v>0</v>
      </c>
      <c r="BI279" s="248">
        <f>IF(N279="nulová",J279,0)</f>
        <v>0</v>
      </c>
      <c r="BJ279" s="151" t="s">
        <v>83</v>
      </c>
      <c r="BK279" s="248">
        <f>ROUND(I279*H279,2)</f>
        <v>0</v>
      </c>
      <c r="BL279" s="151" t="s">
        <v>169</v>
      </c>
      <c r="BM279" s="247" t="s">
        <v>523</v>
      </c>
    </row>
    <row r="280" spans="2:65" s="250" customFormat="1">
      <c r="B280" s="249"/>
      <c r="D280" s="251" t="s">
        <v>198</v>
      </c>
      <c r="E280" s="252" t="s">
        <v>1</v>
      </c>
      <c r="F280" s="253" t="s">
        <v>524</v>
      </c>
      <c r="H280" s="254">
        <v>9.4019999999999992</v>
      </c>
      <c r="I280" s="87"/>
      <c r="L280" s="249"/>
      <c r="M280" s="255"/>
      <c r="T280" s="256"/>
      <c r="AT280" s="252" t="s">
        <v>198</v>
      </c>
      <c r="AU280" s="252" t="s">
        <v>85</v>
      </c>
      <c r="AV280" s="250" t="s">
        <v>85</v>
      </c>
      <c r="AW280" s="250" t="s">
        <v>32</v>
      </c>
      <c r="AX280" s="250" t="s">
        <v>83</v>
      </c>
      <c r="AY280" s="252" t="s">
        <v>162</v>
      </c>
    </row>
    <row r="281" spans="2:65" s="162" customFormat="1" ht="21.75" customHeight="1">
      <c r="B281" s="161"/>
      <c r="C281" s="237" t="s">
        <v>525</v>
      </c>
      <c r="D281" s="237" t="s">
        <v>164</v>
      </c>
      <c r="E281" s="238" t="s">
        <v>526</v>
      </c>
      <c r="F281" s="239" t="s">
        <v>527</v>
      </c>
      <c r="G281" s="240" t="s">
        <v>167</v>
      </c>
      <c r="H281" s="241">
        <v>887</v>
      </c>
      <c r="I281" s="86"/>
      <c r="J281" s="242">
        <f>ROUND(I281*H281,2)</f>
        <v>0</v>
      </c>
      <c r="K281" s="239" t="s">
        <v>168</v>
      </c>
      <c r="L281" s="161"/>
      <c r="M281" s="243" t="s">
        <v>1</v>
      </c>
      <c r="N281" s="244" t="s">
        <v>41</v>
      </c>
      <c r="P281" s="245">
        <f>O281*H281</f>
        <v>0</v>
      </c>
      <c r="Q281" s="245">
        <v>0.115</v>
      </c>
      <c r="R281" s="245">
        <f>Q281*H281</f>
        <v>102.00500000000001</v>
      </c>
      <c r="S281" s="245">
        <v>0</v>
      </c>
      <c r="T281" s="246">
        <f>S281*H281</f>
        <v>0</v>
      </c>
      <c r="AR281" s="247" t="s">
        <v>169</v>
      </c>
      <c r="AT281" s="247" t="s">
        <v>164</v>
      </c>
      <c r="AU281" s="247" t="s">
        <v>85</v>
      </c>
      <c r="AY281" s="151" t="s">
        <v>162</v>
      </c>
      <c r="BE281" s="248">
        <f>IF(N281="základní",J281,0)</f>
        <v>0</v>
      </c>
      <c r="BF281" s="248">
        <f>IF(N281="snížená",J281,0)</f>
        <v>0</v>
      </c>
      <c r="BG281" s="248">
        <f>IF(N281="zákl. přenesená",J281,0)</f>
        <v>0</v>
      </c>
      <c r="BH281" s="248">
        <f>IF(N281="sníž. přenesená",J281,0)</f>
        <v>0</v>
      </c>
      <c r="BI281" s="248">
        <f>IF(N281="nulová",J281,0)</f>
        <v>0</v>
      </c>
      <c r="BJ281" s="151" t="s">
        <v>83</v>
      </c>
      <c r="BK281" s="248">
        <f>ROUND(I281*H281,2)</f>
        <v>0</v>
      </c>
      <c r="BL281" s="151" t="s">
        <v>169</v>
      </c>
      <c r="BM281" s="247" t="s">
        <v>528</v>
      </c>
    </row>
    <row r="282" spans="2:65" s="162" customFormat="1" ht="24.2" customHeight="1">
      <c r="B282" s="161"/>
      <c r="C282" s="237" t="s">
        <v>529</v>
      </c>
      <c r="D282" s="237" t="s">
        <v>164</v>
      </c>
      <c r="E282" s="238" t="s">
        <v>530</v>
      </c>
      <c r="F282" s="239" t="s">
        <v>531</v>
      </c>
      <c r="G282" s="240" t="s">
        <v>167</v>
      </c>
      <c r="H282" s="241">
        <v>729.6</v>
      </c>
      <c r="I282" s="86"/>
      <c r="J282" s="242">
        <f>ROUND(I282*H282,2)</f>
        <v>0</v>
      </c>
      <c r="K282" s="239" t="s">
        <v>168</v>
      </c>
      <c r="L282" s="161"/>
      <c r="M282" s="243" t="s">
        <v>1</v>
      </c>
      <c r="N282" s="244" t="s">
        <v>41</v>
      </c>
      <c r="P282" s="245">
        <f>O282*H282</f>
        <v>0</v>
      </c>
      <c r="Q282" s="245">
        <v>0.15920000000000001</v>
      </c>
      <c r="R282" s="245">
        <f>Q282*H282</f>
        <v>116.15232</v>
      </c>
      <c r="S282" s="245">
        <v>0</v>
      </c>
      <c r="T282" s="246">
        <f>S282*H282</f>
        <v>0</v>
      </c>
      <c r="AR282" s="247" t="s">
        <v>169</v>
      </c>
      <c r="AT282" s="247" t="s">
        <v>164</v>
      </c>
      <c r="AU282" s="247" t="s">
        <v>85</v>
      </c>
      <c r="AY282" s="151" t="s">
        <v>162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51" t="s">
        <v>83</v>
      </c>
      <c r="BK282" s="248">
        <f>ROUND(I282*H282,2)</f>
        <v>0</v>
      </c>
      <c r="BL282" s="151" t="s">
        <v>169</v>
      </c>
      <c r="BM282" s="247" t="s">
        <v>532</v>
      </c>
    </row>
    <row r="283" spans="2:65" s="162" customFormat="1" ht="24.2" customHeight="1">
      <c r="B283" s="161"/>
      <c r="C283" s="237" t="s">
        <v>533</v>
      </c>
      <c r="D283" s="237" t="s">
        <v>164</v>
      </c>
      <c r="E283" s="238" t="s">
        <v>534</v>
      </c>
      <c r="F283" s="239" t="s">
        <v>535</v>
      </c>
      <c r="G283" s="240" t="s">
        <v>167</v>
      </c>
      <c r="H283" s="241">
        <v>729.6</v>
      </c>
      <c r="I283" s="86"/>
      <c r="J283" s="242">
        <f>ROUND(I283*H283,2)</f>
        <v>0</v>
      </c>
      <c r="K283" s="239" t="s">
        <v>168</v>
      </c>
      <c r="L283" s="161"/>
      <c r="M283" s="243" t="s">
        <v>1</v>
      </c>
      <c r="N283" s="244" t="s">
        <v>41</v>
      </c>
      <c r="P283" s="245">
        <f>O283*H283</f>
        <v>0</v>
      </c>
      <c r="Q283" s="245">
        <v>0.1585</v>
      </c>
      <c r="R283" s="245">
        <f>Q283*H283</f>
        <v>115.64160000000001</v>
      </c>
      <c r="S283" s="245">
        <v>0</v>
      </c>
      <c r="T283" s="246">
        <f>S283*H283</f>
        <v>0</v>
      </c>
      <c r="AR283" s="247" t="s">
        <v>169</v>
      </c>
      <c r="AT283" s="247" t="s">
        <v>164</v>
      </c>
      <c r="AU283" s="247" t="s">
        <v>85</v>
      </c>
      <c r="AY283" s="151" t="s">
        <v>162</v>
      </c>
      <c r="BE283" s="248">
        <f>IF(N283="základní",J283,0)</f>
        <v>0</v>
      </c>
      <c r="BF283" s="248">
        <f>IF(N283="snížená",J283,0)</f>
        <v>0</v>
      </c>
      <c r="BG283" s="248">
        <f>IF(N283="zákl. přenesená",J283,0)</f>
        <v>0</v>
      </c>
      <c r="BH283" s="248">
        <f>IF(N283="sníž. přenesená",J283,0)</f>
        <v>0</v>
      </c>
      <c r="BI283" s="248">
        <f>IF(N283="nulová",J283,0)</f>
        <v>0</v>
      </c>
      <c r="BJ283" s="151" t="s">
        <v>83</v>
      </c>
      <c r="BK283" s="248">
        <f>ROUND(I283*H283,2)</f>
        <v>0</v>
      </c>
      <c r="BL283" s="151" t="s">
        <v>169</v>
      </c>
      <c r="BM283" s="247" t="s">
        <v>536</v>
      </c>
    </row>
    <row r="284" spans="2:65" s="162" customFormat="1" ht="16.5" customHeight="1">
      <c r="B284" s="161"/>
      <c r="C284" s="237" t="s">
        <v>537</v>
      </c>
      <c r="D284" s="237" t="s">
        <v>164</v>
      </c>
      <c r="E284" s="238" t="s">
        <v>538</v>
      </c>
      <c r="F284" s="239" t="s">
        <v>539</v>
      </c>
      <c r="G284" s="240" t="s">
        <v>167</v>
      </c>
      <c r="H284" s="241">
        <v>102.465</v>
      </c>
      <c r="I284" s="86"/>
      <c r="J284" s="242">
        <f>ROUND(I284*H284,2)</f>
        <v>0</v>
      </c>
      <c r="K284" s="239" t="s">
        <v>168</v>
      </c>
      <c r="L284" s="161"/>
      <c r="M284" s="243" t="s">
        <v>1</v>
      </c>
      <c r="N284" s="244" t="s">
        <v>41</v>
      </c>
      <c r="P284" s="245">
        <f>O284*H284</f>
        <v>0</v>
      </c>
      <c r="Q284" s="245">
        <v>0.23</v>
      </c>
      <c r="R284" s="245">
        <f>Q284*H284</f>
        <v>23.566950000000002</v>
      </c>
      <c r="S284" s="245">
        <v>0</v>
      </c>
      <c r="T284" s="246">
        <f>S284*H284</f>
        <v>0</v>
      </c>
      <c r="AR284" s="247" t="s">
        <v>169</v>
      </c>
      <c r="AT284" s="247" t="s">
        <v>164</v>
      </c>
      <c r="AU284" s="247" t="s">
        <v>85</v>
      </c>
      <c r="AY284" s="151" t="s">
        <v>162</v>
      </c>
      <c r="BE284" s="248">
        <f>IF(N284="základní",J284,0)</f>
        <v>0</v>
      </c>
      <c r="BF284" s="248">
        <f>IF(N284="snížená",J284,0)</f>
        <v>0</v>
      </c>
      <c r="BG284" s="248">
        <f>IF(N284="zákl. přenesená",J284,0)</f>
        <v>0</v>
      </c>
      <c r="BH284" s="248">
        <f>IF(N284="sníž. přenesená",J284,0)</f>
        <v>0</v>
      </c>
      <c r="BI284" s="248">
        <f>IF(N284="nulová",J284,0)</f>
        <v>0</v>
      </c>
      <c r="BJ284" s="151" t="s">
        <v>83</v>
      </c>
      <c r="BK284" s="248">
        <f>ROUND(I284*H284,2)</f>
        <v>0</v>
      </c>
      <c r="BL284" s="151" t="s">
        <v>169</v>
      </c>
      <c r="BM284" s="247" t="s">
        <v>540</v>
      </c>
    </row>
    <row r="285" spans="2:65" s="258" customFormat="1">
      <c r="B285" s="257"/>
      <c r="D285" s="251" t="s">
        <v>198</v>
      </c>
      <c r="E285" s="259" t="s">
        <v>1</v>
      </c>
      <c r="F285" s="260" t="s">
        <v>541</v>
      </c>
      <c r="H285" s="259" t="s">
        <v>1</v>
      </c>
      <c r="I285" s="88"/>
      <c r="L285" s="257"/>
      <c r="M285" s="261"/>
      <c r="T285" s="262"/>
      <c r="AT285" s="259" t="s">
        <v>198</v>
      </c>
      <c r="AU285" s="259" t="s">
        <v>85</v>
      </c>
      <c r="AV285" s="258" t="s">
        <v>83</v>
      </c>
      <c r="AW285" s="258" t="s">
        <v>32</v>
      </c>
      <c r="AX285" s="258" t="s">
        <v>76</v>
      </c>
      <c r="AY285" s="259" t="s">
        <v>162</v>
      </c>
    </row>
    <row r="286" spans="2:65" s="250" customFormat="1">
      <c r="B286" s="249"/>
      <c r="D286" s="251" t="s">
        <v>198</v>
      </c>
      <c r="E286" s="252" t="s">
        <v>1</v>
      </c>
      <c r="F286" s="253" t="s">
        <v>542</v>
      </c>
      <c r="H286" s="254">
        <v>86.064999999999998</v>
      </c>
      <c r="I286" s="87"/>
      <c r="L286" s="249"/>
      <c r="M286" s="255"/>
      <c r="T286" s="256"/>
      <c r="AT286" s="252" t="s">
        <v>198</v>
      </c>
      <c r="AU286" s="252" t="s">
        <v>85</v>
      </c>
      <c r="AV286" s="250" t="s">
        <v>85</v>
      </c>
      <c r="AW286" s="250" t="s">
        <v>32</v>
      </c>
      <c r="AX286" s="250" t="s">
        <v>76</v>
      </c>
      <c r="AY286" s="252" t="s">
        <v>162</v>
      </c>
    </row>
    <row r="287" spans="2:65" s="250" customFormat="1">
      <c r="B287" s="249"/>
      <c r="D287" s="251" t="s">
        <v>198</v>
      </c>
      <c r="E287" s="252" t="s">
        <v>1</v>
      </c>
      <c r="F287" s="253" t="s">
        <v>543</v>
      </c>
      <c r="H287" s="254">
        <v>16.399999999999999</v>
      </c>
      <c r="I287" s="87"/>
      <c r="L287" s="249"/>
      <c r="M287" s="255"/>
      <c r="T287" s="256"/>
      <c r="AT287" s="252" t="s">
        <v>198</v>
      </c>
      <c r="AU287" s="252" t="s">
        <v>85</v>
      </c>
      <c r="AV287" s="250" t="s">
        <v>85</v>
      </c>
      <c r="AW287" s="250" t="s">
        <v>32</v>
      </c>
      <c r="AX287" s="250" t="s">
        <v>76</v>
      </c>
      <c r="AY287" s="252" t="s">
        <v>162</v>
      </c>
    </row>
    <row r="288" spans="2:65" s="264" customFormat="1">
      <c r="B288" s="263"/>
      <c r="D288" s="251" t="s">
        <v>198</v>
      </c>
      <c r="E288" s="265" t="s">
        <v>1</v>
      </c>
      <c r="F288" s="266" t="s">
        <v>236</v>
      </c>
      <c r="H288" s="267">
        <v>102.465</v>
      </c>
      <c r="I288" s="89"/>
      <c r="L288" s="263"/>
      <c r="M288" s="268"/>
      <c r="T288" s="269"/>
      <c r="AT288" s="265" t="s">
        <v>198</v>
      </c>
      <c r="AU288" s="265" t="s">
        <v>85</v>
      </c>
      <c r="AV288" s="264" t="s">
        <v>169</v>
      </c>
      <c r="AW288" s="264" t="s">
        <v>32</v>
      </c>
      <c r="AX288" s="264" t="s">
        <v>83</v>
      </c>
      <c r="AY288" s="265" t="s">
        <v>162</v>
      </c>
    </row>
    <row r="289" spans="2:65" s="162" customFormat="1" ht="16.5" customHeight="1">
      <c r="B289" s="161"/>
      <c r="C289" s="237" t="s">
        <v>544</v>
      </c>
      <c r="D289" s="237" t="s">
        <v>164</v>
      </c>
      <c r="E289" s="238" t="s">
        <v>538</v>
      </c>
      <c r="F289" s="239" t="s">
        <v>539</v>
      </c>
      <c r="G289" s="240" t="s">
        <v>167</v>
      </c>
      <c r="H289" s="241">
        <v>109.5</v>
      </c>
      <c r="I289" s="86"/>
      <c r="J289" s="242">
        <f>ROUND(I289*H289,2)</f>
        <v>0</v>
      </c>
      <c r="K289" s="239" t="s">
        <v>168</v>
      </c>
      <c r="L289" s="161"/>
      <c r="M289" s="243" t="s">
        <v>1</v>
      </c>
      <c r="N289" s="244" t="s">
        <v>41</v>
      </c>
      <c r="P289" s="245">
        <f>O289*H289</f>
        <v>0</v>
      </c>
      <c r="Q289" s="245">
        <v>0.23</v>
      </c>
      <c r="R289" s="245">
        <f>Q289*H289</f>
        <v>25.185000000000002</v>
      </c>
      <c r="S289" s="245">
        <v>0</v>
      </c>
      <c r="T289" s="246">
        <f>S289*H289</f>
        <v>0</v>
      </c>
      <c r="AR289" s="247" t="s">
        <v>169</v>
      </c>
      <c r="AT289" s="247" t="s">
        <v>164</v>
      </c>
      <c r="AU289" s="247" t="s">
        <v>85</v>
      </c>
      <c r="AY289" s="151" t="s">
        <v>162</v>
      </c>
      <c r="BE289" s="248">
        <f>IF(N289="základní",J289,0)</f>
        <v>0</v>
      </c>
      <c r="BF289" s="248">
        <f>IF(N289="snížená",J289,0)</f>
        <v>0</v>
      </c>
      <c r="BG289" s="248">
        <f>IF(N289="zákl. přenesená",J289,0)</f>
        <v>0</v>
      </c>
      <c r="BH289" s="248">
        <f>IF(N289="sníž. přenesená",J289,0)</f>
        <v>0</v>
      </c>
      <c r="BI289" s="248">
        <f>IF(N289="nulová",J289,0)</f>
        <v>0</v>
      </c>
      <c r="BJ289" s="151" t="s">
        <v>83</v>
      </c>
      <c r="BK289" s="248">
        <f>ROUND(I289*H289,2)</f>
        <v>0</v>
      </c>
      <c r="BL289" s="151" t="s">
        <v>169</v>
      </c>
      <c r="BM289" s="247" t="s">
        <v>545</v>
      </c>
    </row>
    <row r="290" spans="2:65" s="162" customFormat="1" ht="33" customHeight="1">
      <c r="B290" s="161"/>
      <c r="C290" s="237" t="s">
        <v>546</v>
      </c>
      <c r="D290" s="237" t="s">
        <v>164</v>
      </c>
      <c r="E290" s="238" t="s">
        <v>547</v>
      </c>
      <c r="F290" s="239" t="s">
        <v>548</v>
      </c>
      <c r="G290" s="240" t="s">
        <v>167</v>
      </c>
      <c r="H290" s="241">
        <v>109.5</v>
      </c>
      <c r="I290" s="86"/>
      <c r="J290" s="242">
        <f>ROUND(I290*H290,2)</f>
        <v>0</v>
      </c>
      <c r="K290" s="239" t="s">
        <v>168</v>
      </c>
      <c r="L290" s="161"/>
      <c r="M290" s="243" t="s">
        <v>1</v>
      </c>
      <c r="N290" s="244" t="s">
        <v>41</v>
      </c>
      <c r="P290" s="245">
        <f>O290*H290</f>
        <v>0</v>
      </c>
      <c r="Q290" s="245">
        <v>0.18462999999999999</v>
      </c>
      <c r="R290" s="245">
        <f>Q290*H290</f>
        <v>20.216984999999998</v>
      </c>
      <c r="S290" s="245">
        <v>0</v>
      </c>
      <c r="T290" s="246">
        <f>S290*H290</f>
        <v>0</v>
      </c>
      <c r="AR290" s="247" t="s">
        <v>169</v>
      </c>
      <c r="AT290" s="247" t="s">
        <v>164</v>
      </c>
      <c r="AU290" s="247" t="s">
        <v>85</v>
      </c>
      <c r="AY290" s="151" t="s">
        <v>162</v>
      </c>
      <c r="BE290" s="248">
        <f>IF(N290="základní",J290,0)</f>
        <v>0</v>
      </c>
      <c r="BF290" s="248">
        <f>IF(N290="snížená",J290,0)</f>
        <v>0</v>
      </c>
      <c r="BG290" s="248">
        <f>IF(N290="zákl. přenesená",J290,0)</f>
        <v>0</v>
      </c>
      <c r="BH290" s="248">
        <f>IF(N290="sníž. přenesená",J290,0)</f>
        <v>0</v>
      </c>
      <c r="BI290" s="248">
        <f>IF(N290="nulová",J290,0)</f>
        <v>0</v>
      </c>
      <c r="BJ290" s="151" t="s">
        <v>83</v>
      </c>
      <c r="BK290" s="248">
        <f>ROUND(I290*H290,2)</f>
        <v>0</v>
      </c>
      <c r="BL290" s="151" t="s">
        <v>169</v>
      </c>
      <c r="BM290" s="247" t="s">
        <v>549</v>
      </c>
    </row>
    <row r="291" spans="2:65" s="162" customFormat="1" ht="24.2" customHeight="1">
      <c r="B291" s="161"/>
      <c r="C291" s="237" t="s">
        <v>550</v>
      </c>
      <c r="D291" s="237" t="s">
        <v>164</v>
      </c>
      <c r="E291" s="238" t="s">
        <v>551</v>
      </c>
      <c r="F291" s="239" t="s">
        <v>552</v>
      </c>
      <c r="G291" s="240" t="s">
        <v>167</v>
      </c>
      <c r="H291" s="241">
        <v>109.5</v>
      </c>
      <c r="I291" s="86"/>
      <c r="J291" s="242">
        <f>ROUND(I291*H291,2)</f>
        <v>0</v>
      </c>
      <c r="K291" s="239" t="s">
        <v>168</v>
      </c>
      <c r="L291" s="161"/>
      <c r="M291" s="243" t="s">
        <v>1</v>
      </c>
      <c r="N291" s="244" t="s">
        <v>41</v>
      </c>
      <c r="P291" s="245">
        <f>O291*H291</f>
        <v>0</v>
      </c>
      <c r="Q291" s="245">
        <v>0.51085999999999998</v>
      </c>
      <c r="R291" s="245">
        <f>Q291*H291</f>
        <v>55.939169999999997</v>
      </c>
      <c r="S291" s="245">
        <v>0</v>
      </c>
      <c r="T291" s="246">
        <f>S291*H291</f>
        <v>0</v>
      </c>
      <c r="AR291" s="247" t="s">
        <v>169</v>
      </c>
      <c r="AT291" s="247" t="s">
        <v>164</v>
      </c>
      <c r="AU291" s="247" t="s">
        <v>85</v>
      </c>
      <c r="AY291" s="151" t="s">
        <v>162</v>
      </c>
      <c r="BE291" s="248">
        <f>IF(N291="základní",J291,0)</f>
        <v>0</v>
      </c>
      <c r="BF291" s="248">
        <f>IF(N291="snížená",J291,0)</f>
        <v>0</v>
      </c>
      <c r="BG291" s="248">
        <f>IF(N291="zákl. přenesená",J291,0)</f>
        <v>0</v>
      </c>
      <c r="BH291" s="248">
        <f>IF(N291="sníž. přenesená",J291,0)</f>
        <v>0</v>
      </c>
      <c r="BI291" s="248">
        <f>IF(N291="nulová",J291,0)</f>
        <v>0</v>
      </c>
      <c r="BJ291" s="151" t="s">
        <v>83</v>
      </c>
      <c r="BK291" s="248">
        <f>ROUND(I291*H291,2)</f>
        <v>0</v>
      </c>
      <c r="BL291" s="151" t="s">
        <v>169</v>
      </c>
      <c r="BM291" s="247" t="s">
        <v>553</v>
      </c>
    </row>
    <row r="292" spans="2:65" s="162" customFormat="1" ht="24.2" customHeight="1">
      <c r="B292" s="161"/>
      <c r="C292" s="237" t="s">
        <v>554</v>
      </c>
      <c r="D292" s="237" t="s">
        <v>164</v>
      </c>
      <c r="E292" s="238" t="s">
        <v>555</v>
      </c>
      <c r="F292" s="239" t="s">
        <v>556</v>
      </c>
      <c r="G292" s="240" t="s">
        <v>167</v>
      </c>
      <c r="H292" s="241">
        <v>219</v>
      </c>
      <c r="I292" s="86"/>
      <c r="J292" s="242">
        <f>ROUND(I292*H292,2)</f>
        <v>0</v>
      </c>
      <c r="K292" s="239" t="s">
        <v>168</v>
      </c>
      <c r="L292" s="161"/>
      <c r="M292" s="243" t="s">
        <v>1</v>
      </c>
      <c r="N292" s="244" t="s">
        <v>41</v>
      </c>
      <c r="P292" s="245">
        <f>O292*H292</f>
        <v>0</v>
      </c>
      <c r="Q292" s="245">
        <v>7.1000000000000002E-4</v>
      </c>
      <c r="R292" s="245">
        <f>Q292*H292</f>
        <v>0.15549000000000002</v>
      </c>
      <c r="S292" s="245">
        <v>0</v>
      </c>
      <c r="T292" s="246">
        <f>S292*H292</f>
        <v>0</v>
      </c>
      <c r="AR292" s="247" t="s">
        <v>169</v>
      </c>
      <c r="AT292" s="247" t="s">
        <v>164</v>
      </c>
      <c r="AU292" s="247" t="s">
        <v>85</v>
      </c>
      <c r="AY292" s="151" t="s">
        <v>162</v>
      </c>
      <c r="BE292" s="248">
        <f>IF(N292="základní",J292,0)</f>
        <v>0</v>
      </c>
      <c r="BF292" s="248">
        <f>IF(N292="snížená",J292,0)</f>
        <v>0</v>
      </c>
      <c r="BG292" s="248">
        <f>IF(N292="zákl. přenesená",J292,0)</f>
        <v>0</v>
      </c>
      <c r="BH292" s="248">
        <f>IF(N292="sníž. přenesená",J292,0)</f>
        <v>0</v>
      </c>
      <c r="BI292" s="248">
        <f>IF(N292="nulová",J292,0)</f>
        <v>0</v>
      </c>
      <c r="BJ292" s="151" t="s">
        <v>83</v>
      </c>
      <c r="BK292" s="248">
        <f>ROUND(I292*H292,2)</f>
        <v>0</v>
      </c>
      <c r="BL292" s="151" t="s">
        <v>169</v>
      </c>
      <c r="BM292" s="247" t="s">
        <v>557</v>
      </c>
    </row>
    <row r="293" spans="2:65" s="250" customFormat="1">
      <c r="B293" s="249"/>
      <c r="D293" s="251" t="s">
        <v>198</v>
      </c>
      <c r="E293" s="252" t="s">
        <v>1</v>
      </c>
      <c r="F293" s="253" t="s">
        <v>558</v>
      </c>
      <c r="H293" s="254">
        <v>219</v>
      </c>
      <c r="I293" s="87"/>
      <c r="L293" s="249"/>
      <c r="M293" s="255"/>
      <c r="T293" s="256"/>
      <c r="AT293" s="252" t="s">
        <v>198</v>
      </c>
      <c r="AU293" s="252" t="s">
        <v>85</v>
      </c>
      <c r="AV293" s="250" t="s">
        <v>85</v>
      </c>
      <c r="AW293" s="250" t="s">
        <v>32</v>
      </c>
      <c r="AX293" s="250" t="s">
        <v>83</v>
      </c>
      <c r="AY293" s="252" t="s">
        <v>162</v>
      </c>
    </row>
    <row r="294" spans="2:65" s="162" customFormat="1" ht="33" customHeight="1">
      <c r="B294" s="161"/>
      <c r="C294" s="237" t="s">
        <v>559</v>
      </c>
      <c r="D294" s="237" t="s">
        <v>164</v>
      </c>
      <c r="E294" s="238" t="s">
        <v>560</v>
      </c>
      <c r="F294" s="239" t="s">
        <v>561</v>
      </c>
      <c r="G294" s="240" t="s">
        <v>167</v>
      </c>
      <c r="H294" s="241">
        <v>109.5</v>
      </c>
      <c r="I294" s="86"/>
      <c r="J294" s="242">
        <f>ROUND(I294*H294,2)</f>
        <v>0</v>
      </c>
      <c r="K294" s="239" t="s">
        <v>168</v>
      </c>
      <c r="L294" s="161"/>
      <c r="M294" s="243" t="s">
        <v>1</v>
      </c>
      <c r="N294" s="244" t="s">
        <v>41</v>
      </c>
      <c r="P294" s="245">
        <f>O294*H294</f>
        <v>0</v>
      </c>
      <c r="Q294" s="245">
        <v>0.12966</v>
      </c>
      <c r="R294" s="245">
        <f>Q294*H294</f>
        <v>14.19777</v>
      </c>
      <c r="S294" s="245">
        <v>0</v>
      </c>
      <c r="T294" s="246">
        <f>S294*H294</f>
        <v>0</v>
      </c>
      <c r="AR294" s="247" t="s">
        <v>169</v>
      </c>
      <c r="AT294" s="247" t="s">
        <v>164</v>
      </c>
      <c r="AU294" s="247" t="s">
        <v>85</v>
      </c>
      <c r="AY294" s="151" t="s">
        <v>162</v>
      </c>
      <c r="BE294" s="248">
        <f>IF(N294="základní",J294,0)</f>
        <v>0</v>
      </c>
      <c r="BF294" s="248">
        <f>IF(N294="snížená",J294,0)</f>
        <v>0</v>
      </c>
      <c r="BG294" s="248">
        <f>IF(N294="zákl. přenesená",J294,0)</f>
        <v>0</v>
      </c>
      <c r="BH294" s="248">
        <f>IF(N294="sníž. přenesená",J294,0)</f>
        <v>0</v>
      </c>
      <c r="BI294" s="248">
        <f>IF(N294="nulová",J294,0)</f>
        <v>0</v>
      </c>
      <c r="BJ294" s="151" t="s">
        <v>83</v>
      </c>
      <c r="BK294" s="248">
        <f>ROUND(I294*H294,2)</f>
        <v>0</v>
      </c>
      <c r="BL294" s="151" t="s">
        <v>169</v>
      </c>
      <c r="BM294" s="247" t="s">
        <v>562</v>
      </c>
    </row>
    <row r="295" spans="2:65" s="250" customFormat="1">
      <c r="B295" s="249"/>
      <c r="D295" s="251" t="s">
        <v>198</v>
      </c>
      <c r="E295" s="252" t="s">
        <v>1</v>
      </c>
      <c r="F295" s="253" t="s">
        <v>563</v>
      </c>
      <c r="H295" s="254">
        <v>109.5</v>
      </c>
      <c r="I295" s="87"/>
      <c r="L295" s="249"/>
      <c r="M295" s="255"/>
      <c r="T295" s="256"/>
      <c r="AT295" s="252" t="s">
        <v>198</v>
      </c>
      <c r="AU295" s="252" t="s">
        <v>85</v>
      </c>
      <c r="AV295" s="250" t="s">
        <v>85</v>
      </c>
      <c r="AW295" s="250" t="s">
        <v>32</v>
      </c>
      <c r="AX295" s="250" t="s">
        <v>83</v>
      </c>
      <c r="AY295" s="252" t="s">
        <v>162</v>
      </c>
    </row>
    <row r="296" spans="2:65" s="162" customFormat="1" ht="66.75" customHeight="1">
      <c r="B296" s="161"/>
      <c r="C296" s="237" t="s">
        <v>564</v>
      </c>
      <c r="D296" s="237" t="s">
        <v>164</v>
      </c>
      <c r="E296" s="238" t="s">
        <v>565</v>
      </c>
      <c r="F296" s="239" t="s">
        <v>566</v>
      </c>
      <c r="G296" s="240" t="s">
        <v>167</v>
      </c>
      <c r="H296" s="241">
        <v>729.6</v>
      </c>
      <c r="I296" s="86"/>
      <c r="J296" s="242">
        <f>ROUND(I296*H296,2)</f>
        <v>0</v>
      </c>
      <c r="K296" s="239" t="s">
        <v>168</v>
      </c>
      <c r="L296" s="161"/>
      <c r="M296" s="243" t="s">
        <v>1</v>
      </c>
      <c r="N296" s="244" t="s">
        <v>41</v>
      </c>
      <c r="P296" s="245">
        <f>O296*H296</f>
        <v>0</v>
      </c>
      <c r="Q296" s="245">
        <v>0.11162</v>
      </c>
      <c r="R296" s="245">
        <f>Q296*H296</f>
        <v>81.437951999999996</v>
      </c>
      <c r="S296" s="245">
        <v>0</v>
      </c>
      <c r="T296" s="246">
        <f>S296*H296</f>
        <v>0</v>
      </c>
      <c r="AR296" s="247" t="s">
        <v>169</v>
      </c>
      <c r="AT296" s="247" t="s">
        <v>164</v>
      </c>
      <c r="AU296" s="247" t="s">
        <v>85</v>
      </c>
      <c r="AY296" s="151" t="s">
        <v>162</v>
      </c>
      <c r="BE296" s="248">
        <f>IF(N296="základní",J296,0)</f>
        <v>0</v>
      </c>
      <c r="BF296" s="248">
        <f>IF(N296="snížená",J296,0)</f>
        <v>0</v>
      </c>
      <c r="BG296" s="248">
        <f>IF(N296="zákl. přenesená",J296,0)</f>
        <v>0</v>
      </c>
      <c r="BH296" s="248">
        <f>IF(N296="sníž. přenesená",J296,0)</f>
        <v>0</v>
      </c>
      <c r="BI296" s="248">
        <f>IF(N296="nulová",J296,0)</f>
        <v>0</v>
      </c>
      <c r="BJ296" s="151" t="s">
        <v>83</v>
      </c>
      <c r="BK296" s="248">
        <f>ROUND(I296*H296,2)</f>
        <v>0</v>
      </c>
      <c r="BL296" s="151" t="s">
        <v>169</v>
      </c>
      <c r="BM296" s="247" t="s">
        <v>567</v>
      </c>
    </row>
    <row r="297" spans="2:65" s="250" customFormat="1">
      <c r="B297" s="249"/>
      <c r="D297" s="251" t="s">
        <v>198</v>
      </c>
      <c r="E297" s="252" t="s">
        <v>1</v>
      </c>
      <c r="F297" s="253" t="s">
        <v>568</v>
      </c>
      <c r="H297" s="254">
        <v>729.6</v>
      </c>
      <c r="I297" s="87"/>
      <c r="L297" s="249"/>
      <c r="M297" s="255"/>
      <c r="T297" s="256"/>
      <c r="AT297" s="252" t="s">
        <v>198</v>
      </c>
      <c r="AU297" s="252" t="s">
        <v>85</v>
      </c>
      <c r="AV297" s="250" t="s">
        <v>85</v>
      </c>
      <c r="AW297" s="250" t="s">
        <v>32</v>
      </c>
      <c r="AX297" s="250" t="s">
        <v>83</v>
      </c>
      <c r="AY297" s="252" t="s">
        <v>162</v>
      </c>
    </row>
    <row r="298" spans="2:65" s="162" customFormat="1" ht="24.2" customHeight="1">
      <c r="B298" s="161"/>
      <c r="C298" s="270" t="s">
        <v>569</v>
      </c>
      <c r="D298" s="270" t="s">
        <v>352</v>
      </c>
      <c r="E298" s="271" t="s">
        <v>570</v>
      </c>
      <c r="F298" s="272" t="s">
        <v>571</v>
      </c>
      <c r="G298" s="273" t="s">
        <v>167</v>
      </c>
      <c r="H298" s="274">
        <v>766.08</v>
      </c>
      <c r="I298" s="90"/>
      <c r="J298" s="275">
        <f>ROUND(I298*H298,2)</f>
        <v>0</v>
      </c>
      <c r="K298" s="272" t="s">
        <v>168</v>
      </c>
      <c r="L298" s="276"/>
      <c r="M298" s="277" t="s">
        <v>1</v>
      </c>
      <c r="N298" s="278" t="s">
        <v>41</v>
      </c>
      <c r="P298" s="245">
        <f>O298*H298</f>
        <v>0</v>
      </c>
      <c r="Q298" s="245">
        <v>0.151</v>
      </c>
      <c r="R298" s="245">
        <f>Q298*H298</f>
        <v>115.67808000000001</v>
      </c>
      <c r="S298" s="245">
        <v>0</v>
      </c>
      <c r="T298" s="246">
        <f>S298*H298</f>
        <v>0</v>
      </c>
      <c r="AR298" s="247" t="s">
        <v>194</v>
      </c>
      <c r="AT298" s="247" t="s">
        <v>352</v>
      </c>
      <c r="AU298" s="247" t="s">
        <v>85</v>
      </c>
      <c r="AY298" s="151" t="s">
        <v>162</v>
      </c>
      <c r="BE298" s="248">
        <f>IF(N298="základní",J298,0)</f>
        <v>0</v>
      </c>
      <c r="BF298" s="248">
        <f>IF(N298="snížená",J298,0)</f>
        <v>0</v>
      </c>
      <c r="BG298" s="248">
        <f>IF(N298="zákl. přenesená",J298,0)</f>
        <v>0</v>
      </c>
      <c r="BH298" s="248">
        <f>IF(N298="sníž. přenesená",J298,0)</f>
        <v>0</v>
      </c>
      <c r="BI298" s="248">
        <f>IF(N298="nulová",J298,0)</f>
        <v>0</v>
      </c>
      <c r="BJ298" s="151" t="s">
        <v>83</v>
      </c>
      <c r="BK298" s="248">
        <f>ROUND(I298*H298,2)</f>
        <v>0</v>
      </c>
      <c r="BL298" s="151" t="s">
        <v>169</v>
      </c>
      <c r="BM298" s="247" t="s">
        <v>572</v>
      </c>
    </row>
    <row r="299" spans="2:65" s="250" customFormat="1">
      <c r="B299" s="249"/>
      <c r="D299" s="251" t="s">
        <v>198</v>
      </c>
      <c r="F299" s="253" t="s">
        <v>573</v>
      </c>
      <c r="H299" s="254">
        <v>766.08</v>
      </c>
      <c r="I299" s="87"/>
      <c r="L299" s="249"/>
      <c r="M299" s="255"/>
      <c r="T299" s="256"/>
      <c r="AT299" s="252" t="s">
        <v>198</v>
      </c>
      <c r="AU299" s="252" t="s">
        <v>85</v>
      </c>
      <c r="AV299" s="250" t="s">
        <v>85</v>
      </c>
      <c r="AW299" s="250" t="s">
        <v>3</v>
      </c>
      <c r="AX299" s="250" t="s">
        <v>83</v>
      </c>
      <c r="AY299" s="252" t="s">
        <v>162</v>
      </c>
    </row>
    <row r="300" spans="2:65" s="162" customFormat="1" ht="21.75" customHeight="1">
      <c r="B300" s="161"/>
      <c r="C300" s="237" t="s">
        <v>574</v>
      </c>
      <c r="D300" s="237" t="s">
        <v>164</v>
      </c>
      <c r="E300" s="238" t="s">
        <v>575</v>
      </c>
      <c r="F300" s="239" t="s">
        <v>576</v>
      </c>
      <c r="G300" s="240" t="s">
        <v>215</v>
      </c>
      <c r="H300" s="241">
        <v>258.89999999999998</v>
      </c>
      <c r="I300" s="86"/>
      <c r="J300" s="242">
        <f>ROUND(I300*H300,2)</f>
        <v>0</v>
      </c>
      <c r="K300" s="239" t="s">
        <v>168</v>
      </c>
      <c r="L300" s="161"/>
      <c r="M300" s="243" t="s">
        <v>1</v>
      </c>
      <c r="N300" s="244" t="s">
        <v>41</v>
      </c>
      <c r="P300" s="245">
        <f>O300*H300</f>
        <v>0</v>
      </c>
      <c r="Q300" s="245">
        <v>3.5999999999999999E-3</v>
      </c>
      <c r="R300" s="245">
        <f>Q300*H300</f>
        <v>0.93203999999999987</v>
      </c>
      <c r="S300" s="245">
        <v>0</v>
      </c>
      <c r="T300" s="246">
        <f>S300*H300</f>
        <v>0</v>
      </c>
      <c r="AR300" s="247" t="s">
        <v>169</v>
      </c>
      <c r="AT300" s="247" t="s">
        <v>164</v>
      </c>
      <c r="AU300" s="247" t="s">
        <v>85</v>
      </c>
      <c r="AY300" s="151" t="s">
        <v>162</v>
      </c>
      <c r="BE300" s="248">
        <f>IF(N300="základní",J300,0)</f>
        <v>0</v>
      </c>
      <c r="BF300" s="248">
        <f>IF(N300="snížená",J300,0)</f>
        <v>0</v>
      </c>
      <c r="BG300" s="248">
        <f>IF(N300="zákl. přenesená",J300,0)</f>
        <v>0</v>
      </c>
      <c r="BH300" s="248">
        <f>IF(N300="sníž. přenesená",J300,0)</f>
        <v>0</v>
      </c>
      <c r="BI300" s="248">
        <f>IF(N300="nulová",J300,0)</f>
        <v>0</v>
      </c>
      <c r="BJ300" s="151" t="s">
        <v>83</v>
      </c>
      <c r="BK300" s="248">
        <f>ROUND(I300*H300,2)</f>
        <v>0</v>
      </c>
      <c r="BL300" s="151" t="s">
        <v>169</v>
      </c>
      <c r="BM300" s="247" t="s">
        <v>577</v>
      </c>
    </row>
    <row r="301" spans="2:65" s="258" customFormat="1">
      <c r="B301" s="257"/>
      <c r="D301" s="251" t="s">
        <v>198</v>
      </c>
      <c r="E301" s="259" t="s">
        <v>1</v>
      </c>
      <c r="F301" s="260" t="s">
        <v>578</v>
      </c>
      <c r="H301" s="259" t="s">
        <v>1</v>
      </c>
      <c r="I301" s="88"/>
      <c r="L301" s="257"/>
      <c r="M301" s="261"/>
      <c r="T301" s="262"/>
      <c r="AT301" s="259" t="s">
        <v>198</v>
      </c>
      <c r="AU301" s="259" t="s">
        <v>85</v>
      </c>
      <c r="AV301" s="258" t="s">
        <v>83</v>
      </c>
      <c r="AW301" s="258" t="s">
        <v>32</v>
      </c>
      <c r="AX301" s="258" t="s">
        <v>76</v>
      </c>
      <c r="AY301" s="259" t="s">
        <v>162</v>
      </c>
    </row>
    <row r="302" spans="2:65" s="250" customFormat="1">
      <c r="B302" s="249"/>
      <c r="D302" s="251" t="s">
        <v>198</v>
      </c>
      <c r="E302" s="252" t="s">
        <v>1</v>
      </c>
      <c r="F302" s="253" t="s">
        <v>579</v>
      </c>
      <c r="H302" s="254">
        <v>258.89999999999998</v>
      </c>
      <c r="I302" s="87"/>
      <c r="L302" s="249"/>
      <c r="M302" s="255"/>
      <c r="T302" s="256"/>
      <c r="AT302" s="252" t="s">
        <v>198</v>
      </c>
      <c r="AU302" s="252" t="s">
        <v>85</v>
      </c>
      <c r="AV302" s="250" t="s">
        <v>85</v>
      </c>
      <c r="AW302" s="250" t="s">
        <v>32</v>
      </c>
      <c r="AX302" s="250" t="s">
        <v>83</v>
      </c>
      <c r="AY302" s="252" t="s">
        <v>162</v>
      </c>
    </row>
    <row r="303" spans="2:65" s="226" customFormat="1" ht="22.9" customHeight="1">
      <c r="B303" s="225"/>
      <c r="D303" s="227" t="s">
        <v>75</v>
      </c>
      <c r="E303" s="235" t="s">
        <v>194</v>
      </c>
      <c r="F303" s="235" t="s">
        <v>580</v>
      </c>
      <c r="I303" s="85"/>
      <c r="J303" s="236">
        <f>BK303</f>
        <v>0</v>
      </c>
      <c r="L303" s="225"/>
      <c r="M303" s="230"/>
      <c r="P303" s="231">
        <f>SUM(P304:P315)</f>
        <v>0</v>
      </c>
      <c r="R303" s="231">
        <f>SUM(R304:R315)</f>
        <v>1.4461846</v>
      </c>
      <c r="T303" s="232">
        <f>SUM(T304:T315)</f>
        <v>0</v>
      </c>
      <c r="AR303" s="227" t="s">
        <v>83</v>
      </c>
      <c r="AT303" s="233" t="s">
        <v>75</v>
      </c>
      <c r="AU303" s="233" t="s">
        <v>83</v>
      </c>
      <c r="AY303" s="227" t="s">
        <v>162</v>
      </c>
      <c r="BK303" s="234">
        <f>SUM(BK304:BK315)</f>
        <v>0</v>
      </c>
    </row>
    <row r="304" spans="2:65" s="162" customFormat="1" ht="24.2" customHeight="1">
      <c r="B304" s="161"/>
      <c r="C304" s="237" t="s">
        <v>581</v>
      </c>
      <c r="D304" s="237" t="s">
        <v>164</v>
      </c>
      <c r="E304" s="238" t="s">
        <v>582</v>
      </c>
      <c r="F304" s="239" t="s">
        <v>583</v>
      </c>
      <c r="G304" s="240" t="s">
        <v>215</v>
      </c>
      <c r="H304" s="241">
        <v>2</v>
      </c>
      <c r="I304" s="86"/>
      <c r="J304" s="242">
        <f>ROUND(I304*H304,2)</f>
        <v>0</v>
      </c>
      <c r="K304" s="239" t="s">
        <v>168</v>
      </c>
      <c r="L304" s="161"/>
      <c r="M304" s="243" t="s">
        <v>1</v>
      </c>
      <c r="N304" s="244" t="s">
        <v>41</v>
      </c>
      <c r="P304" s="245">
        <f>O304*H304</f>
        <v>0</v>
      </c>
      <c r="Q304" s="245">
        <v>1.0000000000000001E-5</v>
      </c>
      <c r="R304" s="245">
        <f>Q304*H304</f>
        <v>2.0000000000000002E-5</v>
      </c>
      <c r="S304" s="245">
        <v>0</v>
      </c>
      <c r="T304" s="246">
        <f>S304*H304</f>
        <v>0</v>
      </c>
      <c r="AR304" s="247" t="s">
        <v>169</v>
      </c>
      <c r="AT304" s="247" t="s">
        <v>164</v>
      </c>
      <c r="AU304" s="247" t="s">
        <v>85</v>
      </c>
      <c r="AY304" s="151" t="s">
        <v>162</v>
      </c>
      <c r="BE304" s="248">
        <f>IF(N304="základní",J304,0)</f>
        <v>0</v>
      </c>
      <c r="BF304" s="248">
        <f>IF(N304="snížená",J304,0)</f>
        <v>0</v>
      </c>
      <c r="BG304" s="248">
        <f>IF(N304="zákl. přenesená",J304,0)</f>
        <v>0</v>
      </c>
      <c r="BH304" s="248">
        <f>IF(N304="sníž. přenesená",J304,0)</f>
        <v>0</v>
      </c>
      <c r="BI304" s="248">
        <f>IF(N304="nulová",J304,0)</f>
        <v>0</v>
      </c>
      <c r="BJ304" s="151" t="s">
        <v>83</v>
      </c>
      <c r="BK304" s="248">
        <f>ROUND(I304*H304,2)</f>
        <v>0</v>
      </c>
      <c r="BL304" s="151" t="s">
        <v>169</v>
      </c>
      <c r="BM304" s="247" t="s">
        <v>584</v>
      </c>
    </row>
    <row r="305" spans="2:65" s="162" customFormat="1" ht="24.2" customHeight="1">
      <c r="B305" s="161"/>
      <c r="C305" s="270" t="s">
        <v>585</v>
      </c>
      <c r="D305" s="270" t="s">
        <v>352</v>
      </c>
      <c r="E305" s="271" t="s">
        <v>586</v>
      </c>
      <c r="F305" s="272" t="s">
        <v>587</v>
      </c>
      <c r="G305" s="273" t="s">
        <v>215</v>
      </c>
      <c r="H305" s="274">
        <v>2.06</v>
      </c>
      <c r="I305" s="90"/>
      <c r="J305" s="275">
        <f>ROUND(I305*H305,2)</f>
        <v>0</v>
      </c>
      <c r="K305" s="272" t="s">
        <v>168</v>
      </c>
      <c r="L305" s="276"/>
      <c r="M305" s="277" t="s">
        <v>1</v>
      </c>
      <c r="N305" s="278" t="s">
        <v>41</v>
      </c>
      <c r="P305" s="245">
        <f>O305*H305</f>
        <v>0</v>
      </c>
      <c r="Q305" s="245">
        <v>2.4099999999999998E-3</v>
      </c>
      <c r="R305" s="245">
        <f>Q305*H305</f>
        <v>4.9645999999999996E-3</v>
      </c>
      <c r="S305" s="245">
        <v>0</v>
      </c>
      <c r="T305" s="246">
        <f>S305*H305</f>
        <v>0</v>
      </c>
      <c r="AR305" s="247" t="s">
        <v>194</v>
      </c>
      <c r="AT305" s="247" t="s">
        <v>352</v>
      </c>
      <c r="AU305" s="247" t="s">
        <v>85</v>
      </c>
      <c r="AY305" s="151" t="s">
        <v>162</v>
      </c>
      <c r="BE305" s="248">
        <f>IF(N305="základní",J305,0)</f>
        <v>0</v>
      </c>
      <c r="BF305" s="248">
        <f>IF(N305="snížená",J305,0)</f>
        <v>0</v>
      </c>
      <c r="BG305" s="248">
        <f>IF(N305="zákl. přenesená",J305,0)</f>
        <v>0</v>
      </c>
      <c r="BH305" s="248">
        <f>IF(N305="sníž. přenesená",J305,0)</f>
        <v>0</v>
      </c>
      <c r="BI305" s="248">
        <f>IF(N305="nulová",J305,0)</f>
        <v>0</v>
      </c>
      <c r="BJ305" s="151" t="s">
        <v>83</v>
      </c>
      <c r="BK305" s="248">
        <f>ROUND(I305*H305,2)</f>
        <v>0</v>
      </c>
      <c r="BL305" s="151" t="s">
        <v>169</v>
      </c>
      <c r="BM305" s="247" t="s">
        <v>588</v>
      </c>
    </row>
    <row r="306" spans="2:65" s="250" customFormat="1">
      <c r="B306" s="249"/>
      <c r="D306" s="251" t="s">
        <v>198</v>
      </c>
      <c r="F306" s="253" t="s">
        <v>589</v>
      </c>
      <c r="H306" s="254">
        <v>2.06</v>
      </c>
      <c r="I306" s="87"/>
      <c r="L306" s="249"/>
      <c r="M306" s="255"/>
      <c r="T306" s="256"/>
      <c r="AT306" s="252" t="s">
        <v>198</v>
      </c>
      <c r="AU306" s="252" t="s">
        <v>85</v>
      </c>
      <c r="AV306" s="250" t="s">
        <v>85</v>
      </c>
      <c r="AW306" s="250" t="s">
        <v>3</v>
      </c>
      <c r="AX306" s="250" t="s">
        <v>83</v>
      </c>
      <c r="AY306" s="252" t="s">
        <v>162</v>
      </c>
    </row>
    <row r="307" spans="2:65" s="162" customFormat="1" ht="24.2" customHeight="1">
      <c r="B307" s="161"/>
      <c r="C307" s="237" t="s">
        <v>590</v>
      </c>
      <c r="D307" s="237" t="s">
        <v>164</v>
      </c>
      <c r="E307" s="238" t="s">
        <v>591</v>
      </c>
      <c r="F307" s="239" t="s">
        <v>592</v>
      </c>
      <c r="G307" s="240" t="s">
        <v>177</v>
      </c>
      <c r="H307" s="241">
        <v>2</v>
      </c>
      <c r="I307" s="86"/>
      <c r="J307" s="242">
        <f t="shared" ref="J307:J315" si="20">ROUND(I307*H307,2)</f>
        <v>0</v>
      </c>
      <c r="K307" s="239" t="s">
        <v>168</v>
      </c>
      <c r="L307" s="161"/>
      <c r="M307" s="243" t="s">
        <v>1</v>
      </c>
      <c r="N307" s="244" t="s">
        <v>41</v>
      </c>
      <c r="P307" s="245">
        <f t="shared" ref="P307:P315" si="21">O307*H307</f>
        <v>0</v>
      </c>
      <c r="Q307" s="245">
        <v>0.12422</v>
      </c>
      <c r="R307" s="245">
        <f t="shared" ref="R307:R315" si="22">Q307*H307</f>
        <v>0.24843999999999999</v>
      </c>
      <c r="S307" s="245">
        <v>0</v>
      </c>
      <c r="T307" s="246">
        <f t="shared" ref="T307:T315" si="23">S307*H307</f>
        <v>0</v>
      </c>
      <c r="AR307" s="247" t="s">
        <v>169</v>
      </c>
      <c r="AT307" s="247" t="s">
        <v>164</v>
      </c>
      <c r="AU307" s="247" t="s">
        <v>85</v>
      </c>
      <c r="AY307" s="151" t="s">
        <v>162</v>
      </c>
      <c r="BE307" s="248">
        <f t="shared" ref="BE307:BE315" si="24">IF(N307="základní",J307,0)</f>
        <v>0</v>
      </c>
      <c r="BF307" s="248">
        <f t="shared" ref="BF307:BF315" si="25">IF(N307="snížená",J307,0)</f>
        <v>0</v>
      </c>
      <c r="BG307" s="248">
        <f t="shared" ref="BG307:BG315" si="26">IF(N307="zákl. přenesená",J307,0)</f>
        <v>0</v>
      </c>
      <c r="BH307" s="248">
        <f t="shared" ref="BH307:BH315" si="27">IF(N307="sníž. přenesená",J307,0)</f>
        <v>0</v>
      </c>
      <c r="BI307" s="248">
        <f t="shared" ref="BI307:BI315" si="28">IF(N307="nulová",J307,0)</f>
        <v>0</v>
      </c>
      <c r="BJ307" s="151" t="s">
        <v>83</v>
      </c>
      <c r="BK307" s="248">
        <f t="shared" ref="BK307:BK315" si="29">ROUND(I307*H307,2)</f>
        <v>0</v>
      </c>
      <c r="BL307" s="151" t="s">
        <v>169</v>
      </c>
      <c r="BM307" s="247" t="s">
        <v>593</v>
      </c>
    </row>
    <row r="308" spans="2:65" s="162" customFormat="1" ht="24.2" customHeight="1">
      <c r="B308" s="161"/>
      <c r="C308" s="270" t="s">
        <v>594</v>
      </c>
      <c r="D308" s="270" t="s">
        <v>352</v>
      </c>
      <c r="E308" s="271" t="s">
        <v>595</v>
      </c>
      <c r="F308" s="272" t="s">
        <v>596</v>
      </c>
      <c r="G308" s="273" t="s">
        <v>177</v>
      </c>
      <c r="H308" s="274">
        <v>2</v>
      </c>
      <c r="I308" s="90"/>
      <c r="J308" s="275">
        <f t="shared" si="20"/>
        <v>0</v>
      </c>
      <c r="K308" s="272" t="s">
        <v>168</v>
      </c>
      <c r="L308" s="276"/>
      <c r="M308" s="277" t="s">
        <v>1</v>
      </c>
      <c r="N308" s="278" t="s">
        <v>41</v>
      </c>
      <c r="P308" s="245">
        <f t="shared" si="21"/>
        <v>0</v>
      </c>
      <c r="Q308" s="245">
        <v>7.1999999999999995E-2</v>
      </c>
      <c r="R308" s="245">
        <f t="shared" si="22"/>
        <v>0.14399999999999999</v>
      </c>
      <c r="S308" s="245">
        <v>0</v>
      </c>
      <c r="T308" s="246">
        <f t="shared" si="23"/>
        <v>0</v>
      </c>
      <c r="AR308" s="247" t="s">
        <v>194</v>
      </c>
      <c r="AT308" s="247" t="s">
        <v>352</v>
      </c>
      <c r="AU308" s="247" t="s">
        <v>85</v>
      </c>
      <c r="AY308" s="151" t="s">
        <v>162</v>
      </c>
      <c r="BE308" s="248">
        <f t="shared" si="24"/>
        <v>0</v>
      </c>
      <c r="BF308" s="248">
        <f t="shared" si="25"/>
        <v>0</v>
      </c>
      <c r="BG308" s="248">
        <f t="shared" si="26"/>
        <v>0</v>
      </c>
      <c r="BH308" s="248">
        <f t="shared" si="27"/>
        <v>0</v>
      </c>
      <c r="BI308" s="248">
        <f t="shared" si="28"/>
        <v>0</v>
      </c>
      <c r="BJ308" s="151" t="s">
        <v>83</v>
      </c>
      <c r="BK308" s="248">
        <f t="shared" si="29"/>
        <v>0</v>
      </c>
      <c r="BL308" s="151" t="s">
        <v>169</v>
      </c>
      <c r="BM308" s="247" t="s">
        <v>597</v>
      </c>
    </row>
    <row r="309" spans="2:65" s="162" customFormat="1" ht="24.2" customHeight="1">
      <c r="B309" s="161"/>
      <c r="C309" s="237" t="s">
        <v>598</v>
      </c>
      <c r="D309" s="237" t="s">
        <v>164</v>
      </c>
      <c r="E309" s="238" t="s">
        <v>599</v>
      </c>
      <c r="F309" s="239" t="s">
        <v>600</v>
      </c>
      <c r="G309" s="240" t="s">
        <v>177</v>
      </c>
      <c r="H309" s="241">
        <v>2</v>
      </c>
      <c r="I309" s="86"/>
      <c r="J309" s="242">
        <f t="shared" si="20"/>
        <v>0</v>
      </c>
      <c r="K309" s="239" t="s">
        <v>168</v>
      </c>
      <c r="L309" s="161"/>
      <c r="M309" s="243" t="s">
        <v>1</v>
      </c>
      <c r="N309" s="244" t="s">
        <v>41</v>
      </c>
      <c r="P309" s="245">
        <f t="shared" si="21"/>
        <v>0</v>
      </c>
      <c r="Q309" s="245">
        <v>2.972E-2</v>
      </c>
      <c r="R309" s="245">
        <f t="shared" si="22"/>
        <v>5.944E-2</v>
      </c>
      <c r="S309" s="245">
        <v>0</v>
      </c>
      <c r="T309" s="246">
        <f t="shared" si="23"/>
        <v>0</v>
      </c>
      <c r="AR309" s="247" t="s">
        <v>169</v>
      </c>
      <c r="AT309" s="247" t="s">
        <v>164</v>
      </c>
      <c r="AU309" s="247" t="s">
        <v>85</v>
      </c>
      <c r="AY309" s="151" t="s">
        <v>162</v>
      </c>
      <c r="BE309" s="248">
        <f t="shared" si="24"/>
        <v>0</v>
      </c>
      <c r="BF309" s="248">
        <f t="shared" si="25"/>
        <v>0</v>
      </c>
      <c r="BG309" s="248">
        <f t="shared" si="26"/>
        <v>0</v>
      </c>
      <c r="BH309" s="248">
        <f t="shared" si="27"/>
        <v>0</v>
      </c>
      <c r="BI309" s="248">
        <f t="shared" si="28"/>
        <v>0</v>
      </c>
      <c r="BJ309" s="151" t="s">
        <v>83</v>
      </c>
      <c r="BK309" s="248">
        <f t="shared" si="29"/>
        <v>0</v>
      </c>
      <c r="BL309" s="151" t="s">
        <v>169</v>
      </c>
      <c r="BM309" s="247" t="s">
        <v>601</v>
      </c>
    </row>
    <row r="310" spans="2:65" s="162" customFormat="1" ht="21.75" customHeight="1">
      <c r="B310" s="161"/>
      <c r="C310" s="270" t="s">
        <v>602</v>
      </c>
      <c r="D310" s="270" t="s">
        <v>352</v>
      </c>
      <c r="E310" s="271" t="s">
        <v>603</v>
      </c>
      <c r="F310" s="272" t="s">
        <v>604</v>
      </c>
      <c r="G310" s="273" t="s">
        <v>177</v>
      </c>
      <c r="H310" s="274">
        <v>2</v>
      </c>
      <c r="I310" s="90"/>
      <c r="J310" s="275">
        <f t="shared" si="20"/>
        <v>0</v>
      </c>
      <c r="K310" s="272" t="s">
        <v>168</v>
      </c>
      <c r="L310" s="276"/>
      <c r="M310" s="277" t="s">
        <v>1</v>
      </c>
      <c r="N310" s="278" t="s">
        <v>41</v>
      </c>
      <c r="P310" s="245">
        <f t="shared" si="21"/>
        <v>0</v>
      </c>
      <c r="Q310" s="245">
        <v>0.111</v>
      </c>
      <c r="R310" s="245">
        <f t="shared" si="22"/>
        <v>0.222</v>
      </c>
      <c r="S310" s="245">
        <v>0</v>
      </c>
      <c r="T310" s="246">
        <f t="shared" si="23"/>
        <v>0</v>
      </c>
      <c r="AR310" s="247" t="s">
        <v>194</v>
      </c>
      <c r="AT310" s="247" t="s">
        <v>352</v>
      </c>
      <c r="AU310" s="247" t="s">
        <v>85</v>
      </c>
      <c r="AY310" s="151" t="s">
        <v>162</v>
      </c>
      <c r="BE310" s="248">
        <f t="shared" si="24"/>
        <v>0</v>
      </c>
      <c r="BF310" s="248">
        <f t="shared" si="25"/>
        <v>0</v>
      </c>
      <c r="BG310" s="248">
        <f t="shared" si="26"/>
        <v>0</v>
      </c>
      <c r="BH310" s="248">
        <f t="shared" si="27"/>
        <v>0</v>
      </c>
      <c r="BI310" s="248">
        <f t="shared" si="28"/>
        <v>0</v>
      </c>
      <c r="BJ310" s="151" t="s">
        <v>83</v>
      </c>
      <c r="BK310" s="248">
        <f t="shared" si="29"/>
        <v>0</v>
      </c>
      <c r="BL310" s="151" t="s">
        <v>169</v>
      </c>
      <c r="BM310" s="247" t="s">
        <v>605</v>
      </c>
    </row>
    <row r="311" spans="2:65" s="162" customFormat="1" ht="24.2" customHeight="1">
      <c r="B311" s="161"/>
      <c r="C311" s="237" t="s">
        <v>606</v>
      </c>
      <c r="D311" s="237" t="s">
        <v>164</v>
      </c>
      <c r="E311" s="238" t="s">
        <v>607</v>
      </c>
      <c r="F311" s="239" t="s">
        <v>608</v>
      </c>
      <c r="G311" s="240" t="s">
        <v>177</v>
      </c>
      <c r="H311" s="241">
        <v>2</v>
      </c>
      <c r="I311" s="86"/>
      <c r="J311" s="242">
        <f t="shared" si="20"/>
        <v>0</v>
      </c>
      <c r="K311" s="239" t="s">
        <v>168</v>
      </c>
      <c r="L311" s="161"/>
      <c r="M311" s="243" t="s">
        <v>1</v>
      </c>
      <c r="N311" s="244" t="s">
        <v>41</v>
      </c>
      <c r="P311" s="245">
        <f t="shared" si="21"/>
        <v>0</v>
      </c>
      <c r="Q311" s="245">
        <v>2.972E-2</v>
      </c>
      <c r="R311" s="245">
        <f t="shared" si="22"/>
        <v>5.944E-2</v>
      </c>
      <c r="S311" s="245">
        <v>0</v>
      </c>
      <c r="T311" s="246">
        <f t="shared" si="23"/>
        <v>0</v>
      </c>
      <c r="AR311" s="247" t="s">
        <v>169</v>
      </c>
      <c r="AT311" s="247" t="s">
        <v>164</v>
      </c>
      <c r="AU311" s="247" t="s">
        <v>85</v>
      </c>
      <c r="AY311" s="151" t="s">
        <v>162</v>
      </c>
      <c r="BE311" s="248">
        <f t="shared" si="24"/>
        <v>0</v>
      </c>
      <c r="BF311" s="248">
        <f t="shared" si="25"/>
        <v>0</v>
      </c>
      <c r="BG311" s="248">
        <f t="shared" si="26"/>
        <v>0</v>
      </c>
      <c r="BH311" s="248">
        <f t="shared" si="27"/>
        <v>0</v>
      </c>
      <c r="BI311" s="248">
        <f t="shared" si="28"/>
        <v>0</v>
      </c>
      <c r="BJ311" s="151" t="s">
        <v>83</v>
      </c>
      <c r="BK311" s="248">
        <f t="shared" si="29"/>
        <v>0</v>
      </c>
      <c r="BL311" s="151" t="s">
        <v>169</v>
      </c>
      <c r="BM311" s="247" t="s">
        <v>609</v>
      </c>
    </row>
    <row r="312" spans="2:65" s="162" customFormat="1" ht="24.2" customHeight="1">
      <c r="B312" s="161"/>
      <c r="C312" s="270" t="s">
        <v>610</v>
      </c>
      <c r="D312" s="270" t="s">
        <v>352</v>
      </c>
      <c r="E312" s="271" t="s">
        <v>611</v>
      </c>
      <c r="F312" s="272" t="s">
        <v>612</v>
      </c>
      <c r="G312" s="273" t="s">
        <v>177</v>
      </c>
      <c r="H312" s="274">
        <v>2</v>
      </c>
      <c r="I312" s="90"/>
      <c r="J312" s="275">
        <f t="shared" si="20"/>
        <v>0</v>
      </c>
      <c r="K312" s="272" t="s">
        <v>168</v>
      </c>
      <c r="L312" s="276"/>
      <c r="M312" s="277" t="s">
        <v>1</v>
      </c>
      <c r="N312" s="278" t="s">
        <v>41</v>
      </c>
      <c r="P312" s="245">
        <f t="shared" si="21"/>
        <v>0</v>
      </c>
      <c r="Q312" s="245">
        <v>0.08</v>
      </c>
      <c r="R312" s="245">
        <f t="shared" si="22"/>
        <v>0.16</v>
      </c>
      <c r="S312" s="245">
        <v>0</v>
      </c>
      <c r="T312" s="246">
        <f t="shared" si="23"/>
        <v>0</v>
      </c>
      <c r="AR312" s="247" t="s">
        <v>194</v>
      </c>
      <c r="AT312" s="247" t="s">
        <v>352</v>
      </c>
      <c r="AU312" s="247" t="s">
        <v>85</v>
      </c>
      <c r="AY312" s="151" t="s">
        <v>162</v>
      </c>
      <c r="BE312" s="248">
        <f t="shared" si="24"/>
        <v>0</v>
      </c>
      <c r="BF312" s="248">
        <f t="shared" si="25"/>
        <v>0</v>
      </c>
      <c r="BG312" s="248">
        <f t="shared" si="26"/>
        <v>0</v>
      </c>
      <c r="BH312" s="248">
        <f t="shared" si="27"/>
        <v>0</v>
      </c>
      <c r="BI312" s="248">
        <f t="shared" si="28"/>
        <v>0</v>
      </c>
      <c r="BJ312" s="151" t="s">
        <v>83</v>
      </c>
      <c r="BK312" s="248">
        <f t="shared" si="29"/>
        <v>0</v>
      </c>
      <c r="BL312" s="151" t="s">
        <v>169</v>
      </c>
      <c r="BM312" s="247" t="s">
        <v>613</v>
      </c>
    </row>
    <row r="313" spans="2:65" s="162" customFormat="1" ht="24.2" customHeight="1">
      <c r="B313" s="161"/>
      <c r="C313" s="237" t="s">
        <v>614</v>
      </c>
      <c r="D313" s="237" t="s">
        <v>164</v>
      </c>
      <c r="E313" s="238" t="s">
        <v>615</v>
      </c>
      <c r="F313" s="239" t="s">
        <v>616</v>
      </c>
      <c r="G313" s="240" t="s">
        <v>177</v>
      </c>
      <c r="H313" s="241">
        <v>2</v>
      </c>
      <c r="I313" s="86"/>
      <c r="J313" s="242">
        <f t="shared" si="20"/>
        <v>0</v>
      </c>
      <c r="K313" s="239" t="s">
        <v>168</v>
      </c>
      <c r="L313" s="161"/>
      <c r="M313" s="243" t="s">
        <v>1</v>
      </c>
      <c r="N313" s="244" t="s">
        <v>41</v>
      </c>
      <c r="P313" s="245">
        <f t="shared" si="21"/>
        <v>0</v>
      </c>
      <c r="Q313" s="245">
        <v>0.21734000000000001</v>
      </c>
      <c r="R313" s="245">
        <f t="shared" si="22"/>
        <v>0.43468000000000001</v>
      </c>
      <c r="S313" s="245">
        <v>0</v>
      </c>
      <c r="T313" s="246">
        <f t="shared" si="23"/>
        <v>0</v>
      </c>
      <c r="AR313" s="247" t="s">
        <v>169</v>
      </c>
      <c r="AT313" s="247" t="s">
        <v>164</v>
      </c>
      <c r="AU313" s="247" t="s">
        <v>85</v>
      </c>
      <c r="AY313" s="151" t="s">
        <v>162</v>
      </c>
      <c r="BE313" s="248">
        <f t="shared" si="24"/>
        <v>0</v>
      </c>
      <c r="BF313" s="248">
        <f t="shared" si="25"/>
        <v>0</v>
      </c>
      <c r="BG313" s="248">
        <f t="shared" si="26"/>
        <v>0</v>
      </c>
      <c r="BH313" s="248">
        <f t="shared" si="27"/>
        <v>0</v>
      </c>
      <c r="BI313" s="248">
        <f t="shared" si="28"/>
        <v>0</v>
      </c>
      <c r="BJ313" s="151" t="s">
        <v>83</v>
      </c>
      <c r="BK313" s="248">
        <f t="shared" si="29"/>
        <v>0</v>
      </c>
      <c r="BL313" s="151" t="s">
        <v>169</v>
      </c>
      <c r="BM313" s="247" t="s">
        <v>617</v>
      </c>
    </row>
    <row r="314" spans="2:65" s="162" customFormat="1" ht="16.5" customHeight="1">
      <c r="B314" s="161"/>
      <c r="C314" s="270" t="s">
        <v>618</v>
      </c>
      <c r="D314" s="270" t="s">
        <v>352</v>
      </c>
      <c r="E314" s="271" t="s">
        <v>619</v>
      </c>
      <c r="F314" s="272" t="s">
        <v>620</v>
      </c>
      <c r="G314" s="273" t="s">
        <v>177</v>
      </c>
      <c r="H314" s="274">
        <v>2</v>
      </c>
      <c r="I314" s="90"/>
      <c r="J314" s="275">
        <f t="shared" si="20"/>
        <v>0</v>
      </c>
      <c r="K314" s="272" t="s">
        <v>168</v>
      </c>
      <c r="L314" s="276"/>
      <c r="M314" s="277" t="s">
        <v>1</v>
      </c>
      <c r="N314" s="278" t="s">
        <v>41</v>
      </c>
      <c r="P314" s="245">
        <f t="shared" si="21"/>
        <v>0</v>
      </c>
      <c r="Q314" s="245">
        <v>5.0599999999999999E-2</v>
      </c>
      <c r="R314" s="245">
        <f t="shared" si="22"/>
        <v>0.1012</v>
      </c>
      <c r="S314" s="245">
        <v>0</v>
      </c>
      <c r="T314" s="246">
        <f t="shared" si="23"/>
        <v>0</v>
      </c>
      <c r="AR314" s="247" t="s">
        <v>194</v>
      </c>
      <c r="AT314" s="247" t="s">
        <v>352</v>
      </c>
      <c r="AU314" s="247" t="s">
        <v>85</v>
      </c>
      <c r="AY314" s="151" t="s">
        <v>162</v>
      </c>
      <c r="BE314" s="248">
        <f t="shared" si="24"/>
        <v>0</v>
      </c>
      <c r="BF314" s="248">
        <f t="shared" si="25"/>
        <v>0</v>
      </c>
      <c r="BG314" s="248">
        <f t="shared" si="26"/>
        <v>0</v>
      </c>
      <c r="BH314" s="248">
        <f t="shared" si="27"/>
        <v>0</v>
      </c>
      <c r="BI314" s="248">
        <f t="shared" si="28"/>
        <v>0</v>
      </c>
      <c r="BJ314" s="151" t="s">
        <v>83</v>
      </c>
      <c r="BK314" s="248">
        <f t="shared" si="29"/>
        <v>0</v>
      </c>
      <c r="BL314" s="151" t="s">
        <v>169</v>
      </c>
      <c r="BM314" s="247" t="s">
        <v>621</v>
      </c>
    </row>
    <row r="315" spans="2:65" s="162" customFormat="1" ht="24.2" customHeight="1">
      <c r="B315" s="161"/>
      <c r="C315" s="270" t="s">
        <v>622</v>
      </c>
      <c r="D315" s="270" t="s">
        <v>352</v>
      </c>
      <c r="E315" s="271" t="s">
        <v>623</v>
      </c>
      <c r="F315" s="272" t="s">
        <v>624</v>
      </c>
      <c r="G315" s="273" t="s">
        <v>177</v>
      </c>
      <c r="H315" s="274">
        <v>2</v>
      </c>
      <c r="I315" s="90"/>
      <c r="J315" s="275">
        <f t="shared" si="20"/>
        <v>0</v>
      </c>
      <c r="K315" s="272" t="s">
        <v>168</v>
      </c>
      <c r="L315" s="276"/>
      <c r="M315" s="277" t="s">
        <v>1</v>
      </c>
      <c r="N315" s="278" t="s">
        <v>41</v>
      </c>
      <c r="P315" s="245">
        <f t="shared" si="21"/>
        <v>0</v>
      </c>
      <c r="Q315" s="245">
        <v>6.0000000000000001E-3</v>
      </c>
      <c r="R315" s="245">
        <f t="shared" si="22"/>
        <v>1.2E-2</v>
      </c>
      <c r="S315" s="245">
        <v>0</v>
      </c>
      <c r="T315" s="246">
        <f t="shared" si="23"/>
        <v>0</v>
      </c>
      <c r="AR315" s="247" t="s">
        <v>194</v>
      </c>
      <c r="AT315" s="247" t="s">
        <v>352</v>
      </c>
      <c r="AU315" s="247" t="s">
        <v>85</v>
      </c>
      <c r="AY315" s="151" t="s">
        <v>162</v>
      </c>
      <c r="BE315" s="248">
        <f t="shared" si="24"/>
        <v>0</v>
      </c>
      <c r="BF315" s="248">
        <f t="shared" si="25"/>
        <v>0</v>
      </c>
      <c r="BG315" s="248">
        <f t="shared" si="26"/>
        <v>0</v>
      </c>
      <c r="BH315" s="248">
        <f t="shared" si="27"/>
        <v>0</v>
      </c>
      <c r="BI315" s="248">
        <f t="shared" si="28"/>
        <v>0</v>
      </c>
      <c r="BJ315" s="151" t="s">
        <v>83</v>
      </c>
      <c r="BK315" s="248">
        <f t="shared" si="29"/>
        <v>0</v>
      </c>
      <c r="BL315" s="151" t="s">
        <v>169</v>
      </c>
      <c r="BM315" s="247" t="s">
        <v>625</v>
      </c>
    </row>
    <row r="316" spans="2:65" s="226" customFormat="1" ht="22.9" customHeight="1">
      <c r="B316" s="225"/>
      <c r="D316" s="227" t="s">
        <v>75</v>
      </c>
      <c r="E316" s="235" t="s">
        <v>200</v>
      </c>
      <c r="F316" s="235" t="s">
        <v>626</v>
      </c>
      <c r="I316" s="85"/>
      <c r="J316" s="236">
        <f>BK316</f>
        <v>0</v>
      </c>
      <c r="L316" s="225"/>
      <c r="M316" s="230"/>
      <c r="P316" s="231">
        <f>SUM(P317:P356)</f>
        <v>0</v>
      </c>
      <c r="R316" s="231">
        <f>SUM(R317:R356)</f>
        <v>108.17235797999999</v>
      </c>
      <c r="T316" s="232">
        <f>SUM(T317:T356)</f>
        <v>32.793599999999998</v>
      </c>
      <c r="AR316" s="227" t="s">
        <v>83</v>
      </c>
      <c r="AT316" s="233" t="s">
        <v>75</v>
      </c>
      <c r="AU316" s="233" t="s">
        <v>83</v>
      </c>
      <c r="AY316" s="227" t="s">
        <v>162</v>
      </c>
      <c r="BK316" s="234">
        <f>SUM(BK317:BK356)</f>
        <v>0</v>
      </c>
    </row>
    <row r="317" spans="2:65" s="162" customFormat="1" ht="24.2" customHeight="1">
      <c r="B317" s="161"/>
      <c r="C317" s="237" t="s">
        <v>627</v>
      </c>
      <c r="D317" s="237" t="s">
        <v>164</v>
      </c>
      <c r="E317" s="238" t="s">
        <v>628</v>
      </c>
      <c r="F317" s="239" t="s">
        <v>629</v>
      </c>
      <c r="G317" s="240" t="s">
        <v>177</v>
      </c>
      <c r="H317" s="241">
        <v>6</v>
      </c>
      <c r="I317" s="86"/>
      <c r="J317" s="242">
        <f>ROUND(I317*H317,2)</f>
        <v>0</v>
      </c>
      <c r="K317" s="239" t="s">
        <v>168</v>
      </c>
      <c r="L317" s="161"/>
      <c r="M317" s="243" t="s">
        <v>1</v>
      </c>
      <c r="N317" s="244" t="s">
        <v>41</v>
      </c>
      <c r="P317" s="245">
        <f>O317*H317</f>
        <v>0</v>
      </c>
      <c r="Q317" s="245">
        <v>6.9999999999999999E-4</v>
      </c>
      <c r="R317" s="245">
        <f>Q317*H317</f>
        <v>4.1999999999999997E-3</v>
      </c>
      <c r="S317" s="245">
        <v>0</v>
      </c>
      <c r="T317" s="246">
        <f>S317*H317</f>
        <v>0</v>
      </c>
      <c r="AR317" s="247" t="s">
        <v>169</v>
      </c>
      <c r="AT317" s="247" t="s">
        <v>164</v>
      </c>
      <c r="AU317" s="247" t="s">
        <v>85</v>
      </c>
      <c r="AY317" s="151" t="s">
        <v>162</v>
      </c>
      <c r="BE317" s="248">
        <f>IF(N317="základní",J317,0)</f>
        <v>0</v>
      </c>
      <c r="BF317" s="248">
        <f>IF(N317="snížená",J317,0)</f>
        <v>0</v>
      </c>
      <c r="BG317" s="248">
        <f>IF(N317="zákl. přenesená",J317,0)</f>
        <v>0</v>
      </c>
      <c r="BH317" s="248">
        <f>IF(N317="sníž. přenesená",J317,0)</f>
        <v>0</v>
      </c>
      <c r="BI317" s="248">
        <f>IF(N317="nulová",J317,0)</f>
        <v>0</v>
      </c>
      <c r="BJ317" s="151" t="s">
        <v>83</v>
      </c>
      <c r="BK317" s="248">
        <f>ROUND(I317*H317,2)</f>
        <v>0</v>
      </c>
      <c r="BL317" s="151" t="s">
        <v>169</v>
      </c>
      <c r="BM317" s="247" t="s">
        <v>630</v>
      </c>
    </row>
    <row r="318" spans="2:65" s="162" customFormat="1" ht="24.2" customHeight="1">
      <c r="B318" s="161"/>
      <c r="C318" s="270" t="s">
        <v>631</v>
      </c>
      <c r="D318" s="270" t="s">
        <v>352</v>
      </c>
      <c r="E318" s="271" t="s">
        <v>632</v>
      </c>
      <c r="F318" s="272" t="s">
        <v>633</v>
      </c>
      <c r="G318" s="273" t="s">
        <v>177</v>
      </c>
      <c r="H318" s="274">
        <v>6</v>
      </c>
      <c r="I318" s="90"/>
      <c r="J318" s="275">
        <f>ROUND(I318*H318,2)</f>
        <v>0</v>
      </c>
      <c r="K318" s="272" t="s">
        <v>168</v>
      </c>
      <c r="L318" s="276"/>
      <c r="M318" s="277" t="s">
        <v>1</v>
      </c>
      <c r="N318" s="278" t="s">
        <v>41</v>
      </c>
      <c r="P318" s="245">
        <f>O318*H318</f>
        <v>0</v>
      </c>
      <c r="Q318" s="245">
        <v>3.5000000000000001E-3</v>
      </c>
      <c r="R318" s="245">
        <f>Q318*H318</f>
        <v>2.1000000000000001E-2</v>
      </c>
      <c r="S318" s="245">
        <v>0</v>
      </c>
      <c r="T318" s="246">
        <f>S318*H318</f>
        <v>0</v>
      </c>
      <c r="AR318" s="247" t="s">
        <v>194</v>
      </c>
      <c r="AT318" s="247" t="s">
        <v>352</v>
      </c>
      <c r="AU318" s="247" t="s">
        <v>85</v>
      </c>
      <c r="AY318" s="151" t="s">
        <v>162</v>
      </c>
      <c r="BE318" s="248">
        <f>IF(N318="základní",J318,0)</f>
        <v>0</v>
      </c>
      <c r="BF318" s="248">
        <f>IF(N318="snížená",J318,0)</f>
        <v>0</v>
      </c>
      <c r="BG318" s="248">
        <f>IF(N318="zákl. přenesená",J318,0)</f>
        <v>0</v>
      </c>
      <c r="BH318" s="248">
        <f>IF(N318="sníž. přenesená",J318,0)</f>
        <v>0</v>
      </c>
      <c r="BI318" s="248">
        <f>IF(N318="nulová",J318,0)</f>
        <v>0</v>
      </c>
      <c r="BJ318" s="151" t="s">
        <v>83</v>
      </c>
      <c r="BK318" s="248">
        <f>ROUND(I318*H318,2)</f>
        <v>0</v>
      </c>
      <c r="BL318" s="151" t="s">
        <v>169</v>
      </c>
      <c r="BM318" s="247" t="s">
        <v>634</v>
      </c>
    </row>
    <row r="319" spans="2:65" s="162" customFormat="1" ht="16.5" customHeight="1">
      <c r="B319" s="161"/>
      <c r="C319" s="270" t="s">
        <v>87</v>
      </c>
      <c r="D319" s="270" t="s">
        <v>352</v>
      </c>
      <c r="E319" s="271" t="s">
        <v>635</v>
      </c>
      <c r="F319" s="272" t="s">
        <v>636</v>
      </c>
      <c r="G319" s="273" t="s">
        <v>177</v>
      </c>
      <c r="H319" s="274">
        <v>5</v>
      </c>
      <c r="I319" s="90"/>
      <c r="J319" s="275">
        <f>ROUND(I319*H319,2)</f>
        <v>0</v>
      </c>
      <c r="K319" s="272" t="s">
        <v>168</v>
      </c>
      <c r="L319" s="276"/>
      <c r="M319" s="277" t="s">
        <v>1</v>
      </c>
      <c r="N319" s="278" t="s">
        <v>41</v>
      </c>
      <c r="P319" s="245">
        <f>O319*H319</f>
        <v>0</v>
      </c>
      <c r="Q319" s="245">
        <v>1.6999999999999999E-3</v>
      </c>
      <c r="R319" s="245">
        <f>Q319*H319</f>
        <v>8.4999999999999989E-3</v>
      </c>
      <c r="S319" s="245">
        <v>0</v>
      </c>
      <c r="T319" s="246">
        <f>S319*H319</f>
        <v>0</v>
      </c>
      <c r="AR319" s="247" t="s">
        <v>194</v>
      </c>
      <c r="AT319" s="247" t="s">
        <v>352</v>
      </c>
      <c r="AU319" s="247" t="s">
        <v>85</v>
      </c>
      <c r="AY319" s="151" t="s">
        <v>162</v>
      </c>
      <c r="BE319" s="248">
        <f>IF(N319="základní",J319,0)</f>
        <v>0</v>
      </c>
      <c r="BF319" s="248">
        <f>IF(N319="snížená",J319,0)</f>
        <v>0</v>
      </c>
      <c r="BG319" s="248">
        <f>IF(N319="zákl. přenesená",J319,0)</f>
        <v>0</v>
      </c>
      <c r="BH319" s="248">
        <f>IF(N319="sníž. přenesená",J319,0)</f>
        <v>0</v>
      </c>
      <c r="BI319" s="248">
        <f>IF(N319="nulová",J319,0)</f>
        <v>0</v>
      </c>
      <c r="BJ319" s="151" t="s">
        <v>83</v>
      </c>
      <c r="BK319" s="248">
        <f>ROUND(I319*H319,2)</f>
        <v>0</v>
      </c>
      <c r="BL319" s="151" t="s">
        <v>169</v>
      </c>
      <c r="BM319" s="247" t="s">
        <v>637</v>
      </c>
    </row>
    <row r="320" spans="2:65" s="162" customFormat="1" ht="24.2" customHeight="1">
      <c r="B320" s="161"/>
      <c r="C320" s="237" t="s">
        <v>91</v>
      </c>
      <c r="D320" s="237" t="s">
        <v>164</v>
      </c>
      <c r="E320" s="238" t="s">
        <v>638</v>
      </c>
      <c r="F320" s="239" t="s">
        <v>639</v>
      </c>
      <c r="G320" s="240" t="s">
        <v>177</v>
      </c>
      <c r="H320" s="241">
        <v>6</v>
      </c>
      <c r="I320" s="86"/>
      <c r="J320" s="242">
        <f>ROUND(I320*H320,2)</f>
        <v>0</v>
      </c>
      <c r="K320" s="239" t="s">
        <v>168</v>
      </c>
      <c r="L320" s="161"/>
      <c r="M320" s="243" t="s">
        <v>1</v>
      </c>
      <c r="N320" s="244" t="s">
        <v>41</v>
      </c>
      <c r="P320" s="245">
        <f>O320*H320</f>
        <v>0</v>
      </c>
      <c r="Q320" s="245">
        <v>0.11241</v>
      </c>
      <c r="R320" s="245">
        <f>Q320*H320</f>
        <v>0.67445999999999995</v>
      </c>
      <c r="S320" s="245">
        <v>0</v>
      </c>
      <c r="T320" s="246">
        <f>S320*H320</f>
        <v>0</v>
      </c>
      <c r="AR320" s="247" t="s">
        <v>169</v>
      </c>
      <c r="AT320" s="247" t="s">
        <v>164</v>
      </c>
      <c r="AU320" s="247" t="s">
        <v>85</v>
      </c>
      <c r="AY320" s="151" t="s">
        <v>162</v>
      </c>
      <c r="BE320" s="248">
        <f>IF(N320="základní",J320,0)</f>
        <v>0</v>
      </c>
      <c r="BF320" s="248">
        <f>IF(N320="snížená",J320,0)</f>
        <v>0</v>
      </c>
      <c r="BG320" s="248">
        <f>IF(N320="zákl. přenesená",J320,0)</f>
        <v>0</v>
      </c>
      <c r="BH320" s="248">
        <f>IF(N320="sníž. přenesená",J320,0)</f>
        <v>0</v>
      </c>
      <c r="BI320" s="248">
        <f>IF(N320="nulová",J320,0)</f>
        <v>0</v>
      </c>
      <c r="BJ320" s="151" t="s">
        <v>83</v>
      </c>
      <c r="BK320" s="248">
        <f>ROUND(I320*H320,2)</f>
        <v>0</v>
      </c>
      <c r="BL320" s="151" t="s">
        <v>169</v>
      </c>
      <c r="BM320" s="247" t="s">
        <v>640</v>
      </c>
    </row>
    <row r="321" spans="2:65" s="258" customFormat="1">
      <c r="B321" s="257"/>
      <c r="D321" s="251" t="s">
        <v>198</v>
      </c>
      <c r="E321" s="259" t="s">
        <v>1</v>
      </c>
      <c r="F321" s="260" t="s">
        <v>641</v>
      </c>
      <c r="H321" s="259" t="s">
        <v>1</v>
      </c>
      <c r="I321" s="88"/>
      <c r="L321" s="257"/>
      <c r="M321" s="261"/>
      <c r="T321" s="262"/>
      <c r="AT321" s="259" t="s">
        <v>198</v>
      </c>
      <c r="AU321" s="259" t="s">
        <v>85</v>
      </c>
      <c r="AV321" s="258" t="s">
        <v>83</v>
      </c>
      <c r="AW321" s="258" t="s">
        <v>32</v>
      </c>
      <c r="AX321" s="258" t="s">
        <v>76</v>
      </c>
      <c r="AY321" s="259" t="s">
        <v>162</v>
      </c>
    </row>
    <row r="322" spans="2:65" s="258" customFormat="1">
      <c r="B322" s="257"/>
      <c r="D322" s="251" t="s">
        <v>198</v>
      </c>
      <c r="E322" s="259" t="s">
        <v>1</v>
      </c>
      <c r="F322" s="260" t="s">
        <v>642</v>
      </c>
      <c r="H322" s="259" t="s">
        <v>1</v>
      </c>
      <c r="I322" s="88"/>
      <c r="L322" s="257"/>
      <c r="M322" s="261"/>
      <c r="T322" s="262"/>
      <c r="AT322" s="259" t="s">
        <v>198</v>
      </c>
      <c r="AU322" s="259" t="s">
        <v>85</v>
      </c>
      <c r="AV322" s="258" t="s">
        <v>83</v>
      </c>
      <c r="AW322" s="258" t="s">
        <v>32</v>
      </c>
      <c r="AX322" s="258" t="s">
        <v>76</v>
      </c>
      <c r="AY322" s="259" t="s">
        <v>162</v>
      </c>
    </row>
    <row r="323" spans="2:65" s="258" customFormat="1" ht="22.5">
      <c r="B323" s="257"/>
      <c r="D323" s="251" t="s">
        <v>198</v>
      </c>
      <c r="E323" s="259" t="s">
        <v>1</v>
      </c>
      <c r="F323" s="260" t="s">
        <v>643</v>
      </c>
      <c r="H323" s="259" t="s">
        <v>1</v>
      </c>
      <c r="I323" s="88"/>
      <c r="L323" s="257"/>
      <c r="M323" s="261"/>
      <c r="T323" s="262"/>
      <c r="AT323" s="259" t="s">
        <v>198</v>
      </c>
      <c r="AU323" s="259" t="s">
        <v>85</v>
      </c>
      <c r="AV323" s="258" t="s">
        <v>83</v>
      </c>
      <c r="AW323" s="258" t="s">
        <v>32</v>
      </c>
      <c r="AX323" s="258" t="s">
        <v>76</v>
      </c>
      <c r="AY323" s="259" t="s">
        <v>162</v>
      </c>
    </row>
    <row r="324" spans="2:65" s="258" customFormat="1" ht="22.5">
      <c r="B324" s="257"/>
      <c r="D324" s="251" t="s">
        <v>198</v>
      </c>
      <c r="E324" s="259" t="s">
        <v>1</v>
      </c>
      <c r="F324" s="260" t="s">
        <v>644</v>
      </c>
      <c r="H324" s="259" t="s">
        <v>1</v>
      </c>
      <c r="I324" s="88"/>
      <c r="L324" s="257"/>
      <c r="M324" s="261"/>
      <c r="T324" s="262"/>
      <c r="AT324" s="259" t="s">
        <v>198</v>
      </c>
      <c r="AU324" s="259" t="s">
        <v>85</v>
      </c>
      <c r="AV324" s="258" t="s">
        <v>83</v>
      </c>
      <c r="AW324" s="258" t="s">
        <v>32</v>
      </c>
      <c r="AX324" s="258" t="s">
        <v>76</v>
      </c>
      <c r="AY324" s="259" t="s">
        <v>162</v>
      </c>
    </row>
    <row r="325" spans="2:65" s="258" customFormat="1" ht="22.5">
      <c r="B325" s="257"/>
      <c r="D325" s="251" t="s">
        <v>198</v>
      </c>
      <c r="E325" s="259" t="s">
        <v>1</v>
      </c>
      <c r="F325" s="260" t="s">
        <v>645</v>
      </c>
      <c r="H325" s="259" t="s">
        <v>1</v>
      </c>
      <c r="I325" s="88"/>
      <c r="L325" s="257"/>
      <c r="M325" s="261"/>
      <c r="T325" s="262"/>
      <c r="AT325" s="259" t="s">
        <v>198</v>
      </c>
      <c r="AU325" s="259" t="s">
        <v>85</v>
      </c>
      <c r="AV325" s="258" t="s">
        <v>83</v>
      </c>
      <c r="AW325" s="258" t="s">
        <v>32</v>
      </c>
      <c r="AX325" s="258" t="s">
        <v>76</v>
      </c>
      <c r="AY325" s="259" t="s">
        <v>162</v>
      </c>
    </row>
    <row r="326" spans="2:65" s="250" customFormat="1">
      <c r="B326" s="249"/>
      <c r="D326" s="251" t="s">
        <v>198</v>
      </c>
      <c r="E326" s="252" t="s">
        <v>1</v>
      </c>
      <c r="F326" s="253" t="s">
        <v>186</v>
      </c>
      <c r="H326" s="254">
        <v>6</v>
      </c>
      <c r="I326" s="87"/>
      <c r="L326" s="249"/>
      <c r="M326" s="255"/>
      <c r="T326" s="256"/>
      <c r="AT326" s="252" t="s">
        <v>198</v>
      </c>
      <c r="AU326" s="252" t="s">
        <v>85</v>
      </c>
      <c r="AV326" s="250" t="s">
        <v>85</v>
      </c>
      <c r="AW326" s="250" t="s">
        <v>32</v>
      </c>
      <c r="AX326" s="250" t="s">
        <v>83</v>
      </c>
      <c r="AY326" s="252" t="s">
        <v>162</v>
      </c>
    </row>
    <row r="327" spans="2:65" s="162" customFormat="1" ht="21.75" customHeight="1">
      <c r="B327" s="161"/>
      <c r="C327" s="270" t="s">
        <v>94</v>
      </c>
      <c r="D327" s="270" t="s">
        <v>352</v>
      </c>
      <c r="E327" s="271" t="s">
        <v>646</v>
      </c>
      <c r="F327" s="272" t="s">
        <v>647</v>
      </c>
      <c r="G327" s="273" t="s">
        <v>177</v>
      </c>
      <c r="H327" s="274">
        <v>6</v>
      </c>
      <c r="I327" s="90"/>
      <c r="J327" s="275">
        <f>ROUND(I327*H327,2)</f>
        <v>0</v>
      </c>
      <c r="K327" s="272" t="s">
        <v>168</v>
      </c>
      <c r="L327" s="276"/>
      <c r="M327" s="277" t="s">
        <v>1</v>
      </c>
      <c r="N327" s="278" t="s">
        <v>41</v>
      </c>
      <c r="P327" s="245">
        <f>O327*H327</f>
        <v>0</v>
      </c>
      <c r="Q327" s="245">
        <v>6.4999999999999997E-3</v>
      </c>
      <c r="R327" s="245">
        <f>Q327*H327</f>
        <v>3.9E-2</v>
      </c>
      <c r="S327" s="245">
        <v>0</v>
      </c>
      <c r="T327" s="246">
        <f>S327*H327</f>
        <v>0</v>
      </c>
      <c r="AR327" s="247" t="s">
        <v>194</v>
      </c>
      <c r="AT327" s="247" t="s">
        <v>352</v>
      </c>
      <c r="AU327" s="247" t="s">
        <v>85</v>
      </c>
      <c r="AY327" s="151" t="s">
        <v>162</v>
      </c>
      <c r="BE327" s="248">
        <f>IF(N327="základní",J327,0)</f>
        <v>0</v>
      </c>
      <c r="BF327" s="248">
        <f>IF(N327="snížená",J327,0)</f>
        <v>0</v>
      </c>
      <c r="BG327" s="248">
        <f>IF(N327="zákl. přenesená",J327,0)</f>
        <v>0</v>
      </c>
      <c r="BH327" s="248">
        <f>IF(N327="sníž. přenesená",J327,0)</f>
        <v>0</v>
      </c>
      <c r="BI327" s="248">
        <f>IF(N327="nulová",J327,0)</f>
        <v>0</v>
      </c>
      <c r="BJ327" s="151" t="s">
        <v>83</v>
      </c>
      <c r="BK327" s="248">
        <f>ROUND(I327*H327,2)</f>
        <v>0</v>
      </c>
      <c r="BL327" s="151" t="s">
        <v>169</v>
      </c>
      <c r="BM327" s="247" t="s">
        <v>648</v>
      </c>
    </row>
    <row r="328" spans="2:65" s="162" customFormat="1" ht="16.5" customHeight="1">
      <c r="B328" s="161"/>
      <c r="C328" s="270" t="s">
        <v>649</v>
      </c>
      <c r="D328" s="270" t="s">
        <v>352</v>
      </c>
      <c r="E328" s="271" t="s">
        <v>650</v>
      </c>
      <c r="F328" s="272" t="s">
        <v>651</v>
      </c>
      <c r="G328" s="273" t="s">
        <v>177</v>
      </c>
      <c r="H328" s="274">
        <v>11</v>
      </c>
      <c r="I328" s="90"/>
      <c r="J328" s="275">
        <f>ROUND(I328*H328,2)</f>
        <v>0</v>
      </c>
      <c r="K328" s="272" t="s">
        <v>168</v>
      </c>
      <c r="L328" s="276"/>
      <c r="M328" s="277" t="s">
        <v>1</v>
      </c>
      <c r="N328" s="278" t="s">
        <v>41</v>
      </c>
      <c r="P328" s="245">
        <f>O328*H328</f>
        <v>0</v>
      </c>
      <c r="Q328" s="245">
        <v>4.0000000000000002E-4</v>
      </c>
      <c r="R328" s="245">
        <f>Q328*H328</f>
        <v>4.4000000000000003E-3</v>
      </c>
      <c r="S328" s="245">
        <v>0</v>
      </c>
      <c r="T328" s="246">
        <f>S328*H328</f>
        <v>0</v>
      </c>
      <c r="AR328" s="247" t="s">
        <v>194</v>
      </c>
      <c r="AT328" s="247" t="s">
        <v>352</v>
      </c>
      <c r="AU328" s="247" t="s">
        <v>85</v>
      </c>
      <c r="AY328" s="151" t="s">
        <v>162</v>
      </c>
      <c r="BE328" s="248">
        <f>IF(N328="základní",J328,0)</f>
        <v>0</v>
      </c>
      <c r="BF328" s="248">
        <f>IF(N328="snížená",J328,0)</f>
        <v>0</v>
      </c>
      <c r="BG328" s="248">
        <f>IF(N328="zákl. přenesená",J328,0)</f>
        <v>0</v>
      </c>
      <c r="BH328" s="248">
        <f>IF(N328="sníž. přenesená",J328,0)</f>
        <v>0</v>
      </c>
      <c r="BI328" s="248">
        <f>IF(N328="nulová",J328,0)</f>
        <v>0</v>
      </c>
      <c r="BJ328" s="151" t="s">
        <v>83</v>
      </c>
      <c r="BK328" s="248">
        <f>ROUND(I328*H328,2)</f>
        <v>0</v>
      </c>
      <c r="BL328" s="151" t="s">
        <v>169</v>
      </c>
      <c r="BM328" s="247" t="s">
        <v>652</v>
      </c>
    </row>
    <row r="329" spans="2:65" s="250" customFormat="1">
      <c r="B329" s="249"/>
      <c r="D329" s="251" t="s">
        <v>198</v>
      </c>
      <c r="E329" s="252" t="s">
        <v>1</v>
      </c>
      <c r="F329" s="253" t="s">
        <v>653</v>
      </c>
      <c r="H329" s="254">
        <v>11</v>
      </c>
      <c r="I329" s="87"/>
      <c r="L329" s="249"/>
      <c r="M329" s="255"/>
      <c r="T329" s="256"/>
      <c r="AT329" s="252" t="s">
        <v>198</v>
      </c>
      <c r="AU329" s="252" t="s">
        <v>85</v>
      </c>
      <c r="AV329" s="250" t="s">
        <v>85</v>
      </c>
      <c r="AW329" s="250" t="s">
        <v>32</v>
      </c>
      <c r="AX329" s="250" t="s">
        <v>83</v>
      </c>
      <c r="AY329" s="252" t="s">
        <v>162</v>
      </c>
    </row>
    <row r="330" spans="2:65" s="162" customFormat="1" ht="16.5" customHeight="1">
      <c r="B330" s="161"/>
      <c r="C330" s="270" t="s">
        <v>654</v>
      </c>
      <c r="D330" s="270" t="s">
        <v>352</v>
      </c>
      <c r="E330" s="271" t="s">
        <v>655</v>
      </c>
      <c r="F330" s="272" t="s">
        <v>656</v>
      </c>
      <c r="G330" s="273" t="s">
        <v>177</v>
      </c>
      <c r="H330" s="274">
        <v>6</v>
      </c>
      <c r="I330" s="90"/>
      <c r="J330" s="275">
        <f>ROUND(I330*H330,2)</f>
        <v>0</v>
      </c>
      <c r="K330" s="272" t="s">
        <v>168</v>
      </c>
      <c r="L330" s="276"/>
      <c r="M330" s="277" t="s">
        <v>1</v>
      </c>
      <c r="N330" s="278" t="s">
        <v>41</v>
      </c>
      <c r="P330" s="245">
        <f>O330*H330</f>
        <v>0</v>
      </c>
      <c r="Q330" s="245">
        <v>1.4999999999999999E-4</v>
      </c>
      <c r="R330" s="245">
        <f>Q330*H330</f>
        <v>8.9999999999999998E-4</v>
      </c>
      <c r="S330" s="245">
        <v>0</v>
      </c>
      <c r="T330" s="246">
        <f>S330*H330</f>
        <v>0</v>
      </c>
      <c r="AR330" s="247" t="s">
        <v>194</v>
      </c>
      <c r="AT330" s="247" t="s">
        <v>352</v>
      </c>
      <c r="AU330" s="247" t="s">
        <v>85</v>
      </c>
      <c r="AY330" s="151" t="s">
        <v>162</v>
      </c>
      <c r="BE330" s="248">
        <f>IF(N330="základní",J330,0)</f>
        <v>0</v>
      </c>
      <c r="BF330" s="248">
        <f>IF(N330="snížená",J330,0)</f>
        <v>0</v>
      </c>
      <c r="BG330" s="248">
        <f>IF(N330="zákl. přenesená",J330,0)</f>
        <v>0</v>
      </c>
      <c r="BH330" s="248">
        <f>IF(N330="sníž. přenesená",J330,0)</f>
        <v>0</v>
      </c>
      <c r="BI330" s="248">
        <f>IF(N330="nulová",J330,0)</f>
        <v>0</v>
      </c>
      <c r="BJ330" s="151" t="s">
        <v>83</v>
      </c>
      <c r="BK330" s="248">
        <f>ROUND(I330*H330,2)</f>
        <v>0</v>
      </c>
      <c r="BL330" s="151" t="s">
        <v>169</v>
      </c>
      <c r="BM330" s="247" t="s">
        <v>657</v>
      </c>
    </row>
    <row r="331" spans="2:65" s="162" customFormat="1" ht="24.2" customHeight="1">
      <c r="B331" s="161"/>
      <c r="C331" s="237" t="s">
        <v>658</v>
      </c>
      <c r="D331" s="237" t="s">
        <v>164</v>
      </c>
      <c r="E331" s="238" t="s">
        <v>659</v>
      </c>
      <c r="F331" s="239" t="s">
        <v>660</v>
      </c>
      <c r="G331" s="240" t="s">
        <v>215</v>
      </c>
      <c r="H331" s="241">
        <v>455</v>
      </c>
      <c r="I331" s="86"/>
      <c r="J331" s="242">
        <f>ROUND(I331*H331,2)</f>
        <v>0</v>
      </c>
      <c r="K331" s="239" t="s">
        <v>168</v>
      </c>
      <c r="L331" s="161"/>
      <c r="M331" s="243" t="s">
        <v>1</v>
      </c>
      <c r="N331" s="244" t="s">
        <v>41</v>
      </c>
      <c r="P331" s="245">
        <f>O331*H331</f>
        <v>0</v>
      </c>
      <c r="Q331" s="245">
        <v>3.3E-4</v>
      </c>
      <c r="R331" s="245">
        <f>Q331*H331</f>
        <v>0.15015000000000001</v>
      </c>
      <c r="S331" s="245">
        <v>0</v>
      </c>
      <c r="T331" s="246">
        <f>S331*H331</f>
        <v>0</v>
      </c>
      <c r="AR331" s="247" t="s">
        <v>169</v>
      </c>
      <c r="AT331" s="247" t="s">
        <v>164</v>
      </c>
      <c r="AU331" s="247" t="s">
        <v>85</v>
      </c>
      <c r="AY331" s="151" t="s">
        <v>162</v>
      </c>
      <c r="BE331" s="248">
        <f>IF(N331="základní",J331,0)</f>
        <v>0</v>
      </c>
      <c r="BF331" s="248">
        <f>IF(N331="snížená",J331,0)</f>
        <v>0</v>
      </c>
      <c r="BG331" s="248">
        <f>IF(N331="zákl. přenesená",J331,0)</f>
        <v>0</v>
      </c>
      <c r="BH331" s="248">
        <f>IF(N331="sníž. přenesená",J331,0)</f>
        <v>0</v>
      </c>
      <c r="BI331" s="248">
        <f>IF(N331="nulová",J331,0)</f>
        <v>0</v>
      </c>
      <c r="BJ331" s="151" t="s">
        <v>83</v>
      </c>
      <c r="BK331" s="248">
        <f>ROUND(I331*H331,2)</f>
        <v>0</v>
      </c>
      <c r="BL331" s="151" t="s">
        <v>169</v>
      </c>
      <c r="BM331" s="247" t="s">
        <v>661</v>
      </c>
    </row>
    <row r="332" spans="2:65" s="258" customFormat="1">
      <c r="B332" s="257"/>
      <c r="D332" s="251" t="s">
        <v>198</v>
      </c>
      <c r="E332" s="259" t="s">
        <v>1</v>
      </c>
      <c r="F332" s="260" t="s">
        <v>662</v>
      </c>
      <c r="H332" s="259" t="s">
        <v>1</v>
      </c>
      <c r="I332" s="88"/>
      <c r="L332" s="257"/>
      <c r="M332" s="261"/>
      <c r="T332" s="262"/>
      <c r="AT332" s="259" t="s">
        <v>198</v>
      </c>
      <c r="AU332" s="259" t="s">
        <v>85</v>
      </c>
      <c r="AV332" s="258" t="s">
        <v>83</v>
      </c>
      <c r="AW332" s="258" t="s">
        <v>32</v>
      </c>
      <c r="AX332" s="258" t="s">
        <v>76</v>
      </c>
      <c r="AY332" s="259" t="s">
        <v>162</v>
      </c>
    </row>
    <row r="333" spans="2:65" s="250" customFormat="1">
      <c r="B333" s="249"/>
      <c r="D333" s="251" t="s">
        <v>198</v>
      </c>
      <c r="E333" s="252" t="s">
        <v>1</v>
      </c>
      <c r="F333" s="253" t="s">
        <v>663</v>
      </c>
      <c r="H333" s="254">
        <v>455</v>
      </c>
      <c r="I333" s="87"/>
      <c r="L333" s="249"/>
      <c r="M333" s="255"/>
      <c r="T333" s="256"/>
      <c r="AT333" s="252" t="s">
        <v>198</v>
      </c>
      <c r="AU333" s="252" t="s">
        <v>85</v>
      </c>
      <c r="AV333" s="250" t="s">
        <v>85</v>
      </c>
      <c r="AW333" s="250" t="s">
        <v>32</v>
      </c>
      <c r="AX333" s="250" t="s">
        <v>83</v>
      </c>
      <c r="AY333" s="252" t="s">
        <v>162</v>
      </c>
    </row>
    <row r="334" spans="2:65" s="162" customFormat="1" ht="24.2" customHeight="1">
      <c r="B334" s="161"/>
      <c r="C334" s="237" t="s">
        <v>664</v>
      </c>
      <c r="D334" s="237" t="s">
        <v>164</v>
      </c>
      <c r="E334" s="238" t="s">
        <v>665</v>
      </c>
      <c r="F334" s="239" t="s">
        <v>666</v>
      </c>
      <c r="G334" s="240" t="s">
        <v>167</v>
      </c>
      <c r="H334" s="241">
        <v>12.5</v>
      </c>
      <c r="I334" s="86"/>
      <c r="J334" s="242">
        <f>ROUND(I334*H334,2)</f>
        <v>0</v>
      </c>
      <c r="K334" s="239" t="s">
        <v>168</v>
      </c>
      <c r="L334" s="161"/>
      <c r="M334" s="243" t="s">
        <v>1</v>
      </c>
      <c r="N334" s="244" t="s">
        <v>41</v>
      </c>
      <c r="P334" s="245">
        <f>O334*H334</f>
        <v>0</v>
      </c>
      <c r="Q334" s="245">
        <v>2.5999999999999999E-3</v>
      </c>
      <c r="R334" s="245">
        <f>Q334*H334</f>
        <v>3.2500000000000001E-2</v>
      </c>
      <c r="S334" s="245">
        <v>0</v>
      </c>
      <c r="T334" s="246">
        <f>S334*H334</f>
        <v>0</v>
      </c>
      <c r="AR334" s="247" t="s">
        <v>169</v>
      </c>
      <c r="AT334" s="247" t="s">
        <v>164</v>
      </c>
      <c r="AU334" s="247" t="s">
        <v>85</v>
      </c>
      <c r="AY334" s="151" t="s">
        <v>162</v>
      </c>
      <c r="BE334" s="248">
        <f>IF(N334="základní",J334,0)</f>
        <v>0</v>
      </c>
      <c r="BF334" s="248">
        <f>IF(N334="snížená",J334,0)</f>
        <v>0</v>
      </c>
      <c r="BG334" s="248">
        <f>IF(N334="zákl. přenesená",J334,0)</f>
        <v>0</v>
      </c>
      <c r="BH334" s="248">
        <f>IF(N334="sníž. přenesená",J334,0)</f>
        <v>0</v>
      </c>
      <c r="BI334" s="248">
        <f>IF(N334="nulová",J334,0)</f>
        <v>0</v>
      </c>
      <c r="BJ334" s="151" t="s">
        <v>83</v>
      </c>
      <c r="BK334" s="248">
        <f>ROUND(I334*H334,2)</f>
        <v>0</v>
      </c>
      <c r="BL334" s="151" t="s">
        <v>169</v>
      </c>
      <c r="BM334" s="247" t="s">
        <v>667</v>
      </c>
    </row>
    <row r="335" spans="2:65" s="258" customFormat="1">
      <c r="B335" s="257"/>
      <c r="D335" s="251" t="s">
        <v>198</v>
      </c>
      <c r="E335" s="259" t="s">
        <v>1</v>
      </c>
      <c r="F335" s="260" t="s">
        <v>668</v>
      </c>
      <c r="H335" s="259" t="s">
        <v>1</v>
      </c>
      <c r="I335" s="88"/>
      <c r="L335" s="257"/>
      <c r="M335" s="261"/>
      <c r="T335" s="262"/>
      <c r="AT335" s="259" t="s">
        <v>198</v>
      </c>
      <c r="AU335" s="259" t="s">
        <v>85</v>
      </c>
      <c r="AV335" s="258" t="s">
        <v>83</v>
      </c>
      <c r="AW335" s="258" t="s">
        <v>32</v>
      </c>
      <c r="AX335" s="258" t="s">
        <v>76</v>
      </c>
      <c r="AY335" s="259" t="s">
        <v>162</v>
      </c>
    </row>
    <row r="336" spans="2:65" s="250" customFormat="1">
      <c r="B336" s="249"/>
      <c r="D336" s="251" t="s">
        <v>198</v>
      </c>
      <c r="E336" s="252" t="s">
        <v>1</v>
      </c>
      <c r="F336" s="253" t="s">
        <v>669</v>
      </c>
      <c r="H336" s="254">
        <v>12.5</v>
      </c>
      <c r="I336" s="87"/>
      <c r="L336" s="249"/>
      <c r="M336" s="255"/>
      <c r="T336" s="256"/>
      <c r="AT336" s="252" t="s">
        <v>198</v>
      </c>
      <c r="AU336" s="252" t="s">
        <v>85</v>
      </c>
      <c r="AV336" s="250" t="s">
        <v>85</v>
      </c>
      <c r="AW336" s="250" t="s">
        <v>32</v>
      </c>
      <c r="AX336" s="250" t="s">
        <v>83</v>
      </c>
      <c r="AY336" s="252" t="s">
        <v>162</v>
      </c>
    </row>
    <row r="337" spans="2:65" s="162" customFormat="1" ht="16.5" customHeight="1">
      <c r="B337" s="161"/>
      <c r="C337" s="237" t="s">
        <v>670</v>
      </c>
      <c r="D337" s="237" t="s">
        <v>164</v>
      </c>
      <c r="E337" s="238" t="s">
        <v>671</v>
      </c>
      <c r="F337" s="239" t="s">
        <v>672</v>
      </c>
      <c r="G337" s="240" t="s">
        <v>215</v>
      </c>
      <c r="H337" s="241">
        <v>455</v>
      </c>
      <c r="I337" s="86"/>
      <c r="J337" s="242">
        <f>ROUND(I337*H337,2)</f>
        <v>0</v>
      </c>
      <c r="K337" s="239" t="s">
        <v>168</v>
      </c>
      <c r="L337" s="161"/>
      <c r="M337" s="243" t="s">
        <v>1</v>
      </c>
      <c r="N337" s="244" t="s">
        <v>41</v>
      </c>
      <c r="P337" s="245">
        <f>O337*H337</f>
        <v>0</v>
      </c>
      <c r="Q337" s="245">
        <v>0</v>
      </c>
      <c r="R337" s="245">
        <f>Q337*H337</f>
        <v>0</v>
      </c>
      <c r="S337" s="245">
        <v>0</v>
      </c>
      <c r="T337" s="246">
        <f>S337*H337</f>
        <v>0</v>
      </c>
      <c r="AR337" s="247" t="s">
        <v>169</v>
      </c>
      <c r="AT337" s="247" t="s">
        <v>164</v>
      </c>
      <c r="AU337" s="247" t="s">
        <v>85</v>
      </c>
      <c r="AY337" s="151" t="s">
        <v>162</v>
      </c>
      <c r="BE337" s="248">
        <f>IF(N337="základní",J337,0)</f>
        <v>0</v>
      </c>
      <c r="BF337" s="248">
        <f>IF(N337="snížená",J337,0)</f>
        <v>0</v>
      </c>
      <c r="BG337" s="248">
        <f>IF(N337="zákl. přenesená",J337,0)</f>
        <v>0</v>
      </c>
      <c r="BH337" s="248">
        <f>IF(N337="sníž. přenesená",J337,0)</f>
        <v>0</v>
      </c>
      <c r="BI337" s="248">
        <f>IF(N337="nulová",J337,0)</f>
        <v>0</v>
      </c>
      <c r="BJ337" s="151" t="s">
        <v>83</v>
      </c>
      <c r="BK337" s="248">
        <f>ROUND(I337*H337,2)</f>
        <v>0</v>
      </c>
      <c r="BL337" s="151" t="s">
        <v>169</v>
      </c>
      <c r="BM337" s="247" t="s">
        <v>673</v>
      </c>
    </row>
    <row r="338" spans="2:65" s="162" customFormat="1" ht="16.5" customHeight="1">
      <c r="B338" s="161"/>
      <c r="C338" s="237" t="s">
        <v>674</v>
      </c>
      <c r="D338" s="237" t="s">
        <v>164</v>
      </c>
      <c r="E338" s="238" t="s">
        <v>675</v>
      </c>
      <c r="F338" s="239" t="s">
        <v>676</v>
      </c>
      <c r="G338" s="240" t="s">
        <v>167</v>
      </c>
      <c r="H338" s="241">
        <v>12</v>
      </c>
      <c r="I338" s="86"/>
      <c r="J338" s="242">
        <f>ROUND(I338*H338,2)</f>
        <v>0</v>
      </c>
      <c r="K338" s="239" t="s">
        <v>168</v>
      </c>
      <c r="L338" s="161"/>
      <c r="M338" s="243" t="s">
        <v>1</v>
      </c>
      <c r="N338" s="244" t="s">
        <v>41</v>
      </c>
      <c r="P338" s="245">
        <f>O338*H338</f>
        <v>0</v>
      </c>
      <c r="Q338" s="245">
        <v>1.0000000000000001E-5</v>
      </c>
      <c r="R338" s="245">
        <f>Q338*H338</f>
        <v>1.2000000000000002E-4</v>
      </c>
      <c r="S338" s="245">
        <v>0</v>
      </c>
      <c r="T338" s="246">
        <f>S338*H338</f>
        <v>0</v>
      </c>
      <c r="AR338" s="247" t="s">
        <v>169</v>
      </c>
      <c r="AT338" s="247" t="s">
        <v>164</v>
      </c>
      <c r="AU338" s="247" t="s">
        <v>85</v>
      </c>
      <c r="AY338" s="151" t="s">
        <v>162</v>
      </c>
      <c r="BE338" s="248">
        <f>IF(N338="základní",J338,0)</f>
        <v>0</v>
      </c>
      <c r="BF338" s="248">
        <f>IF(N338="snížená",J338,0)</f>
        <v>0</v>
      </c>
      <c r="BG338" s="248">
        <f>IF(N338="zákl. přenesená",J338,0)</f>
        <v>0</v>
      </c>
      <c r="BH338" s="248">
        <f>IF(N338="sníž. přenesená",J338,0)</f>
        <v>0</v>
      </c>
      <c r="BI338" s="248">
        <f>IF(N338="nulová",J338,0)</f>
        <v>0</v>
      </c>
      <c r="BJ338" s="151" t="s">
        <v>83</v>
      </c>
      <c r="BK338" s="248">
        <f>ROUND(I338*H338,2)</f>
        <v>0</v>
      </c>
      <c r="BL338" s="151" t="s">
        <v>169</v>
      </c>
      <c r="BM338" s="247" t="s">
        <v>677</v>
      </c>
    </row>
    <row r="339" spans="2:65" s="162" customFormat="1" ht="33" customHeight="1">
      <c r="B339" s="161"/>
      <c r="C339" s="237" t="s">
        <v>678</v>
      </c>
      <c r="D339" s="237" t="s">
        <v>164</v>
      </c>
      <c r="E339" s="238" t="s">
        <v>679</v>
      </c>
      <c r="F339" s="239" t="s">
        <v>680</v>
      </c>
      <c r="G339" s="240" t="s">
        <v>215</v>
      </c>
      <c r="H339" s="241">
        <v>245.9</v>
      </c>
      <c r="I339" s="86"/>
      <c r="J339" s="242">
        <f>ROUND(I339*H339,2)</f>
        <v>0</v>
      </c>
      <c r="K339" s="239" t="s">
        <v>168</v>
      </c>
      <c r="L339" s="161"/>
      <c r="M339" s="243" t="s">
        <v>1</v>
      </c>
      <c r="N339" s="244" t="s">
        <v>41</v>
      </c>
      <c r="P339" s="245">
        <f>O339*H339</f>
        <v>0</v>
      </c>
      <c r="Q339" s="245">
        <v>0.16850000000000001</v>
      </c>
      <c r="R339" s="245">
        <f>Q339*H339</f>
        <v>41.434150000000002</v>
      </c>
      <c r="S339" s="245">
        <v>0</v>
      </c>
      <c r="T339" s="246">
        <f>S339*H339</f>
        <v>0</v>
      </c>
      <c r="AR339" s="247" t="s">
        <v>169</v>
      </c>
      <c r="AT339" s="247" t="s">
        <v>164</v>
      </c>
      <c r="AU339" s="247" t="s">
        <v>85</v>
      </c>
      <c r="AY339" s="151" t="s">
        <v>162</v>
      </c>
      <c r="BE339" s="248">
        <f>IF(N339="základní",J339,0)</f>
        <v>0</v>
      </c>
      <c r="BF339" s="248">
        <f>IF(N339="snížená",J339,0)</f>
        <v>0</v>
      </c>
      <c r="BG339" s="248">
        <f>IF(N339="zákl. přenesená",J339,0)</f>
        <v>0</v>
      </c>
      <c r="BH339" s="248">
        <f>IF(N339="sníž. přenesená",J339,0)</f>
        <v>0</v>
      </c>
      <c r="BI339" s="248">
        <f>IF(N339="nulová",J339,0)</f>
        <v>0</v>
      </c>
      <c r="BJ339" s="151" t="s">
        <v>83</v>
      </c>
      <c r="BK339" s="248">
        <f>ROUND(I339*H339,2)</f>
        <v>0</v>
      </c>
      <c r="BL339" s="151" t="s">
        <v>169</v>
      </c>
      <c r="BM339" s="247" t="s">
        <v>681</v>
      </c>
    </row>
    <row r="340" spans="2:65" s="250" customFormat="1">
      <c r="B340" s="249"/>
      <c r="D340" s="251" t="s">
        <v>198</v>
      </c>
      <c r="E340" s="252" t="s">
        <v>1</v>
      </c>
      <c r="F340" s="253" t="s">
        <v>682</v>
      </c>
      <c r="H340" s="254">
        <v>245.9</v>
      </c>
      <c r="I340" s="87"/>
      <c r="L340" s="249"/>
      <c r="M340" s="255"/>
      <c r="T340" s="256"/>
      <c r="AT340" s="252" t="s">
        <v>198</v>
      </c>
      <c r="AU340" s="252" t="s">
        <v>85</v>
      </c>
      <c r="AV340" s="250" t="s">
        <v>85</v>
      </c>
      <c r="AW340" s="250" t="s">
        <v>32</v>
      </c>
      <c r="AX340" s="250" t="s">
        <v>83</v>
      </c>
      <c r="AY340" s="252" t="s">
        <v>162</v>
      </c>
    </row>
    <row r="341" spans="2:65" s="162" customFormat="1" ht="16.5" customHeight="1">
      <c r="B341" s="161"/>
      <c r="C341" s="270" t="s">
        <v>683</v>
      </c>
      <c r="D341" s="270" t="s">
        <v>352</v>
      </c>
      <c r="E341" s="271" t="s">
        <v>684</v>
      </c>
      <c r="F341" s="272" t="s">
        <v>685</v>
      </c>
      <c r="G341" s="273" t="s">
        <v>215</v>
      </c>
      <c r="H341" s="274">
        <v>258.19499999999999</v>
      </c>
      <c r="I341" s="90"/>
      <c r="J341" s="275">
        <f>ROUND(I341*H341,2)</f>
        <v>0</v>
      </c>
      <c r="K341" s="272" t="s">
        <v>168</v>
      </c>
      <c r="L341" s="276"/>
      <c r="M341" s="277" t="s">
        <v>1</v>
      </c>
      <c r="N341" s="278" t="s">
        <v>41</v>
      </c>
      <c r="P341" s="245">
        <f>O341*H341</f>
        <v>0</v>
      </c>
      <c r="Q341" s="245">
        <v>0.10199999999999999</v>
      </c>
      <c r="R341" s="245">
        <f>Q341*H341</f>
        <v>26.335889999999999</v>
      </c>
      <c r="S341" s="245">
        <v>0</v>
      </c>
      <c r="T341" s="246">
        <f>S341*H341</f>
        <v>0</v>
      </c>
      <c r="AR341" s="247" t="s">
        <v>194</v>
      </c>
      <c r="AT341" s="247" t="s">
        <v>352</v>
      </c>
      <c r="AU341" s="247" t="s">
        <v>85</v>
      </c>
      <c r="AY341" s="151" t="s">
        <v>162</v>
      </c>
      <c r="BE341" s="248">
        <f>IF(N341="základní",J341,0)</f>
        <v>0</v>
      </c>
      <c r="BF341" s="248">
        <f>IF(N341="snížená",J341,0)</f>
        <v>0</v>
      </c>
      <c r="BG341" s="248">
        <f>IF(N341="zákl. přenesená",J341,0)</f>
        <v>0</v>
      </c>
      <c r="BH341" s="248">
        <f>IF(N341="sníž. přenesená",J341,0)</f>
        <v>0</v>
      </c>
      <c r="BI341" s="248">
        <f>IF(N341="nulová",J341,0)</f>
        <v>0</v>
      </c>
      <c r="BJ341" s="151" t="s">
        <v>83</v>
      </c>
      <c r="BK341" s="248">
        <f>ROUND(I341*H341,2)</f>
        <v>0</v>
      </c>
      <c r="BL341" s="151" t="s">
        <v>169</v>
      </c>
      <c r="BM341" s="247" t="s">
        <v>686</v>
      </c>
    </row>
    <row r="342" spans="2:65" s="250" customFormat="1">
      <c r="B342" s="249"/>
      <c r="D342" s="251" t="s">
        <v>198</v>
      </c>
      <c r="F342" s="253" t="s">
        <v>687</v>
      </c>
      <c r="H342" s="254">
        <v>258.19499999999999</v>
      </c>
      <c r="I342" s="87"/>
      <c r="L342" s="249"/>
      <c r="M342" s="255"/>
      <c r="T342" s="256"/>
      <c r="AT342" s="252" t="s">
        <v>198</v>
      </c>
      <c r="AU342" s="252" t="s">
        <v>85</v>
      </c>
      <c r="AV342" s="250" t="s">
        <v>85</v>
      </c>
      <c r="AW342" s="250" t="s">
        <v>3</v>
      </c>
      <c r="AX342" s="250" t="s">
        <v>83</v>
      </c>
      <c r="AY342" s="252" t="s">
        <v>162</v>
      </c>
    </row>
    <row r="343" spans="2:65" s="162" customFormat="1" ht="33" customHeight="1">
      <c r="B343" s="161"/>
      <c r="C343" s="237" t="s">
        <v>688</v>
      </c>
      <c r="D343" s="237" t="s">
        <v>164</v>
      </c>
      <c r="E343" s="238" t="s">
        <v>689</v>
      </c>
      <c r="F343" s="239" t="s">
        <v>690</v>
      </c>
      <c r="G343" s="240" t="s">
        <v>215</v>
      </c>
      <c r="H343" s="241">
        <v>82</v>
      </c>
      <c r="I343" s="86"/>
      <c r="J343" s="242">
        <f>ROUND(I343*H343,2)</f>
        <v>0</v>
      </c>
      <c r="K343" s="239" t="s">
        <v>168</v>
      </c>
      <c r="L343" s="161"/>
      <c r="M343" s="243" t="s">
        <v>1</v>
      </c>
      <c r="N343" s="244" t="s">
        <v>41</v>
      </c>
      <c r="P343" s="245">
        <f>O343*H343</f>
        <v>0</v>
      </c>
      <c r="Q343" s="245">
        <v>0.14041999999999999</v>
      </c>
      <c r="R343" s="245">
        <f>Q343*H343</f>
        <v>11.514439999999999</v>
      </c>
      <c r="S343" s="245">
        <v>0</v>
      </c>
      <c r="T343" s="246">
        <f>S343*H343</f>
        <v>0</v>
      </c>
      <c r="AR343" s="247" t="s">
        <v>169</v>
      </c>
      <c r="AT343" s="247" t="s">
        <v>164</v>
      </c>
      <c r="AU343" s="247" t="s">
        <v>85</v>
      </c>
      <c r="AY343" s="151" t="s">
        <v>162</v>
      </c>
      <c r="BE343" s="248">
        <f>IF(N343="základní",J343,0)</f>
        <v>0</v>
      </c>
      <c r="BF343" s="248">
        <f>IF(N343="snížená",J343,0)</f>
        <v>0</v>
      </c>
      <c r="BG343" s="248">
        <f>IF(N343="zákl. přenesená",J343,0)</f>
        <v>0</v>
      </c>
      <c r="BH343" s="248">
        <f>IF(N343="sníž. přenesená",J343,0)</f>
        <v>0</v>
      </c>
      <c r="BI343" s="248">
        <f>IF(N343="nulová",J343,0)</f>
        <v>0</v>
      </c>
      <c r="BJ343" s="151" t="s">
        <v>83</v>
      </c>
      <c r="BK343" s="248">
        <f>ROUND(I343*H343,2)</f>
        <v>0</v>
      </c>
      <c r="BL343" s="151" t="s">
        <v>169</v>
      </c>
      <c r="BM343" s="247" t="s">
        <v>691</v>
      </c>
    </row>
    <row r="344" spans="2:65" s="250" customFormat="1">
      <c r="B344" s="249"/>
      <c r="D344" s="251" t="s">
        <v>198</v>
      </c>
      <c r="E344" s="252" t="s">
        <v>1</v>
      </c>
      <c r="F344" s="253" t="s">
        <v>692</v>
      </c>
      <c r="H344" s="254">
        <v>82</v>
      </c>
      <c r="I344" s="87"/>
      <c r="L344" s="249"/>
      <c r="M344" s="255"/>
      <c r="T344" s="256"/>
      <c r="AT344" s="252" t="s">
        <v>198</v>
      </c>
      <c r="AU344" s="252" t="s">
        <v>85</v>
      </c>
      <c r="AV344" s="250" t="s">
        <v>85</v>
      </c>
      <c r="AW344" s="250" t="s">
        <v>32</v>
      </c>
      <c r="AX344" s="250" t="s">
        <v>83</v>
      </c>
      <c r="AY344" s="252" t="s">
        <v>162</v>
      </c>
    </row>
    <row r="345" spans="2:65" s="162" customFormat="1" ht="16.5" customHeight="1">
      <c r="B345" s="161"/>
      <c r="C345" s="270" t="s">
        <v>693</v>
      </c>
      <c r="D345" s="270" t="s">
        <v>352</v>
      </c>
      <c r="E345" s="271" t="s">
        <v>694</v>
      </c>
      <c r="F345" s="272" t="s">
        <v>695</v>
      </c>
      <c r="G345" s="273" t="s">
        <v>215</v>
      </c>
      <c r="H345" s="274">
        <v>86.1</v>
      </c>
      <c r="I345" s="90"/>
      <c r="J345" s="275">
        <f>ROUND(I345*H345,2)</f>
        <v>0</v>
      </c>
      <c r="K345" s="272" t="s">
        <v>168</v>
      </c>
      <c r="L345" s="276"/>
      <c r="M345" s="277" t="s">
        <v>1</v>
      </c>
      <c r="N345" s="278" t="s">
        <v>41</v>
      </c>
      <c r="P345" s="245">
        <f>O345*H345</f>
        <v>0</v>
      </c>
      <c r="Q345" s="245">
        <v>5.6120000000000003E-2</v>
      </c>
      <c r="R345" s="245">
        <f>Q345*H345</f>
        <v>4.8319320000000001</v>
      </c>
      <c r="S345" s="245">
        <v>0</v>
      </c>
      <c r="T345" s="246">
        <f>S345*H345</f>
        <v>0</v>
      </c>
      <c r="AR345" s="247" t="s">
        <v>194</v>
      </c>
      <c r="AT345" s="247" t="s">
        <v>352</v>
      </c>
      <c r="AU345" s="247" t="s">
        <v>85</v>
      </c>
      <c r="AY345" s="151" t="s">
        <v>162</v>
      </c>
      <c r="BE345" s="248">
        <f>IF(N345="základní",J345,0)</f>
        <v>0</v>
      </c>
      <c r="BF345" s="248">
        <f>IF(N345="snížená",J345,0)</f>
        <v>0</v>
      </c>
      <c r="BG345" s="248">
        <f>IF(N345="zákl. přenesená",J345,0)</f>
        <v>0</v>
      </c>
      <c r="BH345" s="248">
        <f>IF(N345="sníž. přenesená",J345,0)</f>
        <v>0</v>
      </c>
      <c r="BI345" s="248">
        <f>IF(N345="nulová",J345,0)</f>
        <v>0</v>
      </c>
      <c r="BJ345" s="151" t="s">
        <v>83</v>
      </c>
      <c r="BK345" s="248">
        <f>ROUND(I345*H345,2)</f>
        <v>0</v>
      </c>
      <c r="BL345" s="151" t="s">
        <v>169</v>
      </c>
      <c r="BM345" s="247" t="s">
        <v>696</v>
      </c>
    </row>
    <row r="346" spans="2:65" s="250" customFormat="1">
      <c r="B346" s="249"/>
      <c r="D346" s="251" t="s">
        <v>198</v>
      </c>
      <c r="F346" s="253" t="s">
        <v>697</v>
      </c>
      <c r="H346" s="254">
        <v>86.1</v>
      </c>
      <c r="I346" s="87"/>
      <c r="L346" s="249"/>
      <c r="M346" s="255"/>
      <c r="T346" s="256"/>
      <c r="AT346" s="252" t="s">
        <v>198</v>
      </c>
      <c r="AU346" s="252" t="s">
        <v>85</v>
      </c>
      <c r="AV346" s="250" t="s">
        <v>85</v>
      </c>
      <c r="AW346" s="250" t="s">
        <v>3</v>
      </c>
      <c r="AX346" s="250" t="s">
        <v>83</v>
      </c>
      <c r="AY346" s="252" t="s">
        <v>162</v>
      </c>
    </row>
    <row r="347" spans="2:65" s="162" customFormat="1" ht="24.2" customHeight="1">
      <c r="B347" s="161"/>
      <c r="C347" s="237" t="s">
        <v>698</v>
      </c>
      <c r="D347" s="237" t="s">
        <v>164</v>
      </c>
      <c r="E347" s="238" t="s">
        <v>699</v>
      </c>
      <c r="F347" s="239" t="s">
        <v>700</v>
      </c>
      <c r="G347" s="240" t="s">
        <v>232</v>
      </c>
      <c r="H347" s="241">
        <v>10.247</v>
      </c>
      <c r="I347" s="86"/>
      <c r="J347" s="242">
        <f>ROUND(I347*H347,2)</f>
        <v>0</v>
      </c>
      <c r="K347" s="239" t="s">
        <v>168</v>
      </c>
      <c r="L347" s="161"/>
      <c r="M347" s="243" t="s">
        <v>1</v>
      </c>
      <c r="N347" s="244" t="s">
        <v>41</v>
      </c>
      <c r="P347" s="245">
        <f>O347*H347</f>
        <v>0</v>
      </c>
      <c r="Q347" s="245">
        <v>2.2563399999999998</v>
      </c>
      <c r="R347" s="245">
        <f>Q347*H347</f>
        <v>23.120715979999996</v>
      </c>
      <c r="S347" s="245">
        <v>0</v>
      </c>
      <c r="T347" s="246">
        <f>S347*H347</f>
        <v>0</v>
      </c>
      <c r="AR347" s="247" t="s">
        <v>169</v>
      </c>
      <c r="AT347" s="247" t="s">
        <v>164</v>
      </c>
      <c r="AU347" s="247" t="s">
        <v>85</v>
      </c>
      <c r="AY347" s="151" t="s">
        <v>162</v>
      </c>
      <c r="BE347" s="248">
        <f>IF(N347="základní",J347,0)</f>
        <v>0</v>
      </c>
      <c r="BF347" s="248">
        <f>IF(N347="snížená",J347,0)</f>
        <v>0</v>
      </c>
      <c r="BG347" s="248">
        <f>IF(N347="zákl. přenesená",J347,0)</f>
        <v>0</v>
      </c>
      <c r="BH347" s="248">
        <f>IF(N347="sníž. přenesená",J347,0)</f>
        <v>0</v>
      </c>
      <c r="BI347" s="248">
        <f>IF(N347="nulová",J347,0)</f>
        <v>0</v>
      </c>
      <c r="BJ347" s="151" t="s">
        <v>83</v>
      </c>
      <c r="BK347" s="248">
        <f>ROUND(I347*H347,2)</f>
        <v>0</v>
      </c>
      <c r="BL347" s="151" t="s">
        <v>169</v>
      </c>
      <c r="BM347" s="247" t="s">
        <v>701</v>
      </c>
    </row>
    <row r="348" spans="2:65" s="250" customFormat="1">
      <c r="B348" s="249"/>
      <c r="D348" s="251" t="s">
        <v>198</v>
      </c>
      <c r="E348" s="252" t="s">
        <v>1</v>
      </c>
      <c r="F348" s="253" t="s">
        <v>702</v>
      </c>
      <c r="H348" s="254">
        <v>8.6069999999999993</v>
      </c>
      <c r="I348" s="87"/>
      <c r="L348" s="249"/>
      <c r="M348" s="255"/>
      <c r="T348" s="256"/>
      <c r="AT348" s="252" t="s">
        <v>198</v>
      </c>
      <c r="AU348" s="252" t="s">
        <v>85</v>
      </c>
      <c r="AV348" s="250" t="s">
        <v>85</v>
      </c>
      <c r="AW348" s="250" t="s">
        <v>32</v>
      </c>
      <c r="AX348" s="250" t="s">
        <v>76</v>
      </c>
      <c r="AY348" s="252" t="s">
        <v>162</v>
      </c>
    </row>
    <row r="349" spans="2:65" s="250" customFormat="1">
      <c r="B349" s="249"/>
      <c r="D349" s="251" t="s">
        <v>198</v>
      </c>
      <c r="E349" s="252" t="s">
        <v>1</v>
      </c>
      <c r="F349" s="253" t="s">
        <v>703</v>
      </c>
      <c r="H349" s="254">
        <v>1.64</v>
      </c>
      <c r="I349" s="87"/>
      <c r="L349" s="249"/>
      <c r="M349" s="255"/>
      <c r="T349" s="256"/>
      <c r="AT349" s="252" t="s">
        <v>198</v>
      </c>
      <c r="AU349" s="252" t="s">
        <v>85</v>
      </c>
      <c r="AV349" s="250" t="s">
        <v>85</v>
      </c>
      <c r="AW349" s="250" t="s">
        <v>32</v>
      </c>
      <c r="AX349" s="250" t="s">
        <v>76</v>
      </c>
      <c r="AY349" s="252" t="s">
        <v>162</v>
      </c>
    </row>
    <row r="350" spans="2:65" s="264" customFormat="1">
      <c r="B350" s="263"/>
      <c r="D350" s="251" t="s">
        <v>198</v>
      </c>
      <c r="E350" s="265" t="s">
        <v>1</v>
      </c>
      <c r="F350" s="266" t="s">
        <v>236</v>
      </c>
      <c r="H350" s="267">
        <v>10.247</v>
      </c>
      <c r="I350" s="89"/>
      <c r="L350" s="263"/>
      <c r="M350" s="268"/>
      <c r="T350" s="269"/>
      <c r="AT350" s="265" t="s">
        <v>198</v>
      </c>
      <c r="AU350" s="265" t="s">
        <v>85</v>
      </c>
      <c r="AV350" s="264" t="s">
        <v>169</v>
      </c>
      <c r="AW350" s="264" t="s">
        <v>32</v>
      </c>
      <c r="AX350" s="264" t="s">
        <v>83</v>
      </c>
      <c r="AY350" s="265" t="s">
        <v>162</v>
      </c>
    </row>
    <row r="351" spans="2:65" s="162" customFormat="1" ht="21.75" customHeight="1">
      <c r="B351" s="161"/>
      <c r="C351" s="237" t="s">
        <v>704</v>
      </c>
      <c r="D351" s="237" t="s">
        <v>164</v>
      </c>
      <c r="E351" s="238" t="s">
        <v>705</v>
      </c>
      <c r="F351" s="239" t="s">
        <v>706</v>
      </c>
      <c r="G351" s="240" t="s">
        <v>215</v>
      </c>
      <c r="H351" s="241">
        <v>172.6</v>
      </c>
      <c r="I351" s="86"/>
      <c r="J351" s="242">
        <f>ROUND(I351*H351,2)</f>
        <v>0</v>
      </c>
      <c r="K351" s="239" t="s">
        <v>168</v>
      </c>
      <c r="L351" s="161"/>
      <c r="M351" s="243" t="s">
        <v>1</v>
      </c>
      <c r="N351" s="244" t="s">
        <v>41</v>
      </c>
      <c r="P351" s="245">
        <f>O351*H351</f>
        <v>0</v>
      </c>
      <c r="Q351" s="245">
        <v>0</v>
      </c>
      <c r="R351" s="245">
        <f>Q351*H351</f>
        <v>0</v>
      </c>
      <c r="S351" s="245">
        <v>0</v>
      </c>
      <c r="T351" s="246">
        <f>S351*H351</f>
        <v>0</v>
      </c>
      <c r="AR351" s="247" t="s">
        <v>169</v>
      </c>
      <c r="AT351" s="247" t="s">
        <v>164</v>
      </c>
      <c r="AU351" s="247" t="s">
        <v>85</v>
      </c>
      <c r="AY351" s="151" t="s">
        <v>162</v>
      </c>
      <c r="BE351" s="248">
        <f>IF(N351="základní",J351,0)</f>
        <v>0</v>
      </c>
      <c r="BF351" s="248">
        <f>IF(N351="snížená",J351,0)</f>
        <v>0</v>
      </c>
      <c r="BG351" s="248">
        <f>IF(N351="zákl. přenesená",J351,0)</f>
        <v>0</v>
      </c>
      <c r="BH351" s="248">
        <f>IF(N351="sníž. přenesená",J351,0)</f>
        <v>0</v>
      </c>
      <c r="BI351" s="248">
        <f>IF(N351="nulová",J351,0)</f>
        <v>0</v>
      </c>
      <c r="BJ351" s="151" t="s">
        <v>83</v>
      </c>
      <c r="BK351" s="248">
        <f>ROUND(I351*H351,2)</f>
        <v>0</v>
      </c>
      <c r="BL351" s="151" t="s">
        <v>169</v>
      </c>
      <c r="BM351" s="247" t="s">
        <v>707</v>
      </c>
    </row>
    <row r="352" spans="2:65" s="250" customFormat="1">
      <c r="B352" s="249"/>
      <c r="D352" s="251" t="s">
        <v>198</v>
      </c>
      <c r="E352" s="252" t="s">
        <v>1</v>
      </c>
      <c r="F352" s="253" t="s">
        <v>708</v>
      </c>
      <c r="H352" s="254">
        <v>172.6</v>
      </c>
      <c r="I352" s="87"/>
      <c r="L352" s="249"/>
      <c r="M352" s="255"/>
      <c r="T352" s="256"/>
      <c r="AT352" s="252" t="s">
        <v>198</v>
      </c>
      <c r="AU352" s="252" t="s">
        <v>85</v>
      </c>
      <c r="AV352" s="250" t="s">
        <v>85</v>
      </c>
      <c r="AW352" s="250" t="s">
        <v>32</v>
      </c>
      <c r="AX352" s="250" t="s">
        <v>83</v>
      </c>
      <c r="AY352" s="252" t="s">
        <v>162</v>
      </c>
    </row>
    <row r="353" spans="2:65" s="162" customFormat="1" ht="16.5" customHeight="1">
      <c r="B353" s="161"/>
      <c r="C353" s="237" t="s">
        <v>709</v>
      </c>
      <c r="D353" s="237" t="s">
        <v>164</v>
      </c>
      <c r="E353" s="238" t="s">
        <v>710</v>
      </c>
      <c r="F353" s="239" t="s">
        <v>711</v>
      </c>
      <c r="G353" s="240" t="s">
        <v>232</v>
      </c>
      <c r="H353" s="241">
        <v>13.664</v>
      </c>
      <c r="I353" s="86"/>
      <c r="J353" s="242">
        <f>ROUND(I353*H353,2)</f>
        <v>0</v>
      </c>
      <c r="K353" s="239" t="s">
        <v>168</v>
      </c>
      <c r="L353" s="161"/>
      <c r="M353" s="243" t="s">
        <v>1</v>
      </c>
      <c r="N353" s="244" t="s">
        <v>41</v>
      </c>
      <c r="P353" s="245">
        <f>O353*H353</f>
        <v>0</v>
      </c>
      <c r="Q353" s="245">
        <v>0</v>
      </c>
      <c r="R353" s="245">
        <f>Q353*H353</f>
        <v>0</v>
      </c>
      <c r="S353" s="245">
        <v>2.4</v>
      </c>
      <c r="T353" s="246">
        <f>S353*H353</f>
        <v>32.793599999999998</v>
      </c>
      <c r="AR353" s="247" t="s">
        <v>169</v>
      </c>
      <c r="AT353" s="247" t="s">
        <v>164</v>
      </c>
      <c r="AU353" s="247" t="s">
        <v>85</v>
      </c>
      <c r="AY353" s="151" t="s">
        <v>162</v>
      </c>
      <c r="BE353" s="248">
        <f>IF(N353="základní",J353,0)</f>
        <v>0</v>
      </c>
      <c r="BF353" s="248">
        <f>IF(N353="snížená",J353,0)</f>
        <v>0</v>
      </c>
      <c r="BG353" s="248">
        <f>IF(N353="zákl. přenesená",J353,0)</f>
        <v>0</v>
      </c>
      <c r="BH353" s="248">
        <f>IF(N353="sníž. přenesená",J353,0)</f>
        <v>0</v>
      </c>
      <c r="BI353" s="248">
        <f>IF(N353="nulová",J353,0)</f>
        <v>0</v>
      </c>
      <c r="BJ353" s="151" t="s">
        <v>83</v>
      </c>
      <c r="BK353" s="248">
        <f>ROUND(I353*H353,2)</f>
        <v>0</v>
      </c>
      <c r="BL353" s="151" t="s">
        <v>169</v>
      </c>
      <c r="BM353" s="247" t="s">
        <v>712</v>
      </c>
    </row>
    <row r="354" spans="2:65" s="250" customFormat="1">
      <c r="B354" s="249"/>
      <c r="D354" s="251" t="s">
        <v>198</v>
      </c>
      <c r="E354" s="252" t="s">
        <v>1</v>
      </c>
      <c r="F354" s="253" t="s">
        <v>713</v>
      </c>
      <c r="H354" s="254">
        <v>13.4</v>
      </c>
      <c r="I354" s="87"/>
      <c r="L354" s="249"/>
      <c r="M354" s="255"/>
      <c r="T354" s="256"/>
      <c r="AT354" s="252" t="s">
        <v>198</v>
      </c>
      <c r="AU354" s="252" t="s">
        <v>85</v>
      </c>
      <c r="AV354" s="250" t="s">
        <v>85</v>
      </c>
      <c r="AW354" s="250" t="s">
        <v>32</v>
      </c>
      <c r="AX354" s="250" t="s">
        <v>76</v>
      </c>
      <c r="AY354" s="252" t="s">
        <v>162</v>
      </c>
    </row>
    <row r="355" spans="2:65" s="250" customFormat="1">
      <c r="B355" s="249"/>
      <c r="D355" s="251" t="s">
        <v>198</v>
      </c>
      <c r="E355" s="252" t="s">
        <v>1</v>
      </c>
      <c r="F355" s="253" t="s">
        <v>714</v>
      </c>
      <c r="H355" s="254">
        <v>0.26400000000000001</v>
      </c>
      <c r="I355" s="87"/>
      <c r="L355" s="249"/>
      <c r="M355" s="255"/>
      <c r="T355" s="256"/>
      <c r="AT355" s="252" t="s">
        <v>198</v>
      </c>
      <c r="AU355" s="252" t="s">
        <v>85</v>
      </c>
      <c r="AV355" s="250" t="s">
        <v>85</v>
      </c>
      <c r="AW355" s="250" t="s">
        <v>32</v>
      </c>
      <c r="AX355" s="250" t="s">
        <v>76</v>
      </c>
      <c r="AY355" s="252" t="s">
        <v>162</v>
      </c>
    </row>
    <row r="356" spans="2:65" s="264" customFormat="1">
      <c r="B356" s="263"/>
      <c r="D356" s="251" t="s">
        <v>198</v>
      </c>
      <c r="E356" s="265" t="s">
        <v>1</v>
      </c>
      <c r="F356" s="266" t="s">
        <v>236</v>
      </c>
      <c r="H356" s="267">
        <v>13.664</v>
      </c>
      <c r="I356" s="89"/>
      <c r="L356" s="263"/>
      <c r="M356" s="268"/>
      <c r="T356" s="269"/>
      <c r="AT356" s="265" t="s">
        <v>198</v>
      </c>
      <c r="AU356" s="265" t="s">
        <v>85</v>
      </c>
      <c r="AV356" s="264" t="s">
        <v>169</v>
      </c>
      <c r="AW356" s="264" t="s">
        <v>32</v>
      </c>
      <c r="AX356" s="264" t="s">
        <v>83</v>
      </c>
      <c r="AY356" s="265" t="s">
        <v>162</v>
      </c>
    </row>
    <row r="357" spans="2:65" s="226" customFormat="1" ht="22.9" customHeight="1">
      <c r="B357" s="225"/>
      <c r="D357" s="227" t="s">
        <v>75</v>
      </c>
      <c r="E357" s="235" t="s">
        <v>715</v>
      </c>
      <c r="F357" s="235" t="s">
        <v>716</v>
      </c>
      <c r="I357" s="85"/>
      <c r="J357" s="236">
        <f>BK357</f>
        <v>0</v>
      </c>
      <c r="L357" s="225"/>
      <c r="M357" s="230"/>
      <c r="P357" s="231">
        <f>SUM(P358:P371)</f>
        <v>0</v>
      </c>
      <c r="R357" s="231">
        <f>SUM(R358:R371)</f>
        <v>0</v>
      </c>
      <c r="T357" s="232">
        <f>SUM(T358:T371)</f>
        <v>0</v>
      </c>
      <c r="AR357" s="227" t="s">
        <v>83</v>
      </c>
      <c r="AT357" s="233" t="s">
        <v>75</v>
      </c>
      <c r="AU357" s="233" t="s">
        <v>83</v>
      </c>
      <c r="AY357" s="227" t="s">
        <v>162</v>
      </c>
      <c r="BK357" s="234">
        <f>SUM(BK358:BK371)</f>
        <v>0</v>
      </c>
    </row>
    <row r="358" spans="2:65" s="162" customFormat="1" ht="21.75" customHeight="1">
      <c r="B358" s="161"/>
      <c r="C358" s="237" t="s">
        <v>717</v>
      </c>
      <c r="D358" s="237" t="s">
        <v>164</v>
      </c>
      <c r="E358" s="238" t="s">
        <v>718</v>
      </c>
      <c r="F358" s="239" t="s">
        <v>719</v>
      </c>
      <c r="G358" s="240" t="s">
        <v>355</v>
      </c>
      <c r="H358" s="241">
        <v>190.88300000000001</v>
      </c>
      <c r="I358" s="86"/>
      <c r="J358" s="242">
        <f>ROUND(I358*H358,2)</f>
        <v>0</v>
      </c>
      <c r="K358" s="239" t="s">
        <v>168</v>
      </c>
      <c r="L358" s="161"/>
      <c r="M358" s="243" t="s">
        <v>1</v>
      </c>
      <c r="N358" s="244" t="s">
        <v>41</v>
      </c>
      <c r="P358" s="245">
        <f>O358*H358</f>
        <v>0</v>
      </c>
      <c r="Q358" s="245">
        <v>0</v>
      </c>
      <c r="R358" s="245">
        <f>Q358*H358</f>
        <v>0</v>
      </c>
      <c r="S358" s="245">
        <v>0</v>
      </c>
      <c r="T358" s="246">
        <f>S358*H358</f>
        <v>0</v>
      </c>
      <c r="AR358" s="247" t="s">
        <v>169</v>
      </c>
      <c r="AT358" s="247" t="s">
        <v>164</v>
      </c>
      <c r="AU358" s="247" t="s">
        <v>85</v>
      </c>
      <c r="AY358" s="151" t="s">
        <v>162</v>
      </c>
      <c r="BE358" s="248">
        <f>IF(N358="základní",J358,0)</f>
        <v>0</v>
      </c>
      <c r="BF358" s="248">
        <f>IF(N358="snížená",J358,0)</f>
        <v>0</v>
      </c>
      <c r="BG358" s="248">
        <f>IF(N358="zákl. přenesená",J358,0)</f>
        <v>0</v>
      </c>
      <c r="BH358" s="248">
        <f>IF(N358="sníž. přenesená",J358,0)</f>
        <v>0</v>
      </c>
      <c r="BI358" s="248">
        <f>IF(N358="nulová",J358,0)</f>
        <v>0</v>
      </c>
      <c r="BJ358" s="151" t="s">
        <v>83</v>
      </c>
      <c r="BK358" s="248">
        <f>ROUND(I358*H358,2)</f>
        <v>0</v>
      </c>
      <c r="BL358" s="151" t="s">
        <v>169</v>
      </c>
      <c r="BM358" s="247" t="s">
        <v>720</v>
      </c>
    </row>
    <row r="359" spans="2:65" s="250" customFormat="1">
      <c r="B359" s="249"/>
      <c r="D359" s="251" t="s">
        <v>198</v>
      </c>
      <c r="E359" s="252" t="s">
        <v>122</v>
      </c>
      <c r="F359" s="253" t="s">
        <v>123</v>
      </c>
      <c r="H359" s="254">
        <v>190.88300000000001</v>
      </c>
      <c r="I359" s="87"/>
      <c r="L359" s="249"/>
      <c r="M359" s="255"/>
      <c r="T359" s="256"/>
      <c r="AT359" s="252" t="s">
        <v>198</v>
      </c>
      <c r="AU359" s="252" t="s">
        <v>85</v>
      </c>
      <c r="AV359" s="250" t="s">
        <v>85</v>
      </c>
      <c r="AW359" s="250" t="s">
        <v>32</v>
      </c>
      <c r="AX359" s="250" t="s">
        <v>83</v>
      </c>
      <c r="AY359" s="252" t="s">
        <v>162</v>
      </c>
    </row>
    <row r="360" spans="2:65" s="162" customFormat="1" ht="24.2" customHeight="1">
      <c r="B360" s="161"/>
      <c r="C360" s="237" t="s">
        <v>721</v>
      </c>
      <c r="D360" s="237" t="s">
        <v>164</v>
      </c>
      <c r="E360" s="238" t="s">
        <v>722</v>
      </c>
      <c r="F360" s="239" t="s">
        <v>723</v>
      </c>
      <c r="G360" s="240" t="s">
        <v>355</v>
      </c>
      <c r="H360" s="241">
        <v>2672.3620000000001</v>
      </c>
      <c r="I360" s="86"/>
      <c r="J360" s="242">
        <f>ROUND(I360*H360,2)</f>
        <v>0</v>
      </c>
      <c r="K360" s="239" t="s">
        <v>168</v>
      </c>
      <c r="L360" s="161"/>
      <c r="M360" s="243" t="s">
        <v>1</v>
      </c>
      <c r="N360" s="244" t="s">
        <v>41</v>
      </c>
      <c r="P360" s="245">
        <f>O360*H360</f>
        <v>0</v>
      </c>
      <c r="Q360" s="245">
        <v>0</v>
      </c>
      <c r="R360" s="245">
        <f>Q360*H360</f>
        <v>0</v>
      </c>
      <c r="S360" s="245">
        <v>0</v>
      </c>
      <c r="T360" s="246">
        <f>S360*H360</f>
        <v>0</v>
      </c>
      <c r="AR360" s="247" t="s">
        <v>169</v>
      </c>
      <c r="AT360" s="247" t="s">
        <v>164</v>
      </c>
      <c r="AU360" s="247" t="s">
        <v>85</v>
      </c>
      <c r="AY360" s="151" t="s">
        <v>162</v>
      </c>
      <c r="BE360" s="248">
        <f>IF(N360="základní",J360,0)</f>
        <v>0</v>
      </c>
      <c r="BF360" s="248">
        <f>IF(N360="snížená",J360,0)</f>
        <v>0</v>
      </c>
      <c r="BG360" s="248">
        <f>IF(N360="zákl. přenesená",J360,0)</f>
        <v>0</v>
      </c>
      <c r="BH360" s="248">
        <f>IF(N360="sníž. přenesená",J360,0)</f>
        <v>0</v>
      </c>
      <c r="BI360" s="248">
        <f>IF(N360="nulová",J360,0)</f>
        <v>0</v>
      </c>
      <c r="BJ360" s="151" t="s">
        <v>83</v>
      </c>
      <c r="BK360" s="248">
        <f>ROUND(I360*H360,2)</f>
        <v>0</v>
      </c>
      <c r="BL360" s="151" t="s">
        <v>169</v>
      </c>
      <c r="BM360" s="247" t="s">
        <v>724</v>
      </c>
    </row>
    <row r="361" spans="2:65" s="250" customFormat="1">
      <c r="B361" s="249"/>
      <c r="D361" s="251" t="s">
        <v>198</v>
      </c>
      <c r="E361" s="252" t="s">
        <v>1</v>
      </c>
      <c r="F361" s="253" t="s">
        <v>725</v>
      </c>
      <c r="H361" s="254">
        <v>2672.3620000000001</v>
      </c>
      <c r="I361" s="87"/>
      <c r="L361" s="249"/>
      <c r="M361" s="255"/>
      <c r="T361" s="256"/>
      <c r="AT361" s="252" t="s">
        <v>198</v>
      </c>
      <c r="AU361" s="252" t="s">
        <v>85</v>
      </c>
      <c r="AV361" s="250" t="s">
        <v>85</v>
      </c>
      <c r="AW361" s="250" t="s">
        <v>32</v>
      </c>
      <c r="AX361" s="250" t="s">
        <v>83</v>
      </c>
      <c r="AY361" s="252" t="s">
        <v>162</v>
      </c>
    </row>
    <row r="362" spans="2:65" s="162" customFormat="1" ht="21.75" customHeight="1">
      <c r="B362" s="161"/>
      <c r="C362" s="237" t="s">
        <v>726</v>
      </c>
      <c r="D362" s="237" t="s">
        <v>164</v>
      </c>
      <c r="E362" s="238" t="s">
        <v>727</v>
      </c>
      <c r="F362" s="239" t="s">
        <v>728</v>
      </c>
      <c r="G362" s="240" t="s">
        <v>355</v>
      </c>
      <c r="H362" s="241">
        <v>63.287999999999997</v>
      </c>
      <c r="I362" s="86"/>
      <c r="J362" s="242">
        <f>ROUND(I362*H362,2)</f>
        <v>0</v>
      </c>
      <c r="K362" s="239" t="s">
        <v>168</v>
      </c>
      <c r="L362" s="161"/>
      <c r="M362" s="243" t="s">
        <v>1</v>
      </c>
      <c r="N362" s="244" t="s">
        <v>41</v>
      </c>
      <c r="P362" s="245">
        <f>O362*H362</f>
        <v>0</v>
      </c>
      <c r="Q362" s="245">
        <v>0</v>
      </c>
      <c r="R362" s="245">
        <f>Q362*H362</f>
        <v>0</v>
      </c>
      <c r="S362" s="245">
        <v>0</v>
      </c>
      <c r="T362" s="246">
        <f>S362*H362</f>
        <v>0</v>
      </c>
      <c r="AR362" s="247" t="s">
        <v>169</v>
      </c>
      <c r="AT362" s="247" t="s">
        <v>164</v>
      </c>
      <c r="AU362" s="247" t="s">
        <v>85</v>
      </c>
      <c r="AY362" s="151" t="s">
        <v>162</v>
      </c>
      <c r="BE362" s="248">
        <f>IF(N362="základní",J362,0)</f>
        <v>0</v>
      </c>
      <c r="BF362" s="248">
        <f>IF(N362="snížená",J362,0)</f>
        <v>0</v>
      </c>
      <c r="BG362" s="248">
        <f>IF(N362="zákl. přenesená",J362,0)</f>
        <v>0</v>
      </c>
      <c r="BH362" s="248">
        <f>IF(N362="sníž. přenesená",J362,0)</f>
        <v>0</v>
      </c>
      <c r="BI362" s="248">
        <f>IF(N362="nulová",J362,0)</f>
        <v>0</v>
      </c>
      <c r="BJ362" s="151" t="s">
        <v>83</v>
      </c>
      <c r="BK362" s="248">
        <f>ROUND(I362*H362,2)</f>
        <v>0</v>
      </c>
      <c r="BL362" s="151" t="s">
        <v>169</v>
      </c>
      <c r="BM362" s="247" t="s">
        <v>729</v>
      </c>
    </row>
    <row r="363" spans="2:65" s="250" customFormat="1">
      <c r="B363" s="249"/>
      <c r="D363" s="251" t="s">
        <v>198</v>
      </c>
      <c r="E363" s="252" t="s">
        <v>124</v>
      </c>
      <c r="F363" s="253" t="s">
        <v>730</v>
      </c>
      <c r="H363" s="254">
        <v>63.287999999999997</v>
      </c>
      <c r="I363" s="87"/>
      <c r="L363" s="249"/>
      <c r="M363" s="255"/>
      <c r="T363" s="256"/>
      <c r="AT363" s="252" t="s">
        <v>198</v>
      </c>
      <c r="AU363" s="252" t="s">
        <v>85</v>
      </c>
      <c r="AV363" s="250" t="s">
        <v>85</v>
      </c>
      <c r="AW363" s="250" t="s">
        <v>32</v>
      </c>
      <c r="AX363" s="250" t="s">
        <v>83</v>
      </c>
      <c r="AY363" s="252" t="s">
        <v>162</v>
      </c>
    </row>
    <row r="364" spans="2:65" s="162" customFormat="1" ht="24.2" customHeight="1">
      <c r="B364" s="161"/>
      <c r="C364" s="237" t="s">
        <v>731</v>
      </c>
      <c r="D364" s="237" t="s">
        <v>164</v>
      </c>
      <c r="E364" s="238" t="s">
        <v>732</v>
      </c>
      <c r="F364" s="239" t="s">
        <v>733</v>
      </c>
      <c r="G364" s="240" t="s">
        <v>355</v>
      </c>
      <c r="H364" s="241">
        <v>886.03200000000004</v>
      </c>
      <c r="I364" s="86"/>
      <c r="J364" s="242">
        <f>ROUND(I364*H364,2)</f>
        <v>0</v>
      </c>
      <c r="K364" s="239" t="s">
        <v>168</v>
      </c>
      <c r="L364" s="161"/>
      <c r="M364" s="243" t="s">
        <v>1</v>
      </c>
      <c r="N364" s="244" t="s">
        <v>41</v>
      </c>
      <c r="P364" s="245">
        <f>O364*H364</f>
        <v>0</v>
      </c>
      <c r="Q364" s="245">
        <v>0</v>
      </c>
      <c r="R364" s="245">
        <f>Q364*H364</f>
        <v>0</v>
      </c>
      <c r="S364" s="245">
        <v>0</v>
      </c>
      <c r="T364" s="246">
        <f>S364*H364</f>
        <v>0</v>
      </c>
      <c r="AR364" s="247" t="s">
        <v>169</v>
      </c>
      <c r="AT364" s="247" t="s">
        <v>164</v>
      </c>
      <c r="AU364" s="247" t="s">
        <v>85</v>
      </c>
      <c r="AY364" s="151" t="s">
        <v>162</v>
      </c>
      <c r="BE364" s="248">
        <f>IF(N364="základní",J364,0)</f>
        <v>0</v>
      </c>
      <c r="BF364" s="248">
        <f>IF(N364="snížená",J364,0)</f>
        <v>0</v>
      </c>
      <c r="BG364" s="248">
        <f>IF(N364="zákl. přenesená",J364,0)</f>
        <v>0</v>
      </c>
      <c r="BH364" s="248">
        <f>IF(N364="sníž. přenesená",J364,0)</f>
        <v>0</v>
      </c>
      <c r="BI364" s="248">
        <f>IF(N364="nulová",J364,0)</f>
        <v>0</v>
      </c>
      <c r="BJ364" s="151" t="s">
        <v>83</v>
      </c>
      <c r="BK364" s="248">
        <f>ROUND(I364*H364,2)</f>
        <v>0</v>
      </c>
      <c r="BL364" s="151" t="s">
        <v>169</v>
      </c>
      <c r="BM364" s="247" t="s">
        <v>734</v>
      </c>
    </row>
    <row r="365" spans="2:65" s="250" customFormat="1">
      <c r="B365" s="249"/>
      <c r="D365" s="251" t="s">
        <v>198</v>
      </c>
      <c r="E365" s="252" t="s">
        <v>1</v>
      </c>
      <c r="F365" s="253" t="s">
        <v>735</v>
      </c>
      <c r="H365" s="254">
        <v>886.03200000000004</v>
      </c>
      <c r="I365" s="87"/>
      <c r="L365" s="249"/>
      <c r="M365" s="255"/>
      <c r="T365" s="256"/>
      <c r="AT365" s="252" t="s">
        <v>198</v>
      </c>
      <c r="AU365" s="252" t="s">
        <v>85</v>
      </c>
      <c r="AV365" s="250" t="s">
        <v>85</v>
      </c>
      <c r="AW365" s="250" t="s">
        <v>32</v>
      </c>
      <c r="AX365" s="250" t="s">
        <v>83</v>
      </c>
      <c r="AY365" s="252" t="s">
        <v>162</v>
      </c>
    </row>
    <row r="366" spans="2:65" s="162" customFormat="1" ht="24.2" customHeight="1">
      <c r="B366" s="161"/>
      <c r="C366" s="237" t="s">
        <v>736</v>
      </c>
      <c r="D366" s="237" t="s">
        <v>164</v>
      </c>
      <c r="E366" s="238" t="s">
        <v>737</v>
      </c>
      <c r="F366" s="239" t="s">
        <v>738</v>
      </c>
      <c r="G366" s="240" t="s">
        <v>355</v>
      </c>
      <c r="H366" s="241">
        <v>254.17099999999999</v>
      </c>
      <c r="I366" s="86"/>
      <c r="J366" s="242">
        <f>ROUND(I366*H366,2)</f>
        <v>0</v>
      </c>
      <c r="K366" s="239" t="s">
        <v>168</v>
      </c>
      <c r="L366" s="161"/>
      <c r="M366" s="243" t="s">
        <v>1</v>
      </c>
      <c r="N366" s="244" t="s">
        <v>41</v>
      </c>
      <c r="P366" s="245">
        <f>O366*H366</f>
        <v>0</v>
      </c>
      <c r="Q366" s="245">
        <v>0</v>
      </c>
      <c r="R366" s="245">
        <f>Q366*H366</f>
        <v>0</v>
      </c>
      <c r="S366" s="245">
        <v>0</v>
      </c>
      <c r="T366" s="246">
        <f>S366*H366</f>
        <v>0</v>
      </c>
      <c r="AR366" s="247" t="s">
        <v>169</v>
      </c>
      <c r="AT366" s="247" t="s">
        <v>164</v>
      </c>
      <c r="AU366" s="247" t="s">
        <v>85</v>
      </c>
      <c r="AY366" s="151" t="s">
        <v>162</v>
      </c>
      <c r="BE366" s="248">
        <f>IF(N366="základní",J366,0)</f>
        <v>0</v>
      </c>
      <c r="BF366" s="248">
        <f>IF(N366="snížená",J366,0)</f>
        <v>0</v>
      </c>
      <c r="BG366" s="248">
        <f>IF(N366="zákl. přenesená",J366,0)</f>
        <v>0</v>
      </c>
      <c r="BH366" s="248">
        <f>IF(N366="sníž. přenesená",J366,0)</f>
        <v>0</v>
      </c>
      <c r="BI366" s="248">
        <f>IF(N366="nulová",J366,0)</f>
        <v>0</v>
      </c>
      <c r="BJ366" s="151" t="s">
        <v>83</v>
      </c>
      <c r="BK366" s="248">
        <f>ROUND(I366*H366,2)</f>
        <v>0</v>
      </c>
      <c r="BL366" s="151" t="s">
        <v>169</v>
      </c>
      <c r="BM366" s="247" t="s">
        <v>739</v>
      </c>
    </row>
    <row r="367" spans="2:65" s="162" customFormat="1" ht="37.9" customHeight="1">
      <c r="B367" s="161"/>
      <c r="C367" s="237" t="s">
        <v>740</v>
      </c>
      <c r="D367" s="237" t="s">
        <v>164</v>
      </c>
      <c r="E367" s="238" t="s">
        <v>741</v>
      </c>
      <c r="F367" s="239" t="s">
        <v>742</v>
      </c>
      <c r="G367" s="240" t="s">
        <v>355</v>
      </c>
      <c r="H367" s="241">
        <v>63.287999999999997</v>
      </c>
      <c r="I367" s="86"/>
      <c r="J367" s="242">
        <f>ROUND(I367*H367,2)</f>
        <v>0</v>
      </c>
      <c r="K367" s="239" t="s">
        <v>168</v>
      </c>
      <c r="L367" s="161"/>
      <c r="M367" s="243" t="s">
        <v>1</v>
      </c>
      <c r="N367" s="244" t="s">
        <v>41</v>
      </c>
      <c r="P367" s="245">
        <f>O367*H367</f>
        <v>0</v>
      </c>
      <c r="Q367" s="245">
        <v>0</v>
      </c>
      <c r="R367" s="245">
        <f>Q367*H367</f>
        <v>0</v>
      </c>
      <c r="S367" s="245">
        <v>0</v>
      </c>
      <c r="T367" s="246">
        <f>S367*H367</f>
        <v>0</v>
      </c>
      <c r="AR367" s="247" t="s">
        <v>169</v>
      </c>
      <c r="AT367" s="247" t="s">
        <v>164</v>
      </c>
      <c r="AU367" s="247" t="s">
        <v>85</v>
      </c>
      <c r="AY367" s="151" t="s">
        <v>162</v>
      </c>
      <c r="BE367" s="248">
        <f>IF(N367="základní",J367,0)</f>
        <v>0</v>
      </c>
      <c r="BF367" s="248">
        <f>IF(N367="snížená",J367,0)</f>
        <v>0</v>
      </c>
      <c r="BG367" s="248">
        <f>IF(N367="zákl. přenesená",J367,0)</f>
        <v>0</v>
      </c>
      <c r="BH367" s="248">
        <f>IF(N367="sníž. přenesená",J367,0)</f>
        <v>0</v>
      </c>
      <c r="BI367" s="248">
        <f>IF(N367="nulová",J367,0)</f>
        <v>0</v>
      </c>
      <c r="BJ367" s="151" t="s">
        <v>83</v>
      </c>
      <c r="BK367" s="248">
        <f>ROUND(I367*H367,2)</f>
        <v>0</v>
      </c>
      <c r="BL367" s="151" t="s">
        <v>169</v>
      </c>
      <c r="BM367" s="247" t="s">
        <v>743</v>
      </c>
    </row>
    <row r="368" spans="2:65" s="250" customFormat="1">
      <c r="B368" s="249"/>
      <c r="D368" s="251" t="s">
        <v>198</v>
      </c>
      <c r="E368" s="252" t="s">
        <v>1</v>
      </c>
      <c r="F368" s="253" t="s">
        <v>124</v>
      </c>
      <c r="H368" s="254">
        <v>63.287999999999997</v>
      </c>
      <c r="I368" s="87"/>
      <c r="L368" s="249"/>
      <c r="M368" s="255"/>
      <c r="T368" s="256"/>
      <c r="AT368" s="252" t="s">
        <v>198</v>
      </c>
      <c r="AU368" s="252" t="s">
        <v>85</v>
      </c>
      <c r="AV368" s="250" t="s">
        <v>85</v>
      </c>
      <c r="AW368" s="250" t="s">
        <v>32</v>
      </c>
      <c r="AX368" s="250" t="s">
        <v>83</v>
      </c>
      <c r="AY368" s="252" t="s">
        <v>162</v>
      </c>
    </row>
    <row r="369" spans="2:65" s="162" customFormat="1" ht="33" customHeight="1">
      <c r="B369" s="161"/>
      <c r="C369" s="237" t="s">
        <v>744</v>
      </c>
      <c r="D369" s="237" t="s">
        <v>164</v>
      </c>
      <c r="E369" s="238" t="s">
        <v>745</v>
      </c>
      <c r="F369" s="239" t="s">
        <v>746</v>
      </c>
      <c r="G369" s="240" t="s">
        <v>355</v>
      </c>
      <c r="H369" s="241">
        <v>82.510999999999996</v>
      </c>
      <c r="I369" s="86"/>
      <c r="J369" s="242">
        <f>ROUND(I369*H369,2)</f>
        <v>0</v>
      </c>
      <c r="K369" s="239" t="s">
        <v>168</v>
      </c>
      <c r="L369" s="161"/>
      <c r="M369" s="243" t="s">
        <v>1</v>
      </c>
      <c r="N369" s="244" t="s">
        <v>41</v>
      </c>
      <c r="P369" s="245">
        <f>O369*H369</f>
        <v>0</v>
      </c>
      <c r="Q369" s="245">
        <v>0</v>
      </c>
      <c r="R369" s="245">
        <f>Q369*H369</f>
        <v>0</v>
      </c>
      <c r="S369" s="245">
        <v>0</v>
      </c>
      <c r="T369" s="246">
        <f>S369*H369</f>
        <v>0</v>
      </c>
      <c r="AR369" s="247" t="s">
        <v>169</v>
      </c>
      <c r="AT369" s="247" t="s">
        <v>164</v>
      </c>
      <c r="AU369" s="247" t="s">
        <v>85</v>
      </c>
      <c r="AY369" s="151" t="s">
        <v>162</v>
      </c>
      <c r="BE369" s="248">
        <f>IF(N369="základní",J369,0)</f>
        <v>0</v>
      </c>
      <c r="BF369" s="248">
        <f>IF(N369="snížená",J369,0)</f>
        <v>0</v>
      </c>
      <c r="BG369" s="248">
        <f>IF(N369="zákl. přenesená",J369,0)</f>
        <v>0</v>
      </c>
      <c r="BH369" s="248">
        <f>IF(N369="sníž. přenesená",J369,0)</f>
        <v>0</v>
      </c>
      <c r="BI369" s="248">
        <f>IF(N369="nulová",J369,0)</f>
        <v>0</v>
      </c>
      <c r="BJ369" s="151" t="s">
        <v>83</v>
      </c>
      <c r="BK369" s="248">
        <f>ROUND(I369*H369,2)</f>
        <v>0</v>
      </c>
      <c r="BL369" s="151" t="s">
        <v>169</v>
      </c>
      <c r="BM369" s="247" t="s">
        <v>747</v>
      </c>
    </row>
    <row r="370" spans="2:65" s="162" customFormat="1" ht="44.25" customHeight="1">
      <c r="B370" s="161"/>
      <c r="C370" s="237" t="s">
        <v>748</v>
      </c>
      <c r="D370" s="237" t="s">
        <v>164</v>
      </c>
      <c r="E370" s="238" t="s">
        <v>749</v>
      </c>
      <c r="F370" s="239" t="s">
        <v>750</v>
      </c>
      <c r="G370" s="240" t="s">
        <v>355</v>
      </c>
      <c r="H370" s="241">
        <v>108.372</v>
      </c>
      <c r="I370" s="86"/>
      <c r="J370" s="242">
        <f>ROUND(I370*H370,2)</f>
        <v>0</v>
      </c>
      <c r="K370" s="239" t="s">
        <v>168</v>
      </c>
      <c r="L370" s="161"/>
      <c r="M370" s="243" t="s">
        <v>1</v>
      </c>
      <c r="N370" s="244" t="s">
        <v>41</v>
      </c>
      <c r="P370" s="245">
        <f>O370*H370</f>
        <v>0</v>
      </c>
      <c r="Q370" s="245">
        <v>0</v>
      </c>
      <c r="R370" s="245">
        <f>Q370*H370</f>
        <v>0</v>
      </c>
      <c r="S370" s="245">
        <v>0</v>
      </c>
      <c r="T370" s="246">
        <f>S370*H370</f>
        <v>0</v>
      </c>
      <c r="AR370" s="247" t="s">
        <v>169</v>
      </c>
      <c r="AT370" s="247" t="s">
        <v>164</v>
      </c>
      <c r="AU370" s="247" t="s">
        <v>85</v>
      </c>
      <c r="AY370" s="151" t="s">
        <v>162</v>
      </c>
      <c r="BE370" s="248">
        <f>IF(N370="základní",J370,0)</f>
        <v>0</v>
      </c>
      <c r="BF370" s="248">
        <f>IF(N370="snížená",J370,0)</f>
        <v>0</v>
      </c>
      <c r="BG370" s="248">
        <f>IF(N370="zákl. přenesená",J370,0)</f>
        <v>0</v>
      </c>
      <c r="BH370" s="248">
        <f>IF(N370="sníž. přenesená",J370,0)</f>
        <v>0</v>
      </c>
      <c r="BI370" s="248">
        <f>IF(N370="nulová",J370,0)</f>
        <v>0</v>
      </c>
      <c r="BJ370" s="151" t="s">
        <v>83</v>
      </c>
      <c r="BK370" s="248">
        <f>ROUND(I370*H370,2)</f>
        <v>0</v>
      </c>
      <c r="BL370" s="151" t="s">
        <v>169</v>
      </c>
      <c r="BM370" s="247" t="s">
        <v>751</v>
      </c>
    </row>
    <row r="371" spans="2:65" s="250" customFormat="1">
      <c r="B371" s="249"/>
      <c r="D371" s="251" t="s">
        <v>198</v>
      </c>
      <c r="E371" s="252" t="s">
        <v>1</v>
      </c>
      <c r="F371" s="253" t="s">
        <v>752</v>
      </c>
      <c r="H371" s="254">
        <v>108.372</v>
      </c>
      <c r="I371" s="87"/>
      <c r="L371" s="249"/>
      <c r="M371" s="255"/>
      <c r="T371" s="256"/>
      <c r="AT371" s="252" t="s">
        <v>198</v>
      </c>
      <c r="AU371" s="252" t="s">
        <v>85</v>
      </c>
      <c r="AV371" s="250" t="s">
        <v>85</v>
      </c>
      <c r="AW371" s="250" t="s">
        <v>32</v>
      </c>
      <c r="AX371" s="250" t="s">
        <v>83</v>
      </c>
      <c r="AY371" s="252" t="s">
        <v>162</v>
      </c>
    </row>
    <row r="372" spans="2:65" s="226" customFormat="1" ht="22.9" customHeight="1">
      <c r="B372" s="225"/>
      <c r="D372" s="227" t="s">
        <v>75</v>
      </c>
      <c r="E372" s="235" t="s">
        <v>753</v>
      </c>
      <c r="F372" s="235" t="s">
        <v>754</v>
      </c>
      <c r="I372" s="85"/>
      <c r="J372" s="236">
        <f>BK372</f>
        <v>0</v>
      </c>
      <c r="L372" s="225"/>
      <c r="M372" s="230"/>
      <c r="P372" s="231">
        <f>P373</f>
        <v>0</v>
      </c>
      <c r="R372" s="231">
        <f>R373</f>
        <v>0</v>
      </c>
      <c r="T372" s="232">
        <f>T373</f>
        <v>0</v>
      </c>
      <c r="AR372" s="227" t="s">
        <v>83</v>
      </c>
      <c r="AT372" s="233" t="s">
        <v>75</v>
      </c>
      <c r="AU372" s="233" t="s">
        <v>83</v>
      </c>
      <c r="AY372" s="227" t="s">
        <v>162</v>
      </c>
      <c r="BK372" s="234">
        <f>BK373</f>
        <v>0</v>
      </c>
    </row>
    <row r="373" spans="2:65" s="162" customFormat="1" ht="24.2" customHeight="1">
      <c r="B373" s="161"/>
      <c r="C373" s="237" t="s">
        <v>755</v>
      </c>
      <c r="D373" s="237" t="s">
        <v>164</v>
      </c>
      <c r="E373" s="238" t="s">
        <v>756</v>
      </c>
      <c r="F373" s="239" t="s">
        <v>757</v>
      </c>
      <c r="G373" s="240" t="s">
        <v>355</v>
      </c>
      <c r="H373" s="241">
        <v>1426.518</v>
      </c>
      <c r="I373" s="86"/>
      <c r="J373" s="242">
        <f>ROUND(I373*H373,2)</f>
        <v>0</v>
      </c>
      <c r="K373" s="239" t="s">
        <v>168</v>
      </c>
      <c r="L373" s="161"/>
      <c r="M373" s="243" t="s">
        <v>1</v>
      </c>
      <c r="N373" s="244" t="s">
        <v>41</v>
      </c>
      <c r="P373" s="245">
        <f>O373*H373</f>
        <v>0</v>
      </c>
      <c r="Q373" s="245">
        <v>0</v>
      </c>
      <c r="R373" s="245">
        <f>Q373*H373</f>
        <v>0</v>
      </c>
      <c r="S373" s="245">
        <v>0</v>
      </c>
      <c r="T373" s="246">
        <f>S373*H373</f>
        <v>0</v>
      </c>
      <c r="AR373" s="247" t="s">
        <v>169</v>
      </c>
      <c r="AT373" s="247" t="s">
        <v>164</v>
      </c>
      <c r="AU373" s="247" t="s">
        <v>85</v>
      </c>
      <c r="AY373" s="151" t="s">
        <v>162</v>
      </c>
      <c r="BE373" s="248">
        <f>IF(N373="základní",J373,0)</f>
        <v>0</v>
      </c>
      <c r="BF373" s="248">
        <f>IF(N373="snížená",J373,0)</f>
        <v>0</v>
      </c>
      <c r="BG373" s="248">
        <f>IF(N373="zákl. přenesená",J373,0)</f>
        <v>0</v>
      </c>
      <c r="BH373" s="248">
        <f>IF(N373="sníž. přenesená",J373,0)</f>
        <v>0</v>
      </c>
      <c r="BI373" s="248">
        <f>IF(N373="nulová",J373,0)</f>
        <v>0</v>
      </c>
      <c r="BJ373" s="151" t="s">
        <v>83</v>
      </c>
      <c r="BK373" s="248">
        <f>ROUND(I373*H373,2)</f>
        <v>0</v>
      </c>
      <c r="BL373" s="151" t="s">
        <v>169</v>
      </c>
      <c r="BM373" s="247" t="s">
        <v>758</v>
      </c>
    </row>
    <row r="374" spans="2:65" s="226" customFormat="1" ht="25.9" customHeight="1">
      <c r="B374" s="225"/>
      <c r="D374" s="227" t="s">
        <v>75</v>
      </c>
      <c r="E374" s="228" t="s">
        <v>759</v>
      </c>
      <c r="F374" s="228" t="s">
        <v>760</v>
      </c>
      <c r="I374" s="85"/>
      <c r="J374" s="229">
        <f>BK374</f>
        <v>0</v>
      </c>
      <c r="L374" s="225"/>
      <c r="M374" s="230"/>
      <c r="P374" s="231">
        <f>P375</f>
        <v>0</v>
      </c>
      <c r="R374" s="231">
        <f>R375</f>
        <v>0</v>
      </c>
      <c r="T374" s="232">
        <f>T375</f>
        <v>0</v>
      </c>
      <c r="AR374" s="227" t="s">
        <v>85</v>
      </c>
      <c r="AT374" s="233" t="s">
        <v>75</v>
      </c>
      <c r="AU374" s="233" t="s">
        <v>76</v>
      </c>
      <c r="AY374" s="227" t="s">
        <v>162</v>
      </c>
      <c r="BK374" s="234">
        <f>BK375</f>
        <v>0</v>
      </c>
    </row>
    <row r="375" spans="2:65" s="226" customFormat="1" ht="22.9" customHeight="1">
      <c r="B375" s="225"/>
      <c r="D375" s="227" t="s">
        <v>75</v>
      </c>
      <c r="E375" s="235" t="s">
        <v>761</v>
      </c>
      <c r="F375" s="235" t="s">
        <v>762</v>
      </c>
      <c r="I375" s="85"/>
      <c r="J375" s="236">
        <f>BK375</f>
        <v>0</v>
      </c>
      <c r="L375" s="225"/>
      <c r="M375" s="230"/>
      <c r="P375" s="231">
        <f>SUM(P376:P377)</f>
        <v>0</v>
      </c>
      <c r="R375" s="231">
        <f>SUM(R376:R377)</f>
        <v>0</v>
      </c>
      <c r="T375" s="232">
        <f>SUM(T376:T377)</f>
        <v>0</v>
      </c>
      <c r="AR375" s="227" t="s">
        <v>85</v>
      </c>
      <c r="AT375" s="233" t="s">
        <v>75</v>
      </c>
      <c r="AU375" s="233" t="s">
        <v>83</v>
      </c>
      <c r="AY375" s="227" t="s">
        <v>162</v>
      </c>
      <c r="BK375" s="234">
        <f>SUM(BK376:BK377)</f>
        <v>0</v>
      </c>
    </row>
    <row r="376" spans="2:65" s="162" customFormat="1" ht="24.2" customHeight="1">
      <c r="B376" s="161"/>
      <c r="C376" s="237" t="s">
        <v>763</v>
      </c>
      <c r="D376" s="237" t="s">
        <v>164</v>
      </c>
      <c r="E376" s="238" t="s">
        <v>764</v>
      </c>
      <c r="F376" s="239" t="s">
        <v>765</v>
      </c>
      <c r="G376" s="240" t="s">
        <v>215</v>
      </c>
      <c r="H376" s="241">
        <v>25</v>
      </c>
      <c r="I376" s="86"/>
      <c r="J376" s="242">
        <f>ROUND(I376*H376,2)</f>
        <v>0</v>
      </c>
      <c r="K376" s="239" t="s">
        <v>1</v>
      </c>
      <c r="L376" s="161"/>
      <c r="M376" s="243" t="s">
        <v>1</v>
      </c>
      <c r="N376" s="244" t="s">
        <v>41</v>
      </c>
      <c r="P376" s="245">
        <f>O376*H376</f>
        <v>0</v>
      </c>
      <c r="Q376" s="245">
        <v>0</v>
      </c>
      <c r="R376" s="245">
        <f>Q376*H376</f>
        <v>0</v>
      </c>
      <c r="S376" s="245">
        <v>0</v>
      </c>
      <c r="T376" s="246">
        <f>S376*H376</f>
        <v>0</v>
      </c>
      <c r="AR376" s="247" t="s">
        <v>237</v>
      </c>
      <c r="AT376" s="247" t="s">
        <v>164</v>
      </c>
      <c r="AU376" s="247" t="s">
        <v>85</v>
      </c>
      <c r="AY376" s="151" t="s">
        <v>162</v>
      </c>
      <c r="BE376" s="248">
        <f>IF(N376="základní",J376,0)</f>
        <v>0</v>
      </c>
      <c r="BF376" s="248">
        <f>IF(N376="snížená",J376,0)</f>
        <v>0</v>
      </c>
      <c r="BG376" s="248">
        <f>IF(N376="zákl. přenesená",J376,0)</f>
        <v>0</v>
      </c>
      <c r="BH376" s="248">
        <f>IF(N376="sníž. přenesená",J376,0)</f>
        <v>0</v>
      </c>
      <c r="BI376" s="248">
        <f>IF(N376="nulová",J376,0)</f>
        <v>0</v>
      </c>
      <c r="BJ376" s="151" t="s">
        <v>83</v>
      </c>
      <c r="BK376" s="248">
        <f>ROUND(I376*H376,2)</f>
        <v>0</v>
      </c>
      <c r="BL376" s="151" t="s">
        <v>237</v>
      </c>
      <c r="BM376" s="247" t="s">
        <v>766</v>
      </c>
    </row>
    <row r="377" spans="2:65" s="250" customFormat="1">
      <c r="B377" s="249"/>
      <c r="D377" s="251" t="s">
        <v>198</v>
      </c>
      <c r="E377" s="252" t="s">
        <v>1</v>
      </c>
      <c r="F377" s="253" t="s">
        <v>767</v>
      </c>
      <c r="H377" s="254">
        <v>25</v>
      </c>
      <c r="I377" s="87"/>
      <c r="L377" s="249"/>
      <c r="M377" s="255"/>
      <c r="T377" s="256"/>
      <c r="AT377" s="252" t="s">
        <v>198</v>
      </c>
      <c r="AU377" s="252" t="s">
        <v>85</v>
      </c>
      <c r="AV377" s="250" t="s">
        <v>85</v>
      </c>
      <c r="AW377" s="250" t="s">
        <v>32</v>
      </c>
      <c r="AX377" s="250" t="s">
        <v>83</v>
      </c>
      <c r="AY377" s="252" t="s">
        <v>162</v>
      </c>
    </row>
    <row r="378" spans="2:65" s="226" customFormat="1" ht="25.9" customHeight="1">
      <c r="B378" s="225"/>
      <c r="D378" s="227" t="s">
        <v>75</v>
      </c>
      <c r="E378" s="228" t="s">
        <v>352</v>
      </c>
      <c r="F378" s="228" t="s">
        <v>768</v>
      </c>
      <c r="I378" s="85"/>
      <c r="J378" s="229">
        <f>BK378</f>
        <v>0</v>
      </c>
      <c r="L378" s="225"/>
      <c r="M378" s="230"/>
      <c r="P378" s="231">
        <f>P379</f>
        <v>0</v>
      </c>
      <c r="R378" s="231">
        <f>R379</f>
        <v>13.15465</v>
      </c>
      <c r="T378" s="232">
        <f>T379</f>
        <v>0</v>
      </c>
      <c r="AR378" s="227" t="s">
        <v>174</v>
      </c>
      <c r="AT378" s="233" t="s">
        <v>75</v>
      </c>
      <c r="AU378" s="233" t="s">
        <v>76</v>
      </c>
      <c r="AY378" s="227" t="s">
        <v>162</v>
      </c>
      <c r="BK378" s="234">
        <f>BK379</f>
        <v>0</v>
      </c>
    </row>
    <row r="379" spans="2:65" s="226" customFormat="1" ht="22.9" customHeight="1">
      <c r="B379" s="225"/>
      <c r="D379" s="227" t="s">
        <v>75</v>
      </c>
      <c r="E379" s="235" t="s">
        <v>769</v>
      </c>
      <c r="F379" s="235" t="s">
        <v>770</v>
      </c>
      <c r="I379" s="85"/>
      <c r="J379" s="236">
        <f>BK379</f>
        <v>0</v>
      </c>
      <c r="L379" s="225"/>
      <c r="M379" s="230"/>
      <c r="P379" s="231">
        <f>SUM(P380:P394)</f>
        <v>0</v>
      </c>
      <c r="R379" s="231">
        <f>SUM(R380:R394)</f>
        <v>13.15465</v>
      </c>
      <c r="T379" s="232">
        <f>SUM(T380:T394)</f>
        <v>0</v>
      </c>
      <c r="AR379" s="227" t="s">
        <v>174</v>
      </c>
      <c r="AT379" s="233" t="s">
        <v>75</v>
      </c>
      <c r="AU379" s="233" t="s">
        <v>83</v>
      </c>
      <c r="AY379" s="227" t="s">
        <v>162</v>
      </c>
      <c r="BK379" s="234">
        <f>SUM(BK380:BK394)</f>
        <v>0</v>
      </c>
    </row>
    <row r="380" spans="2:65" s="162" customFormat="1" ht="24.2" customHeight="1">
      <c r="B380" s="161"/>
      <c r="C380" s="237" t="s">
        <v>771</v>
      </c>
      <c r="D380" s="237" t="s">
        <v>164</v>
      </c>
      <c r="E380" s="238" t="s">
        <v>772</v>
      </c>
      <c r="F380" s="239" t="s">
        <v>773</v>
      </c>
      <c r="G380" s="240" t="s">
        <v>215</v>
      </c>
      <c r="H380" s="241">
        <v>65</v>
      </c>
      <c r="I380" s="86"/>
      <c r="J380" s="242">
        <f>ROUND(I380*H380,2)</f>
        <v>0</v>
      </c>
      <c r="K380" s="239" t="s">
        <v>168</v>
      </c>
      <c r="L380" s="161"/>
      <c r="M380" s="243" t="s">
        <v>1</v>
      </c>
      <c r="N380" s="244" t="s">
        <v>41</v>
      </c>
      <c r="P380" s="245">
        <f>O380*H380</f>
        <v>0</v>
      </c>
      <c r="Q380" s="245">
        <v>0</v>
      </c>
      <c r="R380" s="245">
        <f>Q380*H380</f>
        <v>0</v>
      </c>
      <c r="S380" s="245">
        <v>0</v>
      </c>
      <c r="T380" s="246">
        <f>S380*H380</f>
        <v>0</v>
      </c>
      <c r="AR380" s="247" t="s">
        <v>468</v>
      </c>
      <c r="AT380" s="247" t="s">
        <v>164</v>
      </c>
      <c r="AU380" s="247" t="s">
        <v>85</v>
      </c>
      <c r="AY380" s="151" t="s">
        <v>162</v>
      </c>
      <c r="BE380" s="248">
        <f>IF(N380="základní",J380,0)</f>
        <v>0</v>
      </c>
      <c r="BF380" s="248">
        <f>IF(N380="snížená",J380,0)</f>
        <v>0</v>
      </c>
      <c r="BG380" s="248">
        <f>IF(N380="zákl. přenesená",J380,0)</f>
        <v>0</v>
      </c>
      <c r="BH380" s="248">
        <f>IF(N380="sníž. přenesená",J380,0)</f>
        <v>0</v>
      </c>
      <c r="BI380" s="248">
        <f>IF(N380="nulová",J380,0)</f>
        <v>0</v>
      </c>
      <c r="BJ380" s="151" t="s">
        <v>83</v>
      </c>
      <c r="BK380" s="248">
        <f>ROUND(I380*H380,2)</f>
        <v>0</v>
      </c>
      <c r="BL380" s="151" t="s">
        <v>468</v>
      </c>
      <c r="BM380" s="247" t="s">
        <v>774</v>
      </c>
    </row>
    <row r="381" spans="2:65" s="162" customFormat="1" ht="37.9" customHeight="1">
      <c r="B381" s="161"/>
      <c r="C381" s="237" t="s">
        <v>775</v>
      </c>
      <c r="D381" s="237" t="s">
        <v>164</v>
      </c>
      <c r="E381" s="238" t="s">
        <v>776</v>
      </c>
      <c r="F381" s="239" t="s">
        <v>777</v>
      </c>
      <c r="G381" s="240" t="s">
        <v>232</v>
      </c>
      <c r="H381" s="241">
        <v>4.2249999999999996</v>
      </c>
      <c r="I381" s="86"/>
      <c r="J381" s="242">
        <f>ROUND(I381*H381,2)</f>
        <v>0</v>
      </c>
      <c r="K381" s="239" t="s">
        <v>168</v>
      </c>
      <c r="L381" s="161"/>
      <c r="M381" s="243" t="s">
        <v>1</v>
      </c>
      <c r="N381" s="244" t="s">
        <v>41</v>
      </c>
      <c r="P381" s="245">
        <f>O381*H381</f>
        <v>0</v>
      </c>
      <c r="Q381" s="245">
        <v>0</v>
      </c>
      <c r="R381" s="245">
        <f>Q381*H381</f>
        <v>0</v>
      </c>
      <c r="S381" s="245">
        <v>0</v>
      </c>
      <c r="T381" s="246">
        <f>S381*H381</f>
        <v>0</v>
      </c>
      <c r="AR381" s="247" t="s">
        <v>468</v>
      </c>
      <c r="AT381" s="247" t="s">
        <v>164</v>
      </c>
      <c r="AU381" s="247" t="s">
        <v>85</v>
      </c>
      <c r="AY381" s="151" t="s">
        <v>162</v>
      </c>
      <c r="BE381" s="248">
        <f>IF(N381="základní",J381,0)</f>
        <v>0</v>
      </c>
      <c r="BF381" s="248">
        <f>IF(N381="snížená",J381,0)</f>
        <v>0</v>
      </c>
      <c r="BG381" s="248">
        <f>IF(N381="zákl. přenesená",J381,0)</f>
        <v>0</v>
      </c>
      <c r="BH381" s="248">
        <f>IF(N381="sníž. přenesená",J381,0)</f>
        <v>0</v>
      </c>
      <c r="BI381" s="248">
        <f>IF(N381="nulová",J381,0)</f>
        <v>0</v>
      </c>
      <c r="BJ381" s="151" t="s">
        <v>83</v>
      </c>
      <c r="BK381" s="248">
        <f>ROUND(I381*H381,2)</f>
        <v>0</v>
      </c>
      <c r="BL381" s="151" t="s">
        <v>468</v>
      </c>
      <c r="BM381" s="247" t="s">
        <v>778</v>
      </c>
    </row>
    <row r="382" spans="2:65" s="250" customFormat="1">
      <c r="B382" s="249"/>
      <c r="D382" s="251" t="s">
        <v>198</v>
      </c>
      <c r="E382" s="252" t="s">
        <v>1</v>
      </c>
      <c r="F382" s="253" t="s">
        <v>779</v>
      </c>
      <c r="H382" s="254">
        <v>4.2249999999999996</v>
      </c>
      <c r="I382" s="87"/>
      <c r="L382" s="249"/>
      <c r="M382" s="255"/>
      <c r="T382" s="256"/>
      <c r="AT382" s="252" t="s">
        <v>198</v>
      </c>
      <c r="AU382" s="252" t="s">
        <v>85</v>
      </c>
      <c r="AV382" s="250" t="s">
        <v>85</v>
      </c>
      <c r="AW382" s="250" t="s">
        <v>32</v>
      </c>
      <c r="AX382" s="250" t="s">
        <v>83</v>
      </c>
      <c r="AY382" s="252" t="s">
        <v>162</v>
      </c>
    </row>
    <row r="383" spans="2:65" s="162" customFormat="1" ht="37.9" customHeight="1">
      <c r="B383" s="161"/>
      <c r="C383" s="237" t="s">
        <v>780</v>
      </c>
      <c r="D383" s="237" t="s">
        <v>164</v>
      </c>
      <c r="E383" s="238" t="s">
        <v>781</v>
      </c>
      <c r="F383" s="239" t="s">
        <v>782</v>
      </c>
      <c r="G383" s="240" t="s">
        <v>232</v>
      </c>
      <c r="H383" s="241">
        <v>80.275000000000006</v>
      </c>
      <c r="I383" s="86"/>
      <c r="J383" s="242">
        <f>ROUND(I383*H383,2)</f>
        <v>0</v>
      </c>
      <c r="K383" s="239" t="s">
        <v>168</v>
      </c>
      <c r="L383" s="161"/>
      <c r="M383" s="243" t="s">
        <v>1</v>
      </c>
      <c r="N383" s="244" t="s">
        <v>41</v>
      </c>
      <c r="P383" s="245">
        <f>O383*H383</f>
        <v>0</v>
      </c>
      <c r="Q383" s="245">
        <v>0</v>
      </c>
      <c r="R383" s="245">
        <f>Q383*H383</f>
        <v>0</v>
      </c>
      <c r="S383" s="245">
        <v>0</v>
      </c>
      <c r="T383" s="246">
        <f>S383*H383</f>
        <v>0</v>
      </c>
      <c r="AR383" s="247" t="s">
        <v>468</v>
      </c>
      <c r="AT383" s="247" t="s">
        <v>164</v>
      </c>
      <c r="AU383" s="247" t="s">
        <v>85</v>
      </c>
      <c r="AY383" s="151" t="s">
        <v>162</v>
      </c>
      <c r="BE383" s="248">
        <f>IF(N383="základní",J383,0)</f>
        <v>0</v>
      </c>
      <c r="BF383" s="248">
        <f>IF(N383="snížená",J383,0)</f>
        <v>0</v>
      </c>
      <c r="BG383" s="248">
        <f>IF(N383="zákl. přenesená",J383,0)</f>
        <v>0</v>
      </c>
      <c r="BH383" s="248">
        <f>IF(N383="sníž. přenesená",J383,0)</f>
        <v>0</v>
      </c>
      <c r="BI383" s="248">
        <f>IF(N383="nulová",J383,0)</f>
        <v>0</v>
      </c>
      <c r="BJ383" s="151" t="s">
        <v>83</v>
      </c>
      <c r="BK383" s="248">
        <f>ROUND(I383*H383,2)</f>
        <v>0</v>
      </c>
      <c r="BL383" s="151" t="s">
        <v>468</v>
      </c>
      <c r="BM383" s="247" t="s">
        <v>783</v>
      </c>
    </row>
    <row r="384" spans="2:65" s="250" customFormat="1">
      <c r="B384" s="249"/>
      <c r="D384" s="251" t="s">
        <v>198</v>
      </c>
      <c r="E384" s="252" t="s">
        <v>1</v>
      </c>
      <c r="F384" s="253" t="s">
        <v>784</v>
      </c>
      <c r="H384" s="254">
        <v>80.275000000000006</v>
      </c>
      <c r="I384" s="87"/>
      <c r="L384" s="249"/>
      <c r="M384" s="255"/>
      <c r="T384" s="256"/>
      <c r="AT384" s="252" t="s">
        <v>198</v>
      </c>
      <c r="AU384" s="252" t="s">
        <v>85</v>
      </c>
      <c r="AV384" s="250" t="s">
        <v>85</v>
      </c>
      <c r="AW384" s="250" t="s">
        <v>32</v>
      </c>
      <c r="AX384" s="250" t="s">
        <v>83</v>
      </c>
      <c r="AY384" s="252" t="s">
        <v>162</v>
      </c>
    </row>
    <row r="385" spans="2:65" s="162" customFormat="1" ht="24.2" customHeight="1">
      <c r="B385" s="161"/>
      <c r="C385" s="237" t="s">
        <v>785</v>
      </c>
      <c r="D385" s="237" t="s">
        <v>164</v>
      </c>
      <c r="E385" s="238" t="s">
        <v>786</v>
      </c>
      <c r="F385" s="239" t="s">
        <v>787</v>
      </c>
      <c r="G385" s="240" t="s">
        <v>355</v>
      </c>
      <c r="H385" s="241">
        <v>8.4499999999999993</v>
      </c>
      <c r="I385" s="86"/>
      <c r="J385" s="242">
        <f>ROUND(I385*H385,2)</f>
        <v>0</v>
      </c>
      <c r="K385" s="239" t="s">
        <v>168</v>
      </c>
      <c r="L385" s="161"/>
      <c r="M385" s="243" t="s">
        <v>1</v>
      </c>
      <c r="N385" s="244" t="s">
        <v>41</v>
      </c>
      <c r="P385" s="245">
        <f>O385*H385</f>
        <v>0</v>
      </c>
      <c r="Q385" s="245">
        <v>0</v>
      </c>
      <c r="R385" s="245">
        <f>Q385*H385</f>
        <v>0</v>
      </c>
      <c r="S385" s="245">
        <v>0</v>
      </c>
      <c r="T385" s="246">
        <f>S385*H385</f>
        <v>0</v>
      </c>
      <c r="AR385" s="247" t="s">
        <v>468</v>
      </c>
      <c r="AT385" s="247" t="s">
        <v>164</v>
      </c>
      <c r="AU385" s="247" t="s">
        <v>85</v>
      </c>
      <c r="AY385" s="151" t="s">
        <v>162</v>
      </c>
      <c r="BE385" s="248">
        <f>IF(N385="základní",J385,0)</f>
        <v>0</v>
      </c>
      <c r="BF385" s="248">
        <f>IF(N385="snížená",J385,0)</f>
        <v>0</v>
      </c>
      <c r="BG385" s="248">
        <f>IF(N385="zákl. přenesená",J385,0)</f>
        <v>0</v>
      </c>
      <c r="BH385" s="248">
        <f>IF(N385="sníž. přenesená",J385,0)</f>
        <v>0</v>
      </c>
      <c r="BI385" s="248">
        <f>IF(N385="nulová",J385,0)</f>
        <v>0</v>
      </c>
      <c r="BJ385" s="151" t="s">
        <v>83</v>
      </c>
      <c r="BK385" s="248">
        <f>ROUND(I385*H385,2)</f>
        <v>0</v>
      </c>
      <c r="BL385" s="151" t="s">
        <v>468</v>
      </c>
      <c r="BM385" s="247" t="s">
        <v>788</v>
      </c>
    </row>
    <row r="386" spans="2:65" s="250" customFormat="1">
      <c r="B386" s="249"/>
      <c r="D386" s="251" t="s">
        <v>198</v>
      </c>
      <c r="E386" s="252" t="s">
        <v>1</v>
      </c>
      <c r="F386" s="253" t="s">
        <v>789</v>
      </c>
      <c r="H386" s="254">
        <v>8.4499999999999993</v>
      </c>
      <c r="I386" s="87"/>
      <c r="L386" s="249"/>
      <c r="M386" s="255"/>
      <c r="T386" s="256"/>
      <c r="AT386" s="252" t="s">
        <v>198</v>
      </c>
      <c r="AU386" s="252" t="s">
        <v>85</v>
      </c>
      <c r="AV386" s="250" t="s">
        <v>85</v>
      </c>
      <c r="AW386" s="250" t="s">
        <v>32</v>
      </c>
      <c r="AX386" s="250" t="s">
        <v>83</v>
      </c>
      <c r="AY386" s="252" t="s">
        <v>162</v>
      </c>
    </row>
    <row r="387" spans="2:65" s="162" customFormat="1" ht="24.2" customHeight="1">
      <c r="B387" s="161"/>
      <c r="C387" s="237" t="s">
        <v>790</v>
      </c>
      <c r="D387" s="237" t="s">
        <v>164</v>
      </c>
      <c r="E387" s="238" t="s">
        <v>791</v>
      </c>
      <c r="F387" s="239" t="s">
        <v>792</v>
      </c>
      <c r="G387" s="240" t="s">
        <v>232</v>
      </c>
      <c r="H387" s="241">
        <v>4.2249999999999996</v>
      </c>
      <c r="I387" s="86"/>
      <c r="J387" s="242">
        <f>ROUND(I387*H387,2)</f>
        <v>0</v>
      </c>
      <c r="K387" s="239" t="s">
        <v>168</v>
      </c>
      <c r="L387" s="161"/>
      <c r="M387" s="243" t="s">
        <v>1</v>
      </c>
      <c r="N387" s="244" t="s">
        <v>41</v>
      </c>
      <c r="P387" s="245">
        <f>O387*H387</f>
        <v>0</v>
      </c>
      <c r="Q387" s="245">
        <v>0</v>
      </c>
      <c r="R387" s="245">
        <f>Q387*H387</f>
        <v>0</v>
      </c>
      <c r="S387" s="245">
        <v>0</v>
      </c>
      <c r="T387" s="246">
        <f>S387*H387</f>
        <v>0</v>
      </c>
      <c r="AR387" s="247" t="s">
        <v>468</v>
      </c>
      <c r="AT387" s="247" t="s">
        <v>164</v>
      </c>
      <c r="AU387" s="247" t="s">
        <v>85</v>
      </c>
      <c r="AY387" s="151" t="s">
        <v>162</v>
      </c>
      <c r="BE387" s="248">
        <f>IF(N387="základní",J387,0)</f>
        <v>0</v>
      </c>
      <c r="BF387" s="248">
        <f>IF(N387="snížená",J387,0)</f>
        <v>0</v>
      </c>
      <c r="BG387" s="248">
        <f>IF(N387="zákl. přenesená",J387,0)</f>
        <v>0</v>
      </c>
      <c r="BH387" s="248">
        <f>IF(N387="sníž. přenesená",J387,0)</f>
        <v>0</v>
      </c>
      <c r="BI387" s="248">
        <f>IF(N387="nulová",J387,0)</f>
        <v>0</v>
      </c>
      <c r="BJ387" s="151" t="s">
        <v>83</v>
      </c>
      <c r="BK387" s="248">
        <f>ROUND(I387*H387,2)</f>
        <v>0</v>
      </c>
      <c r="BL387" s="151" t="s">
        <v>468</v>
      </c>
      <c r="BM387" s="247" t="s">
        <v>793</v>
      </c>
    </row>
    <row r="388" spans="2:65" s="162" customFormat="1" ht="24.2" customHeight="1">
      <c r="B388" s="161"/>
      <c r="C388" s="237" t="s">
        <v>794</v>
      </c>
      <c r="D388" s="237" t="s">
        <v>164</v>
      </c>
      <c r="E388" s="238" t="s">
        <v>795</v>
      </c>
      <c r="F388" s="239" t="s">
        <v>796</v>
      </c>
      <c r="G388" s="240" t="s">
        <v>215</v>
      </c>
      <c r="H388" s="241">
        <v>65</v>
      </c>
      <c r="I388" s="86"/>
      <c r="J388" s="242">
        <f>ROUND(I388*H388,2)</f>
        <v>0</v>
      </c>
      <c r="K388" s="239" t="s">
        <v>168</v>
      </c>
      <c r="L388" s="161"/>
      <c r="M388" s="243" t="s">
        <v>1</v>
      </c>
      <c r="N388" s="244" t="s">
        <v>41</v>
      </c>
      <c r="P388" s="245">
        <f>O388*H388</f>
        <v>0</v>
      </c>
      <c r="Q388" s="245">
        <v>0</v>
      </c>
      <c r="R388" s="245">
        <f>Q388*H388</f>
        <v>0</v>
      </c>
      <c r="S388" s="245">
        <v>0</v>
      </c>
      <c r="T388" s="246">
        <f>S388*H388</f>
        <v>0</v>
      </c>
      <c r="AR388" s="247" t="s">
        <v>468</v>
      </c>
      <c r="AT388" s="247" t="s">
        <v>164</v>
      </c>
      <c r="AU388" s="247" t="s">
        <v>85</v>
      </c>
      <c r="AY388" s="151" t="s">
        <v>162</v>
      </c>
      <c r="BE388" s="248">
        <f>IF(N388="základní",J388,0)</f>
        <v>0</v>
      </c>
      <c r="BF388" s="248">
        <f>IF(N388="snížená",J388,0)</f>
        <v>0</v>
      </c>
      <c r="BG388" s="248">
        <f>IF(N388="zákl. přenesená",J388,0)</f>
        <v>0</v>
      </c>
      <c r="BH388" s="248">
        <f>IF(N388="sníž. přenesená",J388,0)</f>
        <v>0</v>
      </c>
      <c r="BI388" s="248">
        <f>IF(N388="nulová",J388,0)</f>
        <v>0</v>
      </c>
      <c r="BJ388" s="151" t="s">
        <v>83</v>
      </c>
      <c r="BK388" s="248">
        <f>ROUND(I388*H388,2)</f>
        <v>0</v>
      </c>
      <c r="BL388" s="151" t="s">
        <v>468</v>
      </c>
      <c r="BM388" s="247" t="s">
        <v>797</v>
      </c>
    </row>
    <row r="389" spans="2:65" s="162" customFormat="1" ht="24.2" customHeight="1">
      <c r="B389" s="161"/>
      <c r="C389" s="237" t="s">
        <v>798</v>
      </c>
      <c r="D389" s="237" t="s">
        <v>164</v>
      </c>
      <c r="E389" s="238" t="s">
        <v>799</v>
      </c>
      <c r="F389" s="239" t="s">
        <v>800</v>
      </c>
      <c r="G389" s="240" t="s">
        <v>215</v>
      </c>
      <c r="H389" s="241">
        <v>65</v>
      </c>
      <c r="I389" s="86"/>
      <c r="J389" s="242">
        <f>ROUND(I389*H389,2)</f>
        <v>0</v>
      </c>
      <c r="K389" s="239" t="s">
        <v>168</v>
      </c>
      <c r="L389" s="161"/>
      <c r="M389" s="243" t="s">
        <v>1</v>
      </c>
      <c r="N389" s="244" t="s">
        <v>41</v>
      </c>
      <c r="P389" s="245">
        <f>O389*H389</f>
        <v>0</v>
      </c>
      <c r="Q389" s="245">
        <v>0.20014999999999999</v>
      </c>
      <c r="R389" s="245">
        <f>Q389*H389</f>
        <v>13.00975</v>
      </c>
      <c r="S389" s="245">
        <v>0</v>
      </c>
      <c r="T389" s="246">
        <f>S389*H389</f>
        <v>0</v>
      </c>
      <c r="AR389" s="247" t="s">
        <v>468</v>
      </c>
      <c r="AT389" s="247" t="s">
        <v>164</v>
      </c>
      <c r="AU389" s="247" t="s">
        <v>85</v>
      </c>
      <c r="AY389" s="151" t="s">
        <v>162</v>
      </c>
      <c r="BE389" s="248">
        <f>IF(N389="základní",J389,0)</f>
        <v>0</v>
      </c>
      <c r="BF389" s="248">
        <f>IF(N389="snížená",J389,0)</f>
        <v>0</v>
      </c>
      <c r="BG389" s="248">
        <f>IF(N389="zákl. přenesená",J389,0)</f>
        <v>0</v>
      </c>
      <c r="BH389" s="248">
        <f>IF(N389="sníž. přenesená",J389,0)</f>
        <v>0</v>
      </c>
      <c r="BI389" s="248">
        <f>IF(N389="nulová",J389,0)</f>
        <v>0</v>
      </c>
      <c r="BJ389" s="151" t="s">
        <v>83</v>
      </c>
      <c r="BK389" s="248">
        <f>ROUND(I389*H389,2)</f>
        <v>0</v>
      </c>
      <c r="BL389" s="151" t="s">
        <v>468</v>
      </c>
      <c r="BM389" s="247" t="s">
        <v>801</v>
      </c>
    </row>
    <row r="390" spans="2:65" s="162" customFormat="1" ht="24.2" customHeight="1">
      <c r="B390" s="161"/>
      <c r="C390" s="237" t="s">
        <v>802</v>
      </c>
      <c r="D390" s="237" t="s">
        <v>164</v>
      </c>
      <c r="E390" s="238" t="s">
        <v>803</v>
      </c>
      <c r="F390" s="239" t="s">
        <v>804</v>
      </c>
      <c r="G390" s="240" t="s">
        <v>215</v>
      </c>
      <c r="H390" s="241">
        <v>150</v>
      </c>
      <c r="I390" s="86"/>
      <c r="J390" s="242">
        <f>ROUND(I390*H390,2)</f>
        <v>0</v>
      </c>
      <c r="K390" s="239" t="s">
        <v>168</v>
      </c>
      <c r="L390" s="161"/>
      <c r="M390" s="243" t="s">
        <v>1</v>
      </c>
      <c r="N390" s="244" t="s">
        <v>41</v>
      </c>
      <c r="P390" s="245">
        <f>O390*H390</f>
        <v>0</v>
      </c>
      <c r="Q390" s="245">
        <v>0</v>
      </c>
      <c r="R390" s="245">
        <f>Q390*H390</f>
        <v>0</v>
      </c>
      <c r="S390" s="245">
        <v>0</v>
      </c>
      <c r="T390" s="246">
        <f>S390*H390</f>
        <v>0</v>
      </c>
      <c r="AR390" s="247" t="s">
        <v>468</v>
      </c>
      <c r="AT390" s="247" t="s">
        <v>164</v>
      </c>
      <c r="AU390" s="247" t="s">
        <v>85</v>
      </c>
      <c r="AY390" s="151" t="s">
        <v>162</v>
      </c>
      <c r="BE390" s="248">
        <f>IF(N390="základní",J390,0)</f>
        <v>0</v>
      </c>
      <c r="BF390" s="248">
        <f>IF(N390="snížená",J390,0)</f>
        <v>0</v>
      </c>
      <c r="BG390" s="248">
        <f>IF(N390="zákl. přenesená",J390,0)</f>
        <v>0</v>
      </c>
      <c r="BH390" s="248">
        <f>IF(N390="sníž. přenesená",J390,0)</f>
        <v>0</v>
      </c>
      <c r="BI390" s="248">
        <f>IF(N390="nulová",J390,0)</f>
        <v>0</v>
      </c>
      <c r="BJ390" s="151" t="s">
        <v>83</v>
      </c>
      <c r="BK390" s="248">
        <f>ROUND(I390*H390,2)</f>
        <v>0</v>
      </c>
      <c r="BL390" s="151" t="s">
        <v>468</v>
      </c>
      <c r="BM390" s="247" t="s">
        <v>805</v>
      </c>
    </row>
    <row r="391" spans="2:65" s="250" customFormat="1">
      <c r="B391" s="249"/>
      <c r="D391" s="251" t="s">
        <v>198</v>
      </c>
      <c r="E391" s="252" t="s">
        <v>1</v>
      </c>
      <c r="F391" s="253" t="s">
        <v>806</v>
      </c>
      <c r="H391" s="254">
        <v>150</v>
      </c>
      <c r="I391" s="87"/>
      <c r="L391" s="249"/>
      <c r="M391" s="255"/>
      <c r="T391" s="256"/>
      <c r="AT391" s="252" t="s">
        <v>198</v>
      </c>
      <c r="AU391" s="252" t="s">
        <v>85</v>
      </c>
      <c r="AV391" s="250" t="s">
        <v>85</v>
      </c>
      <c r="AW391" s="250" t="s">
        <v>32</v>
      </c>
      <c r="AX391" s="250" t="s">
        <v>83</v>
      </c>
      <c r="AY391" s="252" t="s">
        <v>162</v>
      </c>
    </row>
    <row r="392" spans="2:65" s="162" customFormat="1" ht="24.2" customHeight="1">
      <c r="B392" s="161"/>
      <c r="C392" s="270" t="s">
        <v>807</v>
      </c>
      <c r="D392" s="270" t="s">
        <v>352</v>
      </c>
      <c r="E392" s="271" t="s">
        <v>808</v>
      </c>
      <c r="F392" s="272" t="s">
        <v>809</v>
      </c>
      <c r="G392" s="273" t="s">
        <v>215</v>
      </c>
      <c r="H392" s="274">
        <v>157.5</v>
      </c>
      <c r="I392" s="90"/>
      <c r="J392" s="275">
        <f>ROUND(I392*H392,2)</f>
        <v>0</v>
      </c>
      <c r="K392" s="272" t="s">
        <v>168</v>
      </c>
      <c r="L392" s="276"/>
      <c r="M392" s="277" t="s">
        <v>1</v>
      </c>
      <c r="N392" s="278" t="s">
        <v>41</v>
      </c>
      <c r="P392" s="245">
        <f>O392*H392</f>
        <v>0</v>
      </c>
      <c r="Q392" s="245">
        <v>9.2000000000000003E-4</v>
      </c>
      <c r="R392" s="245">
        <f>Q392*H392</f>
        <v>0.1449</v>
      </c>
      <c r="S392" s="245">
        <v>0</v>
      </c>
      <c r="T392" s="246">
        <f>S392*H392</f>
        <v>0</v>
      </c>
      <c r="AR392" s="247" t="s">
        <v>775</v>
      </c>
      <c r="AT392" s="247" t="s">
        <v>352</v>
      </c>
      <c r="AU392" s="247" t="s">
        <v>85</v>
      </c>
      <c r="AY392" s="151" t="s">
        <v>162</v>
      </c>
      <c r="BE392" s="248">
        <f>IF(N392="základní",J392,0)</f>
        <v>0</v>
      </c>
      <c r="BF392" s="248">
        <f>IF(N392="snížená",J392,0)</f>
        <v>0</v>
      </c>
      <c r="BG392" s="248">
        <f>IF(N392="zákl. přenesená",J392,0)</f>
        <v>0</v>
      </c>
      <c r="BH392" s="248">
        <f>IF(N392="sníž. přenesená",J392,0)</f>
        <v>0</v>
      </c>
      <c r="BI392" s="248">
        <f>IF(N392="nulová",J392,0)</f>
        <v>0</v>
      </c>
      <c r="BJ392" s="151" t="s">
        <v>83</v>
      </c>
      <c r="BK392" s="248">
        <f>ROUND(I392*H392,2)</f>
        <v>0</v>
      </c>
      <c r="BL392" s="151" t="s">
        <v>775</v>
      </c>
      <c r="BM392" s="247" t="s">
        <v>810</v>
      </c>
    </row>
    <row r="393" spans="2:65" s="250" customFormat="1">
      <c r="B393" s="249"/>
      <c r="D393" s="251" t="s">
        <v>198</v>
      </c>
      <c r="F393" s="253" t="s">
        <v>811</v>
      </c>
      <c r="H393" s="254">
        <v>157.5</v>
      </c>
      <c r="I393" s="87"/>
      <c r="L393" s="249"/>
      <c r="M393" s="255"/>
      <c r="T393" s="256"/>
      <c r="AT393" s="252" t="s">
        <v>198</v>
      </c>
      <c r="AU393" s="252" t="s">
        <v>85</v>
      </c>
      <c r="AV393" s="250" t="s">
        <v>85</v>
      </c>
      <c r="AW393" s="250" t="s">
        <v>3</v>
      </c>
      <c r="AX393" s="250" t="s">
        <v>83</v>
      </c>
      <c r="AY393" s="252" t="s">
        <v>162</v>
      </c>
    </row>
    <row r="394" spans="2:65" s="162" customFormat="1" ht="24.2" customHeight="1">
      <c r="B394" s="161"/>
      <c r="C394" s="237" t="s">
        <v>812</v>
      </c>
      <c r="D394" s="237" t="s">
        <v>164</v>
      </c>
      <c r="E394" s="238" t="s">
        <v>813</v>
      </c>
      <c r="F394" s="239" t="s">
        <v>814</v>
      </c>
      <c r="G394" s="240" t="s">
        <v>355</v>
      </c>
      <c r="H394" s="241">
        <v>13.154999999999999</v>
      </c>
      <c r="I394" s="86"/>
      <c r="J394" s="242">
        <f>ROUND(I394*H394,2)</f>
        <v>0</v>
      </c>
      <c r="K394" s="239" t="s">
        <v>168</v>
      </c>
      <c r="L394" s="161"/>
      <c r="M394" s="243" t="s">
        <v>1</v>
      </c>
      <c r="N394" s="244" t="s">
        <v>41</v>
      </c>
      <c r="P394" s="245">
        <f>O394*H394</f>
        <v>0</v>
      </c>
      <c r="Q394" s="245">
        <v>0</v>
      </c>
      <c r="R394" s="245">
        <f>Q394*H394</f>
        <v>0</v>
      </c>
      <c r="S394" s="245">
        <v>0</v>
      </c>
      <c r="T394" s="246">
        <f>S394*H394</f>
        <v>0</v>
      </c>
      <c r="AR394" s="247" t="s">
        <v>468</v>
      </c>
      <c r="AT394" s="247" t="s">
        <v>164</v>
      </c>
      <c r="AU394" s="247" t="s">
        <v>85</v>
      </c>
      <c r="AY394" s="151" t="s">
        <v>162</v>
      </c>
      <c r="BE394" s="248">
        <f>IF(N394="základní",J394,0)</f>
        <v>0</v>
      </c>
      <c r="BF394" s="248">
        <f>IF(N394="snížená",J394,0)</f>
        <v>0</v>
      </c>
      <c r="BG394" s="248">
        <f>IF(N394="zákl. přenesená",J394,0)</f>
        <v>0</v>
      </c>
      <c r="BH394" s="248">
        <f>IF(N394="sníž. přenesená",J394,0)</f>
        <v>0</v>
      </c>
      <c r="BI394" s="248">
        <f>IF(N394="nulová",J394,0)</f>
        <v>0</v>
      </c>
      <c r="BJ394" s="151" t="s">
        <v>83</v>
      </c>
      <c r="BK394" s="248">
        <f>ROUND(I394*H394,2)</f>
        <v>0</v>
      </c>
      <c r="BL394" s="151" t="s">
        <v>468</v>
      </c>
      <c r="BM394" s="247" t="s">
        <v>815</v>
      </c>
    </row>
    <row r="395" spans="2:65" s="226" customFormat="1" ht="25.9" customHeight="1">
      <c r="B395" s="225"/>
      <c r="D395" s="227" t="s">
        <v>75</v>
      </c>
      <c r="E395" s="228" t="s">
        <v>816</v>
      </c>
      <c r="F395" s="228" t="s">
        <v>95</v>
      </c>
      <c r="I395" s="85"/>
      <c r="J395" s="229">
        <f>BK395</f>
        <v>0</v>
      </c>
      <c r="L395" s="225"/>
      <c r="M395" s="230"/>
      <c r="P395" s="231">
        <f>P396+P399</f>
        <v>0</v>
      </c>
      <c r="R395" s="231">
        <f>R396+R399</f>
        <v>0</v>
      </c>
      <c r="T395" s="232">
        <f>T396+T399</f>
        <v>0</v>
      </c>
      <c r="AR395" s="227" t="s">
        <v>182</v>
      </c>
      <c r="AT395" s="233" t="s">
        <v>75</v>
      </c>
      <c r="AU395" s="233" t="s">
        <v>76</v>
      </c>
      <c r="AY395" s="227" t="s">
        <v>162</v>
      </c>
      <c r="BK395" s="234">
        <f>BK396+BK399</f>
        <v>0</v>
      </c>
    </row>
    <row r="396" spans="2:65" s="226" customFormat="1" ht="22.9" customHeight="1">
      <c r="B396" s="225"/>
      <c r="D396" s="227" t="s">
        <v>75</v>
      </c>
      <c r="E396" s="235" t="s">
        <v>817</v>
      </c>
      <c r="F396" s="235" t="s">
        <v>818</v>
      </c>
      <c r="I396" s="85"/>
      <c r="J396" s="236">
        <f>BK396</f>
        <v>0</v>
      </c>
      <c r="L396" s="225"/>
      <c r="M396" s="230"/>
      <c r="P396" s="231">
        <f>SUM(P397:P398)</f>
        <v>0</v>
      </c>
      <c r="R396" s="231">
        <f>SUM(R397:R398)</f>
        <v>0</v>
      </c>
      <c r="T396" s="232">
        <f>SUM(T397:T398)</f>
        <v>0</v>
      </c>
      <c r="AR396" s="227" t="s">
        <v>182</v>
      </c>
      <c r="AT396" s="233" t="s">
        <v>75</v>
      </c>
      <c r="AU396" s="233" t="s">
        <v>83</v>
      </c>
      <c r="AY396" s="227" t="s">
        <v>162</v>
      </c>
      <c r="BK396" s="234">
        <f>SUM(BK397:BK398)</f>
        <v>0</v>
      </c>
    </row>
    <row r="397" spans="2:65" s="162" customFormat="1" ht="16.5" customHeight="1">
      <c r="B397" s="161"/>
      <c r="C397" s="237" t="s">
        <v>819</v>
      </c>
      <c r="D397" s="237" t="s">
        <v>164</v>
      </c>
      <c r="E397" s="238" t="s">
        <v>820</v>
      </c>
      <c r="F397" s="239" t="s">
        <v>821</v>
      </c>
      <c r="G397" s="240" t="s">
        <v>822</v>
      </c>
      <c r="H397" s="241">
        <v>1</v>
      </c>
      <c r="I397" s="86"/>
      <c r="J397" s="242">
        <f>ROUND(I397*H397,2)</f>
        <v>0</v>
      </c>
      <c r="K397" s="239" t="s">
        <v>168</v>
      </c>
      <c r="L397" s="161"/>
      <c r="M397" s="243" t="s">
        <v>1</v>
      </c>
      <c r="N397" s="244" t="s">
        <v>41</v>
      </c>
      <c r="P397" s="245">
        <f>O397*H397</f>
        <v>0</v>
      </c>
      <c r="Q397" s="245">
        <v>0</v>
      </c>
      <c r="R397" s="245">
        <f>Q397*H397</f>
        <v>0</v>
      </c>
      <c r="S397" s="245">
        <v>0</v>
      </c>
      <c r="T397" s="246">
        <f>S397*H397</f>
        <v>0</v>
      </c>
      <c r="AR397" s="247" t="s">
        <v>823</v>
      </c>
      <c r="AT397" s="247" t="s">
        <v>164</v>
      </c>
      <c r="AU397" s="247" t="s">
        <v>85</v>
      </c>
      <c r="AY397" s="151" t="s">
        <v>162</v>
      </c>
      <c r="BE397" s="248">
        <f>IF(N397="základní",J397,0)</f>
        <v>0</v>
      </c>
      <c r="BF397" s="248">
        <f>IF(N397="snížená",J397,0)</f>
        <v>0</v>
      </c>
      <c r="BG397" s="248">
        <f>IF(N397="zákl. přenesená",J397,0)</f>
        <v>0</v>
      </c>
      <c r="BH397" s="248">
        <f>IF(N397="sníž. přenesená",J397,0)</f>
        <v>0</v>
      </c>
      <c r="BI397" s="248">
        <f>IF(N397="nulová",J397,0)</f>
        <v>0</v>
      </c>
      <c r="BJ397" s="151" t="s">
        <v>83</v>
      </c>
      <c r="BK397" s="248">
        <f>ROUND(I397*H397,2)</f>
        <v>0</v>
      </c>
      <c r="BL397" s="151" t="s">
        <v>823</v>
      </c>
      <c r="BM397" s="247" t="s">
        <v>824</v>
      </c>
    </row>
    <row r="398" spans="2:65" s="162" customFormat="1" ht="16.5" customHeight="1">
      <c r="B398" s="161"/>
      <c r="C398" s="237" t="s">
        <v>825</v>
      </c>
      <c r="D398" s="237" t="s">
        <v>164</v>
      </c>
      <c r="E398" s="238" t="s">
        <v>826</v>
      </c>
      <c r="F398" s="239" t="s">
        <v>827</v>
      </c>
      <c r="G398" s="240" t="s">
        <v>822</v>
      </c>
      <c r="H398" s="241">
        <v>1</v>
      </c>
      <c r="I398" s="86"/>
      <c r="J398" s="242">
        <f>ROUND(I398*H398,2)</f>
        <v>0</v>
      </c>
      <c r="K398" s="239" t="s">
        <v>168</v>
      </c>
      <c r="L398" s="161"/>
      <c r="M398" s="243" t="s">
        <v>1</v>
      </c>
      <c r="N398" s="244" t="s">
        <v>41</v>
      </c>
      <c r="P398" s="245">
        <f>O398*H398</f>
        <v>0</v>
      </c>
      <c r="Q398" s="245">
        <v>0</v>
      </c>
      <c r="R398" s="245">
        <f>Q398*H398</f>
        <v>0</v>
      </c>
      <c r="S398" s="245">
        <v>0</v>
      </c>
      <c r="T398" s="246">
        <f>S398*H398</f>
        <v>0</v>
      </c>
      <c r="AR398" s="247" t="s">
        <v>823</v>
      </c>
      <c r="AT398" s="247" t="s">
        <v>164</v>
      </c>
      <c r="AU398" s="247" t="s">
        <v>85</v>
      </c>
      <c r="AY398" s="151" t="s">
        <v>162</v>
      </c>
      <c r="BE398" s="248">
        <f>IF(N398="základní",J398,0)</f>
        <v>0</v>
      </c>
      <c r="BF398" s="248">
        <f>IF(N398="snížená",J398,0)</f>
        <v>0</v>
      </c>
      <c r="BG398" s="248">
        <f>IF(N398="zákl. přenesená",J398,0)</f>
        <v>0</v>
      </c>
      <c r="BH398" s="248">
        <f>IF(N398="sníž. přenesená",J398,0)</f>
        <v>0</v>
      </c>
      <c r="BI398" s="248">
        <f>IF(N398="nulová",J398,0)</f>
        <v>0</v>
      </c>
      <c r="BJ398" s="151" t="s">
        <v>83</v>
      </c>
      <c r="BK398" s="248">
        <f>ROUND(I398*H398,2)</f>
        <v>0</v>
      </c>
      <c r="BL398" s="151" t="s">
        <v>823</v>
      </c>
      <c r="BM398" s="247" t="s">
        <v>828</v>
      </c>
    </row>
    <row r="399" spans="2:65" s="226" customFormat="1" ht="22.9" customHeight="1">
      <c r="B399" s="225"/>
      <c r="D399" s="227" t="s">
        <v>75</v>
      </c>
      <c r="E399" s="235" t="s">
        <v>829</v>
      </c>
      <c r="F399" s="235" t="s">
        <v>830</v>
      </c>
      <c r="I399" s="85"/>
      <c r="J399" s="236">
        <f>BK399</f>
        <v>0</v>
      </c>
      <c r="L399" s="225"/>
      <c r="M399" s="230"/>
      <c r="P399" s="231">
        <f>P400</f>
        <v>0</v>
      </c>
      <c r="R399" s="231">
        <f>R400</f>
        <v>0</v>
      </c>
      <c r="T399" s="232">
        <f>T400</f>
        <v>0</v>
      </c>
      <c r="AR399" s="227" t="s">
        <v>182</v>
      </c>
      <c r="AT399" s="233" t="s">
        <v>75</v>
      </c>
      <c r="AU399" s="233" t="s">
        <v>83</v>
      </c>
      <c r="AY399" s="227" t="s">
        <v>162</v>
      </c>
      <c r="BK399" s="234">
        <f>BK400</f>
        <v>0</v>
      </c>
    </row>
    <row r="400" spans="2:65" s="162" customFormat="1" ht="16.5" customHeight="1">
      <c r="B400" s="161"/>
      <c r="C400" s="237" t="s">
        <v>831</v>
      </c>
      <c r="D400" s="237" t="s">
        <v>164</v>
      </c>
      <c r="E400" s="238" t="s">
        <v>832</v>
      </c>
      <c r="F400" s="239" t="s">
        <v>833</v>
      </c>
      <c r="G400" s="240" t="s">
        <v>822</v>
      </c>
      <c r="H400" s="241">
        <v>1</v>
      </c>
      <c r="I400" s="86"/>
      <c r="J400" s="242">
        <f>ROUND(I400*H400,2)</f>
        <v>0</v>
      </c>
      <c r="K400" s="239" t="s">
        <v>168</v>
      </c>
      <c r="L400" s="161"/>
      <c r="M400" s="279" t="s">
        <v>1</v>
      </c>
      <c r="N400" s="280" t="s">
        <v>41</v>
      </c>
      <c r="O400" s="281"/>
      <c r="P400" s="282">
        <f>O400*H400</f>
        <v>0</v>
      </c>
      <c r="Q400" s="282">
        <v>0</v>
      </c>
      <c r="R400" s="282">
        <f>Q400*H400</f>
        <v>0</v>
      </c>
      <c r="S400" s="282">
        <v>0</v>
      </c>
      <c r="T400" s="283">
        <f>S400*H400</f>
        <v>0</v>
      </c>
      <c r="AR400" s="247" t="s">
        <v>823</v>
      </c>
      <c r="AT400" s="247" t="s">
        <v>164</v>
      </c>
      <c r="AU400" s="247" t="s">
        <v>85</v>
      </c>
      <c r="AY400" s="151" t="s">
        <v>162</v>
      </c>
      <c r="BE400" s="248">
        <f>IF(N400="základní",J400,0)</f>
        <v>0</v>
      </c>
      <c r="BF400" s="248">
        <f>IF(N400="snížená",J400,0)</f>
        <v>0</v>
      </c>
      <c r="BG400" s="248">
        <f>IF(N400="zákl. přenesená",J400,0)</f>
        <v>0</v>
      </c>
      <c r="BH400" s="248">
        <f>IF(N400="sníž. přenesená",J400,0)</f>
        <v>0</v>
      </c>
      <c r="BI400" s="248">
        <f>IF(N400="nulová",J400,0)</f>
        <v>0</v>
      </c>
      <c r="BJ400" s="151" t="s">
        <v>83</v>
      </c>
      <c r="BK400" s="248">
        <f>ROUND(I400*H400,2)</f>
        <v>0</v>
      </c>
      <c r="BL400" s="151" t="s">
        <v>823</v>
      </c>
      <c r="BM400" s="247" t="s">
        <v>834</v>
      </c>
    </row>
    <row r="401" spans="2:12" s="162" customFormat="1" ht="6.95" customHeight="1">
      <c r="B401" s="193"/>
      <c r="C401" s="194"/>
      <c r="D401" s="194"/>
      <c r="E401" s="194"/>
      <c r="F401" s="194"/>
      <c r="G401" s="194"/>
      <c r="H401" s="194"/>
      <c r="I401" s="147"/>
      <c r="J401" s="194"/>
      <c r="K401" s="194"/>
      <c r="L401" s="161"/>
    </row>
  </sheetData>
  <sheetProtection algorithmName="SHA-512" hashValue="hVyQigRwmLZKalqYqcBzOsr4pEhHXXUwhEjdjsiEn3iEUO6/Q8G7ees5P3JpkfITX44JfzrYCgRFXvjSiTJ/8A==" saltValue="/UGl8f9/b3P9PKAPW+JmzA==" spinCount="100000" sheet="1" objects="1" scenarios="1"/>
  <autoFilter ref="C135:K400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22"/>
  <sheetViews>
    <sheetView showGridLines="0" topLeftCell="A121" workbookViewId="0">
      <selection activeCell="I134" sqref="I134"/>
    </sheetView>
  </sheetViews>
  <sheetFormatPr defaultRowHeight="11.25"/>
  <cols>
    <col min="1" max="1" width="8.33203125" style="148" customWidth="1"/>
    <col min="2" max="2" width="1.1640625" style="148" customWidth="1"/>
    <col min="3" max="3" width="4.1640625" style="148" customWidth="1"/>
    <col min="4" max="4" width="4.33203125" style="148" customWidth="1"/>
    <col min="5" max="5" width="17.1640625" style="148" customWidth="1"/>
    <col min="6" max="6" width="50.83203125" style="148" customWidth="1"/>
    <col min="7" max="7" width="7.5" style="148" customWidth="1"/>
    <col min="8" max="8" width="14" style="148" customWidth="1"/>
    <col min="9" max="9" width="15.83203125" style="148" customWidth="1"/>
    <col min="10" max="11" width="22.33203125" style="148" customWidth="1"/>
    <col min="12" max="12" width="9.33203125" style="148" customWidth="1"/>
    <col min="13" max="13" width="10.83203125" style="148" hidden="1" customWidth="1"/>
    <col min="14" max="14" width="9.33203125" style="148" hidden="1"/>
    <col min="15" max="20" width="14.1640625" style="148" hidden="1" customWidth="1"/>
    <col min="21" max="21" width="16.33203125" style="148" hidden="1" customWidth="1"/>
    <col min="22" max="22" width="12.33203125" style="148" customWidth="1"/>
    <col min="23" max="23" width="16.33203125" style="148" customWidth="1"/>
    <col min="24" max="24" width="12.33203125" style="148" customWidth="1"/>
    <col min="25" max="25" width="15" style="148" customWidth="1"/>
    <col min="26" max="26" width="11" style="148" customWidth="1"/>
    <col min="27" max="27" width="15" style="148" customWidth="1"/>
    <col min="28" max="28" width="16.33203125" style="148" customWidth="1"/>
    <col min="29" max="29" width="11" style="148" customWidth="1"/>
    <col min="30" max="30" width="15" style="148" customWidth="1"/>
    <col min="31" max="31" width="16.33203125" style="148" customWidth="1"/>
    <col min="32" max="43" width="9.33203125" style="148"/>
    <col min="44" max="65" width="9.33203125" style="148" hidden="1"/>
    <col min="66" max="16384" width="9.33203125" style="148"/>
  </cols>
  <sheetData>
    <row r="2" spans="2:56" ht="36.950000000000003" customHeight="1">
      <c r="L2" s="149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51" t="s">
        <v>93</v>
      </c>
      <c r="AZ2" s="152" t="s">
        <v>97</v>
      </c>
      <c r="BA2" s="152" t="s">
        <v>1</v>
      </c>
      <c r="BB2" s="152" t="s">
        <v>1</v>
      </c>
      <c r="BC2" s="152" t="s">
        <v>835</v>
      </c>
      <c r="BD2" s="152" t="s">
        <v>85</v>
      </c>
    </row>
    <row r="3" spans="2:56" ht="6.95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5"/>
      <c r="AT3" s="151" t="s">
        <v>85</v>
      </c>
      <c r="AZ3" s="152" t="s">
        <v>102</v>
      </c>
      <c r="BA3" s="152" t="s">
        <v>1</v>
      </c>
      <c r="BB3" s="152" t="s">
        <v>1</v>
      </c>
      <c r="BC3" s="152" t="s">
        <v>836</v>
      </c>
      <c r="BD3" s="152" t="s">
        <v>85</v>
      </c>
    </row>
    <row r="4" spans="2:56" ht="24.95" customHeight="1">
      <c r="B4" s="155"/>
      <c r="D4" s="156" t="s">
        <v>101</v>
      </c>
      <c r="L4" s="155"/>
      <c r="M4" s="157" t="s">
        <v>10</v>
      </c>
      <c r="AT4" s="151" t="s">
        <v>3</v>
      </c>
      <c r="AZ4" s="152" t="s">
        <v>108</v>
      </c>
      <c r="BA4" s="152" t="s">
        <v>1</v>
      </c>
      <c r="BB4" s="152" t="s">
        <v>1</v>
      </c>
      <c r="BC4" s="152" t="s">
        <v>837</v>
      </c>
      <c r="BD4" s="152" t="s">
        <v>85</v>
      </c>
    </row>
    <row r="5" spans="2:56" ht="6.95" customHeight="1">
      <c r="B5" s="155"/>
      <c r="L5" s="155"/>
      <c r="AZ5" s="152" t="s">
        <v>111</v>
      </c>
      <c r="BA5" s="152" t="s">
        <v>1</v>
      </c>
      <c r="BB5" s="152" t="s">
        <v>1</v>
      </c>
      <c r="BC5" s="152" t="s">
        <v>838</v>
      </c>
      <c r="BD5" s="152" t="s">
        <v>85</v>
      </c>
    </row>
    <row r="6" spans="2:56" ht="12" customHeight="1">
      <c r="B6" s="155"/>
      <c r="D6" s="158" t="s">
        <v>16</v>
      </c>
      <c r="L6" s="155"/>
      <c r="AZ6" s="152" t="s">
        <v>114</v>
      </c>
      <c r="BA6" s="152" t="s">
        <v>1</v>
      </c>
      <c r="BB6" s="152" t="s">
        <v>1</v>
      </c>
      <c r="BC6" s="152" t="s">
        <v>839</v>
      </c>
      <c r="BD6" s="152" t="s">
        <v>85</v>
      </c>
    </row>
    <row r="7" spans="2:56" ht="16.5" customHeight="1">
      <c r="B7" s="155"/>
      <c r="E7" s="159" t="str">
        <f>'Rekapitulace stavby'!K6</f>
        <v>Rozšíření parkoviště Masarykova ve Valašském Meziříčí</v>
      </c>
      <c r="F7" s="160"/>
      <c r="G7" s="160"/>
      <c r="H7" s="160"/>
      <c r="L7" s="155"/>
      <c r="AZ7" s="152" t="s">
        <v>120</v>
      </c>
      <c r="BA7" s="152" t="s">
        <v>1</v>
      </c>
      <c r="BB7" s="152" t="s">
        <v>1</v>
      </c>
      <c r="BC7" s="152" t="s">
        <v>840</v>
      </c>
      <c r="BD7" s="152" t="s">
        <v>85</v>
      </c>
    </row>
    <row r="8" spans="2:56" ht="12" customHeight="1">
      <c r="B8" s="155"/>
      <c r="D8" s="158" t="s">
        <v>110</v>
      </c>
      <c r="L8" s="155"/>
      <c r="AZ8" s="152" t="s">
        <v>381</v>
      </c>
      <c r="BA8" s="152" t="s">
        <v>1</v>
      </c>
      <c r="BB8" s="152" t="s">
        <v>1</v>
      </c>
      <c r="BC8" s="152" t="s">
        <v>841</v>
      </c>
      <c r="BD8" s="152" t="s">
        <v>85</v>
      </c>
    </row>
    <row r="9" spans="2:56" s="162" customFormat="1" ht="16.5" customHeight="1">
      <c r="B9" s="161"/>
      <c r="E9" s="159" t="s">
        <v>113</v>
      </c>
      <c r="F9" s="163"/>
      <c r="G9" s="163"/>
      <c r="H9" s="163"/>
      <c r="L9" s="161"/>
      <c r="AZ9" s="152" t="s">
        <v>842</v>
      </c>
      <c r="BA9" s="152" t="s">
        <v>1</v>
      </c>
      <c r="BB9" s="152" t="s">
        <v>1</v>
      </c>
      <c r="BC9" s="152" t="s">
        <v>843</v>
      </c>
      <c r="BD9" s="152" t="s">
        <v>85</v>
      </c>
    </row>
    <row r="10" spans="2:56" s="162" customFormat="1" ht="12" customHeight="1">
      <c r="B10" s="161"/>
      <c r="D10" s="158" t="s">
        <v>116</v>
      </c>
      <c r="L10" s="161"/>
    </row>
    <row r="11" spans="2:56" s="162" customFormat="1" ht="16.5" customHeight="1">
      <c r="B11" s="161"/>
      <c r="E11" s="164" t="s">
        <v>844</v>
      </c>
      <c r="F11" s="163"/>
      <c r="G11" s="163"/>
      <c r="H11" s="163"/>
      <c r="L11" s="161"/>
    </row>
    <row r="12" spans="2:56" s="162" customFormat="1">
      <c r="B12" s="161"/>
      <c r="L12" s="161"/>
    </row>
    <row r="13" spans="2:56" s="162" customFormat="1" ht="12" customHeight="1">
      <c r="B13" s="161"/>
      <c r="D13" s="158" t="s">
        <v>18</v>
      </c>
      <c r="F13" s="165" t="s">
        <v>1</v>
      </c>
      <c r="I13" s="158" t="s">
        <v>19</v>
      </c>
      <c r="J13" s="165" t="s">
        <v>1</v>
      </c>
      <c r="L13" s="161"/>
    </row>
    <row r="14" spans="2:56" s="162" customFormat="1" ht="12" customHeight="1">
      <c r="B14" s="161"/>
      <c r="D14" s="158" t="s">
        <v>20</v>
      </c>
      <c r="F14" s="165" t="s">
        <v>21</v>
      </c>
      <c r="I14" s="158" t="s">
        <v>22</v>
      </c>
      <c r="J14" s="166" t="str">
        <f>'Rekapitulace stavby'!AN8</f>
        <v>8. 7. 2025</v>
      </c>
      <c r="L14" s="161"/>
    </row>
    <row r="15" spans="2:56" s="162" customFormat="1" ht="10.9" customHeight="1">
      <c r="B15" s="161"/>
      <c r="L15" s="161"/>
    </row>
    <row r="16" spans="2:56" s="162" customFormat="1" ht="12" customHeight="1">
      <c r="B16" s="161"/>
      <c r="D16" s="158" t="s">
        <v>24</v>
      </c>
      <c r="I16" s="158" t="s">
        <v>25</v>
      </c>
      <c r="J16" s="165" t="s">
        <v>1</v>
      </c>
      <c r="L16" s="161"/>
    </row>
    <row r="17" spans="2:12" s="162" customFormat="1" ht="18" customHeight="1">
      <c r="B17" s="161"/>
      <c r="E17" s="165" t="s">
        <v>26</v>
      </c>
      <c r="I17" s="158" t="s">
        <v>27</v>
      </c>
      <c r="J17" s="165" t="s">
        <v>1</v>
      </c>
      <c r="L17" s="161"/>
    </row>
    <row r="18" spans="2:12" s="162" customFormat="1" ht="6.95" customHeight="1">
      <c r="B18" s="161"/>
      <c r="L18" s="161"/>
    </row>
    <row r="19" spans="2:12" s="162" customFormat="1" ht="12" customHeight="1">
      <c r="B19" s="161"/>
      <c r="D19" s="158" t="s">
        <v>28</v>
      </c>
      <c r="I19" s="158" t="s">
        <v>25</v>
      </c>
      <c r="J19" s="167" t="str">
        <f>'Rekapitulace stavby'!AN13</f>
        <v>Vyplň údaj</v>
      </c>
      <c r="L19" s="161"/>
    </row>
    <row r="20" spans="2:12" s="162" customFormat="1" ht="18" customHeight="1">
      <c r="B20" s="161"/>
      <c r="E20" s="168" t="str">
        <f>'Rekapitulace stavby'!E14</f>
        <v>Vyplň údaj</v>
      </c>
      <c r="F20" s="169"/>
      <c r="G20" s="169"/>
      <c r="H20" s="169"/>
      <c r="I20" s="158" t="s">
        <v>27</v>
      </c>
      <c r="J20" s="167" t="str">
        <f>'Rekapitulace stavby'!AN14</f>
        <v>Vyplň údaj</v>
      </c>
      <c r="L20" s="161"/>
    </row>
    <row r="21" spans="2:12" s="162" customFormat="1" ht="6.95" customHeight="1">
      <c r="B21" s="161"/>
      <c r="L21" s="161"/>
    </row>
    <row r="22" spans="2:12" s="162" customFormat="1" ht="12" customHeight="1">
      <c r="B22" s="161"/>
      <c r="D22" s="158" t="s">
        <v>30</v>
      </c>
      <c r="I22" s="158" t="s">
        <v>25</v>
      </c>
      <c r="J22" s="165" t="s">
        <v>1</v>
      </c>
      <c r="L22" s="161"/>
    </row>
    <row r="23" spans="2:12" s="162" customFormat="1" ht="18" customHeight="1">
      <c r="B23" s="161"/>
      <c r="E23" s="165" t="s">
        <v>31</v>
      </c>
      <c r="I23" s="158" t="s">
        <v>27</v>
      </c>
      <c r="J23" s="165" t="s">
        <v>1</v>
      </c>
      <c r="L23" s="161"/>
    </row>
    <row r="24" spans="2:12" s="162" customFormat="1" ht="6.95" customHeight="1">
      <c r="B24" s="161"/>
      <c r="L24" s="161"/>
    </row>
    <row r="25" spans="2:12" s="162" customFormat="1" ht="12" customHeight="1">
      <c r="B25" s="161"/>
      <c r="D25" s="158" t="s">
        <v>33</v>
      </c>
      <c r="I25" s="158" t="s">
        <v>25</v>
      </c>
      <c r="J25" s="165" t="s">
        <v>1</v>
      </c>
      <c r="L25" s="161"/>
    </row>
    <row r="26" spans="2:12" s="162" customFormat="1" ht="18" customHeight="1">
      <c r="B26" s="161"/>
      <c r="E26" s="165" t="s">
        <v>34</v>
      </c>
      <c r="I26" s="158" t="s">
        <v>27</v>
      </c>
      <c r="J26" s="165" t="s">
        <v>1</v>
      </c>
      <c r="L26" s="161"/>
    </row>
    <row r="27" spans="2:12" s="162" customFormat="1" ht="6.95" customHeight="1">
      <c r="B27" s="161"/>
      <c r="L27" s="161"/>
    </row>
    <row r="28" spans="2:12" s="162" customFormat="1" ht="12" customHeight="1">
      <c r="B28" s="161"/>
      <c r="D28" s="158" t="s">
        <v>35</v>
      </c>
      <c r="L28" s="161"/>
    </row>
    <row r="29" spans="2:12" s="171" customFormat="1" ht="16.5" customHeight="1">
      <c r="B29" s="170"/>
      <c r="E29" s="172" t="s">
        <v>1</v>
      </c>
      <c r="F29" s="172"/>
      <c r="G29" s="172"/>
      <c r="H29" s="172"/>
      <c r="L29" s="170"/>
    </row>
    <row r="30" spans="2:12" s="162" customFormat="1" ht="6.95" customHeight="1">
      <c r="B30" s="161"/>
      <c r="L30" s="161"/>
    </row>
    <row r="31" spans="2:12" s="162" customFormat="1" ht="6.95" customHeight="1">
      <c r="B31" s="161"/>
      <c r="D31" s="173"/>
      <c r="E31" s="173"/>
      <c r="F31" s="173"/>
      <c r="G31" s="173"/>
      <c r="H31" s="173"/>
      <c r="I31" s="173"/>
      <c r="J31" s="173"/>
      <c r="K31" s="173"/>
      <c r="L31" s="161"/>
    </row>
    <row r="32" spans="2:12" s="162" customFormat="1" ht="25.35" customHeight="1">
      <c r="B32" s="161"/>
      <c r="D32" s="174" t="s">
        <v>36</v>
      </c>
      <c r="J32" s="175">
        <f>ROUND(J131, 2)</f>
        <v>0</v>
      </c>
      <c r="L32" s="161"/>
    </row>
    <row r="33" spans="2:12" s="162" customFormat="1" ht="6.95" customHeight="1">
      <c r="B33" s="161"/>
      <c r="D33" s="173"/>
      <c r="E33" s="173"/>
      <c r="F33" s="173"/>
      <c r="G33" s="173"/>
      <c r="H33" s="173"/>
      <c r="I33" s="173"/>
      <c r="J33" s="173"/>
      <c r="K33" s="173"/>
      <c r="L33" s="161"/>
    </row>
    <row r="34" spans="2:12" s="162" customFormat="1" ht="14.45" customHeight="1">
      <c r="B34" s="161"/>
      <c r="F34" s="176" t="s">
        <v>38</v>
      </c>
      <c r="I34" s="176" t="s">
        <v>37</v>
      </c>
      <c r="J34" s="176" t="s">
        <v>39</v>
      </c>
      <c r="L34" s="161"/>
    </row>
    <row r="35" spans="2:12" s="162" customFormat="1" ht="14.45" customHeight="1">
      <c r="B35" s="161"/>
      <c r="D35" s="177" t="s">
        <v>40</v>
      </c>
      <c r="E35" s="158" t="s">
        <v>41</v>
      </c>
      <c r="F35" s="178">
        <f>ROUND((SUM(BE131:BE321)),  2)</f>
        <v>0</v>
      </c>
      <c r="I35" s="179">
        <v>0.21</v>
      </c>
      <c r="J35" s="178">
        <f>ROUND(((SUM(BE131:BE321))*I35),  2)</f>
        <v>0</v>
      </c>
      <c r="L35" s="161"/>
    </row>
    <row r="36" spans="2:12" s="162" customFormat="1" ht="14.45" customHeight="1">
      <c r="B36" s="161"/>
      <c r="E36" s="158" t="s">
        <v>42</v>
      </c>
      <c r="F36" s="178">
        <f>ROUND((SUM(BF131:BF321)),  2)</f>
        <v>0</v>
      </c>
      <c r="I36" s="179">
        <v>0.12</v>
      </c>
      <c r="J36" s="178">
        <f>ROUND(((SUM(BF131:BF321))*I36),  2)</f>
        <v>0</v>
      </c>
      <c r="L36" s="161"/>
    </row>
    <row r="37" spans="2:12" s="162" customFormat="1" ht="14.45" hidden="1" customHeight="1">
      <c r="B37" s="161"/>
      <c r="E37" s="158" t="s">
        <v>43</v>
      </c>
      <c r="F37" s="178">
        <f>ROUND((SUM(BG131:BG321)),  2)</f>
        <v>0</v>
      </c>
      <c r="I37" s="179">
        <v>0.21</v>
      </c>
      <c r="J37" s="178">
        <f>0</f>
        <v>0</v>
      </c>
      <c r="L37" s="161"/>
    </row>
    <row r="38" spans="2:12" s="162" customFormat="1" ht="14.45" hidden="1" customHeight="1">
      <c r="B38" s="161"/>
      <c r="E38" s="158" t="s">
        <v>44</v>
      </c>
      <c r="F38" s="178">
        <f>ROUND((SUM(BH131:BH321)),  2)</f>
        <v>0</v>
      </c>
      <c r="I38" s="179">
        <v>0.12</v>
      </c>
      <c r="J38" s="178">
        <f>0</f>
        <v>0</v>
      </c>
      <c r="L38" s="161"/>
    </row>
    <row r="39" spans="2:12" s="162" customFormat="1" ht="14.45" hidden="1" customHeight="1">
      <c r="B39" s="161"/>
      <c r="E39" s="158" t="s">
        <v>45</v>
      </c>
      <c r="F39" s="178">
        <f>ROUND((SUM(BI131:BI321)),  2)</f>
        <v>0</v>
      </c>
      <c r="I39" s="179">
        <v>0</v>
      </c>
      <c r="J39" s="178">
        <f>0</f>
        <v>0</v>
      </c>
      <c r="L39" s="161"/>
    </row>
    <row r="40" spans="2:12" s="162" customFormat="1" ht="6.95" customHeight="1">
      <c r="B40" s="161"/>
      <c r="L40" s="161"/>
    </row>
    <row r="41" spans="2:12" s="162" customFormat="1" ht="25.35" customHeight="1">
      <c r="B41" s="161"/>
      <c r="C41" s="180"/>
      <c r="D41" s="181" t="s">
        <v>46</v>
      </c>
      <c r="E41" s="182"/>
      <c r="F41" s="182"/>
      <c r="G41" s="183" t="s">
        <v>47</v>
      </c>
      <c r="H41" s="184" t="s">
        <v>48</v>
      </c>
      <c r="I41" s="182"/>
      <c r="J41" s="185">
        <f>SUM(J32:J39)</f>
        <v>0</v>
      </c>
      <c r="K41" s="186"/>
      <c r="L41" s="161"/>
    </row>
    <row r="42" spans="2:12" s="162" customFormat="1" ht="14.45" customHeight="1">
      <c r="B42" s="161"/>
      <c r="L42" s="161"/>
    </row>
    <row r="43" spans="2:12" ht="14.45" customHeight="1">
      <c r="B43" s="155"/>
      <c r="L43" s="155"/>
    </row>
    <row r="44" spans="2:12" ht="14.45" customHeight="1">
      <c r="B44" s="155"/>
      <c r="L44" s="155"/>
    </row>
    <row r="45" spans="2:12" ht="14.45" customHeight="1">
      <c r="B45" s="155"/>
      <c r="L45" s="155"/>
    </row>
    <row r="46" spans="2:12" ht="14.45" customHeight="1">
      <c r="B46" s="155"/>
      <c r="L46" s="155"/>
    </row>
    <row r="47" spans="2:12" ht="14.45" customHeight="1">
      <c r="B47" s="155"/>
      <c r="L47" s="155"/>
    </row>
    <row r="48" spans="2:12" ht="14.45" customHeight="1">
      <c r="B48" s="155"/>
      <c r="L48" s="155"/>
    </row>
    <row r="49" spans="2:12" ht="14.45" customHeight="1">
      <c r="B49" s="155"/>
      <c r="L49" s="155"/>
    </row>
    <row r="50" spans="2:12" s="162" customFormat="1" ht="14.45" customHeight="1">
      <c r="B50" s="161"/>
      <c r="D50" s="187" t="s">
        <v>49</v>
      </c>
      <c r="E50" s="188"/>
      <c r="F50" s="188"/>
      <c r="G50" s="187" t="s">
        <v>50</v>
      </c>
      <c r="H50" s="188"/>
      <c r="I50" s="188"/>
      <c r="J50" s="188"/>
      <c r="K50" s="188"/>
      <c r="L50" s="161"/>
    </row>
    <row r="51" spans="2:12">
      <c r="B51" s="155"/>
      <c r="L51" s="155"/>
    </row>
    <row r="52" spans="2:12">
      <c r="B52" s="155"/>
      <c r="L52" s="155"/>
    </row>
    <row r="53" spans="2:12">
      <c r="B53" s="155"/>
      <c r="L53" s="155"/>
    </row>
    <row r="54" spans="2:12">
      <c r="B54" s="155"/>
      <c r="L54" s="155"/>
    </row>
    <row r="55" spans="2:12">
      <c r="B55" s="155"/>
      <c r="L55" s="155"/>
    </row>
    <row r="56" spans="2:12">
      <c r="B56" s="155"/>
      <c r="L56" s="155"/>
    </row>
    <row r="57" spans="2:12">
      <c r="B57" s="155"/>
      <c r="L57" s="155"/>
    </row>
    <row r="58" spans="2:12">
      <c r="B58" s="155"/>
      <c r="L58" s="155"/>
    </row>
    <row r="59" spans="2:12">
      <c r="B59" s="155"/>
      <c r="L59" s="155"/>
    </row>
    <row r="60" spans="2:12">
      <c r="B60" s="155"/>
      <c r="L60" s="155"/>
    </row>
    <row r="61" spans="2:12" s="162" customFormat="1" ht="12.75">
      <c r="B61" s="161"/>
      <c r="D61" s="189" t="s">
        <v>51</v>
      </c>
      <c r="E61" s="190"/>
      <c r="F61" s="191" t="s">
        <v>52</v>
      </c>
      <c r="G61" s="189" t="s">
        <v>51</v>
      </c>
      <c r="H61" s="190"/>
      <c r="I61" s="190"/>
      <c r="J61" s="192" t="s">
        <v>52</v>
      </c>
      <c r="K61" s="190"/>
      <c r="L61" s="161"/>
    </row>
    <row r="62" spans="2:12">
      <c r="B62" s="155"/>
      <c r="L62" s="155"/>
    </row>
    <row r="63" spans="2:12">
      <c r="B63" s="155"/>
      <c r="L63" s="155"/>
    </row>
    <row r="64" spans="2:12">
      <c r="B64" s="155"/>
      <c r="L64" s="155"/>
    </row>
    <row r="65" spans="2:12" s="162" customFormat="1" ht="12.75">
      <c r="B65" s="161"/>
      <c r="D65" s="187" t="s">
        <v>53</v>
      </c>
      <c r="E65" s="188"/>
      <c r="F65" s="188"/>
      <c r="G65" s="187" t="s">
        <v>54</v>
      </c>
      <c r="H65" s="188"/>
      <c r="I65" s="188"/>
      <c r="J65" s="188"/>
      <c r="K65" s="188"/>
      <c r="L65" s="161"/>
    </row>
    <row r="66" spans="2:12">
      <c r="B66" s="155"/>
      <c r="L66" s="155"/>
    </row>
    <row r="67" spans="2:12">
      <c r="B67" s="155"/>
      <c r="L67" s="155"/>
    </row>
    <row r="68" spans="2:12">
      <c r="B68" s="155"/>
      <c r="L68" s="155"/>
    </row>
    <row r="69" spans="2:12">
      <c r="B69" s="155"/>
      <c r="L69" s="155"/>
    </row>
    <row r="70" spans="2:12">
      <c r="B70" s="155"/>
      <c r="L70" s="155"/>
    </row>
    <row r="71" spans="2:12">
      <c r="B71" s="155"/>
      <c r="L71" s="155"/>
    </row>
    <row r="72" spans="2:12">
      <c r="B72" s="155"/>
      <c r="L72" s="155"/>
    </row>
    <row r="73" spans="2:12">
      <c r="B73" s="155"/>
      <c r="L73" s="155"/>
    </row>
    <row r="74" spans="2:12">
      <c r="B74" s="155"/>
      <c r="L74" s="155"/>
    </row>
    <row r="75" spans="2:12">
      <c r="B75" s="155"/>
      <c r="L75" s="155"/>
    </row>
    <row r="76" spans="2:12" s="162" customFormat="1" ht="12.75">
      <c r="B76" s="161"/>
      <c r="D76" s="189" t="s">
        <v>51</v>
      </c>
      <c r="E76" s="190"/>
      <c r="F76" s="191" t="s">
        <v>52</v>
      </c>
      <c r="G76" s="189" t="s">
        <v>51</v>
      </c>
      <c r="H76" s="190"/>
      <c r="I76" s="190"/>
      <c r="J76" s="192" t="s">
        <v>52</v>
      </c>
      <c r="K76" s="190"/>
      <c r="L76" s="161"/>
    </row>
    <row r="77" spans="2:12" s="162" customFormat="1" ht="14.45" customHeight="1"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61"/>
    </row>
    <row r="81" spans="2:12" s="162" customFormat="1" ht="6.95" customHeight="1">
      <c r="B81" s="195"/>
      <c r="C81" s="196"/>
      <c r="D81" s="196"/>
      <c r="E81" s="196"/>
      <c r="F81" s="196"/>
      <c r="G81" s="196"/>
      <c r="H81" s="196"/>
      <c r="I81" s="196"/>
      <c r="J81" s="196"/>
      <c r="K81" s="196"/>
      <c r="L81" s="161"/>
    </row>
    <row r="82" spans="2:12" s="162" customFormat="1" ht="24.95" customHeight="1">
      <c r="B82" s="161"/>
      <c r="C82" s="156" t="s">
        <v>126</v>
      </c>
      <c r="L82" s="161"/>
    </row>
    <row r="83" spans="2:12" s="162" customFormat="1" ht="6.95" customHeight="1">
      <c r="B83" s="161"/>
      <c r="L83" s="161"/>
    </row>
    <row r="84" spans="2:12" s="162" customFormat="1" ht="12" customHeight="1">
      <c r="B84" s="161"/>
      <c r="C84" s="158" t="s">
        <v>16</v>
      </c>
      <c r="L84" s="161"/>
    </row>
    <row r="85" spans="2:12" s="162" customFormat="1" ht="16.5" customHeight="1">
      <c r="B85" s="161"/>
      <c r="E85" s="159" t="str">
        <f>E7</f>
        <v>Rozšíření parkoviště Masarykova ve Valašském Meziříčí</v>
      </c>
      <c r="F85" s="160"/>
      <c r="G85" s="160"/>
      <c r="H85" s="160"/>
      <c r="L85" s="161"/>
    </row>
    <row r="86" spans="2:12" ht="12" customHeight="1">
      <c r="B86" s="155"/>
      <c r="C86" s="158" t="s">
        <v>110</v>
      </c>
      <c r="L86" s="155"/>
    </row>
    <row r="87" spans="2:12" s="162" customFormat="1" ht="16.5" customHeight="1">
      <c r="B87" s="161"/>
      <c r="E87" s="159" t="s">
        <v>113</v>
      </c>
      <c r="F87" s="163"/>
      <c r="G87" s="163"/>
      <c r="H87" s="163"/>
      <c r="L87" s="161"/>
    </row>
    <row r="88" spans="2:12" s="162" customFormat="1" ht="12" customHeight="1">
      <c r="B88" s="161"/>
      <c r="C88" s="158" t="s">
        <v>116</v>
      </c>
      <c r="L88" s="161"/>
    </row>
    <row r="89" spans="2:12" s="162" customFormat="1" ht="16.5" customHeight="1">
      <c r="B89" s="161"/>
      <c r="E89" s="164" t="str">
        <f>E11</f>
        <v>102 - IO 02.1 Odvodnění parkoviště 1</v>
      </c>
      <c r="F89" s="163"/>
      <c r="G89" s="163"/>
      <c r="H89" s="163"/>
      <c r="L89" s="161"/>
    </row>
    <row r="90" spans="2:12" s="162" customFormat="1" ht="6.95" customHeight="1">
      <c r="B90" s="161"/>
      <c r="L90" s="161"/>
    </row>
    <row r="91" spans="2:12" s="162" customFormat="1" ht="12" customHeight="1">
      <c r="B91" s="161"/>
      <c r="C91" s="158" t="s">
        <v>20</v>
      </c>
      <c r="F91" s="165" t="str">
        <f>F14</f>
        <v>Valašské Meziříčí</v>
      </c>
      <c r="I91" s="158" t="s">
        <v>22</v>
      </c>
      <c r="J91" s="166" t="str">
        <f>IF(J14="","",J14)</f>
        <v>8. 7. 2025</v>
      </c>
      <c r="L91" s="161"/>
    </row>
    <row r="92" spans="2:12" s="162" customFormat="1" ht="6.95" customHeight="1">
      <c r="B92" s="161"/>
      <c r="L92" s="161"/>
    </row>
    <row r="93" spans="2:12" s="162" customFormat="1" ht="15.2" customHeight="1">
      <c r="B93" s="161"/>
      <c r="C93" s="158" t="s">
        <v>24</v>
      </c>
      <c r="F93" s="165" t="str">
        <f>E17</f>
        <v>Město Valašské Meziříčí</v>
      </c>
      <c r="I93" s="158" t="s">
        <v>30</v>
      </c>
      <c r="J93" s="197" t="str">
        <f>E23</f>
        <v>Staveník Petr</v>
      </c>
      <c r="L93" s="161"/>
    </row>
    <row r="94" spans="2:12" s="162" customFormat="1" ht="15.2" customHeight="1">
      <c r="B94" s="161"/>
      <c r="C94" s="158" t="s">
        <v>28</v>
      </c>
      <c r="F94" s="165" t="str">
        <f>IF(E20="","",E20)</f>
        <v>Vyplň údaj</v>
      </c>
      <c r="I94" s="158" t="s">
        <v>33</v>
      </c>
      <c r="J94" s="197" t="str">
        <f>E26</f>
        <v>Fajfrová Irena</v>
      </c>
      <c r="L94" s="161"/>
    </row>
    <row r="95" spans="2:12" s="162" customFormat="1" ht="10.35" customHeight="1">
      <c r="B95" s="161"/>
      <c r="L95" s="161"/>
    </row>
    <row r="96" spans="2:12" s="162" customFormat="1" ht="29.25" customHeight="1">
      <c r="B96" s="161"/>
      <c r="C96" s="198" t="s">
        <v>127</v>
      </c>
      <c r="D96" s="180"/>
      <c r="E96" s="180"/>
      <c r="F96" s="180"/>
      <c r="G96" s="180"/>
      <c r="H96" s="180"/>
      <c r="I96" s="180"/>
      <c r="J96" s="199" t="s">
        <v>128</v>
      </c>
      <c r="K96" s="180"/>
      <c r="L96" s="161"/>
    </row>
    <row r="97" spans="2:47" s="162" customFormat="1" ht="10.35" customHeight="1">
      <c r="B97" s="161"/>
      <c r="L97" s="161"/>
    </row>
    <row r="98" spans="2:47" s="162" customFormat="1" ht="22.9" customHeight="1">
      <c r="B98" s="161"/>
      <c r="C98" s="200" t="s">
        <v>129</v>
      </c>
      <c r="J98" s="175">
        <f>J131</f>
        <v>0</v>
      </c>
      <c r="L98" s="161"/>
      <c r="AU98" s="151" t="s">
        <v>130</v>
      </c>
    </row>
    <row r="99" spans="2:47" s="202" customFormat="1" ht="24.95" customHeight="1">
      <c r="B99" s="201"/>
      <c r="D99" s="203" t="s">
        <v>131</v>
      </c>
      <c r="E99" s="204"/>
      <c r="F99" s="204"/>
      <c r="G99" s="204"/>
      <c r="H99" s="204"/>
      <c r="I99" s="204"/>
      <c r="J99" s="205">
        <f>J132</f>
        <v>0</v>
      </c>
      <c r="L99" s="201"/>
    </row>
    <row r="100" spans="2:47" s="207" customFormat="1" ht="19.899999999999999" customHeight="1">
      <c r="B100" s="206"/>
      <c r="D100" s="208" t="s">
        <v>132</v>
      </c>
      <c r="E100" s="209"/>
      <c r="F100" s="209"/>
      <c r="G100" s="209"/>
      <c r="H100" s="209"/>
      <c r="I100" s="209"/>
      <c r="J100" s="210">
        <f>J133</f>
        <v>0</v>
      </c>
      <c r="L100" s="206"/>
    </row>
    <row r="101" spans="2:47" s="207" customFormat="1" ht="19.899999999999999" customHeight="1">
      <c r="B101" s="206"/>
      <c r="D101" s="208" t="s">
        <v>845</v>
      </c>
      <c r="E101" s="209"/>
      <c r="F101" s="209"/>
      <c r="G101" s="209"/>
      <c r="H101" s="209"/>
      <c r="I101" s="209"/>
      <c r="J101" s="210">
        <f>J238</f>
        <v>0</v>
      </c>
      <c r="L101" s="206"/>
    </row>
    <row r="102" spans="2:47" s="207" customFormat="1" ht="19.899999999999999" customHeight="1">
      <c r="B102" s="206"/>
      <c r="D102" s="208" t="s">
        <v>134</v>
      </c>
      <c r="E102" s="209"/>
      <c r="F102" s="209"/>
      <c r="G102" s="209"/>
      <c r="H102" s="209"/>
      <c r="I102" s="209"/>
      <c r="J102" s="210">
        <f>J241</f>
        <v>0</v>
      </c>
      <c r="L102" s="206"/>
    </row>
    <row r="103" spans="2:47" s="207" customFormat="1" ht="19.899999999999999" customHeight="1">
      <c r="B103" s="206"/>
      <c r="D103" s="208" t="s">
        <v>136</v>
      </c>
      <c r="E103" s="209"/>
      <c r="F103" s="209"/>
      <c r="G103" s="209"/>
      <c r="H103" s="209"/>
      <c r="I103" s="209"/>
      <c r="J103" s="210">
        <f>J257</f>
        <v>0</v>
      </c>
      <c r="L103" s="206"/>
    </row>
    <row r="104" spans="2:47" s="207" customFormat="1" ht="19.899999999999999" customHeight="1">
      <c r="B104" s="206"/>
      <c r="D104" s="208" t="s">
        <v>137</v>
      </c>
      <c r="E104" s="209"/>
      <c r="F104" s="209"/>
      <c r="G104" s="209"/>
      <c r="H104" s="209"/>
      <c r="I104" s="209"/>
      <c r="J104" s="210">
        <f>J300</f>
        <v>0</v>
      </c>
      <c r="L104" s="206"/>
    </row>
    <row r="105" spans="2:47" s="207" customFormat="1" ht="19.899999999999999" customHeight="1">
      <c r="B105" s="206"/>
      <c r="D105" s="208" t="s">
        <v>139</v>
      </c>
      <c r="E105" s="209"/>
      <c r="F105" s="209"/>
      <c r="G105" s="209"/>
      <c r="H105" s="209"/>
      <c r="I105" s="209"/>
      <c r="J105" s="210">
        <f>J302</f>
        <v>0</v>
      </c>
      <c r="L105" s="206"/>
    </row>
    <row r="106" spans="2:47" s="202" customFormat="1" ht="24.95" customHeight="1">
      <c r="B106" s="201"/>
      <c r="D106" s="203" t="s">
        <v>140</v>
      </c>
      <c r="E106" s="204"/>
      <c r="F106" s="204"/>
      <c r="G106" s="204"/>
      <c r="H106" s="204"/>
      <c r="I106" s="204"/>
      <c r="J106" s="205">
        <f>J304</f>
        <v>0</v>
      </c>
      <c r="L106" s="201"/>
    </row>
    <row r="107" spans="2:47" s="207" customFormat="1" ht="19.899999999999999" customHeight="1">
      <c r="B107" s="206"/>
      <c r="D107" s="208" t="s">
        <v>846</v>
      </c>
      <c r="E107" s="209"/>
      <c r="F107" s="209"/>
      <c r="G107" s="209"/>
      <c r="H107" s="209"/>
      <c r="I107" s="209"/>
      <c r="J107" s="210">
        <f>J305</f>
        <v>0</v>
      </c>
      <c r="L107" s="206"/>
    </row>
    <row r="108" spans="2:47" s="202" customFormat="1" ht="24.95" customHeight="1">
      <c r="B108" s="201"/>
      <c r="D108" s="203" t="s">
        <v>144</v>
      </c>
      <c r="E108" s="204"/>
      <c r="F108" s="204"/>
      <c r="G108" s="204"/>
      <c r="H108" s="204"/>
      <c r="I108" s="204"/>
      <c r="J108" s="205">
        <f>J318</f>
        <v>0</v>
      </c>
      <c r="L108" s="201"/>
    </row>
    <row r="109" spans="2:47" s="207" customFormat="1" ht="19.899999999999999" customHeight="1">
      <c r="B109" s="206"/>
      <c r="D109" s="208" t="s">
        <v>145</v>
      </c>
      <c r="E109" s="209"/>
      <c r="F109" s="209"/>
      <c r="G109" s="209"/>
      <c r="H109" s="209"/>
      <c r="I109" s="209"/>
      <c r="J109" s="210">
        <f>J319</f>
        <v>0</v>
      </c>
      <c r="L109" s="206"/>
    </row>
    <row r="110" spans="2:47" s="162" customFormat="1" ht="21.75" customHeight="1">
      <c r="B110" s="161"/>
      <c r="L110" s="161"/>
    </row>
    <row r="111" spans="2:47" s="162" customFormat="1" ht="6.95" customHeight="1">
      <c r="B111" s="193"/>
      <c r="C111" s="194"/>
      <c r="D111" s="194"/>
      <c r="E111" s="194"/>
      <c r="F111" s="194"/>
      <c r="G111" s="194"/>
      <c r="H111" s="194"/>
      <c r="I111" s="194"/>
      <c r="J111" s="194"/>
      <c r="K111" s="194"/>
      <c r="L111" s="161"/>
    </row>
    <row r="115" spans="2:12" s="162" customFormat="1" ht="6.95" customHeight="1">
      <c r="B115" s="195"/>
      <c r="C115" s="196"/>
      <c r="D115" s="196"/>
      <c r="E115" s="196"/>
      <c r="F115" s="196"/>
      <c r="G115" s="196"/>
      <c r="H115" s="196"/>
      <c r="I115" s="196"/>
      <c r="J115" s="196"/>
      <c r="K115" s="196"/>
      <c r="L115" s="161"/>
    </row>
    <row r="116" spans="2:12" s="162" customFormat="1" ht="24.95" customHeight="1">
      <c r="B116" s="161"/>
      <c r="C116" s="156" t="s">
        <v>147</v>
      </c>
      <c r="L116" s="161"/>
    </row>
    <row r="117" spans="2:12" s="162" customFormat="1" ht="6.95" customHeight="1">
      <c r="B117" s="161"/>
      <c r="L117" s="161"/>
    </row>
    <row r="118" spans="2:12" s="162" customFormat="1" ht="12" customHeight="1">
      <c r="B118" s="161"/>
      <c r="C118" s="158" t="s">
        <v>16</v>
      </c>
      <c r="L118" s="161"/>
    </row>
    <row r="119" spans="2:12" s="162" customFormat="1" ht="16.5" customHeight="1">
      <c r="B119" s="161"/>
      <c r="E119" s="159" t="str">
        <f>E7</f>
        <v>Rozšíření parkoviště Masarykova ve Valašském Meziříčí</v>
      </c>
      <c r="F119" s="160"/>
      <c r="G119" s="160"/>
      <c r="H119" s="160"/>
      <c r="L119" s="161"/>
    </row>
    <row r="120" spans="2:12" ht="12" customHeight="1">
      <c r="B120" s="155"/>
      <c r="C120" s="158" t="s">
        <v>110</v>
      </c>
      <c r="L120" s="155"/>
    </row>
    <row r="121" spans="2:12" s="162" customFormat="1" ht="16.5" customHeight="1">
      <c r="B121" s="161"/>
      <c r="E121" s="159" t="s">
        <v>113</v>
      </c>
      <c r="F121" s="163"/>
      <c r="G121" s="163"/>
      <c r="H121" s="163"/>
      <c r="L121" s="161"/>
    </row>
    <row r="122" spans="2:12" s="162" customFormat="1" ht="12" customHeight="1">
      <c r="B122" s="161"/>
      <c r="C122" s="158" t="s">
        <v>116</v>
      </c>
      <c r="L122" s="161"/>
    </row>
    <row r="123" spans="2:12" s="162" customFormat="1" ht="16.5" customHeight="1">
      <c r="B123" s="161"/>
      <c r="E123" s="164" t="str">
        <f>E11</f>
        <v>102 - IO 02.1 Odvodnění parkoviště 1</v>
      </c>
      <c r="F123" s="163"/>
      <c r="G123" s="163"/>
      <c r="H123" s="163"/>
      <c r="L123" s="161"/>
    </row>
    <row r="124" spans="2:12" s="162" customFormat="1" ht="6.95" customHeight="1">
      <c r="B124" s="161"/>
      <c r="L124" s="161"/>
    </row>
    <row r="125" spans="2:12" s="162" customFormat="1" ht="12" customHeight="1">
      <c r="B125" s="161"/>
      <c r="C125" s="158" t="s">
        <v>20</v>
      </c>
      <c r="F125" s="165" t="str">
        <f>F14</f>
        <v>Valašské Meziříčí</v>
      </c>
      <c r="I125" s="158" t="s">
        <v>22</v>
      </c>
      <c r="J125" s="166" t="str">
        <f>IF(J14="","",J14)</f>
        <v>8. 7. 2025</v>
      </c>
      <c r="L125" s="161"/>
    </row>
    <row r="126" spans="2:12" s="162" customFormat="1" ht="6.95" customHeight="1">
      <c r="B126" s="161"/>
      <c r="L126" s="161"/>
    </row>
    <row r="127" spans="2:12" s="162" customFormat="1" ht="15.2" customHeight="1">
      <c r="B127" s="161"/>
      <c r="C127" s="158" t="s">
        <v>24</v>
      </c>
      <c r="F127" s="165" t="str">
        <f>E17</f>
        <v>Město Valašské Meziříčí</v>
      </c>
      <c r="I127" s="158" t="s">
        <v>30</v>
      </c>
      <c r="J127" s="197" t="str">
        <f>E23</f>
        <v>Staveník Petr</v>
      </c>
      <c r="L127" s="161"/>
    </row>
    <row r="128" spans="2:12" s="162" customFormat="1" ht="15.2" customHeight="1">
      <c r="B128" s="161"/>
      <c r="C128" s="158" t="s">
        <v>28</v>
      </c>
      <c r="F128" s="165" t="str">
        <f>IF(E20="","",E20)</f>
        <v>Vyplň údaj</v>
      </c>
      <c r="I128" s="158" t="s">
        <v>33</v>
      </c>
      <c r="J128" s="197" t="str">
        <f>E26</f>
        <v>Fajfrová Irena</v>
      </c>
      <c r="L128" s="161"/>
    </row>
    <row r="129" spans="2:65" s="162" customFormat="1" ht="10.35" customHeight="1">
      <c r="B129" s="161"/>
      <c r="L129" s="161"/>
    </row>
    <row r="130" spans="2:65" s="218" customFormat="1" ht="29.25" customHeight="1">
      <c r="B130" s="211"/>
      <c r="C130" s="212" t="s">
        <v>148</v>
      </c>
      <c r="D130" s="213" t="s">
        <v>61</v>
      </c>
      <c r="E130" s="213" t="s">
        <v>57</v>
      </c>
      <c r="F130" s="213" t="s">
        <v>58</v>
      </c>
      <c r="G130" s="213" t="s">
        <v>149</v>
      </c>
      <c r="H130" s="213" t="s">
        <v>150</v>
      </c>
      <c r="I130" s="213" t="s">
        <v>151</v>
      </c>
      <c r="J130" s="213" t="s">
        <v>128</v>
      </c>
      <c r="K130" s="214" t="s">
        <v>152</v>
      </c>
      <c r="L130" s="211"/>
      <c r="M130" s="215" t="s">
        <v>1</v>
      </c>
      <c r="N130" s="216" t="s">
        <v>40</v>
      </c>
      <c r="O130" s="216" t="s">
        <v>153</v>
      </c>
      <c r="P130" s="216" t="s">
        <v>154</v>
      </c>
      <c r="Q130" s="216" t="s">
        <v>155</v>
      </c>
      <c r="R130" s="216" t="s">
        <v>156</v>
      </c>
      <c r="S130" s="216" t="s">
        <v>157</v>
      </c>
      <c r="T130" s="217" t="s">
        <v>158</v>
      </c>
    </row>
    <row r="131" spans="2:65" s="162" customFormat="1" ht="22.9" customHeight="1">
      <c r="B131" s="161"/>
      <c r="C131" s="219" t="s">
        <v>159</v>
      </c>
      <c r="J131" s="220">
        <f>BK131</f>
        <v>0</v>
      </c>
      <c r="L131" s="161"/>
      <c r="M131" s="221"/>
      <c r="N131" s="173"/>
      <c r="O131" s="173"/>
      <c r="P131" s="222">
        <f>P132+P304+P318</f>
        <v>0</v>
      </c>
      <c r="Q131" s="173"/>
      <c r="R131" s="222">
        <f>R132+R304+R318</f>
        <v>134.28076565000001</v>
      </c>
      <c r="S131" s="173"/>
      <c r="T131" s="223">
        <f>T132+T304+T318</f>
        <v>0</v>
      </c>
      <c r="AT131" s="151" t="s">
        <v>75</v>
      </c>
      <c r="AU131" s="151" t="s">
        <v>130</v>
      </c>
      <c r="BK131" s="224">
        <f>BK132+BK304+BK318</f>
        <v>0</v>
      </c>
    </row>
    <row r="132" spans="2:65" s="226" customFormat="1" ht="25.9" customHeight="1">
      <c r="B132" s="225"/>
      <c r="D132" s="227" t="s">
        <v>75</v>
      </c>
      <c r="E132" s="228" t="s">
        <v>160</v>
      </c>
      <c r="F132" s="228" t="s">
        <v>161</v>
      </c>
      <c r="J132" s="229">
        <f>BK132</f>
        <v>0</v>
      </c>
      <c r="L132" s="225"/>
      <c r="M132" s="230"/>
      <c r="P132" s="231">
        <f>P133+P238+P241+P257+P300+P302</f>
        <v>0</v>
      </c>
      <c r="R132" s="231">
        <f>R133+R238+R241+R257+R300+R302</f>
        <v>134.24180565</v>
      </c>
      <c r="T132" s="232">
        <f>T133+T238+T241+T257+T300+T302</f>
        <v>0</v>
      </c>
      <c r="AR132" s="227" t="s">
        <v>83</v>
      </c>
      <c r="AT132" s="233" t="s">
        <v>75</v>
      </c>
      <c r="AU132" s="233" t="s">
        <v>76</v>
      </c>
      <c r="AY132" s="227" t="s">
        <v>162</v>
      </c>
      <c r="BK132" s="234">
        <f>BK133+BK238+BK241+BK257+BK300+BK302</f>
        <v>0</v>
      </c>
    </row>
    <row r="133" spans="2:65" s="226" customFormat="1" ht="22.9" customHeight="1">
      <c r="B133" s="225"/>
      <c r="D133" s="227" t="s">
        <v>75</v>
      </c>
      <c r="E133" s="235" t="s">
        <v>83</v>
      </c>
      <c r="F133" s="235" t="s">
        <v>163</v>
      </c>
      <c r="J133" s="236">
        <f>BK133</f>
        <v>0</v>
      </c>
      <c r="L133" s="225"/>
      <c r="M133" s="230"/>
      <c r="P133" s="231">
        <f>SUM(P134:P237)</f>
        <v>0</v>
      </c>
      <c r="R133" s="231">
        <f>SUM(R134:R237)</f>
        <v>102.8438342</v>
      </c>
      <c r="T133" s="232">
        <f>SUM(T134:T237)</f>
        <v>0</v>
      </c>
      <c r="AR133" s="227" t="s">
        <v>83</v>
      </c>
      <c r="AT133" s="233" t="s">
        <v>75</v>
      </c>
      <c r="AU133" s="233" t="s">
        <v>83</v>
      </c>
      <c r="AY133" s="227" t="s">
        <v>162</v>
      </c>
      <c r="BK133" s="234">
        <f>SUM(BK134:BK237)</f>
        <v>0</v>
      </c>
    </row>
    <row r="134" spans="2:65" s="162" customFormat="1" ht="24.2" customHeight="1">
      <c r="B134" s="161"/>
      <c r="C134" s="237" t="s">
        <v>83</v>
      </c>
      <c r="D134" s="237" t="s">
        <v>164</v>
      </c>
      <c r="E134" s="238" t="s">
        <v>847</v>
      </c>
      <c r="F134" s="239" t="s">
        <v>848</v>
      </c>
      <c r="G134" s="240" t="s">
        <v>215</v>
      </c>
      <c r="H134" s="241">
        <v>85</v>
      </c>
      <c r="I134" s="86"/>
      <c r="J134" s="242">
        <f>ROUND(I134*H134,2)</f>
        <v>0</v>
      </c>
      <c r="K134" s="239" t="s">
        <v>168</v>
      </c>
      <c r="L134" s="161"/>
      <c r="M134" s="243" t="s">
        <v>1</v>
      </c>
      <c r="N134" s="244" t="s">
        <v>41</v>
      </c>
      <c r="P134" s="245">
        <f>O134*H134</f>
        <v>0</v>
      </c>
      <c r="Q134" s="245">
        <v>4.2000000000000002E-4</v>
      </c>
      <c r="R134" s="245">
        <f>Q134*H134</f>
        <v>3.5700000000000003E-2</v>
      </c>
      <c r="S134" s="245">
        <v>0</v>
      </c>
      <c r="T134" s="246">
        <f>S134*H134</f>
        <v>0</v>
      </c>
      <c r="AR134" s="247" t="s">
        <v>169</v>
      </c>
      <c r="AT134" s="247" t="s">
        <v>164</v>
      </c>
      <c r="AU134" s="247" t="s">
        <v>85</v>
      </c>
      <c r="AY134" s="151" t="s">
        <v>162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51" t="s">
        <v>83</v>
      </c>
      <c r="BK134" s="248">
        <f>ROUND(I134*H134,2)</f>
        <v>0</v>
      </c>
      <c r="BL134" s="151" t="s">
        <v>169</v>
      </c>
      <c r="BM134" s="247" t="s">
        <v>849</v>
      </c>
    </row>
    <row r="135" spans="2:65" s="250" customFormat="1">
      <c r="B135" s="249"/>
      <c r="D135" s="251" t="s">
        <v>198</v>
      </c>
      <c r="E135" s="252" t="s">
        <v>1</v>
      </c>
      <c r="F135" s="253" t="s">
        <v>850</v>
      </c>
      <c r="H135" s="254">
        <v>6</v>
      </c>
      <c r="I135" s="87"/>
      <c r="L135" s="249"/>
      <c r="M135" s="255"/>
      <c r="T135" s="256"/>
      <c r="AT135" s="252" t="s">
        <v>198</v>
      </c>
      <c r="AU135" s="252" t="s">
        <v>85</v>
      </c>
      <c r="AV135" s="250" t="s">
        <v>85</v>
      </c>
      <c r="AW135" s="250" t="s">
        <v>32</v>
      </c>
      <c r="AX135" s="250" t="s">
        <v>76</v>
      </c>
      <c r="AY135" s="252" t="s">
        <v>162</v>
      </c>
    </row>
    <row r="136" spans="2:65" s="250" customFormat="1">
      <c r="B136" s="249"/>
      <c r="D136" s="251" t="s">
        <v>198</v>
      </c>
      <c r="E136" s="252" t="s">
        <v>1</v>
      </c>
      <c r="F136" s="253" t="s">
        <v>851</v>
      </c>
      <c r="H136" s="254">
        <v>20</v>
      </c>
      <c r="I136" s="87"/>
      <c r="L136" s="249"/>
      <c r="M136" s="255"/>
      <c r="T136" s="256"/>
      <c r="AT136" s="252" t="s">
        <v>198</v>
      </c>
      <c r="AU136" s="252" t="s">
        <v>85</v>
      </c>
      <c r="AV136" s="250" t="s">
        <v>85</v>
      </c>
      <c r="AW136" s="250" t="s">
        <v>32</v>
      </c>
      <c r="AX136" s="250" t="s">
        <v>76</v>
      </c>
      <c r="AY136" s="252" t="s">
        <v>162</v>
      </c>
    </row>
    <row r="137" spans="2:65" s="250" customFormat="1">
      <c r="B137" s="249"/>
      <c r="D137" s="251" t="s">
        <v>198</v>
      </c>
      <c r="E137" s="252" t="s">
        <v>1</v>
      </c>
      <c r="F137" s="253" t="s">
        <v>852</v>
      </c>
      <c r="H137" s="254">
        <v>24.4</v>
      </c>
      <c r="I137" s="87"/>
      <c r="L137" s="249"/>
      <c r="M137" s="255"/>
      <c r="T137" s="256"/>
      <c r="AT137" s="252" t="s">
        <v>198</v>
      </c>
      <c r="AU137" s="252" t="s">
        <v>85</v>
      </c>
      <c r="AV137" s="250" t="s">
        <v>85</v>
      </c>
      <c r="AW137" s="250" t="s">
        <v>32</v>
      </c>
      <c r="AX137" s="250" t="s">
        <v>76</v>
      </c>
      <c r="AY137" s="252" t="s">
        <v>162</v>
      </c>
    </row>
    <row r="138" spans="2:65" s="250" customFormat="1">
      <c r="B138" s="249"/>
      <c r="D138" s="251" t="s">
        <v>198</v>
      </c>
      <c r="E138" s="252" t="s">
        <v>1</v>
      </c>
      <c r="F138" s="253" t="s">
        <v>853</v>
      </c>
      <c r="H138" s="254">
        <v>30</v>
      </c>
      <c r="I138" s="87"/>
      <c r="L138" s="249"/>
      <c r="M138" s="255"/>
      <c r="T138" s="256"/>
      <c r="AT138" s="252" t="s">
        <v>198</v>
      </c>
      <c r="AU138" s="252" t="s">
        <v>85</v>
      </c>
      <c r="AV138" s="250" t="s">
        <v>85</v>
      </c>
      <c r="AW138" s="250" t="s">
        <v>32</v>
      </c>
      <c r="AX138" s="250" t="s">
        <v>76</v>
      </c>
      <c r="AY138" s="252" t="s">
        <v>162</v>
      </c>
    </row>
    <row r="139" spans="2:65" s="285" customFormat="1">
      <c r="B139" s="284"/>
      <c r="D139" s="251" t="s">
        <v>198</v>
      </c>
      <c r="E139" s="286" t="s">
        <v>1</v>
      </c>
      <c r="F139" s="287" t="s">
        <v>854</v>
      </c>
      <c r="H139" s="288">
        <v>80.400000000000006</v>
      </c>
      <c r="I139" s="91"/>
      <c r="L139" s="284"/>
      <c r="M139" s="289"/>
      <c r="T139" s="290"/>
      <c r="AT139" s="286" t="s">
        <v>198</v>
      </c>
      <c r="AU139" s="286" t="s">
        <v>85</v>
      </c>
      <c r="AV139" s="285" t="s">
        <v>174</v>
      </c>
      <c r="AW139" s="285" t="s">
        <v>32</v>
      </c>
      <c r="AX139" s="285" t="s">
        <v>76</v>
      </c>
      <c r="AY139" s="286" t="s">
        <v>162</v>
      </c>
    </row>
    <row r="140" spans="2:65" s="250" customFormat="1">
      <c r="B140" s="249"/>
      <c r="D140" s="251" t="s">
        <v>198</v>
      </c>
      <c r="E140" s="252" t="s">
        <v>1</v>
      </c>
      <c r="F140" s="253" t="s">
        <v>564</v>
      </c>
      <c r="H140" s="254">
        <v>85</v>
      </c>
      <c r="I140" s="87"/>
      <c r="L140" s="249"/>
      <c r="M140" s="255"/>
      <c r="T140" s="256"/>
      <c r="AT140" s="252" t="s">
        <v>198</v>
      </c>
      <c r="AU140" s="252" t="s">
        <v>85</v>
      </c>
      <c r="AV140" s="250" t="s">
        <v>85</v>
      </c>
      <c r="AW140" s="250" t="s">
        <v>32</v>
      </c>
      <c r="AX140" s="250" t="s">
        <v>83</v>
      </c>
      <c r="AY140" s="252" t="s">
        <v>162</v>
      </c>
    </row>
    <row r="141" spans="2:65" s="162" customFormat="1" ht="24.2" customHeight="1">
      <c r="B141" s="161"/>
      <c r="C141" s="237" t="s">
        <v>85</v>
      </c>
      <c r="D141" s="237" t="s">
        <v>164</v>
      </c>
      <c r="E141" s="238" t="s">
        <v>855</v>
      </c>
      <c r="F141" s="239" t="s">
        <v>856</v>
      </c>
      <c r="G141" s="240" t="s">
        <v>215</v>
      </c>
      <c r="H141" s="241">
        <v>85</v>
      </c>
      <c r="I141" s="86"/>
      <c r="J141" s="242">
        <f>ROUND(I141*H141,2)</f>
        <v>0</v>
      </c>
      <c r="K141" s="239" t="s">
        <v>168</v>
      </c>
      <c r="L141" s="161"/>
      <c r="M141" s="243" t="s">
        <v>1</v>
      </c>
      <c r="N141" s="244" t="s">
        <v>41</v>
      </c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AR141" s="247" t="s">
        <v>169</v>
      </c>
      <c r="AT141" s="247" t="s">
        <v>164</v>
      </c>
      <c r="AU141" s="247" t="s">
        <v>85</v>
      </c>
      <c r="AY141" s="151" t="s">
        <v>162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51" t="s">
        <v>83</v>
      </c>
      <c r="BK141" s="248">
        <f>ROUND(I141*H141,2)</f>
        <v>0</v>
      </c>
      <c r="BL141" s="151" t="s">
        <v>169</v>
      </c>
      <c r="BM141" s="247" t="s">
        <v>857</v>
      </c>
    </row>
    <row r="142" spans="2:65" s="162" customFormat="1" ht="24.2" customHeight="1">
      <c r="B142" s="161"/>
      <c r="C142" s="237" t="s">
        <v>174</v>
      </c>
      <c r="D142" s="237" t="s">
        <v>164</v>
      </c>
      <c r="E142" s="238" t="s">
        <v>858</v>
      </c>
      <c r="F142" s="239" t="s">
        <v>859</v>
      </c>
      <c r="G142" s="240" t="s">
        <v>215</v>
      </c>
      <c r="H142" s="241">
        <v>2.5</v>
      </c>
      <c r="I142" s="86"/>
      <c r="J142" s="242">
        <f>ROUND(I142*H142,2)</f>
        <v>0</v>
      </c>
      <c r="K142" s="239" t="s">
        <v>168</v>
      </c>
      <c r="L142" s="161"/>
      <c r="M142" s="243" t="s">
        <v>1</v>
      </c>
      <c r="N142" s="244" t="s">
        <v>41</v>
      </c>
      <c r="P142" s="245">
        <f>O142*H142</f>
        <v>0</v>
      </c>
      <c r="Q142" s="245">
        <v>4.6999999999999999E-4</v>
      </c>
      <c r="R142" s="245">
        <f>Q142*H142</f>
        <v>1.175E-3</v>
      </c>
      <c r="S142" s="245">
        <v>0</v>
      </c>
      <c r="T142" s="246">
        <f>S142*H142</f>
        <v>0</v>
      </c>
      <c r="AR142" s="247" t="s">
        <v>169</v>
      </c>
      <c r="AT142" s="247" t="s">
        <v>164</v>
      </c>
      <c r="AU142" s="247" t="s">
        <v>85</v>
      </c>
      <c r="AY142" s="151" t="s">
        <v>162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51" t="s">
        <v>83</v>
      </c>
      <c r="BK142" s="248">
        <f>ROUND(I142*H142,2)</f>
        <v>0</v>
      </c>
      <c r="BL142" s="151" t="s">
        <v>169</v>
      </c>
      <c r="BM142" s="247" t="s">
        <v>860</v>
      </c>
    </row>
    <row r="143" spans="2:65" s="162" customFormat="1" ht="24.2" customHeight="1">
      <c r="B143" s="161"/>
      <c r="C143" s="237" t="s">
        <v>169</v>
      </c>
      <c r="D143" s="237" t="s">
        <v>164</v>
      </c>
      <c r="E143" s="238" t="s">
        <v>861</v>
      </c>
      <c r="F143" s="239" t="s">
        <v>862</v>
      </c>
      <c r="G143" s="240" t="s">
        <v>215</v>
      </c>
      <c r="H143" s="241">
        <v>2.5</v>
      </c>
      <c r="I143" s="86"/>
      <c r="J143" s="242">
        <f>ROUND(I143*H143,2)</f>
        <v>0</v>
      </c>
      <c r="K143" s="239" t="s">
        <v>168</v>
      </c>
      <c r="L143" s="161"/>
      <c r="M143" s="243" t="s">
        <v>1</v>
      </c>
      <c r="N143" s="244" t="s">
        <v>41</v>
      </c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AR143" s="247" t="s">
        <v>169</v>
      </c>
      <c r="AT143" s="247" t="s">
        <v>164</v>
      </c>
      <c r="AU143" s="247" t="s">
        <v>85</v>
      </c>
      <c r="AY143" s="151" t="s">
        <v>162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51" t="s">
        <v>83</v>
      </c>
      <c r="BK143" s="248">
        <f>ROUND(I143*H143,2)</f>
        <v>0</v>
      </c>
      <c r="BL143" s="151" t="s">
        <v>169</v>
      </c>
      <c r="BM143" s="247" t="s">
        <v>863</v>
      </c>
    </row>
    <row r="144" spans="2:65" s="162" customFormat="1" ht="33" customHeight="1">
      <c r="B144" s="161"/>
      <c r="C144" s="237" t="s">
        <v>182</v>
      </c>
      <c r="D144" s="237" t="s">
        <v>164</v>
      </c>
      <c r="E144" s="238" t="s">
        <v>864</v>
      </c>
      <c r="F144" s="239" t="s">
        <v>865</v>
      </c>
      <c r="G144" s="240" t="s">
        <v>232</v>
      </c>
      <c r="H144" s="241">
        <v>77.247</v>
      </c>
      <c r="I144" s="86"/>
      <c r="J144" s="242">
        <f>ROUND(I144*H144,2)</f>
        <v>0</v>
      </c>
      <c r="K144" s="239" t="s">
        <v>168</v>
      </c>
      <c r="L144" s="161"/>
      <c r="M144" s="243" t="s">
        <v>1</v>
      </c>
      <c r="N144" s="244" t="s">
        <v>41</v>
      </c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AR144" s="247" t="s">
        <v>169</v>
      </c>
      <c r="AT144" s="247" t="s">
        <v>164</v>
      </c>
      <c r="AU144" s="247" t="s">
        <v>85</v>
      </c>
      <c r="AY144" s="151" t="s">
        <v>162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51" t="s">
        <v>83</v>
      </c>
      <c r="BK144" s="248">
        <f>ROUND(I144*H144,2)</f>
        <v>0</v>
      </c>
      <c r="BL144" s="151" t="s">
        <v>169</v>
      </c>
      <c r="BM144" s="247" t="s">
        <v>866</v>
      </c>
    </row>
    <row r="145" spans="2:65" s="258" customFormat="1">
      <c r="B145" s="257"/>
      <c r="D145" s="251" t="s">
        <v>198</v>
      </c>
      <c r="E145" s="259" t="s">
        <v>1</v>
      </c>
      <c r="F145" s="260" t="s">
        <v>867</v>
      </c>
      <c r="H145" s="259" t="s">
        <v>1</v>
      </c>
      <c r="I145" s="88"/>
      <c r="L145" s="257"/>
      <c r="M145" s="261"/>
      <c r="T145" s="262"/>
      <c r="AT145" s="259" t="s">
        <v>198</v>
      </c>
      <c r="AU145" s="259" t="s">
        <v>85</v>
      </c>
      <c r="AV145" s="258" t="s">
        <v>83</v>
      </c>
      <c r="AW145" s="258" t="s">
        <v>32</v>
      </c>
      <c r="AX145" s="258" t="s">
        <v>76</v>
      </c>
      <c r="AY145" s="259" t="s">
        <v>162</v>
      </c>
    </row>
    <row r="146" spans="2:65" s="250" customFormat="1">
      <c r="B146" s="249"/>
      <c r="D146" s="251" t="s">
        <v>198</v>
      </c>
      <c r="E146" s="252" t="s">
        <v>1</v>
      </c>
      <c r="F146" s="253" t="s">
        <v>868</v>
      </c>
      <c r="H146" s="254">
        <v>57.499000000000002</v>
      </c>
      <c r="I146" s="87"/>
      <c r="L146" s="249"/>
      <c r="M146" s="255"/>
      <c r="T146" s="256"/>
      <c r="AT146" s="252" t="s">
        <v>198</v>
      </c>
      <c r="AU146" s="252" t="s">
        <v>85</v>
      </c>
      <c r="AV146" s="250" t="s">
        <v>85</v>
      </c>
      <c r="AW146" s="250" t="s">
        <v>32</v>
      </c>
      <c r="AX146" s="250" t="s">
        <v>76</v>
      </c>
      <c r="AY146" s="252" t="s">
        <v>162</v>
      </c>
    </row>
    <row r="147" spans="2:65" s="250" customFormat="1">
      <c r="B147" s="249"/>
      <c r="D147" s="251" t="s">
        <v>198</v>
      </c>
      <c r="E147" s="252" t="s">
        <v>1</v>
      </c>
      <c r="F147" s="253" t="s">
        <v>869</v>
      </c>
      <c r="H147" s="254">
        <v>1.25</v>
      </c>
      <c r="I147" s="87"/>
      <c r="L147" s="249"/>
      <c r="M147" s="255"/>
      <c r="T147" s="256"/>
      <c r="AT147" s="252" t="s">
        <v>198</v>
      </c>
      <c r="AU147" s="252" t="s">
        <v>85</v>
      </c>
      <c r="AV147" s="250" t="s">
        <v>85</v>
      </c>
      <c r="AW147" s="250" t="s">
        <v>32</v>
      </c>
      <c r="AX147" s="250" t="s">
        <v>76</v>
      </c>
      <c r="AY147" s="252" t="s">
        <v>162</v>
      </c>
    </row>
    <row r="148" spans="2:65" s="258" customFormat="1">
      <c r="B148" s="257"/>
      <c r="D148" s="251" t="s">
        <v>198</v>
      </c>
      <c r="E148" s="259" t="s">
        <v>1</v>
      </c>
      <c r="F148" s="260" t="s">
        <v>870</v>
      </c>
      <c r="H148" s="259" t="s">
        <v>1</v>
      </c>
      <c r="I148" s="88"/>
      <c r="L148" s="257"/>
      <c r="M148" s="261"/>
      <c r="T148" s="262"/>
      <c r="AT148" s="259" t="s">
        <v>198</v>
      </c>
      <c r="AU148" s="259" t="s">
        <v>85</v>
      </c>
      <c r="AV148" s="258" t="s">
        <v>83</v>
      </c>
      <c r="AW148" s="258" t="s">
        <v>32</v>
      </c>
      <c r="AX148" s="258" t="s">
        <v>76</v>
      </c>
      <c r="AY148" s="259" t="s">
        <v>162</v>
      </c>
    </row>
    <row r="149" spans="2:65" s="250" customFormat="1">
      <c r="B149" s="249"/>
      <c r="D149" s="251" t="s">
        <v>198</v>
      </c>
      <c r="E149" s="252" t="s">
        <v>1</v>
      </c>
      <c r="F149" s="253" t="s">
        <v>871</v>
      </c>
      <c r="H149" s="254">
        <v>95.744</v>
      </c>
      <c r="I149" s="87"/>
      <c r="L149" s="249"/>
      <c r="M149" s="255"/>
      <c r="T149" s="256"/>
      <c r="AT149" s="252" t="s">
        <v>198</v>
      </c>
      <c r="AU149" s="252" t="s">
        <v>85</v>
      </c>
      <c r="AV149" s="250" t="s">
        <v>85</v>
      </c>
      <c r="AW149" s="250" t="s">
        <v>32</v>
      </c>
      <c r="AX149" s="250" t="s">
        <v>76</v>
      </c>
      <c r="AY149" s="252" t="s">
        <v>162</v>
      </c>
    </row>
    <row r="150" spans="2:65" s="264" customFormat="1">
      <c r="B150" s="263"/>
      <c r="D150" s="251" t="s">
        <v>198</v>
      </c>
      <c r="E150" s="265" t="s">
        <v>97</v>
      </c>
      <c r="F150" s="266" t="s">
        <v>236</v>
      </c>
      <c r="H150" s="267">
        <v>154.49299999999999</v>
      </c>
      <c r="I150" s="89"/>
      <c r="L150" s="263"/>
      <c r="M150" s="268"/>
      <c r="T150" s="269"/>
      <c r="AT150" s="265" t="s">
        <v>198</v>
      </c>
      <c r="AU150" s="265" t="s">
        <v>85</v>
      </c>
      <c r="AV150" s="264" t="s">
        <v>169</v>
      </c>
      <c r="AW150" s="264" t="s">
        <v>32</v>
      </c>
      <c r="AX150" s="264" t="s">
        <v>76</v>
      </c>
      <c r="AY150" s="265" t="s">
        <v>162</v>
      </c>
    </row>
    <row r="151" spans="2:65" s="250" customFormat="1">
      <c r="B151" s="249"/>
      <c r="D151" s="251" t="s">
        <v>198</v>
      </c>
      <c r="E151" s="252" t="s">
        <v>1</v>
      </c>
      <c r="F151" s="253" t="s">
        <v>872</v>
      </c>
      <c r="H151" s="254">
        <v>77.247</v>
      </c>
      <c r="I151" s="87"/>
      <c r="L151" s="249"/>
      <c r="M151" s="255"/>
      <c r="T151" s="256"/>
      <c r="AT151" s="252" t="s">
        <v>198</v>
      </c>
      <c r="AU151" s="252" t="s">
        <v>85</v>
      </c>
      <c r="AV151" s="250" t="s">
        <v>85</v>
      </c>
      <c r="AW151" s="250" t="s">
        <v>32</v>
      </c>
      <c r="AX151" s="250" t="s">
        <v>83</v>
      </c>
      <c r="AY151" s="252" t="s">
        <v>162</v>
      </c>
    </row>
    <row r="152" spans="2:65" s="162" customFormat="1" ht="33" customHeight="1">
      <c r="B152" s="161"/>
      <c r="C152" s="237" t="s">
        <v>186</v>
      </c>
      <c r="D152" s="237" t="s">
        <v>164</v>
      </c>
      <c r="E152" s="238" t="s">
        <v>873</v>
      </c>
      <c r="F152" s="239" t="s">
        <v>874</v>
      </c>
      <c r="G152" s="240" t="s">
        <v>232</v>
      </c>
      <c r="H152" s="241">
        <v>77.247</v>
      </c>
      <c r="I152" s="86"/>
      <c r="J152" s="242">
        <f>ROUND(I152*H152,2)</f>
        <v>0</v>
      </c>
      <c r="K152" s="239" t="s">
        <v>168</v>
      </c>
      <c r="L152" s="161"/>
      <c r="M152" s="243" t="s">
        <v>1</v>
      </c>
      <c r="N152" s="244" t="s">
        <v>41</v>
      </c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AR152" s="247" t="s">
        <v>169</v>
      </c>
      <c r="AT152" s="247" t="s">
        <v>164</v>
      </c>
      <c r="AU152" s="247" t="s">
        <v>85</v>
      </c>
      <c r="AY152" s="151" t="s">
        <v>162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51" t="s">
        <v>83</v>
      </c>
      <c r="BK152" s="248">
        <f>ROUND(I152*H152,2)</f>
        <v>0</v>
      </c>
      <c r="BL152" s="151" t="s">
        <v>169</v>
      </c>
      <c r="BM152" s="247" t="s">
        <v>875</v>
      </c>
    </row>
    <row r="153" spans="2:65" s="250" customFormat="1">
      <c r="B153" s="249"/>
      <c r="D153" s="251" t="s">
        <v>198</v>
      </c>
      <c r="E153" s="252" t="s">
        <v>1</v>
      </c>
      <c r="F153" s="253" t="s">
        <v>872</v>
      </c>
      <c r="H153" s="254">
        <v>77.247</v>
      </c>
      <c r="I153" s="87"/>
      <c r="L153" s="249"/>
      <c r="M153" s="255"/>
      <c r="T153" s="256"/>
      <c r="AT153" s="252" t="s">
        <v>198</v>
      </c>
      <c r="AU153" s="252" t="s">
        <v>85</v>
      </c>
      <c r="AV153" s="250" t="s">
        <v>85</v>
      </c>
      <c r="AW153" s="250" t="s">
        <v>32</v>
      </c>
      <c r="AX153" s="250" t="s">
        <v>83</v>
      </c>
      <c r="AY153" s="252" t="s">
        <v>162</v>
      </c>
    </row>
    <row r="154" spans="2:65" s="162" customFormat="1" ht="33" customHeight="1">
      <c r="B154" s="161"/>
      <c r="C154" s="237" t="s">
        <v>190</v>
      </c>
      <c r="D154" s="237" t="s">
        <v>164</v>
      </c>
      <c r="E154" s="238" t="s">
        <v>876</v>
      </c>
      <c r="F154" s="239" t="s">
        <v>877</v>
      </c>
      <c r="G154" s="240" t="s">
        <v>232</v>
      </c>
      <c r="H154" s="241">
        <v>18.545000000000002</v>
      </c>
      <c r="I154" s="86"/>
      <c r="J154" s="242">
        <f>ROUND(I154*H154,2)</f>
        <v>0</v>
      </c>
      <c r="K154" s="239" t="s">
        <v>168</v>
      </c>
      <c r="L154" s="161"/>
      <c r="M154" s="243" t="s">
        <v>1</v>
      </c>
      <c r="N154" s="244" t="s">
        <v>41</v>
      </c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AR154" s="247" t="s">
        <v>169</v>
      </c>
      <c r="AT154" s="247" t="s">
        <v>164</v>
      </c>
      <c r="AU154" s="247" t="s">
        <v>85</v>
      </c>
      <c r="AY154" s="151" t="s">
        <v>162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51" t="s">
        <v>83</v>
      </c>
      <c r="BK154" s="248">
        <f>ROUND(I154*H154,2)</f>
        <v>0</v>
      </c>
      <c r="BL154" s="151" t="s">
        <v>169</v>
      </c>
      <c r="BM154" s="247" t="s">
        <v>878</v>
      </c>
    </row>
    <row r="155" spans="2:65" s="258" customFormat="1">
      <c r="B155" s="257"/>
      <c r="D155" s="251" t="s">
        <v>198</v>
      </c>
      <c r="E155" s="259" t="s">
        <v>1</v>
      </c>
      <c r="F155" s="260" t="s">
        <v>879</v>
      </c>
      <c r="H155" s="259" t="s">
        <v>1</v>
      </c>
      <c r="I155" s="88"/>
      <c r="L155" s="257"/>
      <c r="M155" s="261"/>
      <c r="T155" s="262"/>
      <c r="AT155" s="259" t="s">
        <v>198</v>
      </c>
      <c r="AU155" s="259" t="s">
        <v>85</v>
      </c>
      <c r="AV155" s="258" t="s">
        <v>83</v>
      </c>
      <c r="AW155" s="258" t="s">
        <v>32</v>
      </c>
      <c r="AX155" s="258" t="s">
        <v>76</v>
      </c>
      <c r="AY155" s="259" t="s">
        <v>162</v>
      </c>
    </row>
    <row r="156" spans="2:65" s="250" customFormat="1">
      <c r="B156" s="249"/>
      <c r="D156" s="251" t="s">
        <v>198</v>
      </c>
      <c r="E156" s="252" t="s">
        <v>1</v>
      </c>
      <c r="F156" s="253" t="s">
        <v>880</v>
      </c>
      <c r="H156" s="254">
        <v>17.260999999999999</v>
      </c>
      <c r="I156" s="87"/>
      <c r="L156" s="249"/>
      <c r="M156" s="255"/>
      <c r="T156" s="256"/>
      <c r="AT156" s="252" t="s">
        <v>198</v>
      </c>
      <c r="AU156" s="252" t="s">
        <v>85</v>
      </c>
      <c r="AV156" s="250" t="s">
        <v>85</v>
      </c>
      <c r="AW156" s="250" t="s">
        <v>32</v>
      </c>
      <c r="AX156" s="250" t="s">
        <v>76</v>
      </c>
      <c r="AY156" s="252" t="s">
        <v>162</v>
      </c>
    </row>
    <row r="157" spans="2:65" s="258" customFormat="1">
      <c r="B157" s="257"/>
      <c r="D157" s="251" t="s">
        <v>198</v>
      </c>
      <c r="E157" s="259" t="s">
        <v>1</v>
      </c>
      <c r="F157" s="260" t="s">
        <v>881</v>
      </c>
      <c r="H157" s="259" t="s">
        <v>1</v>
      </c>
      <c r="I157" s="88"/>
      <c r="L157" s="257"/>
      <c r="M157" s="261"/>
      <c r="T157" s="262"/>
      <c r="AT157" s="259" t="s">
        <v>198</v>
      </c>
      <c r="AU157" s="259" t="s">
        <v>85</v>
      </c>
      <c r="AV157" s="258" t="s">
        <v>83</v>
      </c>
      <c r="AW157" s="258" t="s">
        <v>32</v>
      </c>
      <c r="AX157" s="258" t="s">
        <v>76</v>
      </c>
      <c r="AY157" s="259" t="s">
        <v>162</v>
      </c>
    </row>
    <row r="158" spans="2:65" s="250" customFormat="1">
      <c r="B158" s="249"/>
      <c r="D158" s="251" t="s">
        <v>198</v>
      </c>
      <c r="E158" s="252" t="s">
        <v>1</v>
      </c>
      <c r="F158" s="253" t="s">
        <v>882</v>
      </c>
      <c r="H158" s="254">
        <v>19.827999999999999</v>
      </c>
      <c r="I158" s="87"/>
      <c r="L158" s="249"/>
      <c r="M158" s="255"/>
      <c r="T158" s="256"/>
      <c r="AT158" s="252" t="s">
        <v>198</v>
      </c>
      <c r="AU158" s="252" t="s">
        <v>85</v>
      </c>
      <c r="AV158" s="250" t="s">
        <v>85</v>
      </c>
      <c r="AW158" s="250" t="s">
        <v>32</v>
      </c>
      <c r="AX158" s="250" t="s">
        <v>76</v>
      </c>
      <c r="AY158" s="252" t="s">
        <v>162</v>
      </c>
    </row>
    <row r="159" spans="2:65" s="264" customFormat="1">
      <c r="B159" s="263"/>
      <c r="D159" s="251" t="s">
        <v>198</v>
      </c>
      <c r="E159" s="265" t="s">
        <v>114</v>
      </c>
      <c r="F159" s="266" t="s">
        <v>236</v>
      </c>
      <c r="H159" s="267">
        <v>37.088999999999999</v>
      </c>
      <c r="I159" s="89"/>
      <c r="L159" s="263"/>
      <c r="M159" s="268"/>
      <c r="T159" s="269"/>
      <c r="AT159" s="265" t="s">
        <v>198</v>
      </c>
      <c r="AU159" s="265" t="s">
        <v>85</v>
      </c>
      <c r="AV159" s="264" t="s">
        <v>169</v>
      </c>
      <c r="AW159" s="264" t="s">
        <v>32</v>
      </c>
      <c r="AX159" s="264" t="s">
        <v>76</v>
      </c>
      <c r="AY159" s="265" t="s">
        <v>162</v>
      </c>
    </row>
    <row r="160" spans="2:65" s="250" customFormat="1">
      <c r="B160" s="249"/>
      <c r="D160" s="251" t="s">
        <v>198</v>
      </c>
      <c r="E160" s="252" t="s">
        <v>1</v>
      </c>
      <c r="F160" s="253" t="s">
        <v>883</v>
      </c>
      <c r="H160" s="254">
        <v>18.545000000000002</v>
      </c>
      <c r="I160" s="87"/>
      <c r="L160" s="249"/>
      <c r="M160" s="255"/>
      <c r="T160" s="256"/>
      <c r="AT160" s="252" t="s">
        <v>198</v>
      </c>
      <c r="AU160" s="252" t="s">
        <v>85</v>
      </c>
      <c r="AV160" s="250" t="s">
        <v>85</v>
      </c>
      <c r="AW160" s="250" t="s">
        <v>32</v>
      </c>
      <c r="AX160" s="250" t="s">
        <v>83</v>
      </c>
      <c r="AY160" s="252" t="s">
        <v>162</v>
      </c>
    </row>
    <row r="161" spans="2:65" s="162" customFormat="1" ht="33" customHeight="1">
      <c r="B161" s="161"/>
      <c r="C161" s="237" t="s">
        <v>194</v>
      </c>
      <c r="D161" s="237" t="s">
        <v>164</v>
      </c>
      <c r="E161" s="238" t="s">
        <v>884</v>
      </c>
      <c r="F161" s="239" t="s">
        <v>885</v>
      </c>
      <c r="G161" s="240" t="s">
        <v>232</v>
      </c>
      <c r="H161" s="241">
        <v>18.545000000000002</v>
      </c>
      <c r="I161" s="86"/>
      <c r="J161" s="242">
        <f>ROUND(I161*H161,2)</f>
        <v>0</v>
      </c>
      <c r="K161" s="239" t="s">
        <v>168</v>
      </c>
      <c r="L161" s="161"/>
      <c r="M161" s="243" t="s">
        <v>1</v>
      </c>
      <c r="N161" s="244" t="s">
        <v>41</v>
      </c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AR161" s="247" t="s">
        <v>169</v>
      </c>
      <c r="AT161" s="247" t="s">
        <v>164</v>
      </c>
      <c r="AU161" s="247" t="s">
        <v>85</v>
      </c>
      <c r="AY161" s="151" t="s">
        <v>162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51" t="s">
        <v>83</v>
      </c>
      <c r="BK161" s="248">
        <f>ROUND(I161*H161,2)</f>
        <v>0</v>
      </c>
      <c r="BL161" s="151" t="s">
        <v>169</v>
      </c>
      <c r="BM161" s="247" t="s">
        <v>886</v>
      </c>
    </row>
    <row r="162" spans="2:65" s="250" customFormat="1">
      <c r="B162" s="249"/>
      <c r="D162" s="251" t="s">
        <v>198</v>
      </c>
      <c r="E162" s="252" t="s">
        <v>1</v>
      </c>
      <c r="F162" s="253" t="s">
        <v>883</v>
      </c>
      <c r="H162" s="254">
        <v>18.545000000000002</v>
      </c>
      <c r="I162" s="87"/>
      <c r="L162" s="249"/>
      <c r="M162" s="255"/>
      <c r="T162" s="256"/>
      <c r="AT162" s="252" t="s">
        <v>198</v>
      </c>
      <c r="AU162" s="252" t="s">
        <v>85</v>
      </c>
      <c r="AV162" s="250" t="s">
        <v>85</v>
      </c>
      <c r="AW162" s="250" t="s">
        <v>32</v>
      </c>
      <c r="AX162" s="250" t="s">
        <v>83</v>
      </c>
      <c r="AY162" s="252" t="s">
        <v>162</v>
      </c>
    </row>
    <row r="163" spans="2:65" s="162" customFormat="1" ht="24.2" customHeight="1">
      <c r="B163" s="161"/>
      <c r="C163" s="237" t="s">
        <v>200</v>
      </c>
      <c r="D163" s="237" t="s">
        <v>164</v>
      </c>
      <c r="E163" s="238" t="s">
        <v>254</v>
      </c>
      <c r="F163" s="239" t="s">
        <v>255</v>
      </c>
      <c r="G163" s="240" t="s">
        <v>232</v>
      </c>
      <c r="H163" s="241">
        <v>0.64</v>
      </c>
      <c r="I163" s="86"/>
      <c r="J163" s="242">
        <f>ROUND(I163*H163,2)</f>
        <v>0</v>
      </c>
      <c r="K163" s="239" t="s">
        <v>168</v>
      </c>
      <c r="L163" s="161"/>
      <c r="M163" s="243" t="s">
        <v>1</v>
      </c>
      <c r="N163" s="244" t="s">
        <v>41</v>
      </c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AR163" s="247" t="s">
        <v>169</v>
      </c>
      <c r="AT163" s="247" t="s">
        <v>164</v>
      </c>
      <c r="AU163" s="247" t="s">
        <v>85</v>
      </c>
      <c r="AY163" s="151" t="s">
        <v>162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51" t="s">
        <v>83</v>
      </c>
      <c r="BK163" s="248">
        <f>ROUND(I163*H163,2)</f>
        <v>0</v>
      </c>
      <c r="BL163" s="151" t="s">
        <v>169</v>
      </c>
      <c r="BM163" s="247" t="s">
        <v>887</v>
      </c>
    </row>
    <row r="164" spans="2:65" s="258" customFormat="1">
      <c r="B164" s="257"/>
      <c r="D164" s="251" t="s">
        <v>198</v>
      </c>
      <c r="E164" s="259" t="s">
        <v>1</v>
      </c>
      <c r="F164" s="260" t="s">
        <v>888</v>
      </c>
      <c r="H164" s="259" t="s">
        <v>1</v>
      </c>
      <c r="I164" s="88"/>
      <c r="L164" s="257"/>
      <c r="M164" s="261"/>
      <c r="T164" s="262"/>
      <c r="AT164" s="259" t="s">
        <v>198</v>
      </c>
      <c r="AU164" s="259" t="s">
        <v>85</v>
      </c>
      <c r="AV164" s="258" t="s">
        <v>83</v>
      </c>
      <c r="AW164" s="258" t="s">
        <v>32</v>
      </c>
      <c r="AX164" s="258" t="s">
        <v>76</v>
      </c>
      <c r="AY164" s="259" t="s">
        <v>162</v>
      </c>
    </row>
    <row r="165" spans="2:65" s="250" customFormat="1">
      <c r="B165" s="249"/>
      <c r="D165" s="251" t="s">
        <v>198</v>
      </c>
      <c r="E165" s="252" t="s">
        <v>120</v>
      </c>
      <c r="F165" s="253" t="s">
        <v>889</v>
      </c>
      <c r="H165" s="254">
        <v>1.28</v>
      </c>
      <c r="I165" s="87"/>
      <c r="L165" s="249"/>
      <c r="M165" s="255"/>
      <c r="T165" s="256"/>
      <c r="AT165" s="252" t="s">
        <v>198</v>
      </c>
      <c r="AU165" s="252" t="s">
        <v>85</v>
      </c>
      <c r="AV165" s="250" t="s">
        <v>85</v>
      </c>
      <c r="AW165" s="250" t="s">
        <v>32</v>
      </c>
      <c r="AX165" s="250" t="s">
        <v>76</v>
      </c>
      <c r="AY165" s="252" t="s">
        <v>162</v>
      </c>
    </row>
    <row r="166" spans="2:65" s="250" customFormat="1">
      <c r="B166" s="249"/>
      <c r="D166" s="251" t="s">
        <v>198</v>
      </c>
      <c r="E166" s="252" t="s">
        <v>1</v>
      </c>
      <c r="F166" s="253" t="s">
        <v>890</v>
      </c>
      <c r="H166" s="254">
        <v>0.64</v>
      </c>
      <c r="I166" s="87"/>
      <c r="L166" s="249"/>
      <c r="M166" s="255"/>
      <c r="T166" s="256"/>
      <c r="AT166" s="252" t="s">
        <v>198</v>
      </c>
      <c r="AU166" s="252" t="s">
        <v>85</v>
      </c>
      <c r="AV166" s="250" t="s">
        <v>85</v>
      </c>
      <c r="AW166" s="250" t="s">
        <v>32</v>
      </c>
      <c r="AX166" s="250" t="s">
        <v>83</v>
      </c>
      <c r="AY166" s="252" t="s">
        <v>162</v>
      </c>
    </row>
    <row r="167" spans="2:65" s="162" customFormat="1" ht="24.2" customHeight="1">
      <c r="B167" s="161"/>
      <c r="C167" s="237" t="s">
        <v>204</v>
      </c>
      <c r="D167" s="237" t="s">
        <v>164</v>
      </c>
      <c r="E167" s="238" t="s">
        <v>891</v>
      </c>
      <c r="F167" s="239" t="s">
        <v>892</v>
      </c>
      <c r="G167" s="240" t="s">
        <v>232</v>
      </c>
      <c r="H167" s="241">
        <v>0.64</v>
      </c>
      <c r="I167" s="86"/>
      <c r="J167" s="242">
        <f>ROUND(I167*H167,2)</f>
        <v>0</v>
      </c>
      <c r="K167" s="239" t="s">
        <v>168</v>
      </c>
      <c r="L167" s="161"/>
      <c r="M167" s="243" t="s">
        <v>1</v>
      </c>
      <c r="N167" s="244" t="s">
        <v>41</v>
      </c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AR167" s="247" t="s">
        <v>169</v>
      </c>
      <c r="AT167" s="247" t="s">
        <v>164</v>
      </c>
      <c r="AU167" s="247" t="s">
        <v>85</v>
      </c>
      <c r="AY167" s="151" t="s">
        <v>162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51" t="s">
        <v>83</v>
      </c>
      <c r="BK167" s="248">
        <f>ROUND(I167*H167,2)</f>
        <v>0</v>
      </c>
      <c r="BL167" s="151" t="s">
        <v>169</v>
      </c>
      <c r="BM167" s="247" t="s">
        <v>893</v>
      </c>
    </row>
    <row r="168" spans="2:65" s="250" customFormat="1">
      <c r="B168" s="249"/>
      <c r="D168" s="251" t="s">
        <v>198</v>
      </c>
      <c r="E168" s="252" t="s">
        <v>1</v>
      </c>
      <c r="F168" s="253" t="s">
        <v>890</v>
      </c>
      <c r="H168" s="254">
        <v>0.64</v>
      </c>
      <c r="I168" s="87"/>
      <c r="L168" s="249"/>
      <c r="M168" s="255"/>
      <c r="T168" s="256"/>
      <c r="AT168" s="252" t="s">
        <v>198</v>
      </c>
      <c r="AU168" s="252" t="s">
        <v>85</v>
      </c>
      <c r="AV168" s="250" t="s">
        <v>85</v>
      </c>
      <c r="AW168" s="250" t="s">
        <v>32</v>
      </c>
      <c r="AX168" s="250" t="s">
        <v>83</v>
      </c>
      <c r="AY168" s="252" t="s">
        <v>162</v>
      </c>
    </row>
    <row r="169" spans="2:65" s="162" customFormat="1" ht="21.75" customHeight="1">
      <c r="B169" s="161"/>
      <c r="C169" s="237" t="s">
        <v>208</v>
      </c>
      <c r="D169" s="237" t="s">
        <v>164</v>
      </c>
      <c r="E169" s="238" t="s">
        <v>260</v>
      </c>
      <c r="F169" s="239" t="s">
        <v>261</v>
      </c>
      <c r="G169" s="240" t="s">
        <v>167</v>
      </c>
      <c r="H169" s="241">
        <v>82.42</v>
      </c>
      <c r="I169" s="86"/>
      <c r="J169" s="242">
        <f>ROUND(I169*H169,2)</f>
        <v>0</v>
      </c>
      <c r="K169" s="239" t="s">
        <v>168</v>
      </c>
      <c r="L169" s="161"/>
      <c r="M169" s="243" t="s">
        <v>1</v>
      </c>
      <c r="N169" s="244" t="s">
        <v>41</v>
      </c>
      <c r="P169" s="245">
        <f>O169*H169</f>
        <v>0</v>
      </c>
      <c r="Q169" s="245">
        <v>8.4000000000000003E-4</v>
      </c>
      <c r="R169" s="245">
        <f>Q169*H169</f>
        <v>6.9232800000000011E-2</v>
      </c>
      <c r="S169" s="245">
        <v>0</v>
      </c>
      <c r="T169" s="246">
        <f>S169*H169</f>
        <v>0</v>
      </c>
      <c r="AR169" s="247" t="s">
        <v>169</v>
      </c>
      <c r="AT169" s="247" t="s">
        <v>164</v>
      </c>
      <c r="AU169" s="247" t="s">
        <v>85</v>
      </c>
      <c r="AY169" s="151" t="s">
        <v>162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51" t="s">
        <v>83</v>
      </c>
      <c r="BK169" s="248">
        <f>ROUND(I169*H169,2)</f>
        <v>0</v>
      </c>
      <c r="BL169" s="151" t="s">
        <v>169</v>
      </c>
      <c r="BM169" s="247" t="s">
        <v>894</v>
      </c>
    </row>
    <row r="170" spans="2:65" s="258" customFormat="1">
      <c r="B170" s="257"/>
      <c r="D170" s="251" t="s">
        <v>198</v>
      </c>
      <c r="E170" s="259" t="s">
        <v>1</v>
      </c>
      <c r="F170" s="260" t="s">
        <v>879</v>
      </c>
      <c r="H170" s="259" t="s">
        <v>1</v>
      </c>
      <c r="I170" s="88"/>
      <c r="L170" s="257"/>
      <c r="M170" s="261"/>
      <c r="T170" s="262"/>
      <c r="AT170" s="259" t="s">
        <v>198</v>
      </c>
      <c r="AU170" s="259" t="s">
        <v>85</v>
      </c>
      <c r="AV170" s="258" t="s">
        <v>83</v>
      </c>
      <c r="AW170" s="258" t="s">
        <v>32</v>
      </c>
      <c r="AX170" s="258" t="s">
        <v>76</v>
      </c>
      <c r="AY170" s="259" t="s">
        <v>162</v>
      </c>
    </row>
    <row r="171" spans="2:65" s="250" customFormat="1">
      <c r="B171" s="249"/>
      <c r="D171" s="251" t="s">
        <v>198</v>
      </c>
      <c r="E171" s="252" t="s">
        <v>1</v>
      </c>
      <c r="F171" s="253" t="s">
        <v>895</v>
      </c>
      <c r="H171" s="254">
        <v>38.356999999999999</v>
      </c>
      <c r="I171" s="87"/>
      <c r="L171" s="249"/>
      <c r="M171" s="255"/>
      <c r="T171" s="256"/>
      <c r="AT171" s="252" t="s">
        <v>198</v>
      </c>
      <c r="AU171" s="252" t="s">
        <v>85</v>
      </c>
      <c r="AV171" s="250" t="s">
        <v>85</v>
      </c>
      <c r="AW171" s="250" t="s">
        <v>32</v>
      </c>
      <c r="AX171" s="250" t="s">
        <v>76</v>
      </c>
      <c r="AY171" s="252" t="s">
        <v>162</v>
      </c>
    </row>
    <row r="172" spans="2:65" s="258" customFormat="1">
      <c r="B172" s="257"/>
      <c r="D172" s="251" t="s">
        <v>198</v>
      </c>
      <c r="E172" s="259" t="s">
        <v>1</v>
      </c>
      <c r="F172" s="260" t="s">
        <v>881</v>
      </c>
      <c r="H172" s="259" t="s">
        <v>1</v>
      </c>
      <c r="I172" s="88"/>
      <c r="L172" s="257"/>
      <c r="M172" s="261"/>
      <c r="T172" s="262"/>
      <c r="AT172" s="259" t="s">
        <v>198</v>
      </c>
      <c r="AU172" s="259" t="s">
        <v>85</v>
      </c>
      <c r="AV172" s="258" t="s">
        <v>83</v>
      </c>
      <c r="AW172" s="258" t="s">
        <v>32</v>
      </c>
      <c r="AX172" s="258" t="s">
        <v>76</v>
      </c>
      <c r="AY172" s="259" t="s">
        <v>162</v>
      </c>
    </row>
    <row r="173" spans="2:65" s="250" customFormat="1">
      <c r="B173" s="249"/>
      <c r="D173" s="251" t="s">
        <v>198</v>
      </c>
      <c r="E173" s="252" t="s">
        <v>1</v>
      </c>
      <c r="F173" s="253" t="s">
        <v>896</v>
      </c>
      <c r="H173" s="254">
        <v>44.063000000000002</v>
      </c>
      <c r="I173" s="87"/>
      <c r="L173" s="249"/>
      <c r="M173" s="255"/>
      <c r="T173" s="256"/>
      <c r="AT173" s="252" t="s">
        <v>198</v>
      </c>
      <c r="AU173" s="252" t="s">
        <v>85</v>
      </c>
      <c r="AV173" s="250" t="s">
        <v>85</v>
      </c>
      <c r="AW173" s="250" t="s">
        <v>32</v>
      </c>
      <c r="AX173" s="250" t="s">
        <v>76</v>
      </c>
      <c r="AY173" s="252" t="s">
        <v>162</v>
      </c>
    </row>
    <row r="174" spans="2:65" s="264" customFormat="1">
      <c r="B174" s="263"/>
      <c r="D174" s="251" t="s">
        <v>198</v>
      </c>
      <c r="E174" s="265" t="s">
        <v>1</v>
      </c>
      <c r="F174" s="266" t="s">
        <v>236</v>
      </c>
      <c r="H174" s="267">
        <v>82.42</v>
      </c>
      <c r="I174" s="89"/>
      <c r="L174" s="263"/>
      <c r="M174" s="268"/>
      <c r="T174" s="269"/>
      <c r="AT174" s="265" t="s">
        <v>198</v>
      </c>
      <c r="AU174" s="265" t="s">
        <v>85</v>
      </c>
      <c r="AV174" s="264" t="s">
        <v>169</v>
      </c>
      <c r="AW174" s="264" t="s">
        <v>32</v>
      </c>
      <c r="AX174" s="264" t="s">
        <v>83</v>
      </c>
      <c r="AY174" s="265" t="s">
        <v>162</v>
      </c>
    </row>
    <row r="175" spans="2:65" s="162" customFormat="1" ht="21.75" customHeight="1">
      <c r="B175" s="161"/>
      <c r="C175" s="237" t="s">
        <v>8</v>
      </c>
      <c r="D175" s="237" t="s">
        <v>164</v>
      </c>
      <c r="E175" s="238" t="s">
        <v>268</v>
      </c>
      <c r="F175" s="239" t="s">
        <v>269</v>
      </c>
      <c r="G175" s="240" t="s">
        <v>167</v>
      </c>
      <c r="H175" s="241">
        <v>136.75200000000001</v>
      </c>
      <c r="I175" s="86"/>
      <c r="J175" s="242">
        <f>ROUND(I175*H175,2)</f>
        <v>0</v>
      </c>
      <c r="K175" s="239" t="s">
        <v>168</v>
      </c>
      <c r="L175" s="161"/>
      <c r="M175" s="243" t="s">
        <v>1</v>
      </c>
      <c r="N175" s="244" t="s">
        <v>41</v>
      </c>
      <c r="P175" s="245">
        <f>O175*H175</f>
        <v>0</v>
      </c>
      <c r="Q175" s="245">
        <v>6.9999999999999999E-4</v>
      </c>
      <c r="R175" s="245">
        <f>Q175*H175</f>
        <v>9.5726400000000003E-2</v>
      </c>
      <c r="S175" s="245">
        <v>0</v>
      </c>
      <c r="T175" s="246">
        <f>S175*H175</f>
        <v>0</v>
      </c>
      <c r="AR175" s="247" t="s">
        <v>169</v>
      </c>
      <c r="AT175" s="247" t="s">
        <v>164</v>
      </c>
      <c r="AU175" s="247" t="s">
        <v>85</v>
      </c>
      <c r="AY175" s="151" t="s">
        <v>162</v>
      </c>
      <c r="BE175" s="248">
        <f>IF(N175="základní",J175,0)</f>
        <v>0</v>
      </c>
      <c r="BF175" s="248">
        <f>IF(N175="snížená",J175,0)</f>
        <v>0</v>
      </c>
      <c r="BG175" s="248">
        <f>IF(N175="zákl. přenesená",J175,0)</f>
        <v>0</v>
      </c>
      <c r="BH175" s="248">
        <f>IF(N175="sníž. přenesená",J175,0)</f>
        <v>0</v>
      </c>
      <c r="BI175" s="248">
        <f>IF(N175="nulová",J175,0)</f>
        <v>0</v>
      </c>
      <c r="BJ175" s="151" t="s">
        <v>83</v>
      </c>
      <c r="BK175" s="248">
        <f>ROUND(I175*H175,2)</f>
        <v>0</v>
      </c>
      <c r="BL175" s="151" t="s">
        <v>169</v>
      </c>
      <c r="BM175" s="247" t="s">
        <v>897</v>
      </c>
    </row>
    <row r="176" spans="2:65" s="258" customFormat="1">
      <c r="B176" s="257"/>
      <c r="D176" s="251" t="s">
        <v>198</v>
      </c>
      <c r="E176" s="259" t="s">
        <v>1</v>
      </c>
      <c r="F176" s="260" t="s">
        <v>888</v>
      </c>
      <c r="H176" s="259" t="s">
        <v>1</v>
      </c>
      <c r="I176" s="88"/>
      <c r="L176" s="257"/>
      <c r="M176" s="261"/>
      <c r="T176" s="262"/>
      <c r="AT176" s="259" t="s">
        <v>198</v>
      </c>
      <c r="AU176" s="259" t="s">
        <v>85</v>
      </c>
      <c r="AV176" s="258" t="s">
        <v>83</v>
      </c>
      <c r="AW176" s="258" t="s">
        <v>32</v>
      </c>
      <c r="AX176" s="258" t="s">
        <v>76</v>
      </c>
      <c r="AY176" s="259" t="s">
        <v>162</v>
      </c>
    </row>
    <row r="177" spans="2:65" s="250" customFormat="1">
      <c r="B177" s="249"/>
      <c r="D177" s="251" t="s">
        <v>198</v>
      </c>
      <c r="E177" s="252" t="s">
        <v>1</v>
      </c>
      <c r="F177" s="253" t="s">
        <v>898</v>
      </c>
      <c r="H177" s="254">
        <v>6.4</v>
      </c>
      <c r="I177" s="87"/>
      <c r="L177" s="249"/>
      <c r="M177" s="255"/>
      <c r="T177" s="256"/>
      <c r="AT177" s="252" t="s">
        <v>198</v>
      </c>
      <c r="AU177" s="252" t="s">
        <v>85</v>
      </c>
      <c r="AV177" s="250" t="s">
        <v>85</v>
      </c>
      <c r="AW177" s="250" t="s">
        <v>32</v>
      </c>
      <c r="AX177" s="250" t="s">
        <v>76</v>
      </c>
      <c r="AY177" s="252" t="s">
        <v>162</v>
      </c>
    </row>
    <row r="178" spans="2:65" s="258" customFormat="1">
      <c r="B178" s="257"/>
      <c r="D178" s="251" t="s">
        <v>198</v>
      </c>
      <c r="E178" s="259" t="s">
        <v>1</v>
      </c>
      <c r="F178" s="260" t="s">
        <v>867</v>
      </c>
      <c r="H178" s="259" t="s">
        <v>1</v>
      </c>
      <c r="I178" s="88"/>
      <c r="L178" s="257"/>
      <c r="M178" s="261"/>
      <c r="T178" s="262"/>
      <c r="AT178" s="259" t="s">
        <v>198</v>
      </c>
      <c r="AU178" s="259" t="s">
        <v>85</v>
      </c>
      <c r="AV178" s="258" t="s">
        <v>83</v>
      </c>
      <c r="AW178" s="258" t="s">
        <v>32</v>
      </c>
      <c r="AX178" s="258" t="s">
        <v>76</v>
      </c>
      <c r="AY178" s="259" t="s">
        <v>162</v>
      </c>
    </row>
    <row r="179" spans="2:65" s="250" customFormat="1">
      <c r="B179" s="249"/>
      <c r="D179" s="251" t="s">
        <v>198</v>
      </c>
      <c r="E179" s="252" t="s">
        <v>1</v>
      </c>
      <c r="F179" s="253" t="s">
        <v>899</v>
      </c>
      <c r="H179" s="254">
        <v>52.271999999999998</v>
      </c>
      <c r="I179" s="87"/>
      <c r="L179" s="249"/>
      <c r="M179" s="255"/>
      <c r="T179" s="256"/>
      <c r="AT179" s="252" t="s">
        <v>198</v>
      </c>
      <c r="AU179" s="252" t="s">
        <v>85</v>
      </c>
      <c r="AV179" s="250" t="s">
        <v>85</v>
      </c>
      <c r="AW179" s="250" t="s">
        <v>32</v>
      </c>
      <c r="AX179" s="250" t="s">
        <v>76</v>
      </c>
      <c r="AY179" s="252" t="s">
        <v>162</v>
      </c>
    </row>
    <row r="180" spans="2:65" s="258" customFormat="1">
      <c r="B180" s="257"/>
      <c r="D180" s="251" t="s">
        <v>198</v>
      </c>
      <c r="E180" s="259" t="s">
        <v>1</v>
      </c>
      <c r="F180" s="260" t="s">
        <v>870</v>
      </c>
      <c r="H180" s="259" t="s">
        <v>1</v>
      </c>
      <c r="I180" s="88"/>
      <c r="L180" s="257"/>
      <c r="M180" s="261"/>
      <c r="T180" s="262"/>
      <c r="AT180" s="259" t="s">
        <v>198</v>
      </c>
      <c r="AU180" s="259" t="s">
        <v>85</v>
      </c>
      <c r="AV180" s="258" t="s">
        <v>83</v>
      </c>
      <c r="AW180" s="258" t="s">
        <v>32</v>
      </c>
      <c r="AX180" s="258" t="s">
        <v>76</v>
      </c>
      <c r="AY180" s="259" t="s">
        <v>162</v>
      </c>
    </row>
    <row r="181" spans="2:65" s="250" customFormat="1">
      <c r="B181" s="249"/>
      <c r="D181" s="251" t="s">
        <v>198</v>
      </c>
      <c r="E181" s="252" t="s">
        <v>1</v>
      </c>
      <c r="F181" s="253" t="s">
        <v>900</v>
      </c>
      <c r="H181" s="254">
        <v>78.08</v>
      </c>
      <c r="I181" s="87"/>
      <c r="L181" s="249"/>
      <c r="M181" s="255"/>
      <c r="T181" s="256"/>
      <c r="AT181" s="252" t="s">
        <v>198</v>
      </c>
      <c r="AU181" s="252" t="s">
        <v>85</v>
      </c>
      <c r="AV181" s="250" t="s">
        <v>85</v>
      </c>
      <c r="AW181" s="250" t="s">
        <v>32</v>
      </c>
      <c r="AX181" s="250" t="s">
        <v>76</v>
      </c>
      <c r="AY181" s="252" t="s">
        <v>162</v>
      </c>
    </row>
    <row r="182" spans="2:65" s="264" customFormat="1">
      <c r="B182" s="263"/>
      <c r="D182" s="251" t="s">
        <v>198</v>
      </c>
      <c r="E182" s="265" t="s">
        <v>1</v>
      </c>
      <c r="F182" s="266" t="s">
        <v>236</v>
      </c>
      <c r="H182" s="267">
        <v>136.75200000000001</v>
      </c>
      <c r="I182" s="89"/>
      <c r="L182" s="263"/>
      <c r="M182" s="268"/>
      <c r="T182" s="269"/>
      <c r="AT182" s="265" t="s">
        <v>198</v>
      </c>
      <c r="AU182" s="265" t="s">
        <v>85</v>
      </c>
      <c r="AV182" s="264" t="s">
        <v>169</v>
      </c>
      <c r="AW182" s="264" t="s">
        <v>32</v>
      </c>
      <c r="AX182" s="264" t="s">
        <v>83</v>
      </c>
      <c r="AY182" s="265" t="s">
        <v>162</v>
      </c>
    </row>
    <row r="183" spans="2:65" s="162" customFormat="1" ht="16.5" customHeight="1">
      <c r="B183" s="161"/>
      <c r="C183" s="237" t="s">
        <v>218</v>
      </c>
      <c r="D183" s="237" t="s">
        <v>164</v>
      </c>
      <c r="E183" s="238" t="s">
        <v>273</v>
      </c>
      <c r="F183" s="239" t="s">
        <v>274</v>
      </c>
      <c r="G183" s="240" t="s">
        <v>167</v>
      </c>
      <c r="H183" s="241">
        <v>136.75200000000001</v>
      </c>
      <c r="I183" s="86"/>
      <c r="J183" s="242">
        <f>ROUND(I183*H183,2)</f>
        <v>0</v>
      </c>
      <c r="K183" s="239" t="s">
        <v>168</v>
      </c>
      <c r="L183" s="161"/>
      <c r="M183" s="243" t="s">
        <v>1</v>
      </c>
      <c r="N183" s="244" t="s">
        <v>41</v>
      </c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AR183" s="247" t="s">
        <v>169</v>
      </c>
      <c r="AT183" s="247" t="s">
        <v>164</v>
      </c>
      <c r="AU183" s="247" t="s">
        <v>85</v>
      </c>
      <c r="AY183" s="151" t="s">
        <v>162</v>
      </c>
      <c r="BE183" s="248">
        <f>IF(N183="základní",J183,0)</f>
        <v>0</v>
      </c>
      <c r="BF183" s="248">
        <f>IF(N183="snížená",J183,0)</f>
        <v>0</v>
      </c>
      <c r="BG183" s="248">
        <f>IF(N183="zákl. přenesená",J183,0)</f>
        <v>0</v>
      </c>
      <c r="BH183" s="248">
        <f>IF(N183="sníž. přenesená",J183,0)</f>
        <v>0</v>
      </c>
      <c r="BI183" s="248">
        <f>IF(N183="nulová",J183,0)</f>
        <v>0</v>
      </c>
      <c r="BJ183" s="151" t="s">
        <v>83</v>
      </c>
      <c r="BK183" s="248">
        <f>ROUND(I183*H183,2)</f>
        <v>0</v>
      </c>
      <c r="BL183" s="151" t="s">
        <v>169</v>
      </c>
      <c r="BM183" s="247" t="s">
        <v>901</v>
      </c>
    </row>
    <row r="184" spans="2:65" s="162" customFormat="1" ht="24.2" customHeight="1">
      <c r="B184" s="161"/>
      <c r="C184" s="237" t="s">
        <v>224</v>
      </c>
      <c r="D184" s="237" t="s">
        <v>164</v>
      </c>
      <c r="E184" s="238" t="s">
        <v>264</v>
      </c>
      <c r="F184" s="239" t="s">
        <v>265</v>
      </c>
      <c r="G184" s="240" t="s">
        <v>167</v>
      </c>
      <c r="H184" s="241">
        <v>82.42</v>
      </c>
      <c r="I184" s="86"/>
      <c r="J184" s="242">
        <f>ROUND(I184*H184,2)</f>
        <v>0</v>
      </c>
      <c r="K184" s="239" t="s">
        <v>168</v>
      </c>
      <c r="L184" s="161"/>
      <c r="M184" s="243" t="s">
        <v>1</v>
      </c>
      <c r="N184" s="244" t="s">
        <v>41</v>
      </c>
      <c r="P184" s="245">
        <f>O184*H184</f>
        <v>0</v>
      </c>
      <c r="Q184" s="245">
        <v>0</v>
      </c>
      <c r="R184" s="245">
        <f>Q184*H184</f>
        <v>0</v>
      </c>
      <c r="S184" s="245">
        <v>0</v>
      </c>
      <c r="T184" s="246">
        <f>S184*H184</f>
        <v>0</v>
      </c>
      <c r="AR184" s="247" t="s">
        <v>169</v>
      </c>
      <c r="AT184" s="247" t="s">
        <v>164</v>
      </c>
      <c r="AU184" s="247" t="s">
        <v>85</v>
      </c>
      <c r="AY184" s="151" t="s">
        <v>162</v>
      </c>
      <c r="BE184" s="248">
        <f>IF(N184="základní",J184,0)</f>
        <v>0</v>
      </c>
      <c r="BF184" s="248">
        <f>IF(N184="snížená",J184,0)</f>
        <v>0</v>
      </c>
      <c r="BG184" s="248">
        <f>IF(N184="zákl. přenesená",J184,0)</f>
        <v>0</v>
      </c>
      <c r="BH184" s="248">
        <f>IF(N184="sníž. přenesená",J184,0)</f>
        <v>0</v>
      </c>
      <c r="BI184" s="248">
        <f>IF(N184="nulová",J184,0)</f>
        <v>0</v>
      </c>
      <c r="BJ184" s="151" t="s">
        <v>83</v>
      </c>
      <c r="BK184" s="248">
        <f>ROUND(I184*H184,2)</f>
        <v>0</v>
      </c>
      <c r="BL184" s="151" t="s">
        <v>169</v>
      </c>
      <c r="BM184" s="247" t="s">
        <v>902</v>
      </c>
    </row>
    <row r="185" spans="2:65" s="162" customFormat="1" ht="24.2" customHeight="1">
      <c r="B185" s="161"/>
      <c r="C185" s="237" t="s">
        <v>229</v>
      </c>
      <c r="D185" s="237" t="s">
        <v>164</v>
      </c>
      <c r="E185" s="238" t="s">
        <v>903</v>
      </c>
      <c r="F185" s="239" t="s">
        <v>904</v>
      </c>
      <c r="G185" s="240" t="s">
        <v>232</v>
      </c>
      <c r="H185" s="241">
        <v>114.97799999999999</v>
      </c>
      <c r="I185" s="86"/>
      <c r="J185" s="242">
        <f>ROUND(I185*H185,2)</f>
        <v>0</v>
      </c>
      <c r="K185" s="239" t="s">
        <v>168</v>
      </c>
      <c r="L185" s="161"/>
      <c r="M185" s="243" t="s">
        <v>1</v>
      </c>
      <c r="N185" s="244" t="s">
        <v>41</v>
      </c>
      <c r="P185" s="245">
        <f>O185*H185</f>
        <v>0</v>
      </c>
      <c r="Q185" s="245">
        <v>0</v>
      </c>
      <c r="R185" s="245">
        <f>Q185*H185</f>
        <v>0</v>
      </c>
      <c r="S185" s="245">
        <v>0</v>
      </c>
      <c r="T185" s="246">
        <f>S185*H185</f>
        <v>0</v>
      </c>
      <c r="AR185" s="247" t="s">
        <v>169</v>
      </c>
      <c r="AT185" s="247" t="s">
        <v>164</v>
      </c>
      <c r="AU185" s="247" t="s">
        <v>85</v>
      </c>
      <c r="AY185" s="151" t="s">
        <v>162</v>
      </c>
      <c r="BE185" s="248">
        <f>IF(N185="základní",J185,0)</f>
        <v>0</v>
      </c>
      <c r="BF185" s="248">
        <f>IF(N185="snížená",J185,0)</f>
        <v>0</v>
      </c>
      <c r="BG185" s="248">
        <f>IF(N185="zákl. přenesená",J185,0)</f>
        <v>0</v>
      </c>
      <c r="BH185" s="248">
        <f>IF(N185="sníž. přenesená",J185,0)</f>
        <v>0</v>
      </c>
      <c r="BI185" s="248">
        <f>IF(N185="nulová",J185,0)</f>
        <v>0</v>
      </c>
      <c r="BJ185" s="151" t="s">
        <v>83</v>
      </c>
      <c r="BK185" s="248">
        <f>ROUND(I185*H185,2)</f>
        <v>0</v>
      </c>
      <c r="BL185" s="151" t="s">
        <v>169</v>
      </c>
      <c r="BM185" s="247" t="s">
        <v>905</v>
      </c>
    </row>
    <row r="186" spans="2:65" s="258" customFormat="1">
      <c r="B186" s="257"/>
      <c r="D186" s="251" t="s">
        <v>198</v>
      </c>
      <c r="E186" s="259" t="s">
        <v>1</v>
      </c>
      <c r="F186" s="260" t="s">
        <v>906</v>
      </c>
      <c r="H186" s="259" t="s">
        <v>1</v>
      </c>
      <c r="I186" s="88"/>
      <c r="L186" s="257"/>
      <c r="M186" s="261"/>
      <c r="T186" s="262"/>
      <c r="AT186" s="259" t="s">
        <v>198</v>
      </c>
      <c r="AU186" s="259" t="s">
        <v>85</v>
      </c>
      <c r="AV186" s="258" t="s">
        <v>83</v>
      </c>
      <c r="AW186" s="258" t="s">
        <v>32</v>
      </c>
      <c r="AX186" s="258" t="s">
        <v>76</v>
      </c>
      <c r="AY186" s="259" t="s">
        <v>162</v>
      </c>
    </row>
    <row r="187" spans="2:65" s="250" customFormat="1">
      <c r="B187" s="249"/>
      <c r="D187" s="251" t="s">
        <v>198</v>
      </c>
      <c r="E187" s="252" t="s">
        <v>1</v>
      </c>
      <c r="F187" s="253" t="s">
        <v>907</v>
      </c>
      <c r="H187" s="254">
        <v>114.97799999999999</v>
      </c>
      <c r="I187" s="87"/>
      <c r="L187" s="249"/>
      <c r="M187" s="255"/>
      <c r="T187" s="256"/>
      <c r="AT187" s="252" t="s">
        <v>198</v>
      </c>
      <c r="AU187" s="252" t="s">
        <v>85</v>
      </c>
      <c r="AV187" s="250" t="s">
        <v>85</v>
      </c>
      <c r="AW187" s="250" t="s">
        <v>32</v>
      </c>
      <c r="AX187" s="250" t="s">
        <v>83</v>
      </c>
      <c r="AY187" s="252" t="s">
        <v>162</v>
      </c>
    </row>
    <row r="188" spans="2:65" s="162" customFormat="1" ht="24.2" customHeight="1">
      <c r="B188" s="161"/>
      <c r="C188" s="237" t="s">
        <v>237</v>
      </c>
      <c r="D188" s="237" t="s">
        <v>164</v>
      </c>
      <c r="E188" s="238" t="s">
        <v>908</v>
      </c>
      <c r="F188" s="239" t="s">
        <v>909</v>
      </c>
      <c r="G188" s="240" t="s">
        <v>232</v>
      </c>
      <c r="H188" s="241">
        <v>114.97799999999999</v>
      </c>
      <c r="I188" s="86"/>
      <c r="J188" s="242">
        <f>ROUND(I188*H188,2)</f>
        <v>0</v>
      </c>
      <c r="K188" s="239" t="s">
        <v>168</v>
      </c>
      <c r="L188" s="161"/>
      <c r="M188" s="243" t="s">
        <v>1</v>
      </c>
      <c r="N188" s="244" t="s">
        <v>41</v>
      </c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AR188" s="247" t="s">
        <v>169</v>
      </c>
      <c r="AT188" s="247" t="s">
        <v>164</v>
      </c>
      <c r="AU188" s="247" t="s">
        <v>85</v>
      </c>
      <c r="AY188" s="151" t="s">
        <v>162</v>
      </c>
      <c r="BE188" s="248">
        <f>IF(N188="základní",J188,0)</f>
        <v>0</v>
      </c>
      <c r="BF188" s="248">
        <f>IF(N188="snížená",J188,0)</f>
        <v>0</v>
      </c>
      <c r="BG188" s="248">
        <f>IF(N188="zákl. přenesená",J188,0)</f>
        <v>0</v>
      </c>
      <c r="BH188" s="248">
        <f>IF(N188="sníž. přenesená",J188,0)</f>
        <v>0</v>
      </c>
      <c r="BI188" s="248">
        <f>IF(N188="nulová",J188,0)</f>
        <v>0</v>
      </c>
      <c r="BJ188" s="151" t="s">
        <v>83</v>
      </c>
      <c r="BK188" s="248">
        <f>ROUND(I188*H188,2)</f>
        <v>0</v>
      </c>
      <c r="BL188" s="151" t="s">
        <v>169</v>
      </c>
      <c r="BM188" s="247" t="s">
        <v>910</v>
      </c>
    </row>
    <row r="189" spans="2:65" s="258" customFormat="1">
      <c r="B189" s="257"/>
      <c r="D189" s="251" t="s">
        <v>198</v>
      </c>
      <c r="E189" s="259" t="s">
        <v>1</v>
      </c>
      <c r="F189" s="260" t="s">
        <v>906</v>
      </c>
      <c r="H189" s="259" t="s">
        <v>1</v>
      </c>
      <c r="I189" s="88"/>
      <c r="L189" s="257"/>
      <c r="M189" s="261"/>
      <c r="T189" s="262"/>
      <c r="AT189" s="259" t="s">
        <v>198</v>
      </c>
      <c r="AU189" s="259" t="s">
        <v>85</v>
      </c>
      <c r="AV189" s="258" t="s">
        <v>83</v>
      </c>
      <c r="AW189" s="258" t="s">
        <v>32</v>
      </c>
      <c r="AX189" s="258" t="s">
        <v>76</v>
      </c>
      <c r="AY189" s="259" t="s">
        <v>162</v>
      </c>
    </row>
    <row r="190" spans="2:65" s="250" customFormat="1">
      <c r="B190" s="249"/>
      <c r="D190" s="251" t="s">
        <v>198</v>
      </c>
      <c r="E190" s="252" t="s">
        <v>1</v>
      </c>
      <c r="F190" s="253" t="s">
        <v>907</v>
      </c>
      <c r="H190" s="254">
        <v>114.97799999999999</v>
      </c>
      <c r="I190" s="87"/>
      <c r="L190" s="249"/>
      <c r="M190" s="255"/>
      <c r="T190" s="256"/>
      <c r="AT190" s="252" t="s">
        <v>198</v>
      </c>
      <c r="AU190" s="252" t="s">
        <v>85</v>
      </c>
      <c r="AV190" s="250" t="s">
        <v>85</v>
      </c>
      <c r="AW190" s="250" t="s">
        <v>32</v>
      </c>
      <c r="AX190" s="250" t="s">
        <v>83</v>
      </c>
      <c r="AY190" s="252" t="s">
        <v>162</v>
      </c>
    </row>
    <row r="191" spans="2:65" s="162" customFormat="1" ht="33" customHeight="1">
      <c r="B191" s="161"/>
      <c r="C191" s="237" t="s">
        <v>242</v>
      </c>
      <c r="D191" s="237" t="s">
        <v>164</v>
      </c>
      <c r="E191" s="238" t="s">
        <v>319</v>
      </c>
      <c r="F191" s="239" t="s">
        <v>320</v>
      </c>
      <c r="G191" s="240" t="s">
        <v>232</v>
      </c>
      <c r="H191" s="241">
        <v>38.942</v>
      </c>
      <c r="I191" s="86"/>
      <c r="J191" s="242">
        <f>ROUND(I191*H191,2)</f>
        <v>0</v>
      </c>
      <c r="K191" s="239" t="s">
        <v>168</v>
      </c>
      <c r="L191" s="161"/>
      <c r="M191" s="243" t="s">
        <v>1</v>
      </c>
      <c r="N191" s="244" t="s">
        <v>41</v>
      </c>
      <c r="P191" s="245">
        <f>O191*H191</f>
        <v>0</v>
      </c>
      <c r="Q191" s="245">
        <v>0</v>
      </c>
      <c r="R191" s="245">
        <f>Q191*H191</f>
        <v>0</v>
      </c>
      <c r="S191" s="245">
        <v>0</v>
      </c>
      <c r="T191" s="246">
        <f>S191*H191</f>
        <v>0</v>
      </c>
      <c r="AR191" s="247" t="s">
        <v>169</v>
      </c>
      <c r="AT191" s="247" t="s">
        <v>164</v>
      </c>
      <c r="AU191" s="247" t="s">
        <v>85</v>
      </c>
      <c r="AY191" s="151" t="s">
        <v>162</v>
      </c>
      <c r="BE191" s="248">
        <f>IF(N191="základní",J191,0)</f>
        <v>0</v>
      </c>
      <c r="BF191" s="248">
        <f>IF(N191="snížená",J191,0)</f>
        <v>0</v>
      </c>
      <c r="BG191" s="248">
        <f>IF(N191="zákl. přenesená",J191,0)</f>
        <v>0</v>
      </c>
      <c r="BH191" s="248">
        <f>IF(N191="sníž. přenesená",J191,0)</f>
        <v>0</v>
      </c>
      <c r="BI191" s="248">
        <f>IF(N191="nulová",J191,0)</f>
        <v>0</v>
      </c>
      <c r="BJ191" s="151" t="s">
        <v>83</v>
      </c>
      <c r="BK191" s="248">
        <f>ROUND(I191*H191,2)</f>
        <v>0</v>
      </c>
      <c r="BL191" s="151" t="s">
        <v>169</v>
      </c>
      <c r="BM191" s="247" t="s">
        <v>911</v>
      </c>
    </row>
    <row r="192" spans="2:65" s="258" customFormat="1">
      <c r="B192" s="257"/>
      <c r="D192" s="251" t="s">
        <v>198</v>
      </c>
      <c r="E192" s="259" t="s">
        <v>1</v>
      </c>
      <c r="F192" s="260" t="s">
        <v>912</v>
      </c>
      <c r="H192" s="259" t="s">
        <v>1</v>
      </c>
      <c r="I192" s="88"/>
      <c r="L192" s="257"/>
      <c r="M192" s="261"/>
      <c r="T192" s="262"/>
      <c r="AT192" s="259" t="s">
        <v>198</v>
      </c>
      <c r="AU192" s="259" t="s">
        <v>85</v>
      </c>
      <c r="AV192" s="258" t="s">
        <v>83</v>
      </c>
      <c r="AW192" s="258" t="s">
        <v>32</v>
      </c>
      <c r="AX192" s="258" t="s">
        <v>76</v>
      </c>
      <c r="AY192" s="259" t="s">
        <v>162</v>
      </c>
    </row>
    <row r="193" spans="2:65" s="250" customFormat="1">
      <c r="B193" s="249"/>
      <c r="D193" s="251" t="s">
        <v>198</v>
      </c>
      <c r="E193" s="252" t="s">
        <v>1</v>
      </c>
      <c r="F193" s="253" t="s">
        <v>913</v>
      </c>
      <c r="H193" s="254">
        <v>192.86199999999999</v>
      </c>
      <c r="I193" s="87"/>
      <c r="L193" s="249"/>
      <c r="M193" s="255"/>
      <c r="T193" s="256"/>
      <c r="AT193" s="252" t="s">
        <v>198</v>
      </c>
      <c r="AU193" s="252" t="s">
        <v>85</v>
      </c>
      <c r="AV193" s="250" t="s">
        <v>85</v>
      </c>
      <c r="AW193" s="250" t="s">
        <v>32</v>
      </c>
      <c r="AX193" s="250" t="s">
        <v>76</v>
      </c>
      <c r="AY193" s="252" t="s">
        <v>162</v>
      </c>
    </row>
    <row r="194" spans="2:65" s="250" customFormat="1">
      <c r="B194" s="249"/>
      <c r="D194" s="251" t="s">
        <v>198</v>
      </c>
      <c r="E194" s="252" t="s">
        <v>1</v>
      </c>
      <c r="F194" s="253" t="s">
        <v>914</v>
      </c>
      <c r="H194" s="254">
        <v>-114.97799999999999</v>
      </c>
      <c r="I194" s="87"/>
      <c r="L194" s="249"/>
      <c r="M194" s="255"/>
      <c r="T194" s="256"/>
      <c r="AT194" s="252" t="s">
        <v>198</v>
      </c>
      <c r="AU194" s="252" t="s">
        <v>85</v>
      </c>
      <c r="AV194" s="250" t="s">
        <v>85</v>
      </c>
      <c r="AW194" s="250" t="s">
        <v>32</v>
      </c>
      <c r="AX194" s="250" t="s">
        <v>76</v>
      </c>
      <c r="AY194" s="252" t="s">
        <v>162</v>
      </c>
    </row>
    <row r="195" spans="2:65" s="264" customFormat="1">
      <c r="B195" s="263"/>
      <c r="D195" s="251" t="s">
        <v>198</v>
      </c>
      <c r="E195" s="265" t="s">
        <v>102</v>
      </c>
      <c r="F195" s="266" t="s">
        <v>236</v>
      </c>
      <c r="H195" s="267">
        <v>77.884</v>
      </c>
      <c r="I195" s="89"/>
      <c r="L195" s="263"/>
      <c r="M195" s="268"/>
      <c r="T195" s="269"/>
      <c r="AT195" s="265" t="s">
        <v>198</v>
      </c>
      <c r="AU195" s="265" t="s">
        <v>85</v>
      </c>
      <c r="AV195" s="264" t="s">
        <v>169</v>
      </c>
      <c r="AW195" s="264" t="s">
        <v>32</v>
      </c>
      <c r="AX195" s="264" t="s">
        <v>76</v>
      </c>
      <c r="AY195" s="265" t="s">
        <v>162</v>
      </c>
    </row>
    <row r="196" spans="2:65" s="250" customFormat="1">
      <c r="B196" s="249"/>
      <c r="D196" s="251" t="s">
        <v>198</v>
      </c>
      <c r="E196" s="252" t="s">
        <v>1</v>
      </c>
      <c r="F196" s="253" t="s">
        <v>915</v>
      </c>
      <c r="H196" s="254">
        <v>38.942</v>
      </c>
      <c r="I196" s="87"/>
      <c r="L196" s="249"/>
      <c r="M196" s="255"/>
      <c r="T196" s="256"/>
      <c r="AT196" s="252" t="s">
        <v>198</v>
      </c>
      <c r="AU196" s="252" t="s">
        <v>85</v>
      </c>
      <c r="AV196" s="250" t="s">
        <v>85</v>
      </c>
      <c r="AW196" s="250" t="s">
        <v>32</v>
      </c>
      <c r="AX196" s="250" t="s">
        <v>83</v>
      </c>
      <c r="AY196" s="252" t="s">
        <v>162</v>
      </c>
    </row>
    <row r="197" spans="2:65" s="162" customFormat="1" ht="37.9" customHeight="1">
      <c r="B197" s="161"/>
      <c r="C197" s="237" t="s">
        <v>247</v>
      </c>
      <c r="D197" s="237" t="s">
        <v>164</v>
      </c>
      <c r="E197" s="238" t="s">
        <v>324</v>
      </c>
      <c r="F197" s="239" t="s">
        <v>325</v>
      </c>
      <c r="G197" s="240" t="s">
        <v>232</v>
      </c>
      <c r="H197" s="241">
        <v>389.42</v>
      </c>
      <c r="I197" s="86"/>
      <c r="J197" s="242">
        <f>ROUND(I197*H197,2)</f>
        <v>0</v>
      </c>
      <c r="K197" s="239" t="s">
        <v>168</v>
      </c>
      <c r="L197" s="161"/>
      <c r="M197" s="243" t="s">
        <v>1</v>
      </c>
      <c r="N197" s="244" t="s">
        <v>41</v>
      </c>
      <c r="P197" s="245">
        <f>O197*H197</f>
        <v>0</v>
      </c>
      <c r="Q197" s="245">
        <v>0</v>
      </c>
      <c r="R197" s="245">
        <f>Q197*H197</f>
        <v>0</v>
      </c>
      <c r="S197" s="245">
        <v>0</v>
      </c>
      <c r="T197" s="246">
        <f>S197*H197</f>
        <v>0</v>
      </c>
      <c r="AR197" s="247" t="s">
        <v>169</v>
      </c>
      <c r="AT197" s="247" t="s">
        <v>164</v>
      </c>
      <c r="AU197" s="247" t="s">
        <v>85</v>
      </c>
      <c r="AY197" s="151" t="s">
        <v>162</v>
      </c>
      <c r="BE197" s="248">
        <f>IF(N197="základní",J197,0)</f>
        <v>0</v>
      </c>
      <c r="BF197" s="248">
        <f>IF(N197="snížená",J197,0)</f>
        <v>0</v>
      </c>
      <c r="BG197" s="248">
        <f>IF(N197="zákl. přenesená",J197,0)</f>
        <v>0</v>
      </c>
      <c r="BH197" s="248">
        <f>IF(N197="sníž. přenesená",J197,0)</f>
        <v>0</v>
      </c>
      <c r="BI197" s="248">
        <f>IF(N197="nulová",J197,0)</f>
        <v>0</v>
      </c>
      <c r="BJ197" s="151" t="s">
        <v>83</v>
      </c>
      <c r="BK197" s="248">
        <f>ROUND(I197*H197,2)</f>
        <v>0</v>
      </c>
      <c r="BL197" s="151" t="s">
        <v>169</v>
      </c>
      <c r="BM197" s="247" t="s">
        <v>916</v>
      </c>
    </row>
    <row r="198" spans="2:65" s="250" customFormat="1">
      <c r="B198" s="249"/>
      <c r="D198" s="251" t="s">
        <v>198</v>
      </c>
      <c r="E198" s="252" t="s">
        <v>1</v>
      </c>
      <c r="F198" s="253" t="s">
        <v>917</v>
      </c>
      <c r="H198" s="254">
        <v>389.42</v>
      </c>
      <c r="I198" s="87"/>
      <c r="L198" s="249"/>
      <c r="M198" s="255"/>
      <c r="T198" s="256"/>
      <c r="AT198" s="252" t="s">
        <v>198</v>
      </c>
      <c r="AU198" s="252" t="s">
        <v>85</v>
      </c>
      <c r="AV198" s="250" t="s">
        <v>85</v>
      </c>
      <c r="AW198" s="250" t="s">
        <v>32</v>
      </c>
      <c r="AX198" s="250" t="s">
        <v>83</v>
      </c>
      <c r="AY198" s="252" t="s">
        <v>162</v>
      </c>
    </row>
    <row r="199" spans="2:65" s="162" customFormat="1" ht="33" customHeight="1">
      <c r="B199" s="161"/>
      <c r="C199" s="237" t="s">
        <v>253</v>
      </c>
      <c r="D199" s="237" t="s">
        <v>164</v>
      </c>
      <c r="E199" s="238" t="s">
        <v>918</v>
      </c>
      <c r="F199" s="239" t="s">
        <v>919</v>
      </c>
      <c r="G199" s="240" t="s">
        <v>232</v>
      </c>
      <c r="H199" s="241">
        <v>38.942</v>
      </c>
      <c r="I199" s="86"/>
      <c r="J199" s="242">
        <f>ROUND(I199*H199,2)</f>
        <v>0</v>
      </c>
      <c r="K199" s="239" t="s">
        <v>168</v>
      </c>
      <c r="L199" s="161"/>
      <c r="M199" s="243" t="s">
        <v>1</v>
      </c>
      <c r="N199" s="244" t="s">
        <v>41</v>
      </c>
      <c r="P199" s="245">
        <f>O199*H199</f>
        <v>0</v>
      </c>
      <c r="Q199" s="245">
        <v>0</v>
      </c>
      <c r="R199" s="245">
        <f>Q199*H199</f>
        <v>0</v>
      </c>
      <c r="S199" s="245">
        <v>0</v>
      </c>
      <c r="T199" s="246">
        <f>S199*H199</f>
        <v>0</v>
      </c>
      <c r="AR199" s="247" t="s">
        <v>169</v>
      </c>
      <c r="AT199" s="247" t="s">
        <v>164</v>
      </c>
      <c r="AU199" s="247" t="s">
        <v>85</v>
      </c>
      <c r="AY199" s="151" t="s">
        <v>162</v>
      </c>
      <c r="BE199" s="248">
        <f>IF(N199="základní",J199,0)</f>
        <v>0</v>
      </c>
      <c r="BF199" s="248">
        <f>IF(N199="snížená",J199,0)</f>
        <v>0</v>
      </c>
      <c r="BG199" s="248">
        <f>IF(N199="zákl. přenesená",J199,0)</f>
        <v>0</v>
      </c>
      <c r="BH199" s="248">
        <f>IF(N199="sníž. přenesená",J199,0)</f>
        <v>0</v>
      </c>
      <c r="BI199" s="248">
        <f>IF(N199="nulová",J199,0)</f>
        <v>0</v>
      </c>
      <c r="BJ199" s="151" t="s">
        <v>83</v>
      </c>
      <c r="BK199" s="248">
        <f>ROUND(I199*H199,2)</f>
        <v>0</v>
      </c>
      <c r="BL199" s="151" t="s">
        <v>169</v>
      </c>
      <c r="BM199" s="247" t="s">
        <v>920</v>
      </c>
    </row>
    <row r="200" spans="2:65" s="250" customFormat="1">
      <c r="B200" s="249"/>
      <c r="D200" s="251" t="s">
        <v>198</v>
      </c>
      <c r="E200" s="252" t="s">
        <v>1</v>
      </c>
      <c r="F200" s="253" t="s">
        <v>915</v>
      </c>
      <c r="H200" s="254">
        <v>38.942</v>
      </c>
      <c r="I200" s="87"/>
      <c r="L200" s="249"/>
      <c r="M200" s="255"/>
      <c r="T200" s="256"/>
      <c r="AT200" s="252" t="s">
        <v>198</v>
      </c>
      <c r="AU200" s="252" t="s">
        <v>85</v>
      </c>
      <c r="AV200" s="250" t="s">
        <v>85</v>
      </c>
      <c r="AW200" s="250" t="s">
        <v>32</v>
      </c>
      <c r="AX200" s="250" t="s">
        <v>83</v>
      </c>
      <c r="AY200" s="252" t="s">
        <v>162</v>
      </c>
    </row>
    <row r="201" spans="2:65" s="162" customFormat="1" ht="37.9" customHeight="1">
      <c r="B201" s="161"/>
      <c r="C201" s="237" t="s">
        <v>259</v>
      </c>
      <c r="D201" s="237" t="s">
        <v>164</v>
      </c>
      <c r="E201" s="238" t="s">
        <v>921</v>
      </c>
      <c r="F201" s="239" t="s">
        <v>922</v>
      </c>
      <c r="G201" s="240" t="s">
        <v>232</v>
      </c>
      <c r="H201" s="241">
        <v>389.42</v>
      </c>
      <c r="I201" s="86"/>
      <c r="J201" s="242">
        <f>ROUND(I201*H201,2)</f>
        <v>0</v>
      </c>
      <c r="K201" s="239" t="s">
        <v>168</v>
      </c>
      <c r="L201" s="161"/>
      <c r="M201" s="243" t="s">
        <v>1</v>
      </c>
      <c r="N201" s="244" t="s">
        <v>41</v>
      </c>
      <c r="P201" s="245">
        <f>O201*H201</f>
        <v>0</v>
      </c>
      <c r="Q201" s="245">
        <v>0</v>
      </c>
      <c r="R201" s="245">
        <f>Q201*H201</f>
        <v>0</v>
      </c>
      <c r="S201" s="245">
        <v>0</v>
      </c>
      <c r="T201" s="246">
        <f>S201*H201</f>
        <v>0</v>
      </c>
      <c r="AR201" s="247" t="s">
        <v>169</v>
      </c>
      <c r="AT201" s="247" t="s">
        <v>164</v>
      </c>
      <c r="AU201" s="247" t="s">
        <v>85</v>
      </c>
      <c r="AY201" s="151" t="s">
        <v>162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51" t="s">
        <v>83</v>
      </c>
      <c r="BK201" s="248">
        <f>ROUND(I201*H201,2)</f>
        <v>0</v>
      </c>
      <c r="BL201" s="151" t="s">
        <v>169</v>
      </c>
      <c r="BM201" s="247" t="s">
        <v>923</v>
      </c>
    </row>
    <row r="202" spans="2:65" s="250" customFormat="1">
      <c r="B202" s="249"/>
      <c r="D202" s="251" t="s">
        <v>198</v>
      </c>
      <c r="E202" s="252" t="s">
        <v>1</v>
      </c>
      <c r="F202" s="253" t="s">
        <v>917</v>
      </c>
      <c r="H202" s="254">
        <v>389.42</v>
      </c>
      <c r="I202" s="87"/>
      <c r="L202" s="249"/>
      <c r="M202" s="255"/>
      <c r="T202" s="256"/>
      <c r="AT202" s="252" t="s">
        <v>198</v>
      </c>
      <c r="AU202" s="252" t="s">
        <v>85</v>
      </c>
      <c r="AV202" s="250" t="s">
        <v>85</v>
      </c>
      <c r="AW202" s="250" t="s">
        <v>32</v>
      </c>
      <c r="AX202" s="250" t="s">
        <v>83</v>
      </c>
      <c r="AY202" s="252" t="s">
        <v>162</v>
      </c>
    </row>
    <row r="203" spans="2:65" s="162" customFormat="1" ht="24.2" customHeight="1">
      <c r="B203" s="161"/>
      <c r="C203" s="237" t="s">
        <v>7</v>
      </c>
      <c r="D203" s="237" t="s">
        <v>164</v>
      </c>
      <c r="E203" s="238" t="s">
        <v>334</v>
      </c>
      <c r="F203" s="239" t="s">
        <v>335</v>
      </c>
      <c r="G203" s="240" t="s">
        <v>232</v>
      </c>
      <c r="H203" s="241">
        <v>57.488999999999997</v>
      </c>
      <c r="I203" s="86"/>
      <c r="J203" s="242">
        <f>ROUND(I203*H203,2)</f>
        <v>0</v>
      </c>
      <c r="K203" s="239" t="s">
        <v>168</v>
      </c>
      <c r="L203" s="161"/>
      <c r="M203" s="243" t="s">
        <v>1</v>
      </c>
      <c r="N203" s="244" t="s">
        <v>41</v>
      </c>
      <c r="P203" s="245">
        <f>O203*H203</f>
        <v>0</v>
      </c>
      <c r="Q203" s="245">
        <v>0</v>
      </c>
      <c r="R203" s="245">
        <f>Q203*H203</f>
        <v>0</v>
      </c>
      <c r="S203" s="245">
        <v>0</v>
      </c>
      <c r="T203" s="246">
        <f>S203*H203</f>
        <v>0</v>
      </c>
      <c r="AR203" s="247" t="s">
        <v>169</v>
      </c>
      <c r="AT203" s="247" t="s">
        <v>164</v>
      </c>
      <c r="AU203" s="247" t="s">
        <v>85</v>
      </c>
      <c r="AY203" s="151" t="s">
        <v>162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51" t="s">
        <v>83</v>
      </c>
      <c r="BK203" s="248">
        <f>ROUND(I203*H203,2)</f>
        <v>0</v>
      </c>
      <c r="BL203" s="151" t="s">
        <v>169</v>
      </c>
      <c r="BM203" s="247" t="s">
        <v>924</v>
      </c>
    </row>
    <row r="204" spans="2:65" s="258" customFormat="1">
      <c r="B204" s="257"/>
      <c r="D204" s="251" t="s">
        <v>198</v>
      </c>
      <c r="E204" s="259" t="s">
        <v>1</v>
      </c>
      <c r="F204" s="260" t="s">
        <v>925</v>
      </c>
      <c r="H204" s="259" t="s">
        <v>1</v>
      </c>
      <c r="I204" s="88"/>
      <c r="L204" s="257"/>
      <c r="M204" s="261"/>
      <c r="T204" s="262"/>
      <c r="AT204" s="259" t="s">
        <v>198</v>
      </c>
      <c r="AU204" s="259" t="s">
        <v>85</v>
      </c>
      <c r="AV204" s="258" t="s">
        <v>83</v>
      </c>
      <c r="AW204" s="258" t="s">
        <v>32</v>
      </c>
      <c r="AX204" s="258" t="s">
        <v>76</v>
      </c>
      <c r="AY204" s="259" t="s">
        <v>162</v>
      </c>
    </row>
    <row r="205" spans="2:65" s="250" customFormat="1">
      <c r="B205" s="249"/>
      <c r="D205" s="251" t="s">
        <v>198</v>
      </c>
      <c r="E205" s="252" t="s">
        <v>1</v>
      </c>
      <c r="F205" s="253" t="s">
        <v>926</v>
      </c>
      <c r="H205" s="254">
        <v>57.488999999999997</v>
      </c>
      <c r="I205" s="87"/>
      <c r="L205" s="249"/>
      <c r="M205" s="255"/>
      <c r="T205" s="256"/>
      <c r="AT205" s="252" t="s">
        <v>198</v>
      </c>
      <c r="AU205" s="252" t="s">
        <v>85</v>
      </c>
      <c r="AV205" s="250" t="s">
        <v>85</v>
      </c>
      <c r="AW205" s="250" t="s">
        <v>32</v>
      </c>
      <c r="AX205" s="250" t="s">
        <v>83</v>
      </c>
      <c r="AY205" s="252" t="s">
        <v>162</v>
      </c>
    </row>
    <row r="206" spans="2:65" s="162" customFormat="1" ht="24.2" customHeight="1">
      <c r="B206" s="161"/>
      <c r="C206" s="237" t="s">
        <v>267</v>
      </c>
      <c r="D206" s="237" t="s">
        <v>164</v>
      </c>
      <c r="E206" s="238" t="s">
        <v>927</v>
      </c>
      <c r="F206" s="239" t="s">
        <v>928</v>
      </c>
      <c r="G206" s="240" t="s">
        <v>232</v>
      </c>
      <c r="H206" s="241">
        <v>57.488999999999997</v>
      </c>
      <c r="I206" s="86"/>
      <c r="J206" s="242">
        <f>ROUND(I206*H206,2)</f>
        <v>0</v>
      </c>
      <c r="K206" s="239" t="s">
        <v>168</v>
      </c>
      <c r="L206" s="161"/>
      <c r="M206" s="243" t="s">
        <v>1</v>
      </c>
      <c r="N206" s="244" t="s">
        <v>41</v>
      </c>
      <c r="P206" s="245">
        <f>O206*H206</f>
        <v>0</v>
      </c>
      <c r="Q206" s="245">
        <v>0</v>
      </c>
      <c r="R206" s="245">
        <f>Q206*H206</f>
        <v>0</v>
      </c>
      <c r="S206" s="245">
        <v>0</v>
      </c>
      <c r="T206" s="246">
        <f>S206*H206</f>
        <v>0</v>
      </c>
      <c r="AR206" s="247" t="s">
        <v>169</v>
      </c>
      <c r="AT206" s="247" t="s">
        <v>164</v>
      </c>
      <c r="AU206" s="247" t="s">
        <v>85</v>
      </c>
      <c r="AY206" s="151" t="s">
        <v>162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51" t="s">
        <v>83</v>
      </c>
      <c r="BK206" s="248">
        <f>ROUND(I206*H206,2)</f>
        <v>0</v>
      </c>
      <c r="BL206" s="151" t="s">
        <v>169</v>
      </c>
      <c r="BM206" s="247" t="s">
        <v>929</v>
      </c>
    </row>
    <row r="207" spans="2:65" s="258" customFormat="1">
      <c r="B207" s="257"/>
      <c r="D207" s="251" t="s">
        <v>198</v>
      </c>
      <c r="E207" s="259" t="s">
        <v>1</v>
      </c>
      <c r="F207" s="260" t="s">
        <v>925</v>
      </c>
      <c r="H207" s="259" t="s">
        <v>1</v>
      </c>
      <c r="I207" s="88"/>
      <c r="L207" s="257"/>
      <c r="M207" s="261"/>
      <c r="T207" s="262"/>
      <c r="AT207" s="259" t="s">
        <v>198</v>
      </c>
      <c r="AU207" s="259" t="s">
        <v>85</v>
      </c>
      <c r="AV207" s="258" t="s">
        <v>83</v>
      </c>
      <c r="AW207" s="258" t="s">
        <v>32</v>
      </c>
      <c r="AX207" s="258" t="s">
        <v>76</v>
      </c>
      <c r="AY207" s="259" t="s">
        <v>162</v>
      </c>
    </row>
    <row r="208" spans="2:65" s="250" customFormat="1">
      <c r="B208" s="249"/>
      <c r="D208" s="251" t="s">
        <v>198</v>
      </c>
      <c r="E208" s="252" t="s">
        <v>1</v>
      </c>
      <c r="F208" s="253" t="s">
        <v>926</v>
      </c>
      <c r="H208" s="254">
        <v>57.488999999999997</v>
      </c>
      <c r="I208" s="87"/>
      <c r="L208" s="249"/>
      <c r="M208" s="255"/>
      <c r="T208" s="256"/>
      <c r="AT208" s="252" t="s">
        <v>198</v>
      </c>
      <c r="AU208" s="252" t="s">
        <v>85</v>
      </c>
      <c r="AV208" s="250" t="s">
        <v>85</v>
      </c>
      <c r="AW208" s="250" t="s">
        <v>32</v>
      </c>
      <c r="AX208" s="250" t="s">
        <v>83</v>
      </c>
      <c r="AY208" s="252" t="s">
        <v>162</v>
      </c>
    </row>
    <row r="209" spans="2:65" s="162" customFormat="1" ht="33" customHeight="1">
      <c r="B209" s="161"/>
      <c r="C209" s="237" t="s">
        <v>272</v>
      </c>
      <c r="D209" s="237" t="s">
        <v>164</v>
      </c>
      <c r="E209" s="238" t="s">
        <v>359</v>
      </c>
      <c r="F209" s="239" t="s">
        <v>360</v>
      </c>
      <c r="G209" s="240" t="s">
        <v>355</v>
      </c>
      <c r="H209" s="241">
        <v>155.768</v>
      </c>
      <c r="I209" s="86"/>
      <c r="J209" s="242">
        <f>ROUND(I209*H209,2)</f>
        <v>0</v>
      </c>
      <c r="K209" s="239" t="s">
        <v>168</v>
      </c>
      <c r="L209" s="161"/>
      <c r="M209" s="243" t="s">
        <v>1</v>
      </c>
      <c r="N209" s="244" t="s">
        <v>41</v>
      </c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AR209" s="247" t="s">
        <v>169</v>
      </c>
      <c r="AT209" s="247" t="s">
        <v>164</v>
      </c>
      <c r="AU209" s="247" t="s">
        <v>85</v>
      </c>
      <c r="AY209" s="151" t="s">
        <v>162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51" t="s">
        <v>83</v>
      </c>
      <c r="BK209" s="248">
        <f>ROUND(I209*H209,2)</f>
        <v>0</v>
      </c>
      <c r="BL209" s="151" t="s">
        <v>169</v>
      </c>
      <c r="BM209" s="247" t="s">
        <v>930</v>
      </c>
    </row>
    <row r="210" spans="2:65" s="250" customFormat="1">
      <c r="B210" s="249"/>
      <c r="D210" s="251" t="s">
        <v>198</v>
      </c>
      <c r="E210" s="252" t="s">
        <v>1</v>
      </c>
      <c r="F210" s="253" t="s">
        <v>366</v>
      </c>
      <c r="H210" s="254">
        <v>155.768</v>
      </c>
      <c r="I210" s="87"/>
      <c r="L210" s="249"/>
      <c r="M210" s="255"/>
      <c r="T210" s="256"/>
      <c r="AT210" s="252" t="s">
        <v>198</v>
      </c>
      <c r="AU210" s="252" t="s">
        <v>85</v>
      </c>
      <c r="AV210" s="250" t="s">
        <v>85</v>
      </c>
      <c r="AW210" s="250" t="s">
        <v>32</v>
      </c>
      <c r="AX210" s="250" t="s">
        <v>83</v>
      </c>
      <c r="AY210" s="252" t="s">
        <v>162</v>
      </c>
    </row>
    <row r="211" spans="2:65" s="162" customFormat="1" ht="16.5" customHeight="1">
      <c r="B211" s="161"/>
      <c r="C211" s="237" t="s">
        <v>276</v>
      </c>
      <c r="D211" s="237" t="s">
        <v>164</v>
      </c>
      <c r="E211" s="238" t="s">
        <v>368</v>
      </c>
      <c r="F211" s="239" t="s">
        <v>369</v>
      </c>
      <c r="G211" s="240" t="s">
        <v>232</v>
      </c>
      <c r="H211" s="241">
        <v>77.884</v>
      </c>
      <c r="I211" s="86"/>
      <c r="J211" s="242">
        <f>ROUND(I211*H211,2)</f>
        <v>0</v>
      </c>
      <c r="K211" s="239" t="s">
        <v>168</v>
      </c>
      <c r="L211" s="161"/>
      <c r="M211" s="243" t="s">
        <v>1</v>
      </c>
      <c r="N211" s="244" t="s">
        <v>41</v>
      </c>
      <c r="P211" s="245">
        <f>O211*H211</f>
        <v>0</v>
      </c>
      <c r="Q211" s="245">
        <v>0</v>
      </c>
      <c r="R211" s="245">
        <f>Q211*H211</f>
        <v>0</v>
      </c>
      <c r="S211" s="245">
        <v>0</v>
      </c>
      <c r="T211" s="246">
        <f>S211*H211</f>
        <v>0</v>
      </c>
      <c r="AR211" s="247" t="s">
        <v>169</v>
      </c>
      <c r="AT211" s="247" t="s">
        <v>164</v>
      </c>
      <c r="AU211" s="247" t="s">
        <v>85</v>
      </c>
      <c r="AY211" s="151" t="s">
        <v>162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51" t="s">
        <v>83</v>
      </c>
      <c r="BK211" s="248">
        <f>ROUND(I211*H211,2)</f>
        <v>0</v>
      </c>
      <c r="BL211" s="151" t="s">
        <v>169</v>
      </c>
      <c r="BM211" s="247" t="s">
        <v>931</v>
      </c>
    </row>
    <row r="212" spans="2:65" s="250" customFormat="1">
      <c r="B212" s="249"/>
      <c r="D212" s="251" t="s">
        <v>198</v>
      </c>
      <c r="E212" s="252" t="s">
        <v>1</v>
      </c>
      <c r="F212" s="253" t="s">
        <v>102</v>
      </c>
      <c r="H212" s="254">
        <v>77.884</v>
      </c>
      <c r="I212" s="87"/>
      <c r="L212" s="249"/>
      <c r="M212" s="255"/>
      <c r="T212" s="256"/>
      <c r="AT212" s="252" t="s">
        <v>198</v>
      </c>
      <c r="AU212" s="252" t="s">
        <v>85</v>
      </c>
      <c r="AV212" s="250" t="s">
        <v>85</v>
      </c>
      <c r="AW212" s="250" t="s">
        <v>32</v>
      </c>
      <c r="AX212" s="250" t="s">
        <v>83</v>
      </c>
      <c r="AY212" s="252" t="s">
        <v>162</v>
      </c>
    </row>
    <row r="213" spans="2:65" s="162" customFormat="1" ht="24.2" customHeight="1">
      <c r="B213" s="161"/>
      <c r="C213" s="237" t="s">
        <v>280</v>
      </c>
      <c r="D213" s="237" t="s">
        <v>164</v>
      </c>
      <c r="E213" s="238" t="s">
        <v>375</v>
      </c>
      <c r="F213" s="239" t="s">
        <v>376</v>
      </c>
      <c r="G213" s="240" t="s">
        <v>232</v>
      </c>
      <c r="H213" s="241">
        <v>114.97799999999999</v>
      </c>
      <c r="I213" s="86"/>
      <c r="J213" s="242">
        <f>ROUND(I213*H213,2)</f>
        <v>0</v>
      </c>
      <c r="K213" s="239" t="s">
        <v>168</v>
      </c>
      <c r="L213" s="161"/>
      <c r="M213" s="243" t="s">
        <v>1</v>
      </c>
      <c r="N213" s="244" t="s">
        <v>41</v>
      </c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AR213" s="247" t="s">
        <v>169</v>
      </c>
      <c r="AT213" s="247" t="s">
        <v>164</v>
      </c>
      <c r="AU213" s="247" t="s">
        <v>85</v>
      </c>
      <c r="AY213" s="151" t="s">
        <v>162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51" t="s">
        <v>83</v>
      </c>
      <c r="BK213" s="248">
        <f>ROUND(I213*H213,2)</f>
        <v>0</v>
      </c>
      <c r="BL213" s="151" t="s">
        <v>169</v>
      </c>
      <c r="BM213" s="247" t="s">
        <v>932</v>
      </c>
    </row>
    <row r="214" spans="2:65" s="250" customFormat="1">
      <c r="B214" s="249"/>
      <c r="D214" s="251" t="s">
        <v>198</v>
      </c>
      <c r="E214" s="252" t="s">
        <v>1</v>
      </c>
      <c r="F214" s="253" t="s">
        <v>97</v>
      </c>
      <c r="H214" s="254">
        <v>154.49299999999999</v>
      </c>
      <c r="I214" s="87"/>
      <c r="L214" s="249"/>
      <c r="M214" s="255"/>
      <c r="T214" s="256"/>
      <c r="AT214" s="252" t="s">
        <v>198</v>
      </c>
      <c r="AU214" s="252" t="s">
        <v>85</v>
      </c>
      <c r="AV214" s="250" t="s">
        <v>85</v>
      </c>
      <c r="AW214" s="250" t="s">
        <v>32</v>
      </c>
      <c r="AX214" s="250" t="s">
        <v>76</v>
      </c>
      <c r="AY214" s="252" t="s">
        <v>162</v>
      </c>
    </row>
    <row r="215" spans="2:65" s="250" customFormat="1">
      <c r="B215" s="249"/>
      <c r="D215" s="251" t="s">
        <v>198</v>
      </c>
      <c r="E215" s="252" t="s">
        <v>1</v>
      </c>
      <c r="F215" s="253" t="s">
        <v>933</v>
      </c>
      <c r="H215" s="254">
        <v>-5.2439999999999998</v>
      </c>
      <c r="I215" s="87"/>
      <c r="L215" s="249"/>
      <c r="M215" s="255"/>
      <c r="T215" s="256"/>
      <c r="AT215" s="252" t="s">
        <v>198</v>
      </c>
      <c r="AU215" s="252" t="s">
        <v>85</v>
      </c>
      <c r="AV215" s="250" t="s">
        <v>85</v>
      </c>
      <c r="AW215" s="250" t="s">
        <v>32</v>
      </c>
      <c r="AX215" s="250" t="s">
        <v>76</v>
      </c>
      <c r="AY215" s="252" t="s">
        <v>162</v>
      </c>
    </row>
    <row r="216" spans="2:65" s="250" customFormat="1">
      <c r="B216" s="249"/>
      <c r="D216" s="251" t="s">
        <v>198</v>
      </c>
      <c r="E216" s="252" t="s">
        <v>1</v>
      </c>
      <c r="F216" s="253" t="s">
        <v>934</v>
      </c>
      <c r="H216" s="254">
        <v>-0.83099999999999996</v>
      </c>
      <c r="I216" s="87"/>
      <c r="L216" s="249"/>
      <c r="M216" s="255"/>
      <c r="T216" s="256"/>
      <c r="AT216" s="252" t="s">
        <v>198</v>
      </c>
      <c r="AU216" s="252" t="s">
        <v>85</v>
      </c>
      <c r="AV216" s="250" t="s">
        <v>85</v>
      </c>
      <c r="AW216" s="250" t="s">
        <v>32</v>
      </c>
      <c r="AX216" s="250" t="s">
        <v>76</v>
      </c>
      <c r="AY216" s="252" t="s">
        <v>162</v>
      </c>
    </row>
    <row r="217" spans="2:65" s="250" customFormat="1">
      <c r="B217" s="249"/>
      <c r="D217" s="251" t="s">
        <v>198</v>
      </c>
      <c r="E217" s="252" t="s">
        <v>1</v>
      </c>
      <c r="F217" s="253" t="s">
        <v>935</v>
      </c>
      <c r="H217" s="254">
        <v>-33.44</v>
      </c>
      <c r="I217" s="87"/>
      <c r="L217" s="249"/>
      <c r="M217" s="255"/>
      <c r="T217" s="256"/>
      <c r="AT217" s="252" t="s">
        <v>198</v>
      </c>
      <c r="AU217" s="252" t="s">
        <v>85</v>
      </c>
      <c r="AV217" s="250" t="s">
        <v>85</v>
      </c>
      <c r="AW217" s="250" t="s">
        <v>32</v>
      </c>
      <c r="AX217" s="250" t="s">
        <v>76</v>
      </c>
      <c r="AY217" s="252" t="s">
        <v>162</v>
      </c>
    </row>
    <row r="218" spans="2:65" s="264" customFormat="1">
      <c r="B218" s="263"/>
      <c r="D218" s="251" t="s">
        <v>198</v>
      </c>
      <c r="E218" s="265" t="s">
        <v>381</v>
      </c>
      <c r="F218" s="266" t="s">
        <v>236</v>
      </c>
      <c r="H218" s="267">
        <v>114.97799999999999</v>
      </c>
      <c r="I218" s="89"/>
      <c r="L218" s="263"/>
      <c r="M218" s="268"/>
      <c r="T218" s="269"/>
      <c r="AT218" s="265" t="s">
        <v>198</v>
      </c>
      <c r="AU218" s="265" t="s">
        <v>85</v>
      </c>
      <c r="AV218" s="264" t="s">
        <v>169</v>
      </c>
      <c r="AW218" s="264" t="s">
        <v>32</v>
      </c>
      <c r="AX218" s="264" t="s">
        <v>83</v>
      </c>
      <c r="AY218" s="265" t="s">
        <v>162</v>
      </c>
    </row>
    <row r="219" spans="2:65" s="162" customFormat="1" ht="24.2" customHeight="1">
      <c r="B219" s="161"/>
      <c r="C219" s="237" t="s">
        <v>284</v>
      </c>
      <c r="D219" s="237" t="s">
        <v>164</v>
      </c>
      <c r="E219" s="238" t="s">
        <v>375</v>
      </c>
      <c r="F219" s="239" t="s">
        <v>376</v>
      </c>
      <c r="G219" s="240" t="s">
        <v>232</v>
      </c>
      <c r="H219" s="241">
        <v>25.146999999999998</v>
      </c>
      <c r="I219" s="86"/>
      <c r="J219" s="242">
        <f>ROUND(I219*H219,2)</f>
        <v>0</v>
      </c>
      <c r="K219" s="239" t="s">
        <v>168</v>
      </c>
      <c r="L219" s="161"/>
      <c r="M219" s="243" t="s">
        <v>1</v>
      </c>
      <c r="N219" s="244" t="s">
        <v>41</v>
      </c>
      <c r="P219" s="245">
        <f>O219*H219</f>
        <v>0</v>
      </c>
      <c r="Q219" s="245">
        <v>0</v>
      </c>
      <c r="R219" s="245">
        <f>Q219*H219</f>
        <v>0</v>
      </c>
      <c r="S219" s="245">
        <v>0</v>
      </c>
      <c r="T219" s="246">
        <f>S219*H219</f>
        <v>0</v>
      </c>
      <c r="AR219" s="247" t="s">
        <v>169</v>
      </c>
      <c r="AT219" s="247" t="s">
        <v>164</v>
      </c>
      <c r="AU219" s="247" t="s">
        <v>85</v>
      </c>
      <c r="AY219" s="151" t="s">
        <v>162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51" t="s">
        <v>83</v>
      </c>
      <c r="BK219" s="248">
        <f>ROUND(I219*H219,2)</f>
        <v>0</v>
      </c>
      <c r="BL219" s="151" t="s">
        <v>169</v>
      </c>
      <c r="BM219" s="247" t="s">
        <v>936</v>
      </c>
    </row>
    <row r="220" spans="2:65" s="250" customFormat="1">
      <c r="B220" s="249"/>
      <c r="D220" s="251" t="s">
        <v>198</v>
      </c>
      <c r="E220" s="252" t="s">
        <v>1</v>
      </c>
      <c r="F220" s="253" t="s">
        <v>937</v>
      </c>
      <c r="H220" s="254">
        <v>38.369</v>
      </c>
      <c r="I220" s="87"/>
      <c r="L220" s="249"/>
      <c r="M220" s="255"/>
      <c r="T220" s="256"/>
      <c r="AT220" s="252" t="s">
        <v>198</v>
      </c>
      <c r="AU220" s="252" t="s">
        <v>85</v>
      </c>
      <c r="AV220" s="250" t="s">
        <v>85</v>
      </c>
      <c r="AW220" s="250" t="s">
        <v>32</v>
      </c>
      <c r="AX220" s="250" t="s">
        <v>76</v>
      </c>
      <c r="AY220" s="252" t="s">
        <v>162</v>
      </c>
    </row>
    <row r="221" spans="2:65" s="250" customFormat="1">
      <c r="B221" s="249"/>
      <c r="D221" s="251" t="s">
        <v>198</v>
      </c>
      <c r="E221" s="252" t="s">
        <v>1</v>
      </c>
      <c r="F221" s="253" t="s">
        <v>379</v>
      </c>
      <c r="H221" s="254">
        <v>-12.901999999999999</v>
      </c>
      <c r="I221" s="87"/>
      <c r="L221" s="249"/>
      <c r="M221" s="255"/>
      <c r="T221" s="256"/>
      <c r="AT221" s="252" t="s">
        <v>198</v>
      </c>
      <c r="AU221" s="252" t="s">
        <v>85</v>
      </c>
      <c r="AV221" s="250" t="s">
        <v>85</v>
      </c>
      <c r="AW221" s="250" t="s">
        <v>32</v>
      </c>
      <c r="AX221" s="250" t="s">
        <v>76</v>
      </c>
      <c r="AY221" s="252" t="s">
        <v>162</v>
      </c>
    </row>
    <row r="222" spans="2:65" s="250" customFormat="1">
      <c r="B222" s="249"/>
      <c r="D222" s="251" t="s">
        <v>198</v>
      </c>
      <c r="E222" s="252" t="s">
        <v>1</v>
      </c>
      <c r="F222" s="253" t="s">
        <v>938</v>
      </c>
      <c r="H222" s="254">
        <v>-0.32</v>
      </c>
      <c r="I222" s="87"/>
      <c r="L222" s="249"/>
      <c r="M222" s="255"/>
      <c r="T222" s="256"/>
      <c r="AT222" s="252" t="s">
        <v>198</v>
      </c>
      <c r="AU222" s="252" t="s">
        <v>85</v>
      </c>
      <c r="AV222" s="250" t="s">
        <v>85</v>
      </c>
      <c r="AW222" s="250" t="s">
        <v>32</v>
      </c>
      <c r="AX222" s="250" t="s">
        <v>76</v>
      </c>
      <c r="AY222" s="252" t="s">
        <v>162</v>
      </c>
    </row>
    <row r="223" spans="2:65" s="264" customFormat="1">
      <c r="B223" s="263"/>
      <c r="D223" s="251" t="s">
        <v>198</v>
      </c>
      <c r="E223" s="265" t="s">
        <v>842</v>
      </c>
      <c r="F223" s="266" t="s">
        <v>236</v>
      </c>
      <c r="H223" s="267">
        <v>25.146999999999998</v>
      </c>
      <c r="I223" s="89"/>
      <c r="L223" s="263"/>
      <c r="M223" s="268"/>
      <c r="T223" s="269"/>
      <c r="AT223" s="265" t="s">
        <v>198</v>
      </c>
      <c r="AU223" s="265" t="s">
        <v>85</v>
      </c>
      <c r="AV223" s="264" t="s">
        <v>169</v>
      </c>
      <c r="AW223" s="264" t="s">
        <v>32</v>
      </c>
      <c r="AX223" s="264" t="s">
        <v>83</v>
      </c>
      <c r="AY223" s="265" t="s">
        <v>162</v>
      </c>
    </row>
    <row r="224" spans="2:65" s="162" customFormat="1" ht="16.5" customHeight="1">
      <c r="B224" s="161"/>
      <c r="C224" s="270" t="s">
        <v>288</v>
      </c>
      <c r="D224" s="270" t="s">
        <v>352</v>
      </c>
      <c r="E224" s="271" t="s">
        <v>383</v>
      </c>
      <c r="F224" s="272" t="s">
        <v>384</v>
      </c>
      <c r="G224" s="273" t="s">
        <v>355</v>
      </c>
      <c r="H224" s="274">
        <v>50.293999999999997</v>
      </c>
      <c r="I224" s="90"/>
      <c r="J224" s="275">
        <f>ROUND(I224*H224,2)</f>
        <v>0</v>
      </c>
      <c r="K224" s="272" t="s">
        <v>168</v>
      </c>
      <c r="L224" s="276"/>
      <c r="M224" s="277" t="s">
        <v>1</v>
      </c>
      <c r="N224" s="278" t="s">
        <v>41</v>
      </c>
      <c r="P224" s="245">
        <f>O224*H224</f>
        <v>0</v>
      </c>
      <c r="Q224" s="245">
        <v>1</v>
      </c>
      <c r="R224" s="245">
        <f>Q224*H224</f>
        <v>50.293999999999997</v>
      </c>
      <c r="S224" s="245">
        <v>0</v>
      </c>
      <c r="T224" s="246">
        <f>S224*H224</f>
        <v>0</v>
      </c>
      <c r="AR224" s="247" t="s">
        <v>194</v>
      </c>
      <c r="AT224" s="247" t="s">
        <v>352</v>
      </c>
      <c r="AU224" s="247" t="s">
        <v>85</v>
      </c>
      <c r="AY224" s="151" t="s">
        <v>162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51" t="s">
        <v>83</v>
      </c>
      <c r="BK224" s="248">
        <f>ROUND(I224*H224,2)</f>
        <v>0</v>
      </c>
      <c r="BL224" s="151" t="s">
        <v>169</v>
      </c>
      <c r="BM224" s="247" t="s">
        <v>939</v>
      </c>
    </row>
    <row r="225" spans="2:65" s="250" customFormat="1">
      <c r="B225" s="249"/>
      <c r="D225" s="251" t="s">
        <v>198</v>
      </c>
      <c r="E225" s="252" t="s">
        <v>1</v>
      </c>
      <c r="F225" s="253" t="s">
        <v>940</v>
      </c>
      <c r="H225" s="254">
        <v>50.293999999999997</v>
      </c>
      <c r="I225" s="87"/>
      <c r="L225" s="249"/>
      <c r="M225" s="255"/>
      <c r="T225" s="256"/>
      <c r="AT225" s="252" t="s">
        <v>198</v>
      </c>
      <c r="AU225" s="252" t="s">
        <v>85</v>
      </c>
      <c r="AV225" s="250" t="s">
        <v>85</v>
      </c>
      <c r="AW225" s="250" t="s">
        <v>32</v>
      </c>
      <c r="AX225" s="250" t="s">
        <v>83</v>
      </c>
      <c r="AY225" s="252" t="s">
        <v>162</v>
      </c>
    </row>
    <row r="226" spans="2:65" s="162" customFormat="1" ht="24.2" customHeight="1">
      <c r="B226" s="161"/>
      <c r="C226" s="237" t="s">
        <v>292</v>
      </c>
      <c r="D226" s="237" t="s">
        <v>164</v>
      </c>
      <c r="E226" s="238" t="s">
        <v>387</v>
      </c>
      <c r="F226" s="239" t="s">
        <v>388</v>
      </c>
      <c r="G226" s="240" t="s">
        <v>232</v>
      </c>
      <c r="H226" s="241">
        <v>10.598000000000001</v>
      </c>
      <c r="I226" s="86"/>
      <c r="J226" s="242">
        <f>ROUND(I226*H226,2)</f>
        <v>0</v>
      </c>
      <c r="K226" s="239" t="s">
        <v>168</v>
      </c>
      <c r="L226" s="161"/>
      <c r="M226" s="243" t="s">
        <v>1</v>
      </c>
      <c r="N226" s="244" t="s">
        <v>41</v>
      </c>
      <c r="P226" s="245">
        <f>O226*H226</f>
        <v>0</v>
      </c>
      <c r="Q226" s="245">
        <v>0</v>
      </c>
      <c r="R226" s="245">
        <f>Q226*H226</f>
        <v>0</v>
      </c>
      <c r="S226" s="245">
        <v>0</v>
      </c>
      <c r="T226" s="246">
        <f>S226*H226</f>
        <v>0</v>
      </c>
      <c r="AR226" s="247" t="s">
        <v>169</v>
      </c>
      <c r="AT226" s="247" t="s">
        <v>164</v>
      </c>
      <c r="AU226" s="247" t="s">
        <v>85</v>
      </c>
      <c r="AY226" s="151" t="s">
        <v>162</v>
      </c>
      <c r="BE226" s="248">
        <f>IF(N226="základní",J226,0)</f>
        <v>0</v>
      </c>
      <c r="BF226" s="248">
        <f>IF(N226="snížená",J226,0)</f>
        <v>0</v>
      </c>
      <c r="BG226" s="248">
        <f>IF(N226="zákl. přenesená",J226,0)</f>
        <v>0</v>
      </c>
      <c r="BH226" s="248">
        <f>IF(N226="sníž. přenesená",J226,0)</f>
        <v>0</v>
      </c>
      <c r="BI226" s="248">
        <f>IF(N226="nulová",J226,0)</f>
        <v>0</v>
      </c>
      <c r="BJ226" s="151" t="s">
        <v>83</v>
      </c>
      <c r="BK226" s="248">
        <f>ROUND(I226*H226,2)</f>
        <v>0</v>
      </c>
      <c r="BL226" s="151" t="s">
        <v>169</v>
      </c>
      <c r="BM226" s="247" t="s">
        <v>941</v>
      </c>
    </row>
    <row r="227" spans="2:65" s="250" customFormat="1">
      <c r="B227" s="249"/>
      <c r="D227" s="251" t="s">
        <v>198</v>
      </c>
      <c r="E227" s="252" t="s">
        <v>1</v>
      </c>
      <c r="F227" s="253" t="s">
        <v>942</v>
      </c>
      <c r="H227" s="254">
        <v>10.598000000000001</v>
      </c>
      <c r="I227" s="87"/>
      <c r="L227" s="249"/>
      <c r="M227" s="255"/>
      <c r="T227" s="256"/>
      <c r="AT227" s="252" t="s">
        <v>198</v>
      </c>
      <c r="AU227" s="252" t="s">
        <v>85</v>
      </c>
      <c r="AV227" s="250" t="s">
        <v>85</v>
      </c>
      <c r="AW227" s="250" t="s">
        <v>32</v>
      </c>
      <c r="AX227" s="250" t="s">
        <v>76</v>
      </c>
      <c r="AY227" s="252" t="s">
        <v>162</v>
      </c>
    </row>
    <row r="228" spans="2:65" s="264" customFormat="1">
      <c r="B228" s="263"/>
      <c r="D228" s="251" t="s">
        <v>198</v>
      </c>
      <c r="E228" s="265" t="s">
        <v>108</v>
      </c>
      <c r="F228" s="266" t="s">
        <v>236</v>
      </c>
      <c r="H228" s="267">
        <v>10.598000000000001</v>
      </c>
      <c r="I228" s="89"/>
      <c r="L228" s="263"/>
      <c r="M228" s="268"/>
      <c r="T228" s="269"/>
      <c r="AT228" s="265" t="s">
        <v>198</v>
      </c>
      <c r="AU228" s="265" t="s">
        <v>85</v>
      </c>
      <c r="AV228" s="264" t="s">
        <v>169</v>
      </c>
      <c r="AW228" s="264" t="s">
        <v>32</v>
      </c>
      <c r="AX228" s="264" t="s">
        <v>83</v>
      </c>
      <c r="AY228" s="265" t="s">
        <v>162</v>
      </c>
    </row>
    <row r="229" spans="2:65" s="162" customFormat="1" ht="16.5" customHeight="1">
      <c r="B229" s="161"/>
      <c r="C229" s="270" t="s">
        <v>296</v>
      </c>
      <c r="D229" s="270" t="s">
        <v>352</v>
      </c>
      <c r="E229" s="271" t="s">
        <v>392</v>
      </c>
      <c r="F229" s="272" t="s">
        <v>393</v>
      </c>
      <c r="G229" s="273" t="s">
        <v>355</v>
      </c>
      <c r="H229" s="274">
        <v>21.196000000000002</v>
      </c>
      <c r="I229" s="90"/>
      <c r="J229" s="275">
        <f>ROUND(I229*H229,2)</f>
        <v>0</v>
      </c>
      <c r="K229" s="272" t="s">
        <v>168</v>
      </c>
      <c r="L229" s="276"/>
      <c r="M229" s="277" t="s">
        <v>1</v>
      </c>
      <c r="N229" s="278" t="s">
        <v>41</v>
      </c>
      <c r="P229" s="245">
        <f>O229*H229</f>
        <v>0</v>
      </c>
      <c r="Q229" s="245">
        <v>1</v>
      </c>
      <c r="R229" s="245">
        <f>Q229*H229</f>
        <v>21.196000000000002</v>
      </c>
      <c r="S229" s="245">
        <v>0</v>
      </c>
      <c r="T229" s="246">
        <f>S229*H229</f>
        <v>0</v>
      </c>
      <c r="AR229" s="247" t="s">
        <v>194</v>
      </c>
      <c r="AT229" s="247" t="s">
        <v>352</v>
      </c>
      <c r="AU229" s="247" t="s">
        <v>85</v>
      </c>
      <c r="AY229" s="151" t="s">
        <v>162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51" t="s">
        <v>83</v>
      </c>
      <c r="BK229" s="248">
        <f>ROUND(I229*H229,2)</f>
        <v>0</v>
      </c>
      <c r="BL229" s="151" t="s">
        <v>169</v>
      </c>
      <c r="BM229" s="247" t="s">
        <v>943</v>
      </c>
    </row>
    <row r="230" spans="2:65" s="250" customFormat="1">
      <c r="B230" s="249"/>
      <c r="D230" s="251" t="s">
        <v>198</v>
      </c>
      <c r="F230" s="253" t="s">
        <v>944</v>
      </c>
      <c r="H230" s="254">
        <v>21.196000000000002</v>
      </c>
      <c r="I230" s="87"/>
      <c r="L230" s="249"/>
      <c r="M230" s="255"/>
      <c r="T230" s="256"/>
      <c r="AT230" s="252" t="s">
        <v>198</v>
      </c>
      <c r="AU230" s="252" t="s">
        <v>85</v>
      </c>
      <c r="AV230" s="250" t="s">
        <v>85</v>
      </c>
      <c r="AW230" s="250" t="s">
        <v>3</v>
      </c>
      <c r="AX230" s="250" t="s">
        <v>83</v>
      </c>
      <c r="AY230" s="252" t="s">
        <v>162</v>
      </c>
    </row>
    <row r="231" spans="2:65" s="162" customFormat="1" ht="33" customHeight="1">
      <c r="B231" s="161"/>
      <c r="C231" s="237" t="s">
        <v>301</v>
      </c>
      <c r="D231" s="237" t="s">
        <v>164</v>
      </c>
      <c r="E231" s="238" t="s">
        <v>945</v>
      </c>
      <c r="F231" s="239" t="s">
        <v>946</v>
      </c>
      <c r="G231" s="240" t="s">
        <v>232</v>
      </c>
      <c r="H231" s="241">
        <v>15.576000000000001</v>
      </c>
      <c r="I231" s="86"/>
      <c r="J231" s="242">
        <f>ROUND(I231*H231,2)</f>
        <v>0</v>
      </c>
      <c r="K231" s="239" t="s">
        <v>168</v>
      </c>
      <c r="L231" s="161"/>
      <c r="M231" s="243" t="s">
        <v>1</v>
      </c>
      <c r="N231" s="244" t="s">
        <v>41</v>
      </c>
      <c r="P231" s="245">
        <f>O231*H231</f>
        <v>0</v>
      </c>
      <c r="Q231" s="245">
        <v>0</v>
      </c>
      <c r="R231" s="245">
        <f>Q231*H231</f>
        <v>0</v>
      </c>
      <c r="S231" s="245">
        <v>0</v>
      </c>
      <c r="T231" s="246">
        <f>S231*H231</f>
        <v>0</v>
      </c>
      <c r="AR231" s="247" t="s">
        <v>169</v>
      </c>
      <c r="AT231" s="247" t="s">
        <v>164</v>
      </c>
      <c r="AU231" s="247" t="s">
        <v>85</v>
      </c>
      <c r="AY231" s="151" t="s">
        <v>162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51" t="s">
        <v>83</v>
      </c>
      <c r="BK231" s="248">
        <f>ROUND(I231*H231,2)</f>
        <v>0</v>
      </c>
      <c r="BL231" s="151" t="s">
        <v>169</v>
      </c>
      <c r="BM231" s="247" t="s">
        <v>947</v>
      </c>
    </row>
    <row r="232" spans="2:65" s="258" customFormat="1">
      <c r="B232" s="257"/>
      <c r="D232" s="251" t="s">
        <v>198</v>
      </c>
      <c r="E232" s="259" t="s">
        <v>1</v>
      </c>
      <c r="F232" s="260" t="s">
        <v>948</v>
      </c>
      <c r="H232" s="259" t="s">
        <v>1</v>
      </c>
      <c r="I232" s="88"/>
      <c r="L232" s="257"/>
      <c r="M232" s="261"/>
      <c r="T232" s="262"/>
      <c r="AT232" s="259" t="s">
        <v>198</v>
      </c>
      <c r="AU232" s="259" t="s">
        <v>85</v>
      </c>
      <c r="AV232" s="258" t="s">
        <v>83</v>
      </c>
      <c r="AW232" s="258" t="s">
        <v>32</v>
      </c>
      <c r="AX232" s="258" t="s">
        <v>76</v>
      </c>
      <c r="AY232" s="259" t="s">
        <v>162</v>
      </c>
    </row>
    <row r="233" spans="2:65" s="250" customFormat="1">
      <c r="B233" s="249"/>
      <c r="D233" s="251" t="s">
        <v>198</v>
      </c>
      <c r="E233" s="252" t="s">
        <v>1</v>
      </c>
      <c r="F233" s="253" t="s">
        <v>949</v>
      </c>
      <c r="H233" s="254">
        <v>25.08</v>
      </c>
      <c r="I233" s="87"/>
      <c r="L233" s="249"/>
      <c r="M233" s="255"/>
      <c r="T233" s="256"/>
      <c r="AT233" s="252" t="s">
        <v>198</v>
      </c>
      <c r="AU233" s="252" t="s">
        <v>85</v>
      </c>
      <c r="AV233" s="250" t="s">
        <v>85</v>
      </c>
      <c r="AW233" s="250" t="s">
        <v>32</v>
      </c>
      <c r="AX233" s="250" t="s">
        <v>76</v>
      </c>
      <c r="AY233" s="252" t="s">
        <v>162</v>
      </c>
    </row>
    <row r="234" spans="2:65" s="250" customFormat="1">
      <c r="B234" s="249"/>
      <c r="D234" s="251" t="s">
        <v>198</v>
      </c>
      <c r="E234" s="252" t="s">
        <v>1</v>
      </c>
      <c r="F234" s="253" t="s">
        <v>950</v>
      </c>
      <c r="H234" s="254">
        <v>-9.5039999999999996</v>
      </c>
      <c r="I234" s="87"/>
      <c r="L234" s="249"/>
      <c r="M234" s="255"/>
      <c r="T234" s="256"/>
      <c r="AT234" s="252" t="s">
        <v>198</v>
      </c>
      <c r="AU234" s="252" t="s">
        <v>85</v>
      </c>
      <c r="AV234" s="250" t="s">
        <v>85</v>
      </c>
      <c r="AW234" s="250" t="s">
        <v>32</v>
      </c>
      <c r="AX234" s="250" t="s">
        <v>76</v>
      </c>
      <c r="AY234" s="252" t="s">
        <v>162</v>
      </c>
    </row>
    <row r="235" spans="2:65" s="264" customFormat="1">
      <c r="B235" s="263"/>
      <c r="D235" s="251" t="s">
        <v>198</v>
      </c>
      <c r="E235" s="265" t="s">
        <v>1</v>
      </c>
      <c r="F235" s="266" t="s">
        <v>236</v>
      </c>
      <c r="H235" s="267">
        <v>15.576000000000001</v>
      </c>
      <c r="I235" s="89"/>
      <c r="L235" s="263"/>
      <c r="M235" s="268"/>
      <c r="T235" s="269"/>
      <c r="AT235" s="265" t="s">
        <v>198</v>
      </c>
      <c r="AU235" s="265" t="s">
        <v>85</v>
      </c>
      <c r="AV235" s="264" t="s">
        <v>169</v>
      </c>
      <c r="AW235" s="264" t="s">
        <v>32</v>
      </c>
      <c r="AX235" s="264" t="s">
        <v>83</v>
      </c>
      <c r="AY235" s="265" t="s">
        <v>162</v>
      </c>
    </row>
    <row r="236" spans="2:65" s="162" customFormat="1" ht="16.5" customHeight="1">
      <c r="B236" s="161"/>
      <c r="C236" s="270" t="s">
        <v>305</v>
      </c>
      <c r="D236" s="270" t="s">
        <v>352</v>
      </c>
      <c r="E236" s="271" t="s">
        <v>392</v>
      </c>
      <c r="F236" s="272" t="s">
        <v>393</v>
      </c>
      <c r="G236" s="273" t="s">
        <v>355</v>
      </c>
      <c r="H236" s="274">
        <v>31.152000000000001</v>
      </c>
      <c r="I236" s="90"/>
      <c r="J236" s="275">
        <f>ROUND(I236*H236,2)</f>
        <v>0</v>
      </c>
      <c r="K236" s="272" t="s">
        <v>168</v>
      </c>
      <c r="L236" s="276"/>
      <c r="M236" s="277" t="s">
        <v>1</v>
      </c>
      <c r="N236" s="278" t="s">
        <v>41</v>
      </c>
      <c r="P236" s="245">
        <f>O236*H236</f>
        <v>0</v>
      </c>
      <c r="Q236" s="245">
        <v>1</v>
      </c>
      <c r="R236" s="245">
        <f>Q236*H236</f>
        <v>31.152000000000001</v>
      </c>
      <c r="S236" s="245">
        <v>0</v>
      </c>
      <c r="T236" s="246">
        <f>S236*H236</f>
        <v>0</v>
      </c>
      <c r="AR236" s="247" t="s">
        <v>194</v>
      </c>
      <c r="AT236" s="247" t="s">
        <v>352</v>
      </c>
      <c r="AU236" s="247" t="s">
        <v>85</v>
      </c>
      <c r="AY236" s="151" t="s">
        <v>162</v>
      </c>
      <c r="BE236" s="248">
        <f>IF(N236="základní",J236,0)</f>
        <v>0</v>
      </c>
      <c r="BF236" s="248">
        <f>IF(N236="snížená",J236,0)</f>
        <v>0</v>
      </c>
      <c r="BG236" s="248">
        <f>IF(N236="zákl. přenesená",J236,0)</f>
        <v>0</v>
      </c>
      <c r="BH236" s="248">
        <f>IF(N236="sníž. přenesená",J236,0)</f>
        <v>0</v>
      </c>
      <c r="BI236" s="248">
        <f>IF(N236="nulová",J236,0)</f>
        <v>0</v>
      </c>
      <c r="BJ236" s="151" t="s">
        <v>83</v>
      </c>
      <c r="BK236" s="248">
        <f>ROUND(I236*H236,2)</f>
        <v>0</v>
      </c>
      <c r="BL236" s="151" t="s">
        <v>169</v>
      </c>
      <c r="BM236" s="247" t="s">
        <v>951</v>
      </c>
    </row>
    <row r="237" spans="2:65" s="250" customFormat="1">
      <c r="B237" s="249"/>
      <c r="D237" s="251" t="s">
        <v>198</v>
      </c>
      <c r="F237" s="253" t="s">
        <v>952</v>
      </c>
      <c r="H237" s="254">
        <v>31.152000000000001</v>
      </c>
      <c r="I237" s="87"/>
      <c r="L237" s="249"/>
      <c r="M237" s="255"/>
      <c r="T237" s="256"/>
      <c r="AT237" s="252" t="s">
        <v>198</v>
      </c>
      <c r="AU237" s="252" t="s">
        <v>85</v>
      </c>
      <c r="AV237" s="250" t="s">
        <v>85</v>
      </c>
      <c r="AW237" s="250" t="s">
        <v>3</v>
      </c>
      <c r="AX237" s="250" t="s">
        <v>83</v>
      </c>
      <c r="AY237" s="252" t="s">
        <v>162</v>
      </c>
    </row>
    <row r="238" spans="2:65" s="226" customFormat="1" ht="22.9" customHeight="1">
      <c r="B238" s="225"/>
      <c r="D238" s="227" t="s">
        <v>75</v>
      </c>
      <c r="E238" s="235" t="s">
        <v>174</v>
      </c>
      <c r="F238" s="235" t="s">
        <v>953</v>
      </c>
      <c r="I238" s="85"/>
      <c r="J238" s="236">
        <f>BK238</f>
        <v>0</v>
      </c>
      <c r="L238" s="225"/>
      <c r="M238" s="230"/>
      <c r="P238" s="231">
        <f>SUM(P239:P240)</f>
        <v>0</v>
      </c>
      <c r="R238" s="231">
        <f>SUM(R239:R240)</f>
        <v>0</v>
      </c>
      <c r="T238" s="232">
        <f>SUM(T239:T240)</f>
        <v>0</v>
      </c>
      <c r="AR238" s="227" t="s">
        <v>83</v>
      </c>
      <c r="AT238" s="233" t="s">
        <v>75</v>
      </c>
      <c r="AU238" s="233" t="s">
        <v>83</v>
      </c>
      <c r="AY238" s="227" t="s">
        <v>162</v>
      </c>
      <c r="BK238" s="234">
        <f>SUM(BK239:BK240)</f>
        <v>0</v>
      </c>
    </row>
    <row r="239" spans="2:65" s="162" customFormat="1" ht="21.75" customHeight="1">
      <c r="B239" s="161"/>
      <c r="C239" s="237" t="s">
        <v>310</v>
      </c>
      <c r="D239" s="237" t="s">
        <v>164</v>
      </c>
      <c r="E239" s="238" t="s">
        <v>954</v>
      </c>
      <c r="F239" s="239" t="s">
        <v>955</v>
      </c>
      <c r="G239" s="240" t="s">
        <v>215</v>
      </c>
      <c r="H239" s="241">
        <v>25.6</v>
      </c>
      <c r="I239" s="86"/>
      <c r="J239" s="242">
        <f>ROUND(I239*H239,2)</f>
        <v>0</v>
      </c>
      <c r="K239" s="239" t="s">
        <v>168</v>
      </c>
      <c r="L239" s="161"/>
      <c r="M239" s="243" t="s">
        <v>1</v>
      </c>
      <c r="N239" s="244" t="s">
        <v>41</v>
      </c>
      <c r="P239" s="245">
        <f>O239*H239</f>
        <v>0</v>
      </c>
      <c r="Q239" s="245">
        <v>0</v>
      </c>
      <c r="R239" s="245">
        <f>Q239*H239</f>
        <v>0</v>
      </c>
      <c r="S239" s="245">
        <v>0</v>
      </c>
      <c r="T239" s="246">
        <f>S239*H239</f>
        <v>0</v>
      </c>
      <c r="AR239" s="247" t="s">
        <v>169</v>
      </c>
      <c r="AT239" s="247" t="s">
        <v>164</v>
      </c>
      <c r="AU239" s="247" t="s">
        <v>85</v>
      </c>
      <c r="AY239" s="151" t="s">
        <v>162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51" t="s">
        <v>83</v>
      </c>
      <c r="BK239" s="248">
        <f>ROUND(I239*H239,2)</f>
        <v>0</v>
      </c>
      <c r="BL239" s="151" t="s">
        <v>169</v>
      </c>
      <c r="BM239" s="247" t="s">
        <v>956</v>
      </c>
    </row>
    <row r="240" spans="2:65" s="162" customFormat="1" ht="24.2" customHeight="1">
      <c r="B240" s="161"/>
      <c r="C240" s="237" t="s">
        <v>318</v>
      </c>
      <c r="D240" s="237" t="s">
        <v>164</v>
      </c>
      <c r="E240" s="238" t="s">
        <v>957</v>
      </c>
      <c r="F240" s="239" t="s">
        <v>958</v>
      </c>
      <c r="G240" s="240" t="s">
        <v>177</v>
      </c>
      <c r="H240" s="241">
        <v>1</v>
      </c>
      <c r="I240" s="86"/>
      <c r="J240" s="242">
        <f>ROUND(I240*H240,2)</f>
        <v>0</v>
      </c>
      <c r="K240" s="239" t="s">
        <v>1</v>
      </c>
      <c r="L240" s="161"/>
      <c r="M240" s="243" t="s">
        <v>1</v>
      </c>
      <c r="N240" s="244" t="s">
        <v>41</v>
      </c>
      <c r="P240" s="245">
        <f>O240*H240</f>
        <v>0</v>
      </c>
      <c r="Q240" s="245">
        <v>0</v>
      </c>
      <c r="R240" s="245">
        <f>Q240*H240</f>
        <v>0</v>
      </c>
      <c r="S240" s="245">
        <v>0</v>
      </c>
      <c r="T240" s="246">
        <f>S240*H240</f>
        <v>0</v>
      </c>
      <c r="AR240" s="247" t="s">
        <v>169</v>
      </c>
      <c r="AT240" s="247" t="s">
        <v>164</v>
      </c>
      <c r="AU240" s="247" t="s">
        <v>85</v>
      </c>
      <c r="AY240" s="151" t="s">
        <v>162</v>
      </c>
      <c r="BE240" s="248">
        <f>IF(N240="základní",J240,0)</f>
        <v>0</v>
      </c>
      <c r="BF240" s="248">
        <f>IF(N240="snížená",J240,0)</f>
        <v>0</v>
      </c>
      <c r="BG240" s="248">
        <f>IF(N240="zákl. přenesená",J240,0)</f>
        <v>0</v>
      </c>
      <c r="BH240" s="248">
        <f>IF(N240="sníž. přenesená",J240,0)</f>
        <v>0</v>
      </c>
      <c r="BI240" s="248">
        <f>IF(N240="nulová",J240,0)</f>
        <v>0</v>
      </c>
      <c r="BJ240" s="151" t="s">
        <v>83</v>
      </c>
      <c r="BK240" s="248">
        <f>ROUND(I240*H240,2)</f>
        <v>0</v>
      </c>
      <c r="BL240" s="151" t="s">
        <v>169</v>
      </c>
      <c r="BM240" s="247" t="s">
        <v>959</v>
      </c>
    </row>
    <row r="241" spans="2:65" s="226" customFormat="1" ht="22.9" customHeight="1">
      <c r="B241" s="225"/>
      <c r="D241" s="227" t="s">
        <v>75</v>
      </c>
      <c r="E241" s="235" t="s">
        <v>169</v>
      </c>
      <c r="F241" s="235" t="s">
        <v>501</v>
      </c>
      <c r="I241" s="85"/>
      <c r="J241" s="236">
        <f>BK241</f>
        <v>0</v>
      </c>
      <c r="L241" s="225"/>
      <c r="M241" s="230"/>
      <c r="P241" s="231">
        <f>SUM(P242:P256)</f>
        <v>0</v>
      </c>
      <c r="R241" s="231">
        <f>SUM(R242:R256)</f>
        <v>22.328203970000001</v>
      </c>
      <c r="T241" s="232">
        <f>SUM(T242:T256)</f>
        <v>0</v>
      </c>
      <c r="AR241" s="227" t="s">
        <v>83</v>
      </c>
      <c r="AT241" s="233" t="s">
        <v>75</v>
      </c>
      <c r="AU241" s="233" t="s">
        <v>83</v>
      </c>
      <c r="AY241" s="227" t="s">
        <v>162</v>
      </c>
      <c r="BK241" s="234">
        <f>SUM(BK242:BK256)</f>
        <v>0</v>
      </c>
    </row>
    <row r="242" spans="2:65" s="162" customFormat="1" ht="24.2" customHeight="1">
      <c r="B242" s="161"/>
      <c r="C242" s="237" t="s">
        <v>323</v>
      </c>
      <c r="D242" s="237" t="s">
        <v>164</v>
      </c>
      <c r="E242" s="238" t="s">
        <v>503</v>
      </c>
      <c r="F242" s="239" t="s">
        <v>504</v>
      </c>
      <c r="G242" s="240" t="s">
        <v>232</v>
      </c>
      <c r="H242" s="241">
        <v>2.3039999999999998</v>
      </c>
      <c r="I242" s="86"/>
      <c r="J242" s="242">
        <f>ROUND(I242*H242,2)</f>
        <v>0</v>
      </c>
      <c r="K242" s="239" t="s">
        <v>168</v>
      </c>
      <c r="L242" s="161"/>
      <c r="M242" s="243" t="s">
        <v>1</v>
      </c>
      <c r="N242" s="244" t="s">
        <v>41</v>
      </c>
      <c r="P242" s="245">
        <f>O242*H242</f>
        <v>0</v>
      </c>
      <c r="Q242" s="245">
        <v>1.8907700000000001</v>
      </c>
      <c r="R242" s="245">
        <f>Q242*H242</f>
        <v>4.3563340799999999</v>
      </c>
      <c r="S242" s="245">
        <v>0</v>
      </c>
      <c r="T242" s="246">
        <f>S242*H242</f>
        <v>0</v>
      </c>
      <c r="AR242" s="247" t="s">
        <v>169</v>
      </c>
      <c r="AT242" s="247" t="s">
        <v>164</v>
      </c>
      <c r="AU242" s="247" t="s">
        <v>85</v>
      </c>
      <c r="AY242" s="151" t="s">
        <v>162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51" t="s">
        <v>83</v>
      </c>
      <c r="BK242" s="248">
        <f>ROUND(I242*H242,2)</f>
        <v>0</v>
      </c>
      <c r="BL242" s="151" t="s">
        <v>169</v>
      </c>
      <c r="BM242" s="247" t="s">
        <v>960</v>
      </c>
    </row>
    <row r="243" spans="2:65" s="250" customFormat="1">
      <c r="B243" s="249"/>
      <c r="D243" s="251" t="s">
        <v>198</v>
      </c>
      <c r="E243" s="252" t="s">
        <v>1</v>
      </c>
      <c r="F243" s="253" t="s">
        <v>961</v>
      </c>
      <c r="H243" s="254">
        <v>2.3039999999999998</v>
      </c>
      <c r="I243" s="87"/>
      <c r="L243" s="249"/>
      <c r="M243" s="255"/>
      <c r="T243" s="256"/>
      <c r="AT243" s="252" t="s">
        <v>198</v>
      </c>
      <c r="AU243" s="252" t="s">
        <v>85</v>
      </c>
      <c r="AV243" s="250" t="s">
        <v>85</v>
      </c>
      <c r="AW243" s="250" t="s">
        <v>32</v>
      </c>
      <c r="AX243" s="250" t="s">
        <v>76</v>
      </c>
      <c r="AY243" s="252" t="s">
        <v>162</v>
      </c>
    </row>
    <row r="244" spans="2:65" s="264" customFormat="1">
      <c r="B244" s="263"/>
      <c r="D244" s="251" t="s">
        <v>198</v>
      </c>
      <c r="E244" s="265" t="s">
        <v>111</v>
      </c>
      <c r="F244" s="266" t="s">
        <v>236</v>
      </c>
      <c r="H244" s="267">
        <v>2.3039999999999998</v>
      </c>
      <c r="I244" s="89"/>
      <c r="L244" s="263"/>
      <c r="M244" s="268"/>
      <c r="T244" s="269"/>
      <c r="AT244" s="265" t="s">
        <v>198</v>
      </c>
      <c r="AU244" s="265" t="s">
        <v>85</v>
      </c>
      <c r="AV244" s="264" t="s">
        <v>169</v>
      </c>
      <c r="AW244" s="264" t="s">
        <v>32</v>
      </c>
      <c r="AX244" s="264" t="s">
        <v>83</v>
      </c>
      <c r="AY244" s="265" t="s">
        <v>162</v>
      </c>
    </row>
    <row r="245" spans="2:65" s="162" customFormat="1" ht="16.5" customHeight="1">
      <c r="B245" s="161"/>
      <c r="C245" s="237" t="s">
        <v>328</v>
      </c>
      <c r="D245" s="237" t="s">
        <v>164</v>
      </c>
      <c r="E245" s="238" t="s">
        <v>962</v>
      </c>
      <c r="F245" s="239" t="s">
        <v>963</v>
      </c>
      <c r="G245" s="240" t="s">
        <v>232</v>
      </c>
      <c r="H245" s="241">
        <v>8.36</v>
      </c>
      <c r="I245" s="86"/>
      <c r="J245" s="242">
        <f>ROUND(I245*H245,2)</f>
        <v>0</v>
      </c>
      <c r="K245" s="239" t="s">
        <v>168</v>
      </c>
      <c r="L245" s="161"/>
      <c r="M245" s="243" t="s">
        <v>1</v>
      </c>
      <c r="N245" s="244" t="s">
        <v>41</v>
      </c>
      <c r="P245" s="245">
        <f>O245*H245</f>
        <v>0</v>
      </c>
      <c r="Q245" s="245">
        <v>1.8907700000000001</v>
      </c>
      <c r="R245" s="245">
        <f>Q245*H245</f>
        <v>15.806837199999999</v>
      </c>
      <c r="S245" s="245">
        <v>0</v>
      </c>
      <c r="T245" s="246">
        <f>S245*H245</f>
        <v>0</v>
      </c>
      <c r="AR245" s="247" t="s">
        <v>169</v>
      </c>
      <c r="AT245" s="247" t="s">
        <v>164</v>
      </c>
      <c r="AU245" s="247" t="s">
        <v>85</v>
      </c>
      <c r="AY245" s="151" t="s">
        <v>162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51" t="s">
        <v>83</v>
      </c>
      <c r="BK245" s="248">
        <f>ROUND(I245*H245,2)</f>
        <v>0</v>
      </c>
      <c r="BL245" s="151" t="s">
        <v>169</v>
      </c>
      <c r="BM245" s="247" t="s">
        <v>964</v>
      </c>
    </row>
    <row r="246" spans="2:65" s="258" customFormat="1">
      <c r="B246" s="257"/>
      <c r="D246" s="251" t="s">
        <v>198</v>
      </c>
      <c r="E246" s="259" t="s">
        <v>1</v>
      </c>
      <c r="F246" s="260" t="s">
        <v>965</v>
      </c>
      <c r="H246" s="259" t="s">
        <v>1</v>
      </c>
      <c r="I246" s="88"/>
      <c r="L246" s="257"/>
      <c r="M246" s="261"/>
      <c r="T246" s="262"/>
      <c r="AT246" s="259" t="s">
        <v>198</v>
      </c>
      <c r="AU246" s="259" t="s">
        <v>85</v>
      </c>
      <c r="AV246" s="258" t="s">
        <v>83</v>
      </c>
      <c r="AW246" s="258" t="s">
        <v>32</v>
      </c>
      <c r="AX246" s="258" t="s">
        <v>76</v>
      </c>
      <c r="AY246" s="259" t="s">
        <v>162</v>
      </c>
    </row>
    <row r="247" spans="2:65" s="250" customFormat="1">
      <c r="B247" s="249"/>
      <c r="D247" s="251" t="s">
        <v>198</v>
      </c>
      <c r="E247" s="252" t="s">
        <v>1</v>
      </c>
      <c r="F247" s="253" t="s">
        <v>966</v>
      </c>
      <c r="H247" s="254">
        <v>8.36</v>
      </c>
      <c r="I247" s="87"/>
      <c r="L247" s="249"/>
      <c r="M247" s="255"/>
      <c r="T247" s="256"/>
      <c r="AT247" s="252" t="s">
        <v>198</v>
      </c>
      <c r="AU247" s="252" t="s">
        <v>85</v>
      </c>
      <c r="AV247" s="250" t="s">
        <v>85</v>
      </c>
      <c r="AW247" s="250" t="s">
        <v>32</v>
      </c>
      <c r="AX247" s="250" t="s">
        <v>83</v>
      </c>
      <c r="AY247" s="252" t="s">
        <v>162</v>
      </c>
    </row>
    <row r="248" spans="2:65" s="162" customFormat="1" ht="21.75" customHeight="1">
      <c r="B248" s="161"/>
      <c r="C248" s="237" t="s">
        <v>333</v>
      </c>
      <c r="D248" s="237" t="s">
        <v>164</v>
      </c>
      <c r="E248" s="238" t="s">
        <v>508</v>
      </c>
      <c r="F248" s="239" t="s">
        <v>967</v>
      </c>
      <c r="G248" s="240" t="s">
        <v>177</v>
      </c>
      <c r="H248" s="241">
        <v>1</v>
      </c>
      <c r="I248" s="86"/>
      <c r="J248" s="242">
        <f>ROUND(I248*H248,2)</f>
        <v>0</v>
      </c>
      <c r="K248" s="239" t="s">
        <v>168</v>
      </c>
      <c r="L248" s="161"/>
      <c r="M248" s="243" t="s">
        <v>1</v>
      </c>
      <c r="N248" s="244" t="s">
        <v>41</v>
      </c>
      <c r="P248" s="245">
        <f>O248*H248</f>
        <v>0</v>
      </c>
      <c r="Q248" s="245">
        <v>6.6E-3</v>
      </c>
      <c r="R248" s="245">
        <f>Q248*H248</f>
        <v>6.6E-3</v>
      </c>
      <c r="S248" s="245">
        <v>0</v>
      </c>
      <c r="T248" s="246">
        <f>S248*H248</f>
        <v>0</v>
      </c>
      <c r="AR248" s="247" t="s">
        <v>169</v>
      </c>
      <c r="AT248" s="247" t="s">
        <v>164</v>
      </c>
      <c r="AU248" s="247" t="s">
        <v>85</v>
      </c>
      <c r="AY248" s="151" t="s">
        <v>162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51" t="s">
        <v>83</v>
      </c>
      <c r="BK248" s="248">
        <f>ROUND(I248*H248,2)</f>
        <v>0</v>
      </c>
      <c r="BL248" s="151" t="s">
        <v>169</v>
      </c>
      <c r="BM248" s="247" t="s">
        <v>968</v>
      </c>
    </row>
    <row r="249" spans="2:65" s="250" customFormat="1">
      <c r="B249" s="249"/>
      <c r="D249" s="251" t="s">
        <v>198</v>
      </c>
      <c r="E249" s="252" t="s">
        <v>1</v>
      </c>
      <c r="F249" s="253" t="s">
        <v>969</v>
      </c>
      <c r="H249" s="254">
        <v>1</v>
      </c>
      <c r="I249" s="87"/>
      <c r="L249" s="249"/>
      <c r="M249" s="255"/>
      <c r="T249" s="256"/>
      <c r="AT249" s="252" t="s">
        <v>198</v>
      </c>
      <c r="AU249" s="252" t="s">
        <v>85</v>
      </c>
      <c r="AV249" s="250" t="s">
        <v>85</v>
      </c>
      <c r="AW249" s="250" t="s">
        <v>32</v>
      </c>
      <c r="AX249" s="250" t="s">
        <v>83</v>
      </c>
      <c r="AY249" s="252" t="s">
        <v>162</v>
      </c>
    </row>
    <row r="250" spans="2:65" s="162" customFormat="1" ht="24.2" customHeight="1">
      <c r="B250" s="161"/>
      <c r="C250" s="270" t="s">
        <v>340</v>
      </c>
      <c r="D250" s="270" t="s">
        <v>352</v>
      </c>
      <c r="E250" s="271" t="s">
        <v>970</v>
      </c>
      <c r="F250" s="272" t="s">
        <v>971</v>
      </c>
      <c r="G250" s="273" t="s">
        <v>177</v>
      </c>
      <c r="H250" s="274">
        <v>1</v>
      </c>
      <c r="I250" s="90"/>
      <c r="J250" s="275">
        <f>ROUND(I250*H250,2)</f>
        <v>0</v>
      </c>
      <c r="K250" s="272" t="s">
        <v>168</v>
      </c>
      <c r="L250" s="276"/>
      <c r="M250" s="277" t="s">
        <v>1</v>
      </c>
      <c r="N250" s="278" t="s">
        <v>41</v>
      </c>
      <c r="P250" s="245">
        <f>O250*H250</f>
        <v>0</v>
      </c>
      <c r="Q250" s="245">
        <v>6.8000000000000005E-2</v>
      </c>
      <c r="R250" s="245">
        <f>Q250*H250</f>
        <v>6.8000000000000005E-2</v>
      </c>
      <c r="S250" s="245">
        <v>0</v>
      </c>
      <c r="T250" s="246">
        <f>S250*H250</f>
        <v>0</v>
      </c>
      <c r="AR250" s="247" t="s">
        <v>194</v>
      </c>
      <c r="AT250" s="247" t="s">
        <v>352</v>
      </c>
      <c r="AU250" s="247" t="s">
        <v>85</v>
      </c>
      <c r="AY250" s="151" t="s">
        <v>162</v>
      </c>
      <c r="BE250" s="248">
        <f>IF(N250="základní",J250,0)</f>
        <v>0</v>
      </c>
      <c r="BF250" s="248">
        <f>IF(N250="snížená",J250,0)</f>
        <v>0</v>
      </c>
      <c r="BG250" s="248">
        <f>IF(N250="zákl. přenesená",J250,0)</f>
        <v>0</v>
      </c>
      <c r="BH250" s="248">
        <f>IF(N250="sníž. přenesená",J250,0)</f>
        <v>0</v>
      </c>
      <c r="BI250" s="248">
        <f>IF(N250="nulová",J250,0)</f>
        <v>0</v>
      </c>
      <c r="BJ250" s="151" t="s">
        <v>83</v>
      </c>
      <c r="BK250" s="248">
        <f>ROUND(I250*H250,2)</f>
        <v>0</v>
      </c>
      <c r="BL250" s="151" t="s">
        <v>169</v>
      </c>
      <c r="BM250" s="247" t="s">
        <v>972</v>
      </c>
    </row>
    <row r="251" spans="2:65" s="162" customFormat="1" ht="24.2" customHeight="1">
      <c r="B251" s="161"/>
      <c r="C251" s="237" t="s">
        <v>346</v>
      </c>
      <c r="D251" s="237" t="s">
        <v>164</v>
      </c>
      <c r="E251" s="238" t="s">
        <v>973</v>
      </c>
      <c r="F251" s="239" t="s">
        <v>974</v>
      </c>
      <c r="G251" s="240" t="s">
        <v>232</v>
      </c>
      <c r="H251" s="241">
        <v>0.83099999999999996</v>
      </c>
      <c r="I251" s="86"/>
      <c r="J251" s="242">
        <f>ROUND(I251*H251,2)</f>
        <v>0</v>
      </c>
      <c r="K251" s="239" t="s">
        <v>168</v>
      </c>
      <c r="L251" s="161"/>
      <c r="M251" s="243" t="s">
        <v>1</v>
      </c>
      <c r="N251" s="244" t="s">
        <v>41</v>
      </c>
      <c r="P251" s="245">
        <f>O251*H251</f>
        <v>0</v>
      </c>
      <c r="Q251" s="245">
        <v>2.5018699999999998</v>
      </c>
      <c r="R251" s="245">
        <f>Q251*H251</f>
        <v>2.0790539699999999</v>
      </c>
      <c r="S251" s="245">
        <v>0</v>
      </c>
      <c r="T251" s="246">
        <f>S251*H251</f>
        <v>0</v>
      </c>
      <c r="AR251" s="247" t="s">
        <v>169</v>
      </c>
      <c r="AT251" s="247" t="s">
        <v>164</v>
      </c>
      <c r="AU251" s="247" t="s">
        <v>85</v>
      </c>
      <c r="AY251" s="151" t="s">
        <v>162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51" t="s">
        <v>83</v>
      </c>
      <c r="BK251" s="248">
        <f>ROUND(I251*H251,2)</f>
        <v>0</v>
      </c>
      <c r="BL251" s="151" t="s">
        <v>169</v>
      </c>
      <c r="BM251" s="247" t="s">
        <v>975</v>
      </c>
    </row>
    <row r="252" spans="2:65" s="258" customFormat="1">
      <c r="B252" s="257"/>
      <c r="D252" s="251" t="s">
        <v>198</v>
      </c>
      <c r="E252" s="259" t="s">
        <v>1</v>
      </c>
      <c r="F252" s="260" t="s">
        <v>976</v>
      </c>
      <c r="H252" s="259" t="s">
        <v>1</v>
      </c>
      <c r="I252" s="88"/>
      <c r="L252" s="257"/>
      <c r="M252" s="261"/>
      <c r="T252" s="262"/>
      <c r="AT252" s="259" t="s">
        <v>198</v>
      </c>
      <c r="AU252" s="259" t="s">
        <v>85</v>
      </c>
      <c r="AV252" s="258" t="s">
        <v>83</v>
      </c>
      <c r="AW252" s="258" t="s">
        <v>32</v>
      </c>
      <c r="AX252" s="258" t="s">
        <v>76</v>
      </c>
      <c r="AY252" s="259" t="s">
        <v>162</v>
      </c>
    </row>
    <row r="253" spans="2:65" s="250" customFormat="1">
      <c r="B253" s="249"/>
      <c r="D253" s="251" t="s">
        <v>198</v>
      </c>
      <c r="E253" s="252" t="s">
        <v>1</v>
      </c>
      <c r="F253" s="253" t="s">
        <v>977</v>
      </c>
      <c r="H253" s="254">
        <v>0.83099999999999996</v>
      </c>
      <c r="I253" s="87"/>
      <c r="L253" s="249"/>
      <c r="M253" s="255"/>
      <c r="T253" s="256"/>
      <c r="AT253" s="252" t="s">
        <v>198</v>
      </c>
      <c r="AU253" s="252" t="s">
        <v>85</v>
      </c>
      <c r="AV253" s="250" t="s">
        <v>85</v>
      </c>
      <c r="AW253" s="250" t="s">
        <v>32</v>
      </c>
      <c r="AX253" s="250" t="s">
        <v>83</v>
      </c>
      <c r="AY253" s="252" t="s">
        <v>162</v>
      </c>
    </row>
    <row r="254" spans="2:65" s="162" customFormat="1" ht="33" customHeight="1">
      <c r="B254" s="161"/>
      <c r="C254" s="237" t="s">
        <v>351</v>
      </c>
      <c r="D254" s="237" t="s">
        <v>164</v>
      </c>
      <c r="E254" s="238" t="s">
        <v>978</v>
      </c>
      <c r="F254" s="239" t="s">
        <v>979</v>
      </c>
      <c r="G254" s="240" t="s">
        <v>167</v>
      </c>
      <c r="H254" s="241">
        <v>1.444</v>
      </c>
      <c r="I254" s="86"/>
      <c r="J254" s="242">
        <f>ROUND(I254*H254,2)</f>
        <v>0</v>
      </c>
      <c r="K254" s="239" t="s">
        <v>168</v>
      </c>
      <c r="L254" s="161"/>
      <c r="M254" s="243" t="s">
        <v>1</v>
      </c>
      <c r="N254" s="244" t="s">
        <v>41</v>
      </c>
      <c r="P254" s="245">
        <f>O254*H254</f>
        <v>0</v>
      </c>
      <c r="Q254" s="245">
        <v>7.8799999999999999E-3</v>
      </c>
      <c r="R254" s="245">
        <f>Q254*H254</f>
        <v>1.137872E-2</v>
      </c>
      <c r="S254" s="245">
        <v>0</v>
      </c>
      <c r="T254" s="246">
        <f>S254*H254</f>
        <v>0</v>
      </c>
      <c r="AR254" s="247" t="s">
        <v>169</v>
      </c>
      <c r="AT254" s="247" t="s">
        <v>164</v>
      </c>
      <c r="AU254" s="247" t="s">
        <v>85</v>
      </c>
      <c r="AY254" s="151" t="s">
        <v>162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51" t="s">
        <v>83</v>
      </c>
      <c r="BK254" s="248">
        <f>ROUND(I254*H254,2)</f>
        <v>0</v>
      </c>
      <c r="BL254" s="151" t="s">
        <v>169</v>
      </c>
      <c r="BM254" s="247" t="s">
        <v>980</v>
      </c>
    </row>
    <row r="255" spans="2:65" s="250" customFormat="1">
      <c r="B255" s="249"/>
      <c r="D255" s="251" t="s">
        <v>198</v>
      </c>
      <c r="E255" s="252" t="s">
        <v>1</v>
      </c>
      <c r="F255" s="253" t="s">
        <v>981</v>
      </c>
      <c r="H255" s="254">
        <v>1.444</v>
      </c>
      <c r="I255" s="87"/>
      <c r="L255" s="249"/>
      <c r="M255" s="255"/>
      <c r="T255" s="256"/>
      <c r="AT255" s="252" t="s">
        <v>198</v>
      </c>
      <c r="AU255" s="252" t="s">
        <v>85</v>
      </c>
      <c r="AV255" s="250" t="s">
        <v>85</v>
      </c>
      <c r="AW255" s="250" t="s">
        <v>32</v>
      </c>
      <c r="AX255" s="250" t="s">
        <v>83</v>
      </c>
      <c r="AY255" s="252" t="s">
        <v>162</v>
      </c>
    </row>
    <row r="256" spans="2:65" s="162" customFormat="1" ht="37.9" customHeight="1">
      <c r="B256" s="161"/>
      <c r="C256" s="237" t="s">
        <v>358</v>
      </c>
      <c r="D256" s="237" t="s">
        <v>164</v>
      </c>
      <c r="E256" s="238" t="s">
        <v>982</v>
      </c>
      <c r="F256" s="239" t="s">
        <v>983</v>
      </c>
      <c r="G256" s="240" t="s">
        <v>167</v>
      </c>
      <c r="H256" s="241">
        <v>1.444</v>
      </c>
      <c r="I256" s="86"/>
      <c r="J256" s="242">
        <f>ROUND(I256*H256,2)</f>
        <v>0</v>
      </c>
      <c r="K256" s="239" t="s">
        <v>168</v>
      </c>
      <c r="L256" s="161"/>
      <c r="M256" s="243" t="s">
        <v>1</v>
      </c>
      <c r="N256" s="244" t="s">
        <v>41</v>
      </c>
      <c r="P256" s="245">
        <f>O256*H256</f>
        <v>0</v>
      </c>
      <c r="Q256" s="245">
        <v>0</v>
      </c>
      <c r="R256" s="245">
        <f>Q256*H256</f>
        <v>0</v>
      </c>
      <c r="S256" s="245">
        <v>0</v>
      </c>
      <c r="T256" s="246">
        <f>S256*H256</f>
        <v>0</v>
      </c>
      <c r="AR256" s="247" t="s">
        <v>169</v>
      </c>
      <c r="AT256" s="247" t="s">
        <v>164</v>
      </c>
      <c r="AU256" s="247" t="s">
        <v>85</v>
      </c>
      <c r="AY256" s="151" t="s">
        <v>162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51" t="s">
        <v>83</v>
      </c>
      <c r="BK256" s="248">
        <f>ROUND(I256*H256,2)</f>
        <v>0</v>
      </c>
      <c r="BL256" s="151" t="s">
        <v>169</v>
      </c>
      <c r="BM256" s="247" t="s">
        <v>984</v>
      </c>
    </row>
    <row r="257" spans="2:65" s="226" customFormat="1" ht="22.9" customHeight="1">
      <c r="B257" s="225"/>
      <c r="D257" s="227" t="s">
        <v>75</v>
      </c>
      <c r="E257" s="235" t="s">
        <v>194</v>
      </c>
      <c r="F257" s="235" t="s">
        <v>580</v>
      </c>
      <c r="I257" s="85"/>
      <c r="J257" s="236">
        <f>BK257</f>
        <v>0</v>
      </c>
      <c r="L257" s="225"/>
      <c r="M257" s="230"/>
      <c r="P257" s="231">
        <f>SUM(P258:P299)</f>
        <v>0</v>
      </c>
      <c r="R257" s="231">
        <f>SUM(R258:R299)</f>
        <v>9.0697674799999994</v>
      </c>
      <c r="T257" s="232">
        <f>SUM(T258:T299)</f>
        <v>0</v>
      </c>
      <c r="AR257" s="227" t="s">
        <v>83</v>
      </c>
      <c r="AT257" s="233" t="s">
        <v>75</v>
      </c>
      <c r="AU257" s="233" t="s">
        <v>83</v>
      </c>
      <c r="AY257" s="227" t="s">
        <v>162</v>
      </c>
      <c r="BK257" s="234">
        <f>SUM(BK258:BK299)</f>
        <v>0</v>
      </c>
    </row>
    <row r="258" spans="2:65" s="162" customFormat="1" ht="24.2" customHeight="1">
      <c r="B258" s="161"/>
      <c r="C258" s="237" t="s">
        <v>364</v>
      </c>
      <c r="D258" s="237" t="s">
        <v>164</v>
      </c>
      <c r="E258" s="238" t="s">
        <v>582</v>
      </c>
      <c r="F258" s="239" t="s">
        <v>583</v>
      </c>
      <c r="G258" s="240" t="s">
        <v>215</v>
      </c>
      <c r="H258" s="241">
        <v>25.6</v>
      </c>
      <c r="I258" s="86"/>
      <c r="J258" s="242">
        <f>ROUND(I258*H258,2)</f>
        <v>0</v>
      </c>
      <c r="K258" s="239" t="s">
        <v>168</v>
      </c>
      <c r="L258" s="161"/>
      <c r="M258" s="243" t="s">
        <v>1</v>
      </c>
      <c r="N258" s="244" t="s">
        <v>41</v>
      </c>
      <c r="P258" s="245">
        <f>O258*H258</f>
        <v>0</v>
      </c>
      <c r="Q258" s="245">
        <v>1.0000000000000001E-5</v>
      </c>
      <c r="R258" s="245">
        <f>Q258*H258</f>
        <v>2.5600000000000004E-4</v>
      </c>
      <c r="S258" s="245">
        <v>0</v>
      </c>
      <c r="T258" s="246">
        <f>S258*H258</f>
        <v>0</v>
      </c>
      <c r="AR258" s="247" t="s">
        <v>169</v>
      </c>
      <c r="AT258" s="247" t="s">
        <v>164</v>
      </c>
      <c r="AU258" s="247" t="s">
        <v>85</v>
      </c>
      <c r="AY258" s="151" t="s">
        <v>162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51" t="s">
        <v>83</v>
      </c>
      <c r="BK258" s="248">
        <f>ROUND(I258*H258,2)</f>
        <v>0</v>
      </c>
      <c r="BL258" s="151" t="s">
        <v>169</v>
      </c>
      <c r="BM258" s="247" t="s">
        <v>985</v>
      </c>
    </row>
    <row r="259" spans="2:65" s="162" customFormat="1" ht="24.2" customHeight="1">
      <c r="B259" s="161"/>
      <c r="C259" s="270" t="s">
        <v>367</v>
      </c>
      <c r="D259" s="270" t="s">
        <v>352</v>
      </c>
      <c r="E259" s="271" t="s">
        <v>986</v>
      </c>
      <c r="F259" s="272" t="s">
        <v>987</v>
      </c>
      <c r="G259" s="273" t="s">
        <v>215</v>
      </c>
      <c r="H259" s="274">
        <v>26.367999999999999</v>
      </c>
      <c r="I259" s="90"/>
      <c r="J259" s="275">
        <f>ROUND(I259*H259,2)</f>
        <v>0</v>
      </c>
      <c r="K259" s="272" t="s">
        <v>168</v>
      </c>
      <c r="L259" s="276"/>
      <c r="M259" s="277" t="s">
        <v>1</v>
      </c>
      <c r="N259" s="278" t="s">
        <v>41</v>
      </c>
      <c r="P259" s="245">
        <f>O259*H259</f>
        <v>0</v>
      </c>
      <c r="Q259" s="245">
        <v>2.4099999999999998E-3</v>
      </c>
      <c r="R259" s="245">
        <f>Q259*H259</f>
        <v>6.3546879999999986E-2</v>
      </c>
      <c r="S259" s="245">
        <v>0</v>
      </c>
      <c r="T259" s="246">
        <f>S259*H259</f>
        <v>0</v>
      </c>
      <c r="AR259" s="247" t="s">
        <v>194</v>
      </c>
      <c r="AT259" s="247" t="s">
        <v>352</v>
      </c>
      <c r="AU259" s="247" t="s">
        <v>85</v>
      </c>
      <c r="AY259" s="151" t="s">
        <v>162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51" t="s">
        <v>83</v>
      </c>
      <c r="BK259" s="248">
        <f>ROUND(I259*H259,2)</f>
        <v>0</v>
      </c>
      <c r="BL259" s="151" t="s">
        <v>169</v>
      </c>
      <c r="BM259" s="247" t="s">
        <v>988</v>
      </c>
    </row>
    <row r="260" spans="2:65" s="250" customFormat="1">
      <c r="B260" s="249"/>
      <c r="D260" s="251" t="s">
        <v>198</v>
      </c>
      <c r="F260" s="253" t="s">
        <v>989</v>
      </c>
      <c r="H260" s="254">
        <v>26.367999999999999</v>
      </c>
      <c r="I260" s="87"/>
      <c r="L260" s="249"/>
      <c r="M260" s="255"/>
      <c r="T260" s="256"/>
      <c r="AT260" s="252" t="s">
        <v>198</v>
      </c>
      <c r="AU260" s="252" t="s">
        <v>85</v>
      </c>
      <c r="AV260" s="250" t="s">
        <v>85</v>
      </c>
      <c r="AW260" s="250" t="s">
        <v>3</v>
      </c>
      <c r="AX260" s="250" t="s">
        <v>83</v>
      </c>
      <c r="AY260" s="252" t="s">
        <v>162</v>
      </c>
    </row>
    <row r="261" spans="2:65" s="162" customFormat="1" ht="24.2" customHeight="1">
      <c r="B261" s="161"/>
      <c r="C261" s="237" t="s">
        <v>371</v>
      </c>
      <c r="D261" s="237" t="s">
        <v>164</v>
      </c>
      <c r="E261" s="238" t="s">
        <v>990</v>
      </c>
      <c r="F261" s="239" t="s">
        <v>991</v>
      </c>
      <c r="G261" s="240" t="s">
        <v>215</v>
      </c>
      <c r="H261" s="241">
        <v>1</v>
      </c>
      <c r="I261" s="86"/>
      <c r="J261" s="242">
        <f>ROUND(I261*H261,2)</f>
        <v>0</v>
      </c>
      <c r="K261" s="239" t="s">
        <v>168</v>
      </c>
      <c r="L261" s="161"/>
      <c r="M261" s="243" t="s">
        <v>1</v>
      </c>
      <c r="N261" s="244" t="s">
        <v>41</v>
      </c>
      <c r="P261" s="245">
        <f>O261*H261</f>
        <v>0</v>
      </c>
      <c r="Q261" s="245">
        <v>1.0000000000000001E-5</v>
      </c>
      <c r="R261" s="245">
        <f>Q261*H261</f>
        <v>1.0000000000000001E-5</v>
      </c>
      <c r="S261" s="245">
        <v>0</v>
      </c>
      <c r="T261" s="246">
        <f>S261*H261</f>
        <v>0</v>
      </c>
      <c r="AR261" s="247" t="s">
        <v>169</v>
      </c>
      <c r="AT261" s="247" t="s">
        <v>164</v>
      </c>
      <c r="AU261" s="247" t="s">
        <v>85</v>
      </c>
      <c r="AY261" s="151" t="s">
        <v>162</v>
      </c>
      <c r="BE261" s="248">
        <f>IF(N261="základní",J261,0)</f>
        <v>0</v>
      </c>
      <c r="BF261" s="248">
        <f>IF(N261="snížená",J261,0)</f>
        <v>0</v>
      </c>
      <c r="BG261" s="248">
        <f>IF(N261="zákl. přenesená",J261,0)</f>
        <v>0</v>
      </c>
      <c r="BH261" s="248">
        <f>IF(N261="sníž. přenesená",J261,0)</f>
        <v>0</v>
      </c>
      <c r="BI261" s="248">
        <f>IF(N261="nulová",J261,0)</f>
        <v>0</v>
      </c>
      <c r="BJ261" s="151" t="s">
        <v>83</v>
      </c>
      <c r="BK261" s="248">
        <f>ROUND(I261*H261,2)</f>
        <v>0</v>
      </c>
      <c r="BL261" s="151" t="s">
        <v>169</v>
      </c>
      <c r="BM261" s="247" t="s">
        <v>992</v>
      </c>
    </row>
    <row r="262" spans="2:65" s="162" customFormat="1" ht="16.5" customHeight="1">
      <c r="B262" s="161"/>
      <c r="C262" s="270" t="s">
        <v>374</v>
      </c>
      <c r="D262" s="270" t="s">
        <v>352</v>
      </c>
      <c r="E262" s="271" t="s">
        <v>993</v>
      </c>
      <c r="F262" s="272" t="s">
        <v>994</v>
      </c>
      <c r="G262" s="273" t="s">
        <v>215</v>
      </c>
      <c r="H262" s="274">
        <v>1.0149999999999999</v>
      </c>
      <c r="I262" s="90"/>
      <c r="J262" s="275">
        <f>ROUND(I262*H262,2)</f>
        <v>0</v>
      </c>
      <c r="K262" s="272" t="s">
        <v>168</v>
      </c>
      <c r="L262" s="276"/>
      <c r="M262" s="277" t="s">
        <v>1</v>
      </c>
      <c r="N262" s="278" t="s">
        <v>41</v>
      </c>
      <c r="P262" s="245">
        <f>O262*H262</f>
        <v>0</v>
      </c>
      <c r="Q262" s="245">
        <v>4.5999999999999999E-3</v>
      </c>
      <c r="R262" s="245">
        <f>Q262*H262</f>
        <v>4.6689999999999995E-3</v>
      </c>
      <c r="S262" s="245">
        <v>0</v>
      </c>
      <c r="T262" s="246">
        <f>S262*H262</f>
        <v>0</v>
      </c>
      <c r="AR262" s="247" t="s">
        <v>194</v>
      </c>
      <c r="AT262" s="247" t="s">
        <v>352</v>
      </c>
      <c r="AU262" s="247" t="s">
        <v>85</v>
      </c>
      <c r="AY262" s="151" t="s">
        <v>162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51" t="s">
        <v>83</v>
      </c>
      <c r="BK262" s="248">
        <f>ROUND(I262*H262,2)</f>
        <v>0</v>
      </c>
      <c r="BL262" s="151" t="s">
        <v>169</v>
      </c>
      <c r="BM262" s="247" t="s">
        <v>995</v>
      </c>
    </row>
    <row r="263" spans="2:65" s="250" customFormat="1">
      <c r="B263" s="249"/>
      <c r="D263" s="251" t="s">
        <v>198</v>
      </c>
      <c r="F263" s="253" t="s">
        <v>996</v>
      </c>
      <c r="H263" s="254">
        <v>1.0149999999999999</v>
      </c>
      <c r="I263" s="87"/>
      <c r="L263" s="249"/>
      <c r="M263" s="255"/>
      <c r="T263" s="256"/>
      <c r="AT263" s="252" t="s">
        <v>198</v>
      </c>
      <c r="AU263" s="252" t="s">
        <v>85</v>
      </c>
      <c r="AV263" s="250" t="s">
        <v>85</v>
      </c>
      <c r="AW263" s="250" t="s">
        <v>3</v>
      </c>
      <c r="AX263" s="250" t="s">
        <v>83</v>
      </c>
      <c r="AY263" s="252" t="s">
        <v>162</v>
      </c>
    </row>
    <row r="264" spans="2:65" s="162" customFormat="1" ht="24.2" customHeight="1">
      <c r="B264" s="161"/>
      <c r="C264" s="237" t="s">
        <v>382</v>
      </c>
      <c r="D264" s="237" t="s">
        <v>164</v>
      </c>
      <c r="E264" s="238" t="s">
        <v>997</v>
      </c>
      <c r="F264" s="239" t="s">
        <v>998</v>
      </c>
      <c r="G264" s="240" t="s">
        <v>177</v>
      </c>
      <c r="H264" s="241">
        <v>2</v>
      </c>
      <c r="I264" s="86"/>
      <c r="J264" s="242">
        <f t="shared" ref="J264:J270" si="0">ROUND(I264*H264,2)</f>
        <v>0</v>
      </c>
      <c r="K264" s="239" t="s">
        <v>168</v>
      </c>
      <c r="L264" s="161"/>
      <c r="M264" s="243" t="s">
        <v>1</v>
      </c>
      <c r="N264" s="244" t="s">
        <v>41</v>
      </c>
      <c r="P264" s="245">
        <f t="shared" ref="P264:P270" si="1">O264*H264</f>
        <v>0</v>
      </c>
      <c r="Q264" s="245">
        <v>8.0000000000000007E-5</v>
      </c>
      <c r="R264" s="245">
        <f t="shared" ref="R264:R270" si="2">Q264*H264</f>
        <v>1.6000000000000001E-4</v>
      </c>
      <c r="S264" s="245">
        <v>0</v>
      </c>
      <c r="T264" s="246">
        <f t="shared" ref="T264:T270" si="3">S264*H264</f>
        <v>0</v>
      </c>
      <c r="AR264" s="247" t="s">
        <v>169</v>
      </c>
      <c r="AT264" s="247" t="s">
        <v>164</v>
      </c>
      <c r="AU264" s="247" t="s">
        <v>85</v>
      </c>
      <c r="AY264" s="151" t="s">
        <v>162</v>
      </c>
      <c r="BE264" s="248">
        <f t="shared" ref="BE264:BE270" si="4">IF(N264="základní",J264,0)</f>
        <v>0</v>
      </c>
      <c r="BF264" s="248">
        <f t="shared" ref="BF264:BF270" si="5">IF(N264="snížená",J264,0)</f>
        <v>0</v>
      </c>
      <c r="BG264" s="248">
        <f t="shared" ref="BG264:BG270" si="6">IF(N264="zákl. přenesená",J264,0)</f>
        <v>0</v>
      </c>
      <c r="BH264" s="248">
        <f t="shared" ref="BH264:BH270" si="7">IF(N264="sníž. přenesená",J264,0)</f>
        <v>0</v>
      </c>
      <c r="BI264" s="248">
        <f t="shared" ref="BI264:BI270" si="8">IF(N264="nulová",J264,0)</f>
        <v>0</v>
      </c>
      <c r="BJ264" s="151" t="s">
        <v>83</v>
      </c>
      <c r="BK264" s="248">
        <f t="shared" ref="BK264:BK270" si="9">ROUND(I264*H264,2)</f>
        <v>0</v>
      </c>
      <c r="BL264" s="151" t="s">
        <v>169</v>
      </c>
      <c r="BM264" s="247" t="s">
        <v>999</v>
      </c>
    </row>
    <row r="265" spans="2:65" s="162" customFormat="1" ht="16.5" customHeight="1">
      <c r="B265" s="161"/>
      <c r="C265" s="270" t="s">
        <v>386</v>
      </c>
      <c r="D265" s="270" t="s">
        <v>352</v>
      </c>
      <c r="E265" s="271" t="s">
        <v>1000</v>
      </c>
      <c r="F265" s="272" t="s">
        <v>1001</v>
      </c>
      <c r="G265" s="273" t="s">
        <v>177</v>
      </c>
      <c r="H265" s="274">
        <v>2</v>
      </c>
      <c r="I265" s="90"/>
      <c r="J265" s="275">
        <f t="shared" si="0"/>
        <v>0</v>
      </c>
      <c r="K265" s="272" t="s">
        <v>168</v>
      </c>
      <c r="L265" s="276"/>
      <c r="M265" s="277" t="s">
        <v>1</v>
      </c>
      <c r="N265" s="278" t="s">
        <v>41</v>
      </c>
      <c r="P265" s="245">
        <f t="shared" si="1"/>
        <v>0</v>
      </c>
      <c r="Q265" s="245">
        <v>5.0000000000000001E-4</v>
      </c>
      <c r="R265" s="245">
        <f t="shared" si="2"/>
        <v>1E-3</v>
      </c>
      <c r="S265" s="245">
        <v>0</v>
      </c>
      <c r="T265" s="246">
        <f t="shared" si="3"/>
        <v>0</v>
      </c>
      <c r="AR265" s="247" t="s">
        <v>194</v>
      </c>
      <c r="AT265" s="247" t="s">
        <v>352</v>
      </c>
      <c r="AU265" s="247" t="s">
        <v>85</v>
      </c>
      <c r="AY265" s="151" t="s">
        <v>162</v>
      </c>
      <c r="BE265" s="248">
        <f t="shared" si="4"/>
        <v>0</v>
      </c>
      <c r="BF265" s="248">
        <f t="shared" si="5"/>
        <v>0</v>
      </c>
      <c r="BG265" s="248">
        <f t="shared" si="6"/>
        <v>0</v>
      </c>
      <c r="BH265" s="248">
        <f t="shared" si="7"/>
        <v>0</v>
      </c>
      <c r="BI265" s="248">
        <f t="shared" si="8"/>
        <v>0</v>
      </c>
      <c r="BJ265" s="151" t="s">
        <v>83</v>
      </c>
      <c r="BK265" s="248">
        <f t="shared" si="9"/>
        <v>0</v>
      </c>
      <c r="BL265" s="151" t="s">
        <v>169</v>
      </c>
      <c r="BM265" s="247" t="s">
        <v>1002</v>
      </c>
    </row>
    <row r="266" spans="2:65" s="162" customFormat="1" ht="24.2" customHeight="1">
      <c r="B266" s="161"/>
      <c r="C266" s="270" t="s">
        <v>391</v>
      </c>
      <c r="D266" s="270" t="s">
        <v>352</v>
      </c>
      <c r="E266" s="271" t="s">
        <v>1003</v>
      </c>
      <c r="F266" s="272" t="s">
        <v>1004</v>
      </c>
      <c r="G266" s="273" t="s">
        <v>177</v>
      </c>
      <c r="H266" s="274">
        <v>2</v>
      </c>
      <c r="I266" s="90"/>
      <c r="J266" s="275">
        <f t="shared" si="0"/>
        <v>0</v>
      </c>
      <c r="K266" s="272" t="s">
        <v>1</v>
      </c>
      <c r="L266" s="276"/>
      <c r="M266" s="277" t="s">
        <v>1</v>
      </c>
      <c r="N266" s="278" t="s">
        <v>41</v>
      </c>
      <c r="P266" s="245">
        <f t="shared" si="1"/>
        <v>0</v>
      </c>
      <c r="Q266" s="245">
        <v>5.9999999999999995E-4</v>
      </c>
      <c r="R266" s="245">
        <f t="shared" si="2"/>
        <v>1.1999999999999999E-3</v>
      </c>
      <c r="S266" s="245">
        <v>0</v>
      </c>
      <c r="T266" s="246">
        <f t="shared" si="3"/>
        <v>0</v>
      </c>
      <c r="AR266" s="247" t="s">
        <v>194</v>
      </c>
      <c r="AT266" s="247" t="s">
        <v>352</v>
      </c>
      <c r="AU266" s="247" t="s">
        <v>85</v>
      </c>
      <c r="AY266" s="151" t="s">
        <v>162</v>
      </c>
      <c r="BE266" s="248">
        <f t="shared" si="4"/>
        <v>0</v>
      </c>
      <c r="BF266" s="248">
        <f t="shared" si="5"/>
        <v>0</v>
      </c>
      <c r="BG266" s="248">
        <f t="shared" si="6"/>
        <v>0</v>
      </c>
      <c r="BH266" s="248">
        <f t="shared" si="7"/>
        <v>0</v>
      </c>
      <c r="BI266" s="248">
        <f t="shared" si="8"/>
        <v>0</v>
      </c>
      <c r="BJ266" s="151" t="s">
        <v>83</v>
      </c>
      <c r="BK266" s="248">
        <f t="shared" si="9"/>
        <v>0</v>
      </c>
      <c r="BL266" s="151" t="s">
        <v>169</v>
      </c>
      <c r="BM266" s="247" t="s">
        <v>1005</v>
      </c>
    </row>
    <row r="267" spans="2:65" s="162" customFormat="1" ht="24.2" customHeight="1">
      <c r="B267" s="161"/>
      <c r="C267" s="237" t="s">
        <v>396</v>
      </c>
      <c r="D267" s="237" t="s">
        <v>164</v>
      </c>
      <c r="E267" s="238" t="s">
        <v>1006</v>
      </c>
      <c r="F267" s="239" t="s">
        <v>1007</v>
      </c>
      <c r="G267" s="240" t="s">
        <v>177</v>
      </c>
      <c r="H267" s="241">
        <v>1</v>
      </c>
      <c r="I267" s="86"/>
      <c r="J267" s="242">
        <f t="shared" si="0"/>
        <v>0</v>
      </c>
      <c r="K267" s="239" t="s">
        <v>168</v>
      </c>
      <c r="L267" s="161"/>
      <c r="M267" s="243" t="s">
        <v>1</v>
      </c>
      <c r="N267" s="244" t="s">
        <v>41</v>
      </c>
      <c r="P267" s="245">
        <f t="shared" si="1"/>
        <v>0</v>
      </c>
      <c r="Q267" s="245">
        <v>1E-4</v>
      </c>
      <c r="R267" s="245">
        <f t="shared" si="2"/>
        <v>1E-4</v>
      </c>
      <c r="S267" s="245">
        <v>0</v>
      </c>
      <c r="T267" s="246">
        <f t="shared" si="3"/>
        <v>0</v>
      </c>
      <c r="AR267" s="247" t="s">
        <v>169</v>
      </c>
      <c r="AT267" s="247" t="s">
        <v>164</v>
      </c>
      <c r="AU267" s="247" t="s">
        <v>85</v>
      </c>
      <c r="AY267" s="151" t="s">
        <v>162</v>
      </c>
      <c r="BE267" s="248">
        <f t="shared" si="4"/>
        <v>0</v>
      </c>
      <c r="BF267" s="248">
        <f t="shared" si="5"/>
        <v>0</v>
      </c>
      <c r="BG267" s="248">
        <f t="shared" si="6"/>
        <v>0</v>
      </c>
      <c r="BH267" s="248">
        <f t="shared" si="7"/>
        <v>0</v>
      </c>
      <c r="BI267" s="248">
        <f t="shared" si="8"/>
        <v>0</v>
      </c>
      <c r="BJ267" s="151" t="s">
        <v>83</v>
      </c>
      <c r="BK267" s="248">
        <f t="shared" si="9"/>
        <v>0</v>
      </c>
      <c r="BL267" s="151" t="s">
        <v>169</v>
      </c>
      <c r="BM267" s="247" t="s">
        <v>1008</v>
      </c>
    </row>
    <row r="268" spans="2:65" s="162" customFormat="1" ht="16.5" customHeight="1">
      <c r="B268" s="161"/>
      <c r="C268" s="270" t="s">
        <v>401</v>
      </c>
      <c r="D268" s="270" t="s">
        <v>352</v>
      </c>
      <c r="E268" s="271" t="s">
        <v>1009</v>
      </c>
      <c r="F268" s="272" t="s">
        <v>1010</v>
      </c>
      <c r="G268" s="273" t="s">
        <v>177</v>
      </c>
      <c r="H268" s="274">
        <v>1</v>
      </c>
      <c r="I268" s="90"/>
      <c r="J268" s="275">
        <f t="shared" si="0"/>
        <v>0</v>
      </c>
      <c r="K268" s="272" t="s">
        <v>1</v>
      </c>
      <c r="L268" s="276"/>
      <c r="M268" s="277" t="s">
        <v>1</v>
      </c>
      <c r="N268" s="278" t="s">
        <v>41</v>
      </c>
      <c r="P268" s="245">
        <f t="shared" si="1"/>
        <v>0</v>
      </c>
      <c r="Q268" s="245">
        <v>1.2999999999999999E-3</v>
      </c>
      <c r="R268" s="245">
        <f t="shared" si="2"/>
        <v>1.2999999999999999E-3</v>
      </c>
      <c r="S268" s="245">
        <v>0</v>
      </c>
      <c r="T268" s="246">
        <f t="shared" si="3"/>
        <v>0</v>
      </c>
      <c r="AR268" s="247" t="s">
        <v>194</v>
      </c>
      <c r="AT268" s="247" t="s">
        <v>352</v>
      </c>
      <c r="AU268" s="247" t="s">
        <v>85</v>
      </c>
      <c r="AY268" s="151" t="s">
        <v>162</v>
      </c>
      <c r="BE268" s="248">
        <f t="shared" si="4"/>
        <v>0</v>
      </c>
      <c r="BF268" s="248">
        <f t="shared" si="5"/>
        <v>0</v>
      </c>
      <c r="BG268" s="248">
        <f t="shared" si="6"/>
        <v>0</v>
      </c>
      <c r="BH268" s="248">
        <f t="shared" si="7"/>
        <v>0</v>
      </c>
      <c r="BI268" s="248">
        <f t="shared" si="8"/>
        <v>0</v>
      </c>
      <c r="BJ268" s="151" t="s">
        <v>83</v>
      </c>
      <c r="BK268" s="248">
        <f t="shared" si="9"/>
        <v>0</v>
      </c>
      <c r="BL268" s="151" t="s">
        <v>169</v>
      </c>
      <c r="BM268" s="247" t="s">
        <v>1011</v>
      </c>
    </row>
    <row r="269" spans="2:65" s="162" customFormat="1" ht="21.75" customHeight="1">
      <c r="B269" s="161"/>
      <c r="C269" s="237" t="s">
        <v>406</v>
      </c>
      <c r="D269" s="237" t="s">
        <v>164</v>
      </c>
      <c r="E269" s="238" t="s">
        <v>1012</v>
      </c>
      <c r="F269" s="239" t="s">
        <v>1013</v>
      </c>
      <c r="G269" s="240" t="s">
        <v>215</v>
      </c>
      <c r="H269" s="241">
        <v>26.6</v>
      </c>
      <c r="I269" s="86"/>
      <c r="J269" s="242">
        <f t="shared" si="0"/>
        <v>0</v>
      </c>
      <c r="K269" s="239" t="s">
        <v>168</v>
      </c>
      <c r="L269" s="161"/>
      <c r="M269" s="243" t="s">
        <v>1</v>
      </c>
      <c r="N269" s="244" t="s">
        <v>41</v>
      </c>
      <c r="P269" s="245">
        <f t="shared" si="1"/>
        <v>0</v>
      </c>
      <c r="Q269" s="245">
        <v>0</v>
      </c>
      <c r="R269" s="245">
        <f t="shared" si="2"/>
        <v>0</v>
      </c>
      <c r="S269" s="245">
        <v>0</v>
      </c>
      <c r="T269" s="246">
        <f t="shared" si="3"/>
        <v>0</v>
      </c>
      <c r="AR269" s="247" t="s">
        <v>169</v>
      </c>
      <c r="AT269" s="247" t="s">
        <v>164</v>
      </c>
      <c r="AU269" s="247" t="s">
        <v>85</v>
      </c>
      <c r="AY269" s="151" t="s">
        <v>162</v>
      </c>
      <c r="BE269" s="248">
        <f t="shared" si="4"/>
        <v>0</v>
      </c>
      <c r="BF269" s="248">
        <f t="shared" si="5"/>
        <v>0</v>
      </c>
      <c r="BG269" s="248">
        <f t="shared" si="6"/>
        <v>0</v>
      </c>
      <c r="BH269" s="248">
        <f t="shared" si="7"/>
        <v>0</v>
      </c>
      <c r="BI269" s="248">
        <f t="shared" si="8"/>
        <v>0</v>
      </c>
      <c r="BJ269" s="151" t="s">
        <v>83</v>
      </c>
      <c r="BK269" s="248">
        <f t="shared" si="9"/>
        <v>0</v>
      </c>
      <c r="BL269" s="151" t="s">
        <v>169</v>
      </c>
      <c r="BM269" s="247" t="s">
        <v>1014</v>
      </c>
    </row>
    <row r="270" spans="2:65" s="162" customFormat="1" ht="24.2" customHeight="1">
      <c r="B270" s="161"/>
      <c r="C270" s="237" t="s">
        <v>410</v>
      </c>
      <c r="D270" s="237" t="s">
        <v>164</v>
      </c>
      <c r="E270" s="238" t="s">
        <v>1015</v>
      </c>
      <c r="F270" s="239" t="s">
        <v>1016</v>
      </c>
      <c r="G270" s="240" t="s">
        <v>177</v>
      </c>
      <c r="H270" s="241">
        <v>1</v>
      </c>
      <c r="I270" s="86"/>
      <c r="J270" s="242">
        <f t="shared" si="0"/>
        <v>0</v>
      </c>
      <c r="K270" s="239" t="s">
        <v>168</v>
      </c>
      <c r="L270" s="161"/>
      <c r="M270" s="243" t="s">
        <v>1</v>
      </c>
      <c r="N270" s="244" t="s">
        <v>41</v>
      </c>
      <c r="P270" s="245">
        <f t="shared" si="1"/>
        <v>0</v>
      </c>
      <c r="Q270" s="245">
        <v>1.0189999999999999E-2</v>
      </c>
      <c r="R270" s="245">
        <f t="shared" si="2"/>
        <v>1.0189999999999999E-2</v>
      </c>
      <c r="S270" s="245">
        <v>0</v>
      </c>
      <c r="T270" s="246">
        <f t="shared" si="3"/>
        <v>0</v>
      </c>
      <c r="AR270" s="247" t="s">
        <v>169</v>
      </c>
      <c r="AT270" s="247" t="s">
        <v>164</v>
      </c>
      <c r="AU270" s="247" t="s">
        <v>85</v>
      </c>
      <c r="AY270" s="151" t="s">
        <v>162</v>
      </c>
      <c r="BE270" s="248">
        <f t="shared" si="4"/>
        <v>0</v>
      </c>
      <c r="BF270" s="248">
        <f t="shared" si="5"/>
        <v>0</v>
      </c>
      <c r="BG270" s="248">
        <f t="shared" si="6"/>
        <v>0</v>
      </c>
      <c r="BH270" s="248">
        <f t="shared" si="7"/>
        <v>0</v>
      </c>
      <c r="BI270" s="248">
        <f t="shared" si="8"/>
        <v>0</v>
      </c>
      <c r="BJ270" s="151" t="s">
        <v>83</v>
      </c>
      <c r="BK270" s="248">
        <f t="shared" si="9"/>
        <v>0</v>
      </c>
      <c r="BL270" s="151" t="s">
        <v>169</v>
      </c>
      <c r="BM270" s="247" t="s">
        <v>1017</v>
      </c>
    </row>
    <row r="271" spans="2:65" s="250" customFormat="1">
      <c r="B271" s="249"/>
      <c r="D271" s="251" t="s">
        <v>198</v>
      </c>
      <c r="E271" s="252" t="s">
        <v>1</v>
      </c>
      <c r="F271" s="253" t="s">
        <v>1018</v>
      </c>
      <c r="H271" s="254">
        <v>1</v>
      </c>
      <c r="I271" s="87"/>
      <c r="L271" s="249"/>
      <c r="M271" s="255"/>
      <c r="T271" s="256"/>
      <c r="AT271" s="252" t="s">
        <v>198</v>
      </c>
      <c r="AU271" s="252" t="s">
        <v>85</v>
      </c>
      <c r="AV271" s="250" t="s">
        <v>85</v>
      </c>
      <c r="AW271" s="250" t="s">
        <v>32</v>
      </c>
      <c r="AX271" s="250" t="s">
        <v>83</v>
      </c>
      <c r="AY271" s="252" t="s">
        <v>162</v>
      </c>
    </row>
    <row r="272" spans="2:65" s="162" customFormat="1" ht="21.75" customHeight="1">
      <c r="B272" s="161"/>
      <c r="C272" s="270" t="s">
        <v>416</v>
      </c>
      <c r="D272" s="270" t="s">
        <v>352</v>
      </c>
      <c r="E272" s="271" t="s">
        <v>1019</v>
      </c>
      <c r="F272" s="272" t="s">
        <v>1020</v>
      </c>
      <c r="G272" s="273" t="s">
        <v>177</v>
      </c>
      <c r="H272" s="274">
        <v>1</v>
      </c>
      <c r="I272" s="90"/>
      <c r="J272" s="275">
        <f>ROUND(I272*H272,2)</f>
        <v>0</v>
      </c>
      <c r="K272" s="272" t="s">
        <v>168</v>
      </c>
      <c r="L272" s="276"/>
      <c r="M272" s="277" t="s">
        <v>1</v>
      </c>
      <c r="N272" s="278" t="s">
        <v>41</v>
      </c>
      <c r="P272" s="245">
        <f>O272*H272</f>
        <v>0</v>
      </c>
      <c r="Q272" s="245">
        <v>0.50600000000000001</v>
      </c>
      <c r="R272" s="245">
        <f>Q272*H272</f>
        <v>0.50600000000000001</v>
      </c>
      <c r="S272" s="245">
        <v>0</v>
      </c>
      <c r="T272" s="246">
        <f>S272*H272</f>
        <v>0</v>
      </c>
      <c r="AR272" s="247" t="s">
        <v>194</v>
      </c>
      <c r="AT272" s="247" t="s">
        <v>352</v>
      </c>
      <c r="AU272" s="247" t="s">
        <v>85</v>
      </c>
      <c r="AY272" s="151" t="s">
        <v>162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51" t="s">
        <v>83</v>
      </c>
      <c r="BK272" s="248">
        <f>ROUND(I272*H272,2)</f>
        <v>0</v>
      </c>
      <c r="BL272" s="151" t="s">
        <v>169</v>
      </c>
      <c r="BM272" s="247" t="s">
        <v>1021</v>
      </c>
    </row>
    <row r="273" spans="2:65" s="162" customFormat="1" ht="24.2" customHeight="1">
      <c r="B273" s="161"/>
      <c r="C273" s="237" t="s">
        <v>420</v>
      </c>
      <c r="D273" s="237" t="s">
        <v>164</v>
      </c>
      <c r="E273" s="238" t="s">
        <v>1022</v>
      </c>
      <c r="F273" s="239" t="s">
        <v>1023</v>
      </c>
      <c r="G273" s="240" t="s">
        <v>177</v>
      </c>
      <c r="H273" s="241">
        <v>1</v>
      </c>
      <c r="I273" s="86"/>
      <c r="J273" s="242">
        <f>ROUND(I273*H273,2)</f>
        <v>0</v>
      </c>
      <c r="K273" s="239" t="s">
        <v>168</v>
      </c>
      <c r="L273" s="161"/>
      <c r="M273" s="243" t="s">
        <v>1</v>
      </c>
      <c r="N273" s="244" t="s">
        <v>41</v>
      </c>
      <c r="P273" s="245">
        <f>O273*H273</f>
        <v>0</v>
      </c>
      <c r="Q273" s="245">
        <v>1.248E-2</v>
      </c>
      <c r="R273" s="245">
        <f>Q273*H273</f>
        <v>1.248E-2</v>
      </c>
      <c r="S273" s="245">
        <v>0</v>
      </c>
      <c r="T273" s="246">
        <f>S273*H273</f>
        <v>0</v>
      </c>
      <c r="AR273" s="247" t="s">
        <v>169</v>
      </c>
      <c r="AT273" s="247" t="s">
        <v>164</v>
      </c>
      <c r="AU273" s="247" t="s">
        <v>85</v>
      </c>
      <c r="AY273" s="151" t="s">
        <v>162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51" t="s">
        <v>83</v>
      </c>
      <c r="BK273" s="248">
        <f>ROUND(I273*H273,2)</f>
        <v>0</v>
      </c>
      <c r="BL273" s="151" t="s">
        <v>169</v>
      </c>
      <c r="BM273" s="247" t="s">
        <v>1024</v>
      </c>
    </row>
    <row r="274" spans="2:65" s="250" customFormat="1">
      <c r="B274" s="249"/>
      <c r="D274" s="251" t="s">
        <v>198</v>
      </c>
      <c r="E274" s="252" t="s">
        <v>1</v>
      </c>
      <c r="F274" s="253" t="s">
        <v>1018</v>
      </c>
      <c r="H274" s="254">
        <v>1</v>
      </c>
      <c r="I274" s="87"/>
      <c r="L274" s="249"/>
      <c r="M274" s="255"/>
      <c r="T274" s="256"/>
      <c r="AT274" s="252" t="s">
        <v>198</v>
      </c>
      <c r="AU274" s="252" t="s">
        <v>85</v>
      </c>
      <c r="AV274" s="250" t="s">
        <v>85</v>
      </c>
      <c r="AW274" s="250" t="s">
        <v>32</v>
      </c>
      <c r="AX274" s="250" t="s">
        <v>83</v>
      </c>
      <c r="AY274" s="252" t="s">
        <v>162</v>
      </c>
    </row>
    <row r="275" spans="2:65" s="162" customFormat="1" ht="24.2" customHeight="1">
      <c r="B275" s="161"/>
      <c r="C275" s="270" t="s">
        <v>424</v>
      </c>
      <c r="D275" s="270" t="s">
        <v>352</v>
      </c>
      <c r="E275" s="271" t="s">
        <v>1025</v>
      </c>
      <c r="F275" s="272" t="s">
        <v>1026</v>
      </c>
      <c r="G275" s="273" t="s">
        <v>177</v>
      </c>
      <c r="H275" s="274">
        <v>1</v>
      </c>
      <c r="I275" s="90"/>
      <c r="J275" s="275">
        <f t="shared" ref="J275:J281" si="10">ROUND(I275*H275,2)</f>
        <v>0</v>
      </c>
      <c r="K275" s="272" t="s">
        <v>168</v>
      </c>
      <c r="L275" s="276"/>
      <c r="M275" s="277" t="s">
        <v>1</v>
      </c>
      <c r="N275" s="278" t="s">
        <v>41</v>
      </c>
      <c r="P275" s="245">
        <f t="shared" ref="P275:P281" si="11">O275*H275</f>
        <v>0</v>
      </c>
      <c r="Q275" s="245">
        <v>0.54800000000000004</v>
      </c>
      <c r="R275" s="245">
        <f t="shared" ref="R275:R281" si="12">Q275*H275</f>
        <v>0.54800000000000004</v>
      </c>
      <c r="S275" s="245">
        <v>0</v>
      </c>
      <c r="T275" s="246">
        <f t="shared" ref="T275:T281" si="13">S275*H275</f>
        <v>0</v>
      </c>
      <c r="AR275" s="247" t="s">
        <v>194</v>
      </c>
      <c r="AT275" s="247" t="s">
        <v>352</v>
      </c>
      <c r="AU275" s="247" t="s">
        <v>85</v>
      </c>
      <c r="AY275" s="151" t="s">
        <v>162</v>
      </c>
      <c r="BE275" s="248">
        <f t="shared" ref="BE275:BE281" si="14">IF(N275="základní",J275,0)</f>
        <v>0</v>
      </c>
      <c r="BF275" s="248">
        <f t="shared" ref="BF275:BF281" si="15">IF(N275="snížená",J275,0)</f>
        <v>0</v>
      </c>
      <c r="BG275" s="248">
        <f t="shared" ref="BG275:BG281" si="16">IF(N275="zákl. přenesená",J275,0)</f>
        <v>0</v>
      </c>
      <c r="BH275" s="248">
        <f t="shared" ref="BH275:BH281" si="17">IF(N275="sníž. přenesená",J275,0)</f>
        <v>0</v>
      </c>
      <c r="BI275" s="248">
        <f t="shared" ref="BI275:BI281" si="18">IF(N275="nulová",J275,0)</f>
        <v>0</v>
      </c>
      <c r="BJ275" s="151" t="s">
        <v>83</v>
      </c>
      <c r="BK275" s="248">
        <f t="shared" ref="BK275:BK281" si="19">ROUND(I275*H275,2)</f>
        <v>0</v>
      </c>
      <c r="BL275" s="151" t="s">
        <v>169</v>
      </c>
      <c r="BM275" s="247" t="s">
        <v>1027</v>
      </c>
    </row>
    <row r="276" spans="2:65" s="162" customFormat="1" ht="24.2" customHeight="1">
      <c r="B276" s="161"/>
      <c r="C276" s="270" t="s">
        <v>428</v>
      </c>
      <c r="D276" s="270" t="s">
        <v>352</v>
      </c>
      <c r="E276" s="271" t="s">
        <v>1028</v>
      </c>
      <c r="F276" s="272" t="s">
        <v>1029</v>
      </c>
      <c r="G276" s="273" t="s">
        <v>177</v>
      </c>
      <c r="H276" s="274">
        <v>3</v>
      </c>
      <c r="I276" s="90"/>
      <c r="J276" s="275">
        <f t="shared" si="10"/>
        <v>0</v>
      </c>
      <c r="K276" s="272" t="s">
        <v>168</v>
      </c>
      <c r="L276" s="276"/>
      <c r="M276" s="277" t="s">
        <v>1</v>
      </c>
      <c r="N276" s="278" t="s">
        <v>41</v>
      </c>
      <c r="P276" s="245">
        <f t="shared" si="11"/>
        <v>0</v>
      </c>
      <c r="Q276" s="245">
        <v>2E-3</v>
      </c>
      <c r="R276" s="245">
        <f t="shared" si="12"/>
        <v>6.0000000000000001E-3</v>
      </c>
      <c r="S276" s="245">
        <v>0</v>
      </c>
      <c r="T276" s="246">
        <f t="shared" si="13"/>
        <v>0</v>
      </c>
      <c r="AR276" s="247" t="s">
        <v>194</v>
      </c>
      <c r="AT276" s="247" t="s">
        <v>352</v>
      </c>
      <c r="AU276" s="247" t="s">
        <v>85</v>
      </c>
      <c r="AY276" s="151" t="s">
        <v>162</v>
      </c>
      <c r="BE276" s="248">
        <f t="shared" si="14"/>
        <v>0</v>
      </c>
      <c r="BF276" s="248">
        <f t="shared" si="15"/>
        <v>0</v>
      </c>
      <c r="BG276" s="248">
        <f t="shared" si="16"/>
        <v>0</v>
      </c>
      <c r="BH276" s="248">
        <f t="shared" si="17"/>
        <v>0</v>
      </c>
      <c r="BI276" s="248">
        <f t="shared" si="18"/>
        <v>0</v>
      </c>
      <c r="BJ276" s="151" t="s">
        <v>83</v>
      </c>
      <c r="BK276" s="248">
        <f t="shared" si="19"/>
        <v>0</v>
      </c>
      <c r="BL276" s="151" t="s">
        <v>169</v>
      </c>
      <c r="BM276" s="247" t="s">
        <v>1030</v>
      </c>
    </row>
    <row r="277" spans="2:65" s="162" customFormat="1" ht="21.75" customHeight="1">
      <c r="B277" s="161"/>
      <c r="C277" s="237" t="s">
        <v>432</v>
      </c>
      <c r="D277" s="237" t="s">
        <v>164</v>
      </c>
      <c r="E277" s="238" t="s">
        <v>1031</v>
      </c>
      <c r="F277" s="239" t="s">
        <v>1032</v>
      </c>
      <c r="G277" s="240" t="s">
        <v>177</v>
      </c>
      <c r="H277" s="241">
        <v>1</v>
      </c>
      <c r="I277" s="86"/>
      <c r="J277" s="242">
        <f t="shared" si="10"/>
        <v>0</v>
      </c>
      <c r="K277" s="239" t="s">
        <v>168</v>
      </c>
      <c r="L277" s="161"/>
      <c r="M277" s="243" t="s">
        <v>1</v>
      </c>
      <c r="N277" s="244" t="s">
        <v>41</v>
      </c>
      <c r="P277" s="245">
        <f t="shared" si="11"/>
        <v>0</v>
      </c>
      <c r="Q277" s="245">
        <v>6.4049999999999996E-2</v>
      </c>
      <c r="R277" s="245">
        <f t="shared" si="12"/>
        <v>6.4049999999999996E-2</v>
      </c>
      <c r="S277" s="245">
        <v>0</v>
      </c>
      <c r="T277" s="246">
        <f t="shared" si="13"/>
        <v>0</v>
      </c>
      <c r="AR277" s="247" t="s">
        <v>169</v>
      </c>
      <c r="AT277" s="247" t="s">
        <v>164</v>
      </c>
      <c r="AU277" s="247" t="s">
        <v>85</v>
      </c>
      <c r="AY277" s="151" t="s">
        <v>162</v>
      </c>
      <c r="BE277" s="248">
        <f t="shared" si="14"/>
        <v>0</v>
      </c>
      <c r="BF277" s="248">
        <f t="shared" si="15"/>
        <v>0</v>
      </c>
      <c r="BG277" s="248">
        <f t="shared" si="16"/>
        <v>0</v>
      </c>
      <c r="BH277" s="248">
        <f t="shared" si="17"/>
        <v>0</v>
      </c>
      <c r="BI277" s="248">
        <f t="shared" si="18"/>
        <v>0</v>
      </c>
      <c r="BJ277" s="151" t="s">
        <v>83</v>
      </c>
      <c r="BK277" s="248">
        <f t="shared" si="19"/>
        <v>0</v>
      </c>
      <c r="BL277" s="151" t="s">
        <v>169</v>
      </c>
      <c r="BM277" s="247" t="s">
        <v>1033</v>
      </c>
    </row>
    <row r="278" spans="2:65" s="162" customFormat="1" ht="33" customHeight="1">
      <c r="B278" s="161"/>
      <c r="C278" s="237" t="s">
        <v>438</v>
      </c>
      <c r="D278" s="237" t="s">
        <v>164</v>
      </c>
      <c r="E278" s="238" t="s">
        <v>1034</v>
      </c>
      <c r="F278" s="239" t="s">
        <v>1035</v>
      </c>
      <c r="G278" s="240" t="s">
        <v>177</v>
      </c>
      <c r="H278" s="241">
        <v>1</v>
      </c>
      <c r="I278" s="86"/>
      <c r="J278" s="242">
        <f t="shared" si="10"/>
        <v>0</v>
      </c>
      <c r="K278" s="239" t="s">
        <v>168</v>
      </c>
      <c r="L278" s="161"/>
      <c r="M278" s="243" t="s">
        <v>1</v>
      </c>
      <c r="N278" s="244" t="s">
        <v>41</v>
      </c>
      <c r="P278" s="245">
        <f t="shared" si="11"/>
        <v>0</v>
      </c>
      <c r="Q278" s="245">
        <v>5.94E-3</v>
      </c>
      <c r="R278" s="245">
        <f t="shared" si="12"/>
        <v>5.94E-3</v>
      </c>
      <c r="S278" s="245">
        <v>0</v>
      </c>
      <c r="T278" s="246">
        <f t="shared" si="13"/>
        <v>0</v>
      </c>
      <c r="AR278" s="247" t="s">
        <v>169</v>
      </c>
      <c r="AT278" s="247" t="s">
        <v>164</v>
      </c>
      <c r="AU278" s="247" t="s">
        <v>85</v>
      </c>
      <c r="AY278" s="151" t="s">
        <v>162</v>
      </c>
      <c r="BE278" s="248">
        <f t="shared" si="14"/>
        <v>0</v>
      </c>
      <c r="BF278" s="248">
        <f t="shared" si="15"/>
        <v>0</v>
      </c>
      <c r="BG278" s="248">
        <f t="shared" si="16"/>
        <v>0</v>
      </c>
      <c r="BH278" s="248">
        <f t="shared" si="17"/>
        <v>0</v>
      </c>
      <c r="BI278" s="248">
        <f t="shared" si="18"/>
        <v>0</v>
      </c>
      <c r="BJ278" s="151" t="s">
        <v>83</v>
      </c>
      <c r="BK278" s="248">
        <f t="shared" si="19"/>
        <v>0</v>
      </c>
      <c r="BL278" s="151" t="s">
        <v>169</v>
      </c>
      <c r="BM278" s="247" t="s">
        <v>1036</v>
      </c>
    </row>
    <row r="279" spans="2:65" s="162" customFormat="1" ht="24.2" customHeight="1">
      <c r="B279" s="161"/>
      <c r="C279" s="237" t="s">
        <v>442</v>
      </c>
      <c r="D279" s="237" t="s">
        <v>164</v>
      </c>
      <c r="E279" s="238" t="s">
        <v>1037</v>
      </c>
      <c r="F279" s="239" t="s">
        <v>1038</v>
      </c>
      <c r="G279" s="240" t="s">
        <v>177</v>
      </c>
      <c r="H279" s="241">
        <v>1</v>
      </c>
      <c r="I279" s="86"/>
      <c r="J279" s="242">
        <f t="shared" si="10"/>
        <v>0</v>
      </c>
      <c r="K279" s="239" t="s">
        <v>168</v>
      </c>
      <c r="L279" s="161"/>
      <c r="M279" s="243" t="s">
        <v>1</v>
      </c>
      <c r="N279" s="244" t="s">
        <v>41</v>
      </c>
      <c r="P279" s="245">
        <f t="shared" si="11"/>
        <v>0</v>
      </c>
      <c r="Q279" s="245">
        <v>0</v>
      </c>
      <c r="R279" s="245">
        <f t="shared" si="12"/>
        <v>0</v>
      </c>
      <c r="S279" s="245">
        <v>0</v>
      </c>
      <c r="T279" s="246">
        <f t="shared" si="13"/>
        <v>0</v>
      </c>
      <c r="AR279" s="247" t="s">
        <v>169</v>
      </c>
      <c r="AT279" s="247" t="s">
        <v>164</v>
      </c>
      <c r="AU279" s="247" t="s">
        <v>85</v>
      </c>
      <c r="AY279" s="151" t="s">
        <v>162</v>
      </c>
      <c r="BE279" s="248">
        <f t="shared" si="14"/>
        <v>0</v>
      </c>
      <c r="BF279" s="248">
        <f t="shared" si="15"/>
        <v>0</v>
      </c>
      <c r="BG279" s="248">
        <f t="shared" si="16"/>
        <v>0</v>
      </c>
      <c r="BH279" s="248">
        <f t="shared" si="17"/>
        <v>0</v>
      </c>
      <c r="BI279" s="248">
        <f t="shared" si="18"/>
        <v>0</v>
      </c>
      <c r="BJ279" s="151" t="s">
        <v>83</v>
      </c>
      <c r="BK279" s="248">
        <f t="shared" si="19"/>
        <v>0</v>
      </c>
      <c r="BL279" s="151" t="s">
        <v>169</v>
      </c>
      <c r="BM279" s="247" t="s">
        <v>1039</v>
      </c>
    </row>
    <row r="280" spans="2:65" s="162" customFormat="1" ht="33" customHeight="1">
      <c r="B280" s="161"/>
      <c r="C280" s="237" t="s">
        <v>447</v>
      </c>
      <c r="D280" s="237" t="s">
        <v>164</v>
      </c>
      <c r="E280" s="238" t="s">
        <v>1040</v>
      </c>
      <c r="F280" s="239" t="s">
        <v>1041</v>
      </c>
      <c r="G280" s="240" t="s">
        <v>177</v>
      </c>
      <c r="H280" s="241">
        <v>1</v>
      </c>
      <c r="I280" s="86"/>
      <c r="J280" s="242">
        <f t="shared" si="10"/>
        <v>0</v>
      </c>
      <c r="K280" s="239" t="s">
        <v>168</v>
      </c>
      <c r="L280" s="161"/>
      <c r="M280" s="243" t="s">
        <v>1</v>
      </c>
      <c r="N280" s="244" t="s">
        <v>41</v>
      </c>
      <c r="P280" s="245">
        <f t="shared" si="11"/>
        <v>0</v>
      </c>
      <c r="Q280" s="245">
        <v>6.0600000000000001E-2</v>
      </c>
      <c r="R280" s="245">
        <f t="shared" si="12"/>
        <v>6.0600000000000001E-2</v>
      </c>
      <c r="S280" s="245">
        <v>0</v>
      </c>
      <c r="T280" s="246">
        <f t="shared" si="13"/>
        <v>0</v>
      </c>
      <c r="AR280" s="247" t="s">
        <v>169</v>
      </c>
      <c r="AT280" s="247" t="s">
        <v>164</v>
      </c>
      <c r="AU280" s="247" t="s">
        <v>85</v>
      </c>
      <c r="AY280" s="151" t="s">
        <v>162</v>
      </c>
      <c r="BE280" s="248">
        <f t="shared" si="14"/>
        <v>0</v>
      </c>
      <c r="BF280" s="248">
        <f t="shared" si="15"/>
        <v>0</v>
      </c>
      <c r="BG280" s="248">
        <f t="shared" si="16"/>
        <v>0</v>
      </c>
      <c r="BH280" s="248">
        <f t="shared" si="17"/>
        <v>0</v>
      </c>
      <c r="BI280" s="248">
        <f t="shared" si="18"/>
        <v>0</v>
      </c>
      <c r="BJ280" s="151" t="s">
        <v>83</v>
      </c>
      <c r="BK280" s="248">
        <f t="shared" si="19"/>
        <v>0</v>
      </c>
      <c r="BL280" s="151" t="s">
        <v>169</v>
      </c>
      <c r="BM280" s="247" t="s">
        <v>1042</v>
      </c>
    </row>
    <row r="281" spans="2:65" s="162" customFormat="1" ht="37.9" customHeight="1">
      <c r="B281" s="161"/>
      <c r="C281" s="237" t="s">
        <v>451</v>
      </c>
      <c r="D281" s="237" t="s">
        <v>164</v>
      </c>
      <c r="E281" s="238" t="s">
        <v>1043</v>
      </c>
      <c r="F281" s="239" t="s">
        <v>1044</v>
      </c>
      <c r="G281" s="240" t="s">
        <v>232</v>
      </c>
      <c r="H281" s="241">
        <v>9.5039999999999996</v>
      </c>
      <c r="I281" s="86"/>
      <c r="J281" s="242">
        <f t="shared" si="10"/>
        <v>0</v>
      </c>
      <c r="K281" s="239" t="s">
        <v>168</v>
      </c>
      <c r="L281" s="161"/>
      <c r="M281" s="243" t="s">
        <v>1</v>
      </c>
      <c r="N281" s="244" t="s">
        <v>41</v>
      </c>
      <c r="P281" s="245">
        <f t="shared" si="11"/>
        <v>0</v>
      </c>
      <c r="Q281" s="245">
        <v>6.4449999999999993E-2</v>
      </c>
      <c r="R281" s="245">
        <f t="shared" si="12"/>
        <v>0.61253279999999988</v>
      </c>
      <c r="S281" s="245">
        <v>0</v>
      </c>
      <c r="T281" s="246">
        <f t="shared" si="13"/>
        <v>0</v>
      </c>
      <c r="AR281" s="247" t="s">
        <v>169</v>
      </c>
      <c r="AT281" s="247" t="s">
        <v>164</v>
      </c>
      <c r="AU281" s="247" t="s">
        <v>85</v>
      </c>
      <c r="AY281" s="151" t="s">
        <v>162</v>
      </c>
      <c r="BE281" s="248">
        <f t="shared" si="14"/>
        <v>0</v>
      </c>
      <c r="BF281" s="248">
        <f t="shared" si="15"/>
        <v>0</v>
      </c>
      <c r="BG281" s="248">
        <f t="shared" si="16"/>
        <v>0</v>
      </c>
      <c r="BH281" s="248">
        <f t="shared" si="17"/>
        <v>0</v>
      </c>
      <c r="BI281" s="248">
        <f t="shared" si="18"/>
        <v>0</v>
      </c>
      <c r="BJ281" s="151" t="s">
        <v>83</v>
      </c>
      <c r="BK281" s="248">
        <f t="shared" si="19"/>
        <v>0</v>
      </c>
      <c r="BL281" s="151" t="s">
        <v>169</v>
      </c>
      <c r="BM281" s="247" t="s">
        <v>1045</v>
      </c>
    </row>
    <row r="282" spans="2:65" s="258" customFormat="1">
      <c r="B282" s="257"/>
      <c r="D282" s="251" t="s">
        <v>198</v>
      </c>
      <c r="E282" s="259" t="s">
        <v>1</v>
      </c>
      <c r="F282" s="260" t="s">
        <v>1046</v>
      </c>
      <c r="H282" s="259" t="s">
        <v>1</v>
      </c>
      <c r="I282" s="88"/>
      <c r="L282" s="257"/>
      <c r="M282" s="261"/>
      <c r="T282" s="262"/>
      <c r="AT282" s="259" t="s">
        <v>198</v>
      </c>
      <c r="AU282" s="259" t="s">
        <v>85</v>
      </c>
      <c r="AV282" s="258" t="s">
        <v>83</v>
      </c>
      <c r="AW282" s="258" t="s">
        <v>32</v>
      </c>
      <c r="AX282" s="258" t="s">
        <v>76</v>
      </c>
      <c r="AY282" s="259" t="s">
        <v>162</v>
      </c>
    </row>
    <row r="283" spans="2:65" s="258" customFormat="1">
      <c r="B283" s="257"/>
      <c r="D283" s="251" t="s">
        <v>198</v>
      </c>
      <c r="E283" s="259" t="s">
        <v>1</v>
      </c>
      <c r="F283" s="260" t="s">
        <v>1047</v>
      </c>
      <c r="H283" s="259" t="s">
        <v>1</v>
      </c>
      <c r="I283" s="88"/>
      <c r="L283" s="257"/>
      <c r="M283" s="261"/>
      <c r="T283" s="262"/>
      <c r="AT283" s="259" t="s">
        <v>198</v>
      </c>
      <c r="AU283" s="259" t="s">
        <v>85</v>
      </c>
      <c r="AV283" s="258" t="s">
        <v>83</v>
      </c>
      <c r="AW283" s="258" t="s">
        <v>32</v>
      </c>
      <c r="AX283" s="258" t="s">
        <v>76</v>
      </c>
      <c r="AY283" s="259" t="s">
        <v>162</v>
      </c>
    </row>
    <row r="284" spans="2:65" s="258" customFormat="1">
      <c r="B284" s="257"/>
      <c r="D284" s="251" t="s">
        <v>198</v>
      </c>
      <c r="E284" s="259" t="s">
        <v>1</v>
      </c>
      <c r="F284" s="260" t="s">
        <v>1048</v>
      </c>
      <c r="H284" s="259" t="s">
        <v>1</v>
      </c>
      <c r="I284" s="88"/>
      <c r="L284" s="257"/>
      <c r="M284" s="261"/>
      <c r="T284" s="262"/>
      <c r="AT284" s="259" t="s">
        <v>198</v>
      </c>
      <c r="AU284" s="259" t="s">
        <v>85</v>
      </c>
      <c r="AV284" s="258" t="s">
        <v>83</v>
      </c>
      <c r="AW284" s="258" t="s">
        <v>32</v>
      </c>
      <c r="AX284" s="258" t="s">
        <v>76</v>
      </c>
      <c r="AY284" s="259" t="s">
        <v>162</v>
      </c>
    </row>
    <row r="285" spans="2:65" s="250" customFormat="1">
      <c r="B285" s="249"/>
      <c r="D285" s="251" t="s">
        <v>198</v>
      </c>
      <c r="E285" s="252" t="s">
        <v>1</v>
      </c>
      <c r="F285" s="253" t="s">
        <v>1049</v>
      </c>
      <c r="H285" s="254">
        <v>9.5039999999999996</v>
      </c>
      <c r="I285" s="87"/>
      <c r="L285" s="249"/>
      <c r="M285" s="255"/>
      <c r="T285" s="256"/>
      <c r="AT285" s="252" t="s">
        <v>198</v>
      </c>
      <c r="AU285" s="252" t="s">
        <v>85</v>
      </c>
      <c r="AV285" s="250" t="s">
        <v>85</v>
      </c>
      <c r="AW285" s="250" t="s">
        <v>32</v>
      </c>
      <c r="AX285" s="250" t="s">
        <v>83</v>
      </c>
      <c r="AY285" s="252" t="s">
        <v>162</v>
      </c>
    </row>
    <row r="286" spans="2:65" s="162" customFormat="1" ht="37.9" customHeight="1">
      <c r="B286" s="161"/>
      <c r="C286" s="237" t="s">
        <v>455</v>
      </c>
      <c r="D286" s="237" t="s">
        <v>164</v>
      </c>
      <c r="E286" s="238" t="s">
        <v>1050</v>
      </c>
      <c r="F286" s="239" t="s">
        <v>1051</v>
      </c>
      <c r="G286" s="240" t="s">
        <v>177</v>
      </c>
      <c r="H286" s="241">
        <v>2</v>
      </c>
      <c r="I286" s="86"/>
      <c r="J286" s="242">
        <f>ROUND(I286*H286,2)</f>
        <v>0</v>
      </c>
      <c r="K286" s="239" t="s">
        <v>168</v>
      </c>
      <c r="L286" s="161"/>
      <c r="M286" s="243" t="s">
        <v>1</v>
      </c>
      <c r="N286" s="244" t="s">
        <v>41</v>
      </c>
      <c r="P286" s="245">
        <f>O286*H286</f>
        <v>0</v>
      </c>
      <c r="Q286" s="245">
        <v>0.10150000000000001</v>
      </c>
      <c r="R286" s="245">
        <f>Q286*H286</f>
        <v>0.20300000000000001</v>
      </c>
      <c r="S286" s="245">
        <v>0</v>
      </c>
      <c r="T286" s="246">
        <f>S286*H286</f>
        <v>0</v>
      </c>
      <c r="AR286" s="247" t="s">
        <v>169</v>
      </c>
      <c r="AT286" s="247" t="s">
        <v>164</v>
      </c>
      <c r="AU286" s="247" t="s">
        <v>85</v>
      </c>
      <c r="AY286" s="151" t="s">
        <v>162</v>
      </c>
      <c r="BE286" s="248">
        <f>IF(N286="základní",J286,0)</f>
        <v>0</v>
      </c>
      <c r="BF286" s="248">
        <f>IF(N286="snížená",J286,0)</f>
        <v>0</v>
      </c>
      <c r="BG286" s="248">
        <f>IF(N286="zákl. přenesená",J286,0)</f>
        <v>0</v>
      </c>
      <c r="BH286" s="248">
        <f>IF(N286="sníž. přenesená",J286,0)</f>
        <v>0</v>
      </c>
      <c r="BI286" s="248">
        <f>IF(N286="nulová",J286,0)</f>
        <v>0</v>
      </c>
      <c r="BJ286" s="151" t="s">
        <v>83</v>
      </c>
      <c r="BK286" s="248">
        <f>ROUND(I286*H286,2)</f>
        <v>0</v>
      </c>
      <c r="BL286" s="151" t="s">
        <v>169</v>
      </c>
      <c r="BM286" s="247" t="s">
        <v>1052</v>
      </c>
    </row>
    <row r="287" spans="2:65" s="258" customFormat="1" ht="33.75">
      <c r="B287" s="257"/>
      <c r="D287" s="251" t="s">
        <v>198</v>
      </c>
      <c r="E287" s="259" t="s">
        <v>1</v>
      </c>
      <c r="F287" s="260" t="s">
        <v>1053</v>
      </c>
      <c r="H287" s="259" t="s">
        <v>1</v>
      </c>
      <c r="I287" s="88"/>
      <c r="L287" s="257"/>
      <c r="M287" s="261"/>
      <c r="T287" s="262"/>
      <c r="AT287" s="259" t="s">
        <v>198</v>
      </c>
      <c r="AU287" s="259" t="s">
        <v>85</v>
      </c>
      <c r="AV287" s="258" t="s">
        <v>83</v>
      </c>
      <c r="AW287" s="258" t="s">
        <v>32</v>
      </c>
      <c r="AX287" s="258" t="s">
        <v>76</v>
      </c>
      <c r="AY287" s="259" t="s">
        <v>162</v>
      </c>
    </row>
    <row r="288" spans="2:65" s="258" customFormat="1">
      <c r="B288" s="257"/>
      <c r="D288" s="251" t="s">
        <v>198</v>
      </c>
      <c r="E288" s="259" t="s">
        <v>1</v>
      </c>
      <c r="F288" s="260" t="s">
        <v>1054</v>
      </c>
      <c r="H288" s="259" t="s">
        <v>1</v>
      </c>
      <c r="I288" s="88"/>
      <c r="L288" s="257"/>
      <c r="M288" s="261"/>
      <c r="T288" s="262"/>
      <c r="AT288" s="259" t="s">
        <v>198</v>
      </c>
      <c r="AU288" s="259" t="s">
        <v>85</v>
      </c>
      <c r="AV288" s="258" t="s">
        <v>83</v>
      </c>
      <c r="AW288" s="258" t="s">
        <v>32</v>
      </c>
      <c r="AX288" s="258" t="s">
        <v>76</v>
      </c>
      <c r="AY288" s="259" t="s">
        <v>162</v>
      </c>
    </row>
    <row r="289" spans="2:65" s="250" customFormat="1">
      <c r="B289" s="249"/>
      <c r="D289" s="251" t="s">
        <v>198</v>
      </c>
      <c r="E289" s="252" t="s">
        <v>1</v>
      </c>
      <c r="F289" s="253" t="s">
        <v>85</v>
      </c>
      <c r="H289" s="254">
        <v>2</v>
      </c>
      <c r="I289" s="87"/>
      <c r="L289" s="249"/>
      <c r="M289" s="255"/>
      <c r="T289" s="256"/>
      <c r="AT289" s="252" t="s">
        <v>198</v>
      </c>
      <c r="AU289" s="252" t="s">
        <v>85</v>
      </c>
      <c r="AV289" s="250" t="s">
        <v>85</v>
      </c>
      <c r="AW289" s="250" t="s">
        <v>32</v>
      </c>
      <c r="AX289" s="250" t="s">
        <v>83</v>
      </c>
      <c r="AY289" s="252" t="s">
        <v>162</v>
      </c>
    </row>
    <row r="290" spans="2:65" s="162" customFormat="1" ht="24.2" customHeight="1">
      <c r="B290" s="161"/>
      <c r="C290" s="237" t="s">
        <v>459</v>
      </c>
      <c r="D290" s="237" t="s">
        <v>164</v>
      </c>
      <c r="E290" s="238" t="s">
        <v>1055</v>
      </c>
      <c r="F290" s="239" t="s">
        <v>1056</v>
      </c>
      <c r="G290" s="240" t="s">
        <v>177</v>
      </c>
      <c r="H290" s="241">
        <v>2</v>
      </c>
      <c r="I290" s="86"/>
      <c r="J290" s="242">
        <f t="shared" ref="J290:J295" si="20">ROUND(I290*H290,2)</f>
        <v>0</v>
      </c>
      <c r="K290" s="239" t="s">
        <v>168</v>
      </c>
      <c r="L290" s="161"/>
      <c r="M290" s="243" t="s">
        <v>1</v>
      </c>
      <c r="N290" s="244" t="s">
        <v>41</v>
      </c>
      <c r="P290" s="245">
        <f t="shared" ref="P290:P295" si="21">O290*H290</f>
        <v>0</v>
      </c>
      <c r="Q290" s="245">
        <v>0.09</v>
      </c>
      <c r="R290" s="245">
        <f t="shared" ref="R290:R295" si="22">Q290*H290</f>
        <v>0.18</v>
      </c>
      <c r="S290" s="245">
        <v>0</v>
      </c>
      <c r="T290" s="246">
        <f t="shared" ref="T290:T295" si="23">S290*H290</f>
        <v>0</v>
      </c>
      <c r="AR290" s="247" t="s">
        <v>169</v>
      </c>
      <c r="AT290" s="247" t="s">
        <v>164</v>
      </c>
      <c r="AU290" s="247" t="s">
        <v>85</v>
      </c>
      <c r="AY290" s="151" t="s">
        <v>162</v>
      </c>
      <c r="BE290" s="248">
        <f t="shared" ref="BE290:BE295" si="24">IF(N290="základní",J290,0)</f>
        <v>0</v>
      </c>
      <c r="BF290" s="248">
        <f t="shared" ref="BF290:BF295" si="25">IF(N290="snížená",J290,0)</f>
        <v>0</v>
      </c>
      <c r="BG290" s="248">
        <f t="shared" ref="BG290:BG295" si="26">IF(N290="zákl. přenesená",J290,0)</f>
        <v>0</v>
      </c>
      <c r="BH290" s="248">
        <f t="shared" ref="BH290:BH295" si="27">IF(N290="sníž. přenesená",J290,0)</f>
        <v>0</v>
      </c>
      <c r="BI290" s="248">
        <f t="shared" ref="BI290:BI295" si="28">IF(N290="nulová",J290,0)</f>
        <v>0</v>
      </c>
      <c r="BJ290" s="151" t="s">
        <v>83</v>
      </c>
      <c r="BK290" s="248">
        <f t="shared" ref="BK290:BK295" si="29">ROUND(I290*H290,2)</f>
        <v>0</v>
      </c>
      <c r="BL290" s="151" t="s">
        <v>169</v>
      </c>
      <c r="BM290" s="247" t="s">
        <v>1057</v>
      </c>
    </row>
    <row r="291" spans="2:65" s="162" customFormat="1" ht="24.2" customHeight="1">
      <c r="B291" s="161"/>
      <c r="C291" s="270" t="s">
        <v>464</v>
      </c>
      <c r="D291" s="270" t="s">
        <v>352</v>
      </c>
      <c r="E291" s="271" t="s">
        <v>1058</v>
      </c>
      <c r="F291" s="272" t="s">
        <v>1059</v>
      </c>
      <c r="G291" s="273" t="s">
        <v>177</v>
      </c>
      <c r="H291" s="274">
        <v>2</v>
      </c>
      <c r="I291" s="90"/>
      <c r="J291" s="275">
        <f t="shared" si="20"/>
        <v>0</v>
      </c>
      <c r="K291" s="272" t="s">
        <v>168</v>
      </c>
      <c r="L291" s="276"/>
      <c r="M291" s="277" t="s">
        <v>1</v>
      </c>
      <c r="N291" s="278" t="s">
        <v>41</v>
      </c>
      <c r="P291" s="245">
        <f t="shared" si="21"/>
        <v>0</v>
      </c>
      <c r="Q291" s="245">
        <v>0.08</v>
      </c>
      <c r="R291" s="245">
        <f t="shared" si="22"/>
        <v>0.16</v>
      </c>
      <c r="S291" s="245">
        <v>0</v>
      </c>
      <c r="T291" s="246">
        <f t="shared" si="23"/>
        <v>0</v>
      </c>
      <c r="AR291" s="247" t="s">
        <v>194</v>
      </c>
      <c r="AT291" s="247" t="s">
        <v>352</v>
      </c>
      <c r="AU291" s="247" t="s">
        <v>85</v>
      </c>
      <c r="AY291" s="151" t="s">
        <v>162</v>
      </c>
      <c r="BE291" s="248">
        <f t="shared" si="24"/>
        <v>0</v>
      </c>
      <c r="BF291" s="248">
        <f t="shared" si="25"/>
        <v>0</v>
      </c>
      <c r="BG291" s="248">
        <f t="shared" si="26"/>
        <v>0</v>
      </c>
      <c r="BH291" s="248">
        <f t="shared" si="27"/>
        <v>0</v>
      </c>
      <c r="BI291" s="248">
        <f t="shared" si="28"/>
        <v>0</v>
      </c>
      <c r="BJ291" s="151" t="s">
        <v>83</v>
      </c>
      <c r="BK291" s="248">
        <f t="shared" si="29"/>
        <v>0</v>
      </c>
      <c r="BL291" s="151" t="s">
        <v>169</v>
      </c>
      <c r="BM291" s="247" t="s">
        <v>1060</v>
      </c>
    </row>
    <row r="292" spans="2:65" s="162" customFormat="1" ht="16.5" customHeight="1">
      <c r="B292" s="161"/>
      <c r="C292" s="270" t="s">
        <v>468</v>
      </c>
      <c r="D292" s="270" t="s">
        <v>352</v>
      </c>
      <c r="E292" s="271" t="s">
        <v>1061</v>
      </c>
      <c r="F292" s="272" t="s">
        <v>1062</v>
      </c>
      <c r="G292" s="273" t="s">
        <v>177</v>
      </c>
      <c r="H292" s="274">
        <v>2</v>
      </c>
      <c r="I292" s="90"/>
      <c r="J292" s="275">
        <f t="shared" si="20"/>
        <v>0</v>
      </c>
      <c r="K292" s="272" t="s">
        <v>168</v>
      </c>
      <c r="L292" s="276"/>
      <c r="M292" s="277" t="s">
        <v>1</v>
      </c>
      <c r="N292" s="278" t="s">
        <v>41</v>
      </c>
      <c r="P292" s="245">
        <f t="shared" si="21"/>
        <v>0</v>
      </c>
      <c r="Q292" s="245">
        <v>0.22</v>
      </c>
      <c r="R292" s="245">
        <f t="shared" si="22"/>
        <v>0.44</v>
      </c>
      <c r="S292" s="245">
        <v>0</v>
      </c>
      <c r="T292" s="246">
        <f t="shared" si="23"/>
        <v>0</v>
      </c>
      <c r="AR292" s="247" t="s">
        <v>194</v>
      </c>
      <c r="AT292" s="247" t="s">
        <v>352</v>
      </c>
      <c r="AU292" s="247" t="s">
        <v>85</v>
      </c>
      <c r="AY292" s="151" t="s">
        <v>162</v>
      </c>
      <c r="BE292" s="248">
        <f t="shared" si="24"/>
        <v>0</v>
      </c>
      <c r="BF292" s="248">
        <f t="shared" si="25"/>
        <v>0</v>
      </c>
      <c r="BG292" s="248">
        <f t="shared" si="26"/>
        <v>0</v>
      </c>
      <c r="BH292" s="248">
        <f t="shared" si="27"/>
        <v>0</v>
      </c>
      <c r="BI292" s="248">
        <f t="shared" si="28"/>
        <v>0</v>
      </c>
      <c r="BJ292" s="151" t="s">
        <v>83</v>
      </c>
      <c r="BK292" s="248">
        <f t="shared" si="29"/>
        <v>0</v>
      </c>
      <c r="BL292" s="151" t="s">
        <v>169</v>
      </c>
      <c r="BM292" s="247" t="s">
        <v>1063</v>
      </c>
    </row>
    <row r="293" spans="2:65" s="162" customFormat="1" ht="24.2" customHeight="1">
      <c r="B293" s="161"/>
      <c r="C293" s="237" t="s">
        <v>473</v>
      </c>
      <c r="D293" s="237" t="s">
        <v>164</v>
      </c>
      <c r="E293" s="238" t="s">
        <v>1055</v>
      </c>
      <c r="F293" s="239" t="s">
        <v>1056</v>
      </c>
      <c r="G293" s="240" t="s">
        <v>177</v>
      </c>
      <c r="H293" s="241">
        <v>1</v>
      </c>
      <c r="I293" s="86"/>
      <c r="J293" s="242">
        <f t="shared" si="20"/>
        <v>0</v>
      </c>
      <c r="K293" s="239" t="s">
        <v>168</v>
      </c>
      <c r="L293" s="161"/>
      <c r="M293" s="243" t="s">
        <v>1</v>
      </c>
      <c r="N293" s="244" t="s">
        <v>41</v>
      </c>
      <c r="P293" s="245">
        <f t="shared" si="21"/>
        <v>0</v>
      </c>
      <c r="Q293" s="245">
        <v>0.09</v>
      </c>
      <c r="R293" s="245">
        <f t="shared" si="22"/>
        <v>0.09</v>
      </c>
      <c r="S293" s="245">
        <v>0</v>
      </c>
      <c r="T293" s="246">
        <f t="shared" si="23"/>
        <v>0</v>
      </c>
      <c r="AR293" s="247" t="s">
        <v>169</v>
      </c>
      <c r="AT293" s="247" t="s">
        <v>164</v>
      </c>
      <c r="AU293" s="247" t="s">
        <v>85</v>
      </c>
      <c r="AY293" s="151" t="s">
        <v>162</v>
      </c>
      <c r="BE293" s="248">
        <f t="shared" si="24"/>
        <v>0</v>
      </c>
      <c r="BF293" s="248">
        <f t="shared" si="25"/>
        <v>0</v>
      </c>
      <c r="BG293" s="248">
        <f t="shared" si="26"/>
        <v>0</v>
      </c>
      <c r="BH293" s="248">
        <f t="shared" si="27"/>
        <v>0</v>
      </c>
      <c r="BI293" s="248">
        <f t="shared" si="28"/>
        <v>0</v>
      </c>
      <c r="BJ293" s="151" t="s">
        <v>83</v>
      </c>
      <c r="BK293" s="248">
        <f t="shared" si="29"/>
        <v>0</v>
      </c>
      <c r="BL293" s="151" t="s">
        <v>169</v>
      </c>
      <c r="BM293" s="247" t="s">
        <v>1064</v>
      </c>
    </row>
    <row r="294" spans="2:65" s="162" customFormat="1" ht="24.2" customHeight="1">
      <c r="B294" s="161"/>
      <c r="C294" s="270" t="s">
        <v>478</v>
      </c>
      <c r="D294" s="270" t="s">
        <v>352</v>
      </c>
      <c r="E294" s="271" t="s">
        <v>1065</v>
      </c>
      <c r="F294" s="272" t="s">
        <v>1066</v>
      </c>
      <c r="G294" s="273" t="s">
        <v>177</v>
      </c>
      <c r="H294" s="274">
        <v>1</v>
      </c>
      <c r="I294" s="90"/>
      <c r="J294" s="275">
        <f t="shared" si="20"/>
        <v>0</v>
      </c>
      <c r="K294" s="272" t="s">
        <v>168</v>
      </c>
      <c r="L294" s="276"/>
      <c r="M294" s="277" t="s">
        <v>1</v>
      </c>
      <c r="N294" s="278" t="s">
        <v>41</v>
      </c>
      <c r="P294" s="245">
        <f t="shared" si="21"/>
        <v>0</v>
      </c>
      <c r="Q294" s="245">
        <v>4.5999999999999999E-2</v>
      </c>
      <c r="R294" s="245">
        <f t="shared" si="22"/>
        <v>4.5999999999999999E-2</v>
      </c>
      <c r="S294" s="245">
        <v>0</v>
      </c>
      <c r="T294" s="246">
        <f t="shared" si="23"/>
        <v>0</v>
      </c>
      <c r="AR294" s="247" t="s">
        <v>194</v>
      </c>
      <c r="AT294" s="247" t="s">
        <v>352</v>
      </c>
      <c r="AU294" s="247" t="s">
        <v>85</v>
      </c>
      <c r="AY294" s="151" t="s">
        <v>162</v>
      </c>
      <c r="BE294" s="248">
        <f t="shared" si="24"/>
        <v>0</v>
      </c>
      <c r="BF294" s="248">
        <f t="shared" si="25"/>
        <v>0</v>
      </c>
      <c r="BG294" s="248">
        <f t="shared" si="26"/>
        <v>0</v>
      </c>
      <c r="BH294" s="248">
        <f t="shared" si="27"/>
        <v>0</v>
      </c>
      <c r="BI294" s="248">
        <f t="shared" si="28"/>
        <v>0</v>
      </c>
      <c r="BJ294" s="151" t="s">
        <v>83</v>
      </c>
      <c r="BK294" s="248">
        <f t="shared" si="29"/>
        <v>0</v>
      </c>
      <c r="BL294" s="151" t="s">
        <v>169</v>
      </c>
      <c r="BM294" s="247" t="s">
        <v>1067</v>
      </c>
    </row>
    <row r="295" spans="2:65" s="162" customFormat="1" ht="24.2" customHeight="1">
      <c r="B295" s="161"/>
      <c r="C295" s="237" t="s">
        <v>483</v>
      </c>
      <c r="D295" s="237" t="s">
        <v>164</v>
      </c>
      <c r="E295" s="238" t="s">
        <v>1068</v>
      </c>
      <c r="F295" s="239" t="s">
        <v>1069</v>
      </c>
      <c r="G295" s="240" t="s">
        <v>232</v>
      </c>
      <c r="H295" s="241">
        <v>2.4</v>
      </c>
      <c r="I295" s="86"/>
      <c r="J295" s="242">
        <f t="shared" si="20"/>
        <v>0</v>
      </c>
      <c r="K295" s="239" t="s">
        <v>168</v>
      </c>
      <c r="L295" s="161"/>
      <c r="M295" s="243" t="s">
        <v>1</v>
      </c>
      <c r="N295" s="244" t="s">
        <v>41</v>
      </c>
      <c r="P295" s="245">
        <f t="shared" si="21"/>
        <v>0</v>
      </c>
      <c r="Q295" s="245">
        <v>2.5018699999999998</v>
      </c>
      <c r="R295" s="245">
        <f t="shared" si="22"/>
        <v>6.0044879999999994</v>
      </c>
      <c r="S295" s="245">
        <v>0</v>
      </c>
      <c r="T295" s="246">
        <f t="shared" si="23"/>
        <v>0</v>
      </c>
      <c r="AR295" s="247" t="s">
        <v>169</v>
      </c>
      <c r="AT295" s="247" t="s">
        <v>164</v>
      </c>
      <c r="AU295" s="247" t="s">
        <v>85</v>
      </c>
      <c r="AY295" s="151" t="s">
        <v>162</v>
      </c>
      <c r="BE295" s="248">
        <f t="shared" si="24"/>
        <v>0</v>
      </c>
      <c r="BF295" s="248">
        <f t="shared" si="25"/>
        <v>0</v>
      </c>
      <c r="BG295" s="248">
        <f t="shared" si="26"/>
        <v>0</v>
      </c>
      <c r="BH295" s="248">
        <f t="shared" si="27"/>
        <v>0</v>
      </c>
      <c r="BI295" s="248">
        <f t="shared" si="28"/>
        <v>0</v>
      </c>
      <c r="BJ295" s="151" t="s">
        <v>83</v>
      </c>
      <c r="BK295" s="248">
        <f t="shared" si="29"/>
        <v>0</v>
      </c>
      <c r="BL295" s="151" t="s">
        <v>169</v>
      </c>
      <c r="BM295" s="247" t="s">
        <v>1070</v>
      </c>
    </row>
    <row r="296" spans="2:65" s="250" customFormat="1">
      <c r="B296" s="249"/>
      <c r="D296" s="251" t="s">
        <v>198</v>
      </c>
      <c r="E296" s="252" t="s">
        <v>1</v>
      </c>
      <c r="F296" s="253" t="s">
        <v>1071</v>
      </c>
      <c r="H296" s="254">
        <v>2.4</v>
      </c>
      <c r="I296" s="87"/>
      <c r="L296" s="249"/>
      <c r="M296" s="255"/>
      <c r="T296" s="256"/>
      <c r="AT296" s="252" t="s">
        <v>198</v>
      </c>
      <c r="AU296" s="252" t="s">
        <v>85</v>
      </c>
      <c r="AV296" s="250" t="s">
        <v>85</v>
      </c>
      <c r="AW296" s="250" t="s">
        <v>32</v>
      </c>
      <c r="AX296" s="250" t="s">
        <v>83</v>
      </c>
      <c r="AY296" s="252" t="s">
        <v>162</v>
      </c>
    </row>
    <row r="297" spans="2:65" s="162" customFormat="1" ht="24.2" customHeight="1">
      <c r="B297" s="161"/>
      <c r="C297" s="237" t="s">
        <v>488</v>
      </c>
      <c r="D297" s="237" t="s">
        <v>164</v>
      </c>
      <c r="E297" s="238" t="s">
        <v>1072</v>
      </c>
      <c r="F297" s="239" t="s">
        <v>1073</v>
      </c>
      <c r="G297" s="240" t="s">
        <v>167</v>
      </c>
      <c r="H297" s="241">
        <v>10.488</v>
      </c>
      <c r="I297" s="86"/>
      <c r="J297" s="242">
        <f>ROUND(I297*H297,2)</f>
        <v>0</v>
      </c>
      <c r="K297" s="239" t="s">
        <v>168</v>
      </c>
      <c r="L297" s="161"/>
      <c r="M297" s="243" t="s">
        <v>1</v>
      </c>
      <c r="N297" s="244" t="s">
        <v>41</v>
      </c>
      <c r="P297" s="245">
        <f>O297*H297</f>
        <v>0</v>
      </c>
      <c r="Q297" s="245">
        <v>4.5999999999999999E-3</v>
      </c>
      <c r="R297" s="245">
        <f>Q297*H297</f>
        <v>4.8244799999999997E-2</v>
      </c>
      <c r="S297" s="245">
        <v>0</v>
      </c>
      <c r="T297" s="246">
        <f>S297*H297</f>
        <v>0</v>
      </c>
      <c r="AR297" s="247" t="s">
        <v>169</v>
      </c>
      <c r="AT297" s="247" t="s">
        <v>164</v>
      </c>
      <c r="AU297" s="247" t="s">
        <v>85</v>
      </c>
      <c r="AY297" s="151" t="s">
        <v>162</v>
      </c>
      <c r="BE297" s="248">
        <f>IF(N297="základní",J297,0)</f>
        <v>0</v>
      </c>
      <c r="BF297" s="248">
        <f>IF(N297="snížená",J297,0)</f>
        <v>0</v>
      </c>
      <c r="BG297" s="248">
        <f>IF(N297="zákl. přenesená",J297,0)</f>
        <v>0</v>
      </c>
      <c r="BH297" s="248">
        <f>IF(N297="sníž. přenesená",J297,0)</f>
        <v>0</v>
      </c>
      <c r="BI297" s="248">
        <f>IF(N297="nulová",J297,0)</f>
        <v>0</v>
      </c>
      <c r="BJ297" s="151" t="s">
        <v>83</v>
      </c>
      <c r="BK297" s="248">
        <f>ROUND(I297*H297,2)</f>
        <v>0</v>
      </c>
      <c r="BL297" s="151" t="s">
        <v>169</v>
      </c>
      <c r="BM297" s="247" t="s">
        <v>1074</v>
      </c>
    </row>
    <row r="298" spans="2:65" s="250" customFormat="1">
      <c r="B298" s="249"/>
      <c r="D298" s="251" t="s">
        <v>198</v>
      </c>
      <c r="E298" s="252" t="s">
        <v>1</v>
      </c>
      <c r="F298" s="253" t="s">
        <v>1075</v>
      </c>
      <c r="H298" s="254">
        <v>10.488</v>
      </c>
      <c r="I298" s="87"/>
      <c r="L298" s="249"/>
      <c r="M298" s="255"/>
      <c r="T298" s="256"/>
      <c r="AT298" s="252" t="s">
        <v>198</v>
      </c>
      <c r="AU298" s="252" t="s">
        <v>85</v>
      </c>
      <c r="AV298" s="250" t="s">
        <v>85</v>
      </c>
      <c r="AW298" s="250" t="s">
        <v>32</v>
      </c>
      <c r="AX298" s="250" t="s">
        <v>83</v>
      </c>
      <c r="AY298" s="252" t="s">
        <v>162</v>
      </c>
    </row>
    <row r="299" spans="2:65" s="162" customFormat="1" ht="24.2" customHeight="1">
      <c r="B299" s="161"/>
      <c r="C299" s="237" t="s">
        <v>493</v>
      </c>
      <c r="D299" s="237" t="s">
        <v>164</v>
      </c>
      <c r="E299" s="238" t="s">
        <v>1076</v>
      </c>
      <c r="F299" s="239" t="s">
        <v>1077</v>
      </c>
      <c r="G299" s="240" t="s">
        <v>167</v>
      </c>
      <c r="H299" s="241">
        <v>10.448</v>
      </c>
      <c r="I299" s="86"/>
      <c r="J299" s="242">
        <f>ROUND(I299*H299,2)</f>
        <v>0</v>
      </c>
      <c r="K299" s="239" t="s">
        <v>168</v>
      </c>
      <c r="L299" s="161"/>
      <c r="M299" s="243" t="s">
        <v>1</v>
      </c>
      <c r="N299" s="244" t="s">
        <v>41</v>
      </c>
      <c r="P299" s="245">
        <f>O299*H299</f>
        <v>0</v>
      </c>
      <c r="Q299" s="245">
        <v>0</v>
      </c>
      <c r="R299" s="245">
        <f>Q299*H299</f>
        <v>0</v>
      </c>
      <c r="S299" s="245">
        <v>0</v>
      </c>
      <c r="T299" s="246">
        <f>S299*H299</f>
        <v>0</v>
      </c>
      <c r="AR299" s="247" t="s">
        <v>169</v>
      </c>
      <c r="AT299" s="247" t="s">
        <v>164</v>
      </c>
      <c r="AU299" s="247" t="s">
        <v>85</v>
      </c>
      <c r="AY299" s="151" t="s">
        <v>162</v>
      </c>
      <c r="BE299" s="248">
        <f>IF(N299="základní",J299,0)</f>
        <v>0</v>
      </c>
      <c r="BF299" s="248">
        <f>IF(N299="snížená",J299,0)</f>
        <v>0</v>
      </c>
      <c r="BG299" s="248">
        <f>IF(N299="zákl. přenesená",J299,0)</f>
        <v>0</v>
      </c>
      <c r="BH299" s="248">
        <f>IF(N299="sníž. přenesená",J299,0)</f>
        <v>0</v>
      </c>
      <c r="BI299" s="248">
        <f>IF(N299="nulová",J299,0)</f>
        <v>0</v>
      </c>
      <c r="BJ299" s="151" t="s">
        <v>83</v>
      </c>
      <c r="BK299" s="248">
        <f>ROUND(I299*H299,2)</f>
        <v>0</v>
      </c>
      <c r="BL299" s="151" t="s">
        <v>169</v>
      </c>
      <c r="BM299" s="247" t="s">
        <v>1078</v>
      </c>
    </row>
    <row r="300" spans="2:65" s="226" customFormat="1" ht="22.9" customHeight="1">
      <c r="B300" s="225"/>
      <c r="D300" s="227" t="s">
        <v>75</v>
      </c>
      <c r="E300" s="235" t="s">
        <v>200</v>
      </c>
      <c r="F300" s="235" t="s">
        <v>626</v>
      </c>
      <c r="I300" s="85"/>
      <c r="J300" s="236">
        <f>BK300</f>
        <v>0</v>
      </c>
      <c r="L300" s="225"/>
      <c r="M300" s="230"/>
      <c r="P300" s="231">
        <f>P301</f>
        <v>0</v>
      </c>
      <c r="R300" s="231">
        <f>R301</f>
        <v>0</v>
      </c>
      <c r="T300" s="232">
        <f>T301</f>
        <v>0</v>
      </c>
      <c r="AR300" s="227" t="s">
        <v>83</v>
      </c>
      <c r="AT300" s="233" t="s">
        <v>75</v>
      </c>
      <c r="AU300" s="233" t="s">
        <v>83</v>
      </c>
      <c r="AY300" s="227" t="s">
        <v>162</v>
      </c>
      <c r="BK300" s="234">
        <f>BK301</f>
        <v>0</v>
      </c>
    </row>
    <row r="301" spans="2:65" s="162" customFormat="1" ht="33" customHeight="1">
      <c r="B301" s="161"/>
      <c r="C301" s="237" t="s">
        <v>497</v>
      </c>
      <c r="D301" s="237" t="s">
        <v>164</v>
      </c>
      <c r="E301" s="238" t="s">
        <v>1079</v>
      </c>
      <c r="F301" s="239" t="s">
        <v>1080</v>
      </c>
      <c r="G301" s="240" t="s">
        <v>167</v>
      </c>
      <c r="H301" s="241">
        <v>10</v>
      </c>
      <c r="I301" s="86"/>
      <c r="J301" s="242">
        <f>ROUND(I301*H301,2)</f>
        <v>0</v>
      </c>
      <c r="K301" s="239" t="s">
        <v>168</v>
      </c>
      <c r="L301" s="161"/>
      <c r="M301" s="243" t="s">
        <v>1</v>
      </c>
      <c r="N301" s="244" t="s">
        <v>41</v>
      </c>
      <c r="P301" s="245">
        <f>O301*H301</f>
        <v>0</v>
      </c>
      <c r="Q301" s="245">
        <v>0</v>
      </c>
      <c r="R301" s="245">
        <f>Q301*H301</f>
        <v>0</v>
      </c>
      <c r="S301" s="245">
        <v>0</v>
      </c>
      <c r="T301" s="246">
        <f>S301*H301</f>
        <v>0</v>
      </c>
      <c r="AR301" s="247" t="s">
        <v>169</v>
      </c>
      <c r="AT301" s="247" t="s">
        <v>164</v>
      </c>
      <c r="AU301" s="247" t="s">
        <v>85</v>
      </c>
      <c r="AY301" s="151" t="s">
        <v>162</v>
      </c>
      <c r="BE301" s="248">
        <f>IF(N301="základní",J301,0)</f>
        <v>0</v>
      </c>
      <c r="BF301" s="248">
        <f>IF(N301="snížená",J301,0)</f>
        <v>0</v>
      </c>
      <c r="BG301" s="248">
        <f>IF(N301="zákl. přenesená",J301,0)</f>
        <v>0</v>
      </c>
      <c r="BH301" s="248">
        <f>IF(N301="sníž. přenesená",J301,0)</f>
        <v>0</v>
      </c>
      <c r="BI301" s="248">
        <f>IF(N301="nulová",J301,0)</f>
        <v>0</v>
      </c>
      <c r="BJ301" s="151" t="s">
        <v>83</v>
      </c>
      <c r="BK301" s="248">
        <f>ROUND(I301*H301,2)</f>
        <v>0</v>
      </c>
      <c r="BL301" s="151" t="s">
        <v>169</v>
      </c>
      <c r="BM301" s="247" t="s">
        <v>1081</v>
      </c>
    </row>
    <row r="302" spans="2:65" s="226" customFormat="1" ht="22.9" customHeight="1">
      <c r="B302" s="225"/>
      <c r="D302" s="227" t="s">
        <v>75</v>
      </c>
      <c r="E302" s="235" t="s">
        <v>753</v>
      </c>
      <c r="F302" s="235" t="s">
        <v>754</v>
      </c>
      <c r="I302" s="85"/>
      <c r="J302" s="236">
        <f>BK302</f>
        <v>0</v>
      </c>
      <c r="L302" s="225"/>
      <c r="M302" s="230"/>
      <c r="P302" s="231">
        <f>P303</f>
        <v>0</v>
      </c>
      <c r="R302" s="231">
        <f>R303</f>
        <v>0</v>
      </c>
      <c r="T302" s="232">
        <f>T303</f>
        <v>0</v>
      </c>
      <c r="AR302" s="227" t="s">
        <v>83</v>
      </c>
      <c r="AT302" s="233" t="s">
        <v>75</v>
      </c>
      <c r="AU302" s="233" t="s">
        <v>83</v>
      </c>
      <c r="AY302" s="227" t="s">
        <v>162</v>
      </c>
      <c r="BK302" s="234">
        <f>BK303</f>
        <v>0</v>
      </c>
    </row>
    <row r="303" spans="2:65" s="162" customFormat="1" ht="24.2" customHeight="1">
      <c r="B303" s="161"/>
      <c r="C303" s="237" t="s">
        <v>502</v>
      </c>
      <c r="D303" s="237" t="s">
        <v>164</v>
      </c>
      <c r="E303" s="238" t="s">
        <v>1082</v>
      </c>
      <c r="F303" s="239" t="s">
        <v>1083</v>
      </c>
      <c r="G303" s="240" t="s">
        <v>355</v>
      </c>
      <c r="H303" s="241">
        <v>134.24199999999999</v>
      </c>
      <c r="I303" s="86"/>
      <c r="J303" s="242">
        <f>ROUND(I303*H303,2)</f>
        <v>0</v>
      </c>
      <c r="K303" s="239" t="s">
        <v>168</v>
      </c>
      <c r="L303" s="161"/>
      <c r="M303" s="243" t="s">
        <v>1</v>
      </c>
      <c r="N303" s="244" t="s">
        <v>41</v>
      </c>
      <c r="P303" s="245">
        <f>O303*H303</f>
        <v>0</v>
      </c>
      <c r="Q303" s="245">
        <v>0</v>
      </c>
      <c r="R303" s="245">
        <f>Q303*H303</f>
        <v>0</v>
      </c>
      <c r="S303" s="245">
        <v>0</v>
      </c>
      <c r="T303" s="246">
        <f>S303*H303</f>
        <v>0</v>
      </c>
      <c r="AR303" s="247" t="s">
        <v>169</v>
      </c>
      <c r="AT303" s="247" t="s">
        <v>164</v>
      </c>
      <c r="AU303" s="247" t="s">
        <v>85</v>
      </c>
      <c r="AY303" s="151" t="s">
        <v>162</v>
      </c>
      <c r="BE303" s="248">
        <f>IF(N303="základní",J303,0)</f>
        <v>0</v>
      </c>
      <c r="BF303" s="248">
        <f>IF(N303="snížená",J303,0)</f>
        <v>0</v>
      </c>
      <c r="BG303" s="248">
        <f>IF(N303="zákl. přenesená",J303,0)</f>
        <v>0</v>
      </c>
      <c r="BH303" s="248">
        <f>IF(N303="sníž. přenesená",J303,0)</f>
        <v>0</v>
      </c>
      <c r="BI303" s="248">
        <f>IF(N303="nulová",J303,0)</f>
        <v>0</v>
      </c>
      <c r="BJ303" s="151" t="s">
        <v>83</v>
      </c>
      <c r="BK303" s="248">
        <f>ROUND(I303*H303,2)</f>
        <v>0</v>
      </c>
      <c r="BL303" s="151" t="s">
        <v>169</v>
      </c>
      <c r="BM303" s="247" t="s">
        <v>1084</v>
      </c>
    </row>
    <row r="304" spans="2:65" s="226" customFormat="1" ht="25.9" customHeight="1">
      <c r="B304" s="225"/>
      <c r="D304" s="227" t="s">
        <v>75</v>
      </c>
      <c r="E304" s="228" t="s">
        <v>759</v>
      </c>
      <c r="F304" s="228" t="s">
        <v>760</v>
      </c>
      <c r="I304" s="85"/>
      <c r="J304" s="229">
        <f>BK304</f>
        <v>0</v>
      </c>
      <c r="L304" s="225"/>
      <c r="M304" s="230"/>
      <c r="P304" s="231">
        <f>P305</f>
        <v>0</v>
      </c>
      <c r="R304" s="231">
        <f>R305</f>
        <v>3.8960000000000002E-2</v>
      </c>
      <c r="T304" s="232">
        <f>T305</f>
        <v>0</v>
      </c>
      <c r="AR304" s="227" t="s">
        <v>85</v>
      </c>
      <c r="AT304" s="233" t="s">
        <v>75</v>
      </c>
      <c r="AU304" s="233" t="s">
        <v>76</v>
      </c>
      <c r="AY304" s="227" t="s">
        <v>162</v>
      </c>
      <c r="BK304" s="234">
        <f>BK305</f>
        <v>0</v>
      </c>
    </row>
    <row r="305" spans="2:65" s="226" customFormat="1" ht="22.9" customHeight="1">
      <c r="B305" s="225"/>
      <c r="D305" s="227" t="s">
        <v>75</v>
      </c>
      <c r="E305" s="235" t="s">
        <v>1085</v>
      </c>
      <c r="F305" s="235" t="s">
        <v>1086</v>
      </c>
      <c r="I305" s="85"/>
      <c r="J305" s="236">
        <f>BK305</f>
        <v>0</v>
      </c>
      <c r="L305" s="225"/>
      <c r="M305" s="230"/>
      <c r="P305" s="231">
        <f>SUM(P306:P317)</f>
        <v>0</v>
      </c>
      <c r="R305" s="231">
        <f>SUM(R306:R317)</f>
        <v>3.8960000000000002E-2</v>
      </c>
      <c r="T305" s="232">
        <f>SUM(T306:T317)</f>
        <v>0</v>
      </c>
      <c r="AR305" s="227" t="s">
        <v>85</v>
      </c>
      <c r="AT305" s="233" t="s">
        <v>75</v>
      </c>
      <c r="AU305" s="233" t="s">
        <v>83</v>
      </c>
      <c r="AY305" s="227" t="s">
        <v>162</v>
      </c>
      <c r="BK305" s="234">
        <f>SUM(BK306:BK317)</f>
        <v>0</v>
      </c>
    </row>
    <row r="306" spans="2:65" s="162" customFormat="1" ht="24.2" customHeight="1">
      <c r="B306" s="161"/>
      <c r="C306" s="237" t="s">
        <v>507</v>
      </c>
      <c r="D306" s="237" t="s">
        <v>164</v>
      </c>
      <c r="E306" s="238" t="s">
        <v>1087</v>
      </c>
      <c r="F306" s="239" t="s">
        <v>1088</v>
      </c>
      <c r="G306" s="240" t="s">
        <v>167</v>
      </c>
      <c r="H306" s="241">
        <v>6</v>
      </c>
      <c r="I306" s="86"/>
      <c r="J306" s="242">
        <f>ROUND(I306*H306,2)</f>
        <v>0</v>
      </c>
      <c r="K306" s="239" t="s">
        <v>168</v>
      </c>
      <c r="L306" s="161"/>
      <c r="M306" s="243" t="s">
        <v>1</v>
      </c>
      <c r="N306" s="244" t="s">
        <v>41</v>
      </c>
      <c r="P306" s="245">
        <f>O306*H306</f>
        <v>0</v>
      </c>
      <c r="Q306" s="245">
        <v>0</v>
      </c>
      <c r="R306" s="245">
        <f>Q306*H306</f>
        <v>0</v>
      </c>
      <c r="S306" s="245">
        <v>0</v>
      </c>
      <c r="T306" s="246">
        <f>S306*H306</f>
        <v>0</v>
      </c>
      <c r="AR306" s="247" t="s">
        <v>237</v>
      </c>
      <c r="AT306" s="247" t="s">
        <v>164</v>
      </c>
      <c r="AU306" s="247" t="s">
        <v>85</v>
      </c>
      <c r="AY306" s="151" t="s">
        <v>162</v>
      </c>
      <c r="BE306" s="248">
        <f>IF(N306="základní",J306,0)</f>
        <v>0</v>
      </c>
      <c r="BF306" s="248">
        <f>IF(N306="snížená",J306,0)</f>
        <v>0</v>
      </c>
      <c r="BG306" s="248">
        <f>IF(N306="zákl. přenesená",J306,0)</f>
        <v>0</v>
      </c>
      <c r="BH306" s="248">
        <f>IF(N306="sníž. přenesená",J306,0)</f>
        <v>0</v>
      </c>
      <c r="BI306" s="248">
        <f>IF(N306="nulová",J306,0)</f>
        <v>0</v>
      </c>
      <c r="BJ306" s="151" t="s">
        <v>83</v>
      </c>
      <c r="BK306" s="248">
        <f>ROUND(I306*H306,2)</f>
        <v>0</v>
      </c>
      <c r="BL306" s="151" t="s">
        <v>237</v>
      </c>
      <c r="BM306" s="247" t="s">
        <v>1089</v>
      </c>
    </row>
    <row r="307" spans="2:65" s="250" customFormat="1">
      <c r="B307" s="249"/>
      <c r="D307" s="251" t="s">
        <v>198</v>
      </c>
      <c r="E307" s="252" t="s">
        <v>1</v>
      </c>
      <c r="F307" s="253" t="s">
        <v>1090</v>
      </c>
      <c r="H307" s="254">
        <v>3.14</v>
      </c>
      <c r="I307" s="87"/>
      <c r="L307" s="249"/>
      <c r="M307" s="255"/>
      <c r="T307" s="256"/>
      <c r="AT307" s="252" t="s">
        <v>198</v>
      </c>
      <c r="AU307" s="252" t="s">
        <v>85</v>
      </c>
      <c r="AV307" s="250" t="s">
        <v>85</v>
      </c>
      <c r="AW307" s="250" t="s">
        <v>32</v>
      </c>
      <c r="AX307" s="250" t="s">
        <v>76</v>
      </c>
      <c r="AY307" s="252" t="s">
        <v>162</v>
      </c>
    </row>
    <row r="308" spans="2:65" s="250" customFormat="1">
      <c r="B308" s="249"/>
      <c r="D308" s="251" t="s">
        <v>198</v>
      </c>
      <c r="E308" s="252" t="s">
        <v>1</v>
      </c>
      <c r="F308" s="253" t="s">
        <v>1091</v>
      </c>
      <c r="H308" s="254">
        <v>1.8839999999999999</v>
      </c>
      <c r="I308" s="87"/>
      <c r="L308" s="249"/>
      <c r="M308" s="255"/>
      <c r="T308" s="256"/>
      <c r="AT308" s="252" t="s">
        <v>198</v>
      </c>
      <c r="AU308" s="252" t="s">
        <v>85</v>
      </c>
      <c r="AV308" s="250" t="s">
        <v>85</v>
      </c>
      <c r="AW308" s="250" t="s">
        <v>32</v>
      </c>
      <c r="AX308" s="250" t="s">
        <v>76</v>
      </c>
      <c r="AY308" s="252" t="s">
        <v>162</v>
      </c>
    </row>
    <row r="309" spans="2:65" s="250" customFormat="1">
      <c r="B309" s="249"/>
      <c r="D309" s="251" t="s">
        <v>198</v>
      </c>
      <c r="E309" s="252" t="s">
        <v>1</v>
      </c>
      <c r="F309" s="253" t="s">
        <v>1092</v>
      </c>
      <c r="H309" s="254">
        <v>0.77900000000000003</v>
      </c>
      <c r="I309" s="87"/>
      <c r="L309" s="249"/>
      <c r="M309" s="255"/>
      <c r="T309" s="256"/>
      <c r="AT309" s="252" t="s">
        <v>198</v>
      </c>
      <c r="AU309" s="252" t="s">
        <v>85</v>
      </c>
      <c r="AV309" s="250" t="s">
        <v>85</v>
      </c>
      <c r="AW309" s="250" t="s">
        <v>32</v>
      </c>
      <c r="AX309" s="250" t="s">
        <v>76</v>
      </c>
      <c r="AY309" s="252" t="s">
        <v>162</v>
      </c>
    </row>
    <row r="310" spans="2:65" s="264" customFormat="1">
      <c r="B310" s="263"/>
      <c r="D310" s="251" t="s">
        <v>198</v>
      </c>
      <c r="E310" s="265" t="s">
        <v>1</v>
      </c>
      <c r="F310" s="266" t="s">
        <v>236</v>
      </c>
      <c r="H310" s="267">
        <v>5.8029999999999999</v>
      </c>
      <c r="I310" s="89"/>
      <c r="L310" s="263"/>
      <c r="M310" s="268"/>
      <c r="T310" s="269"/>
      <c r="AT310" s="265" t="s">
        <v>198</v>
      </c>
      <c r="AU310" s="265" t="s">
        <v>85</v>
      </c>
      <c r="AV310" s="264" t="s">
        <v>169</v>
      </c>
      <c r="AW310" s="264" t="s">
        <v>32</v>
      </c>
      <c r="AX310" s="264" t="s">
        <v>76</v>
      </c>
      <c r="AY310" s="265" t="s">
        <v>162</v>
      </c>
    </row>
    <row r="311" spans="2:65" s="250" customFormat="1">
      <c r="B311" s="249"/>
      <c r="D311" s="251" t="s">
        <v>198</v>
      </c>
      <c r="E311" s="252" t="s">
        <v>1</v>
      </c>
      <c r="F311" s="253" t="s">
        <v>186</v>
      </c>
      <c r="H311" s="254">
        <v>6</v>
      </c>
      <c r="I311" s="87"/>
      <c r="L311" s="249"/>
      <c r="M311" s="255"/>
      <c r="T311" s="256"/>
      <c r="AT311" s="252" t="s">
        <v>198</v>
      </c>
      <c r="AU311" s="252" t="s">
        <v>85</v>
      </c>
      <c r="AV311" s="250" t="s">
        <v>85</v>
      </c>
      <c r="AW311" s="250" t="s">
        <v>32</v>
      </c>
      <c r="AX311" s="250" t="s">
        <v>83</v>
      </c>
      <c r="AY311" s="252" t="s">
        <v>162</v>
      </c>
    </row>
    <row r="312" spans="2:65" s="162" customFormat="1" ht="16.5" customHeight="1">
      <c r="B312" s="161"/>
      <c r="C312" s="270" t="s">
        <v>511</v>
      </c>
      <c r="D312" s="270" t="s">
        <v>352</v>
      </c>
      <c r="E312" s="271" t="s">
        <v>1093</v>
      </c>
      <c r="F312" s="272" t="s">
        <v>1094</v>
      </c>
      <c r="G312" s="273" t="s">
        <v>355</v>
      </c>
      <c r="H312" s="274">
        <v>2E-3</v>
      </c>
      <c r="I312" s="90"/>
      <c r="J312" s="275">
        <f>ROUND(I312*H312,2)</f>
        <v>0</v>
      </c>
      <c r="K312" s="272" t="s">
        <v>168</v>
      </c>
      <c r="L312" s="276"/>
      <c r="M312" s="277" t="s">
        <v>1</v>
      </c>
      <c r="N312" s="278" t="s">
        <v>41</v>
      </c>
      <c r="P312" s="245">
        <f>O312*H312</f>
        <v>0</v>
      </c>
      <c r="Q312" s="245">
        <v>1</v>
      </c>
      <c r="R312" s="245">
        <f>Q312*H312</f>
        <v>2E-3</v>
      </c>
      <c r="S312" s="245">
        <v>0</v>
      </c>
      <c r="T312" s="246">
        <f>S312*H312</f>
        <v>0</v>
      </c>
      <c r="AR312" s="247" t="s">
        <v>310</v>
      </c>
      <c r="AT312" s="247" t="s">
        <v>352</v>
      </c>
      <c r="AU312" s="247" t="s">
        <v>85</v>
      </c>
      <c r="AY312" s="151" t="s">
        <v>162</v>
      </c>
      <c r="BE312" s="248">
        <f>IF(N312="základní",J312,0)</f>
        <v>0</v>
      </c>
      <c r="BF312" s="248">
        <f>IF(N312="snížená",J312,0)</f>
        <v>0</v>
      </c>
      <c r="BG312" s="248">
        <f>IF(N312="zákl. přenesená",J312,0)</f>
        <v>0</v>
      </c>
      <c r="BH312" s="248">
        <f>IF(N312="sníž. přenesená",J312,0)</f>
        <v>0</v>
      </c>
      <c r="BI312" s="248">
        <f>IF(N312="nulová",J312,0)</f>
        <v>0</v>
      </c>
      <c r="BJ312" s="151" t="s">
        <v>83</v>
      </c>
      <c r="BK312" s="248">
        <f>ROUND(I312*H312,2)</f>
        <v>0</v>
      </c>
      <c r="BL312" s="151" t="s">
        <v>237</v>
      </c>
      <c r="BM312" s="247" t="s">
        <v>1095</v>
      </c>
    </row>
    <row r="313" spans="2:65" s="250" customFormat="1">
      <c r="B313" s="249"/>
      <c r="D313" s="251" t="s">
        <v>198</v>
      </c>
      <c r="F313" s="253" t="s">
        <v>1096</v>
      </c>
      <c r="H313" s="254">
        <v>2E-3</v>
      </c>
      <c r="I313" s="87"/>
      <c r="L313" s="249"/>
      <c r="M313" s="255"/>
      <c r="T313" s="256"/>
      <c r="AT313" s="252" t="s">
        <v>198</v>
      </c>
      <c r="AU313" s="252" t="s">
        <v>85</v>
      </c>
      <c r="AV313" s="250" t="s">
        <v>85</v>
      </c>
      <c r="AW313" s="250" t="s">
        <v>3</v>
      </c>
      <c r="AX313" s="250" t="s">
        <v>83</v>
      </c>
      <c r="AY313" s="252" t="s">
        <v>162</v>
      </c>
    </row>
    <row r="314" spans="2:65" s="162" customFormat="1" ht="21.75" customHeight="1">
      <c r="B314" s="161"/>
      <c r="C314" s="237" t="s">
        <v>516</v>
      </c>
      <c r="D314" s="237" t="s">
        <v>164</v>
      </c>
      <c r="E314" s="238" t="s">
        <v>1097</v>
      </c>
      <c r="F314" s="239" t="s">
        <v>1098</v>
      </c>
      <c r="G314" s="240" t="s">
        <v>167</v>
      </c>
      <c r="H314" s="241">
        <v>6</v>
      </c>
      <c r="I314" s="86"/>
      <c r="J314" s="242">
        <f>ROUND(I314*H314,2)</f>
        <v>0</v>
      </c>
      <c r="K314" s="239" t="s">
        <v>168</v>
      </c>
      <c r="L314" s="161"/>
      <c r="M314" s="243" t="s">
        <v>1</v>
      </c>
      <c r="N314" s="244" t="s">
        <v>41</v>
      </c>
      <c r="P314" s="245">
        <f>O314*H314</f>
        <v>0</v>
      </c>
      <c r="Q314" s="245">
        <v>4.0000000000000002E-4</v>
      </c>
      <c r="R314" s="245">
        <f>Q314*H314</f>
        <v>2.4000000000000002E-3</v>
      </c>
      <c r="S314" s="245">
        <v>0</v>
      </c>
      <c r="T314" s="246">
        <f>S314*H314</f>
        <v>0</v>
      </c>
      <c r="AR314" s="247" t="s">
        <v>237</v>
      </c>
      <c r="AT314" s="247" t="s">
        <v>164</v>
      </c>
      <c r="AU314" s="247" t="s">
        <v>85</v>
      </c>
      <c r="AY314" s="151" t="s">
        <v>162</v>
      </c>
      <c r="BE314" s="248">
        <f>IF(N314="základní",J314,0)</f>
        <v>0</v>
      </c>
      <c r="BF314" s="248">
        <f>IF(N314="snížená",J314,0)</f>
        <v>0</v>
      </c>
      <c r="BG314" s="248">
        <f>IF(N314="zákl. přenesená",J314,0)</f>
        <v>0</v>
      </c>
      <c r="BH314" s="248">
        <f>IF(N314="sníž. přenesená",J314,0)</f>
        <v>0</v>
      </c>
      <c r="BI314" s="248">
        <f>IF(N314="nulová",J314,0)</f>
        <v>0</v>
      </c>
      <c r="BJ314" s="151" t="s">
        <v>83</v>
      </c>
      <c r="BK314" s="248">
        <f>ROUND(I314*H314,2)</f>
        <v>0</v>
      </c>
      <c r="BL314" s="151" t="s">
        <v>237</v>
      </c>
      <c r="BM314" s="247" t="s">
        <v>1099</v>
      </c>
    </row>
    <row r="315" spans="2:65" s="162" customFormat="1" ht="37.9" customHeight="1">
      <c r="B315" s="161"/>
      <c r="C315" s="270" t="s">
        <v>520</v>
      </c>
      <c r="D315" s="270" t="s">
        <v>352</v>
      </c>
      <c r="E315" s="271" t="s">
        <v>1100</v>
      </c>
      <c r="F315" s="272" t="s">
        <v>1101</v>
      </c>
      <c r="G315" s="273" t="s">
        <v>167</v>
      </c>
      <c r="H315" s="274">
        <v>7.2</v>
      </c>
      <c r="I315" s="90"/>
      <c r="J315" s="275">
        <f>ROUND(I315*H315,2)</f>
        <v>0</v>
      </c>
      <c r="K315" s="272" t="s">
        <v>168</v>
      </c>
      <c r="L315" s="276"/>
      <c r="M315" s="277" t="s">
        <v>1</v>
      </c>
      <c r="N315" s="278" t="s">
        <v>41</v>
      </c>
      <c r="P315" s="245">
        <f>O315*H315</f>
        <v>0</v>
      </c>
      <c r="Q315" s="245">
        <v>4.7999999999999996E-3</v>
      </c>
      <c r="R315" s="245">
        <f>Q315*H315</f>
        <v>3.456E-2</v>
      </c>
      <c r="S315" s="245">
        <v>0</v>
      </c>
      <c r="T315" s="246">
        <f>S315*H315</f>
        <v>0</v>
      </c>
      <c r="AR315" s="247" t="s">
        <v>310</v>
      </c>
      <c r="AT315" s="247" t="s">
        <v>352</v>
      </c>
      <c r="AU315" s="247" t="s">
        <v>85</v>
      </c>
      <c r="AY315" s="151" t="s">
        <v>162</v>
      </c>
      <c r="BE315" s="248">
        <f>IF(N315="základní",J315,0)</f>
        <v>0</v>
      </c>
      <c r="BF315" s="248">
        <f>IF(N315="snížená",J315,0)</f>
        <v>0</v>
      </c>
      <c r="BG315" s="248">
        <f>IF(N315="zákl. přenesená",J315,0)</f>
        <v>0</v>
      </c>
      <c r="BH315" s="248">
        <f>IF(N315="sníž. přenesená",J315,0)</f>
        <v>0</v>
      </c>
      <c r="BI315" s="248">
        <f>IF(N315="nulová",J315,0)</f>
        <v>0</v>
      </c>
      <c r="BJ315" s="151" t="s">
        <v>83</v>
      </c>
      <c r="BK315" s="248">
        <f>ROUND(I315*H315,2)</f>
        <v>0</v>
      </c>
      <c r="BL315" s="151" t="s">
        <v>237</v>
      </c>
      <c r="BM315" s="247" t="s">
        <v>1102</v>
      </c>
    </row>
    <row r="316" spans="2:65" s="250" customFormat="1">
      <c r="B316" s="249"/>
      <c r="D316" s="251" t="s">
        <v>198</v>
      </c>
      <c r="F316" s="253" t="s">
        <v>1103</v>
      </c>
      <c r="H316" s="254">
        <v>7.2</v>
      </c>
      <c r="I316" s="87"/>
      <c r="L316" s="249"/>
      <c r="M316" s="255"/>
      <c r="T316" s="256"/>
      <c r="AT316" s="252" t="s">
        <v>198</v>
      </c>
      <c r="AU316" s="252" t="s">
        <v>85</v>
      </c>
      <c r="AV316" s="250" t="s">
        <v>85</v>
      </c>
      <c r="AW316" s="250" t="s">
        <v>3</v>
      </c>
      <c r="AX316" s="250" t="s">
        <v>83</v>
      </c>
      <c r="AY316" s="252" t="s">
        <v>162</v>
      </c>
    </row>
    <row r="317" spans="2:65" s="162" customFormat="1" ht="24.2" customHeight="1">
      <c r="B317" s="161"/>
      <c r="C317" s="237" t="s">
        <v>525</v>
      </c>
      <c r="D317" s="237" t="s">
        <v>164</v>
      </c>
      <c r="E317" s="238" t="s">
        <v>1104</v>
      </c>
      <c r="F317" s="239" t="s">
        <v>1105</v>
      </c>
      <c r="G317" s="240" t="s">
        <v>1106</v>
      </c>
      <c r="H317" s="291"/>
      <c r="I317" s="86"/>
      <c r="J317" s="242">
        <f>ROUND(I317*H317,2)</f>
        <v>0</v>
      </c>
      <c r="K317" s="239" t="s">
        <v>168</v>
      </c>
      <c r="L317" s="161"/>
      <c r="M317" s="243" t="s">
        <v>1</v>
      </c>
      <c r="N317" s="244" t="s">
        <v>41</v>
      </c>
      <c r="P317" s="245">
        <f>O317*H317</f>
        <v>0</v>
      </c>
      <c r="Q317" s="245">
        <v>0</v>
      </c>
      <c r="R317" s="245">
        <f>Q317*H317</f>
        <v>0</v>
      </c>
      <c r="S317" s="245">
        <v>0</v>
      </c>
      <c r="T317" s="246">
        <f>S317*H317</f>
        <v>0</v>
      </c>
      <c r="AR317" s="247" t="s">
        <v>237</v>
      </c>
      <c r="AT317" s="247" t="s">
        <v>164</v>
      </c>
      <c r="AU317" s="247" t="s">
        <v>85</v>
      </c>
      <c r="AY317" s="151" t="s">
        <v>162</v>
      </c>
      <c r="BE317" s="248">
        <f>IF(N317="základní",J317,0)</f>
        <v>0</v>
      </c>
      <c r="BF317" s="248">
        <f>IF(N317="snížená",J317,0)</f>
        <v>0</v>
      </c>
      <c r="BG317" s="248">
        <f>IF(N317="zákl. přenesená",J317,0)</f>
        <v>0</v>
      </c>
      <c r="BH317" s="248">
        <f>IF(N317="sníž. přenesená",J317,0)</f>
        <v>0</v>
      </c>
      <c r="BI317" s="248">
        <f>IF(N317="nulová",J317,0)</f>
        <v>0</v>
      </c>
      <c r="BJ317" s="151" t="s">
        <v>83</v>
      </c>
      <c r="BK317" s="248">
        <f>ROUND(I317*H317,2)</f>
        <v>0</v>
      </c>
      <c r="BL317" s="151" t="s">
        <v>237</v>
      </c>
      <c r="BM317" s="247" t="s">
        <v>1107</v>
      </c>
    </row>
    <row r="318" spans="2:65" s="226" customFormat="1" ht="25.9" customHeight="1">
      <c r="B318" s="225"/>
      <c r="D318" s="227" t="s">
        <v>75</v>
      </c>
      <c r="E318" s="228" t="s">
        <v>816</v>
      </c>
      <c r="F318" s="228" t="s">
        <v>95</v>
      </c>
      <c r="I318" s="85"/>
      <c r="J318" s="229">
        <f>BK318</f>
        <v>0</v>
      </c>
      <c r="L318" s="225"/>
      <c r="M318" s="230"/>
      <c r="P318" s="231">
        <f>P319</f>
        <v>0</v>
      </c>
      <c r="R318" s="231">
        <f>R319</f>
        <v>0</v>
      </c>
      <c r="T318" s="232">
        <f>T319</f>
        <v>0</v>
      </c>
      <c r="AR318" s="227" t="s">
        <v>182</v>
      </c>
      <c r="AT318" s="233" t="s">
        <v>75</v>
      </c>
      <c r="AU318" s="233" t="s">
        <v>76</v>
      </c>
      <c r="AY318" s="227" t="s">
        <v>162</v>
      </c>
      <c r="BK318" s="234">
        <f>BK319</f>
        <v>0</v>
      </c>
    </row>
    <row r="319" spans="2:65" s="226" customFormat="1" ht="22.9" customHeight="1">
      <c r="B319" s="225"/>
      <c r="D319" s="227" t="s">
        <v>75</v>
      </c>
      <c r="E319" s="235" t="s">
        <v>817</v>
      </c>
      <c r="F319" s="235" t="s">
        <v>818</v>
      </c>
      <c r="I319" s="85"/>
      <c r="J319" s="236">
        <f>BK319</f>
        <v>0</v>
      </c>
      <c r="L319" s="225"/>
      <c r="M319" s="230"/>
      <c r="P319" s="231">
        <f>SUM(P320:P321)</f>
        <v>0</v>
      </c>
      <c r="R319" s="231">
        <f>SUM(R320:R321)</f>
        <v>0</v>
      </c>
      <c r="T319" s="232">
        <f>SUM(T320:T321)</f>
        <v>0</v>
      </c>
      <c r="AR319" s="227" t="s">
        <v>182</v>
      </c>
      <c r="AT319" s="233" t="s">
        <v>75</v>
      </c>
      <c r="AU319" s="233" t="s">
        <v>83</v>
      </c>
      <c r="AY319" s="227" t="s">
        <v>162</v>
      </c>
      <c r="BK319" s="234">
        <f>SUM(BK320:BK321)</f>
        <v>0</v>
      </c>
    </row>
    <row r="320" spans="2:65" s="162" customFormat="1" ht="16.5" customHeight="1">
      <c r="B320" s="161"/>
      <c r="C320" s="237" t="s">
        <v>529</v>
      </c>
      <c r="D320" s="237" t="s">
        <v>164</v>
      </c>
      <c r="E320" s="238" t="s">
        <v>820</v>
      </c>
      <c r="F320" s="239" t="s">
        <v>821</v>
      </c>
      <c r="G320" s="240" t="s">
        <v>822</v>
      </c>
      <c r="H320" s="241">
        <v>1</v>
      </c>
      <c r="I320" s="86"/>
      <c r="J320" s="242">
        <f>ROUND(I320*H320,2)</f>
        <v>0</v>
      </c>
      <c r="K320" s="239" t="s">
        <v>168</v>
      </c>
      <c r="L320" s="161"/>
      <c r="M320" s="243" t="s">
        <v>1</v>
      </c>
      <c r="N320" s="244" t="s">
        <v>41</v>
      </c>
      <c r="P320" s="245">
        <f>O320*H320</f>
        <v>0</v>
      </c>
      <c r="Q320" s="245">
        <v>0</v>
      </c>
      <c r="R320" s="245">
        <f>Q320*H320</f>
        <v>0</v>
      </c>
      <c r="S320" s="245">
        <v>0</v>
      </c>
      <c r="T320" s="246">
        <f>S320*H320</f>
        <v>0</v>
      </c>
      <c r="AR320" s="247" t="s">
        <v>823</v>
      </c>
      <c r="AT320" s="247" t="s">
        <v>164</v>
      </c>
      <c r="AU320" s="247" t="s">
        <v>85</v>
      </c>
      <c r="AY320" s="151" t="s">
        <v>162</v>
      </c>
      <c r="BE320" s="248">
        <f>IF(N320="základní",J320,0)</f>
        <v>0</v>
      </c>
      <c r="BF320" s="248">
        <f>IF(N320="snížená",J320,0)</f>
        <v>0</v>
      </c>
      <c r="BG320" s="248">
        <f>IF(N320="zákl. přenesená",J320,0)</f>
        <v>0</v>
      </c>
      <c r="BH320" s="248">
        <f>IF(N320="sníž. přenesená",J320,0)</f>
        <v>0</v>
      </c>
      <c r="BI320" s="248">
        <f>IF(N320="nulová",J320,0)</f>
        <v>0</v>
      </c>
      <c r="BJ320" s="151" t="s">
        <v>83</v>
      </c>
      <c r="BK320" s="248">
        <f>ROUND(I320*H320,2)</f>
        <v>0</v>
      </c>
      <c r="BL320" s="151" t="s">
        <v>823</v>
      </c>
      <c r="BM320" s="247" t="s">
        <v>1108</v>
      </c>
    </row>
    <row r="321" spans="2:65" s="162" customFormat="1" ht="16.5" customHeight="1">
      <c r="B321" s="161"/>
      <c r="C321" s="237" t="s">
        <v>533</v>
      </c>
      <c r="D321" s="237" t="s">
        <v>164</v>
      </c>
      <c r="E321" s="238" t="s">
        <v>826</v>
      </c>
      <c r="F321" s="239" t="s">
        <v>827</v>
      </c>
      <c r="G321" s="240" t="s">
        <v>822</v>
      </c>
      <c r="H321" s="241">
        <v>1</v>
      </c>
      <c r="I321" s="86"/>
      <c r="J321" s="242">
        <f>ROUND(I321*H321,2)</f>
        <v>0</v>
      </c>
      <c r="K321" s="239" t="s">
        <v>168</v>
      </c>
      <c r="L321" s="161"/>
      <c r="M321" s="279" t="s">
        <v>1</v>
      </c>
      <c r="N321" s="280" t="s">
        <v>41</v>
      </c>
      <c r="O321" s="281"/>
      <c r="P321" s="282">
        <f>O321*H321</f>
        <v>0</v>
      </c>
      <c r="Q321" s="282">
        <v>0</v>
      </c>
      <c r="R321" s="282">
        <f>Q321*H321</f>
        <v>0</v>
      </c>
      <c r="S321" s="282">
        <v>0</v>
      </c>
      <c r="T321" s="283">
        <f>S321*H321</f>
        <v>0</v>
      </c>
      <c r="AR321" s="247" t="s">
        <v>823</v>
      </c>
      <c r="AT321" s="247" t="s">
        <v>164</v>
      </c>
      <c r="AU321" s="247" t="s">
        <v>85</v>
      </c>
      <c r="AY321" s="151" t="s">
        <v>162</v>
      </c>
      <c r="BE321" s="248">
        <f>IF(N321="základní",J321,0)</f>
        <v>0</v>
      </c>
      <c r="BF321" s="248">
        <f>IF(N321="snížená",J321,0)</f>
        <v>0</v>
      </c>
      <c r="BG321" s="248">
        <f>IF(N321="zákl. přenesená",J321,0)</f>
        <v>0</v>
      </c>
      <c r="BH321" s="248">
        <f>IF(N321="sníž. přenesená",J321,0)</f>
        <v>0</v>
      </c>
      <c r="BI321" s="248">
        <f>IF(N321="nulová",J321,0)</f>
        <v>0</v>
      </c>
      <c r="BJ321" s="151" t="s">
        <v>83</v>
      </c>
      <c r="BK321" s="248">
        <f>ROUND(I321*H321,2)</f>
        <v>0</v>
      </c>
      <c r="BL321" s="151" t="s">
        <v>823</v>
      </c>
      <c r="BM321" s="247" t="s">
        <v>1109</v>
      </c>
    </row>
    <row r="322" spans="2:65" s="162" customFormat="1" ht="6.95" customHeight="1">
      <c r="B322" s="193"/>
      <c r="C322" s="194"/>
      <c r="D322" s="194"/>
      <c r="E322" s="194"/>
      <c r="F322" s="194"/>
      <c r="G322" s="194"/>
      <c r="H322" s="194"/>
      <c r="I322" s="147"/>
      <c r="J322" s="194"/>
      <c r="K322" s="194"/>
      <c r="L322" s="161"/>
    </row>
  </sheetData>
  <sheetProtection algorithmName="SHA-512" hashValue="WyBOX4x8nuX5Lg2g2woHOBmjN/LcNrbcWKQtftz2l93Bl4RLJ67VPfKZLD3/SYKInbj+S6Q46CIlmEHnjEzvUA==" saltValue="o9bQ2VRpgX0NGWCUweoobA==" spinCount="100000" sheet="1" objects="1" scenarios="1"/>
  <autoFilter ref="C130:K321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9"/>
  <sheetViews>
    <sheetView showGridLines="0" topLeftCell="A106" workbookViewId="0">
      <selection activeCell="I126" sqref="I126"/>
    </sheetView>
  </sheetViews>
  <sheetFormatPr defaultRowHeight="11.25"/>
  <cols>
    <col min="1" max="1" width="8.33203125" style="148" customWidth="1"/>
    <col min="2" max="2" width="1.1640625" style="148" customWidth="1"/>
    <col min="3" max="3" width="4.1640625" style="148" customWidth="1"/>
    <col min="4" max="4" width="4.33203125" style="148" customWidth="1"/>
    <col min="5" max="5" width="17.1640625" style="148" customWidth="1"/>
    <col min="6" max="6" width="50.83203125" style="148" customWidth="1"/>
    <col min="7" max="7" width="7.5" style="148" customWidth="1"/>
    <col min="8" max="8" width="14" style="148" customWidth="1"/>
    <col min="9" max="9" width="15.83203125" style="148" customWidth="1"/>
    <col min="10" max="11" width="22.33203125" style="148" customWidth="1"/>
    <col min="12" max="12" width="9.33203125" style="148" customWidth="1"/>
    <col min="13" max="13" width="10.83203125" style="148" hidden="1" customWidth="1"/>
    <col min="14" max="14" width="9.33203125" style="148" hidden="1"/>
    <col min="15" max="20" width="14.1640625" style="148" hidden="1" customWidth="1"/>
    <col min="21" max="21" width="16.33203125" style="148" hidden="1" customWidth="1"/>
    <col min="22" max="22" width="12.33203125" style="148" customWidth="1"/>
    <col min="23" max="23" width="16.33203125" style="148" customWidth="1"/>
    <col min="24" max="24" width="12.33203125" style="148" customWidth="1"/>
    <col min="25" max="25" width="15" style="148" customWidth="1"/>
    <col min="26" max="26" width="11" style="148" customWidth="1"/>
    <col min="27" max="27" width="15" style="148" customWidth="1"/>
    <col min="28" max="28" width="16.33203125" style="148" customWidth="1"/>
    <col min="29" max="29" width="11" style="148" customWidth="1"/>
    <col min="30" max="30" width="15" style="148" customWidth="1"/>
    <col min="31" max="31" width="16.33203125" style="148" customWidth="1"/>
    <col min="32" max="43" width="9.33203125" style="148"/>
    <col min="44" max="65" width="9.33203125" style="148" hidden="1"/>
    <col min="66" max="16384" width="9.33203125" style="148"/>
  </cols>
  <sheetData>
    <row r="2" spans="2:46" ht="36.950000000000003" customHeight="1">
      <c r="L2" s="149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51" t="s">
        <v>96</v>
      </c>
    </row>
    <row r="3" spans="2:46" ht="6.95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5"/>
      <c r="AT3" s="151" t="s">
        <v>85</v>
      </c>
    </row>
    <row r="4" spans="2:46" ht="24.95" customHeight="1">
      <c r="B4" s="155"/>
      <c r="D4" s="156" t="s">
        <v>101</v>
      </c>
      <c r="L4" s="155"/>
      <c r="M4" s="157" t="s">
        <v>10</v>
      </c>
      <c r="AT4" s="151" t="s">
        <v>3</v>
      </c>
    </row>
    <row r="5" spans="2:46" ht="6.95" customHeight="1">
      <c r="B5" s="155"/>
      <c r="L5" s="155"/>
    </row>
    <row r="6" spans="2:46" ht="12" customHeight="1">
      <c r="B6" s="155"/>
      <c r="D6" s="158" t="s">
        <v>16</v>
      </c>
      <c r="L6" s="155"/>
    </row>
    <row r="7" spans="2:46" ht="16.5" customHeight="1">
      <c r="B7" s="155"/>
      <c r="E7" s="159" t="str">
        <f>'Rekapitulace stavby'!K6</f>
        <v>Rozšíření parkoviště Masarykova ve Valašském Meziříčí</v>
      </c>
      <c r="F7" s="160"/>
      <c r="G7" s="160"/>
      <c r="H7" s="160"/>
      <c r="L7" s="155"/>
    </row>
    <row r="8" spans="2:46" ht="12" customHeight="1">
      <c r="B8" s="155"/>
      <c r="D8" s="158" t="s">
        <v>110</v>
      </c>
      <c r="L8" s="155"/>
    </row>
    <row r="9" spans="2:46" s="162" customFormat="1" ht="16.5" customHeight="1">
      <c r="B9" s="161"/>
      <c r="E9" s="159" t="s">
        <v>113</v>
      </c>
      <c r="F9" s="163"/>
      <c r="G9" s="163"/>
      <c r="H9" s="163"/>
      <c r="L9" s="161"/>
    </row>
    <row r="10" spans="2:46" s="162" customFormat="1" ht="12" customHeight="1">
      <c r="B10" s="161"/>
      <c r="D10" s="158" t="s">
        <v>116</v>
      </c>
      <c r="L10" s="161"/>
    </row>
    <row r="11" spans="2:46" s="162" customFormat="1" ht="16.5" customHeight="1">
      <c r="B11" s="161"/>
      <c r="E11" s="164" t="s">
        <v>1110</v>
      </c>
      <c r="F11" s="163"/>
      <c r="G11" s="163"/>
      <c r="H11" s="163"/>
      <c r="L11" s="161"/>
    </row>
    <row r="12" spans="2:46" s="162" customFormat="1">
      <c r="B12" s="161"/>
      <c r="L12" s="161"/>
    </row>
    <row r="13" spans="2:46" s="162" customFormat="1" ht="12" customHeight="1">
      <c r="B13" s="161"/>
      <c r="D13" s="158" t="s">
        <v>18</v>
      </c>
      <c r="F13" s="165" t="s">
        <v>1</v>
      </c>
      <c r="I13" s="158" t="s">
        <v>19</v>
      </c>
      <c r="J13" s="165" t="s">
        <v>1</v>
      </c>
      <c r="L13" s="161"/>
    </row>
    <row r="14" spans="2:46" s="162" customFormat="1" ht="12" customHeight="1">
      <c r="B14" s="161"/>
      <c r="D14" s="158" t="s">
        <v>20</v>
      </c>
      <c r="F14" s="165" t="s">
        <v>21</v>
      </c>
      <c r="I14" s="158" t="s">
        <v>22</v>
      </c>
      <c r="J14" s="166" t="str">
        <f>'Rekapitulace stavby'!AN8</f>
        <v>8. 7. 2025</v>
      </c>
      <c r="L14" s="161"/>
    </row>
    <row r="15" spans="2:46" s="162" customFormat="1" ht="10.9" customHeight="1">
      <c r="B15" s="161"/>
      <c r="L15" s="161"/>
    </row>
    <row r="16" spans="2:46" s="162" customFormat="1" ht="12" customHeight="1">
      <c r="B16" s="161"/>
      <c r="D16" s="158" t="s">
        <v>24</v>
      </c>
      <c r="I16" s="158" t="s">
        <v>25</v>
      </c>
      <c r="J16" s="165" t="s">
        <v>1</v>
      </c>
      <c r="L16" s="161"/>
    </row>
    <row r="17" spans="2:12" s="162" customFormat="1" ht="18" customHeight="1">
      <c r="B17" s="161"/>
      <c r="E17" s="165" t="s">
        <v>26</v>
      </c>
      <c r="I17" s="158" t="s">
        <v>27</v>
      </c>
      <c r="J17" s="165" t="s">
        <v>1</v>
      </c>
      <c r="L17" s="161"/>
    </row>
    <row r="18" spans="2:12" s="162" customFormat="1" ht="6.95" customHeight="1">
      <c r="B18" s="161"/>
      <c r="L18" s="161"/>
    </row>
    <row r="19" spans="2:12" s="162" customFormat="1" ht="12" customHeight="1">
      <c r="B19" s="161"/>
      <c r="D19" s="158" t="s">
        <v>28</v>
      </c>
      <c r="I19" s="158" t="s">
        <v>25</v>
      </c>
      <c r="J19" s="167" t="str">
        <f>'Rekapitulace stavby'!AN13</f>
        <v>Vyplň údaj</v>
      </c>
      <c r="L19" s="161"/>
    </row>
    <row r="20" spans="2:12" s="162" customFormat="1" ht="18" customHeight="1">
      <c r="B20" s="161"/>
      <c r="E20" s="168" t="str">
        <f>'Rekapitulace stavby'!E14</f>
        <v>Vyplň údaj</v>
      </c>
      <c r="F20" s="169"/>
      <c r="G20" s="169"/>
      <c r="H20" s="169"/>
      <c r="I20" s="158" t="s">
        <v>27</v>
      </c>
      <c r="J20" s="167" t="str">
        <f>'Rekapitulace stavby'!AN14</f>
        <v>Vyplň údaj</v>
      </c>
      <c r="L20" s="161"/>
    </row>
    <row r="21" spans="2:12" s="162" customFormat="1" ht="6.95" customHeight="1">
      <c r="B21" s="161"/>
      <c r="L21" s="161"/>
    </row>
    <row r="22" spans="2:12" s="162" customFormat="1" ht="12" customHeight="1">
      <c r="B22" s="161"/>
      <c r="D22" s="158" t="s">
        <v>30</v>
      </c>
      <c r="I22" s="158" t="s">
        <v>25</v>
      </c>
      <c r="J22" s="165" t="s">
        <v>1</v>
      </c>
      <c r="L22" s="161"/>
    </row>
    <row r="23" spans="2:12" s="162" customFormat="1" ht="18" customHeight="1">
      <c r="B23" s="161"/>
      <c r="E23" s="165" t="s">
        <v>31</v>
      </c>
      <c r="I23" s="158" t="s">
        <v>27</v>
      </c>
      <c r="J23" s="165" t="s">
        <v>1</v>
      </c>
      <c r="L23" s="161"/>
    </row>
    <row r="24" spans="2:12" s="162" customFormat="1" ht="6.95" customHeight="1">
      <c r="B24" s="161"/>
      <c r="L24" s="161"/>
    </row>
    <row r="25" spans="2:12" s="162" customFormat="1" ht="12" customHeight="1">
      <c r="B25" s="161"/>
      <c r="D25" s="158" t="s">
        <v>33</v>
      </c>
      <c r="I25" s="158" t="s">
        <v>25</v>
      </c>
      <c r="J25" s="165" t="s">
        <v>1</v>
      </c>
      <c r="L25" s="161"/>
    </row>
    <row r="26" spans="2:12" s="162" customFormat="1" ht="18" customHeight="1">
      <c r="B26" s="161"/>
      <c r="E26" s="165" t="s">
        <v>34</v>
      </c>
      <c r="I26" s="158" t="s">
        <v>27</v>
      </c>
      <c r="J26" s="165" t="s">
        <v>1</v>
      </c>
      <c r="L26" s="161"/>
    </row>
    <row r="27" spans="2:12" s="162" customFormat="1" ht="6.95" customHeight="1">
      <c r="B27" s="161"/>
      <c r="L27" s="161"/>
    </row>
    <row r="28" spans="2:12" s="162" customFormat="1" ht="12" customHeight="1">
      <c r="B28" s="161"/>
      <c r="D28" s="158" t="s">
        <v>35</v>
      </c>
      <c r="L28" s="161"/>
    </row>
    <row r="29" spans="2:12" s="171" customFormat="1" ht="16.5" customHeight="1">
      <c r="B29" s="170"/>
      <c r="E29" s="172" t="s">
        <v>1</v>
      </c>
      <c r="F29" s="172"/>
      <c r="G29" s="172"/>
      <c r="H29" s="172"/>
      <c r="L29" s="170"/>
    </row>
    <row r="30" spans="2:12" s="162" customFormat="1" ht="6.95" customHeight="1">
      <c r="B30" s="161"/>
      <c r="L30" s="161"/>
    </row>
    <row r="31" spans="2:12" s="162" customFormat="1" ht="6.95" customHeight="1">
      <c r="B31" s="161"/>
      <c r="D31" s="173"/>
      <c r="E31" s="173"/>
      <c r="F31" s="173"/>
      <c r="G31" s="173"/>
      <c r="H31" s="173"/>
      <c r="I31" s="173"/>
      <c r="J31" s="173"/>
      <c r="K31" s="173"/>
      <c r="L31" s="161"/>
    </row>
    <row r="32" spans="2:12" s="162" customFormat="1" ht="25.35" customHeight="1">
      <c r="B32" s="161"/>
      <c r="D32" s="174" t="s">
        <v>36</v>
      </c>
      <c r="J32" s="175">
        <f>ROUND(J123, 2)</f>
        <v>0</v>
      </c>
      <c r="L32" s="161"/>
    </row>
    <row r="33" spans="2:12" s="162" customFormat="1" ht="6.95" customHeight="1">
      <c r="B33" s="161"/>
      <c r="D33" s="173"/>
      <c r="E33" s="173"/>
      <c r="F33" s="173"/>
      <c r="G33" s="173"/>
      <c r="H33" s="173"/>
      <c r="I33" s="173"/>
      <c r="J33" s="173"/>
      <c r="K33" s="173"/>
      <c r="L33" s="161"/>
    </row>
    <row r="34" spans="2:12" s="162" customFormat="1" ht="14.45" customHeight="1">
      <c r="B34" s="161"/>
      <c r="F34" s="176" t="s">
        <v>38</v>
      </c>
      <c r="I34" s="176" t="s">
        <v>37</v>
      </c>
      <c r="J34" s="176" t="s">
        <v>39</v>
      </c>
      <c r="L34" s="161"/>
    </row>
    <row r="35" spans="2:12" s="162" customFormat="1" ht="14.45" customHeight="1">
      <c r="B35" s="161"/>
      <c r="D35" s="177" t="s">
        <v>40</v>
      </c>
      <c r="E35" s="158" t="s">
        <v>41</v>
      </c>
      <c r="F35" s="178">
        <f>ROUND((SUM(BE123:BE128)),  2)</f>
        <v>0</v>
      </c>
      <c r="I35" s="179">
        <v>0.21</v>
      </c>
      <c r="J35" s="178">
        <f>ROUND(((SUM(BE123:BE128))*I35),  2)</f>
        <v>0</v>
      </c>
      <c r="L35" s="161"/>
    </row>
    <row r="36" spans="2:12" s="162" customFormat="1" ht="14.45" customHeight="1">
      <c r="B36" s="161"/>
      <c r="E36" s="158" t="s">
        <v>42</v>
      </c>
      <c r="F36" s="178">
        <f>ROUND((SUM(BF123:BF128)),  2)</f>
        <v>0</v>
      </c>
      <c r="I36" s="179">
        <v>0.12</v>
      </c>
      <c r="J36" s="178">
        <f>ROUND(((SUM(BF123:BF128))*I36),  2)</f>
        <v>0</v>
      </c>
      <c r="L36" s="161"/>
    </row>
    <row r="37" spans="2:12" s="162" customFormat="1" ht="14.45" hidden="1" customHeight="1">
      <c r="B37" s="161"/>
      <c r="E37" s="158" t="s">
        <v>43</v>
      </c>
      <c r="F37" s="178">
        <f>ROUND((SUM(BG123:BG128)),  2)</f>
        <v>0</v>
      </c>
      <c r="I37" s="179">
        <v>0.21</v>
      </c>
      <c r="J37" s="178">
        <f>0</f>
        <v>0</v>
      </c>
      <c r="L37" s="161"/>
    </row>
    <row r="38" spans="2:12" s="162" customFormat="1" ht="14.45" hidden="1" customHeight="1">
      <c r="B38" s="161"/>
      <c r="E38" s="158" t="s">
        <v>44</v>
      </c>
      <c r="F38" s="178">
        <f>ROUND((SUM(BH123:BH128)),  2)</f>
        <v>0</v>
      </c>
      <c r="I38" s="179">
        <v>0.12</v>
      </c>
      <c r="J38" s="178">
        <f>0</f>
        <v>0</v>
      </c>
      <c r="L38" s="161"/>
    </row>
    <row r="39" spans="2:12" s="162" customFormat="1" ht="14.45" hidden="1" customHeight="1">
      <c r="B39" s="161"/>
      <c r="E39" s="158" t="s">
        <v>45</v>
      </c>
      <c r="F39" s="178">
        <f>ROUND((SUM(BI123:BI128)),  2)</f>
        <v>0</v>
      </c>
      <c r="I39" s="179">
        <v>0</v>
      </c>
      <c r="J39" s="178">
        <f>0</f>
        <v>0</v>
      </c>
      <c r="L39" s="161"/>
    </row>
    <row r="40" spans="2:12" s="162" customFormat="1" ht="6.95" customHeight="1">
      <c r="B40" s="161"/>
      <c r="L40" s="161"/>
    </row>
    <row r="41" spans="2:12" s="162" customFormat="1" ht="25.35" customHeight="1">
      <c r="B41" s="161"/>
      <c r="C41" s="180"/>
      <c r="D41" s="181" t="s">
        <v>46</v>
      </c>
      <c r="E41" s="182"/>
      <c r="F41" s="182"/>
      <c r="G41" s="183" t="s">
        <v>47</v>
      </c>
      <c r="H41" s="184" t="s">
        <v>48</v>
      </c>
      <c r="I41" s="182"/>
      <c r="J41" s="185">
        <f>SUM(J32:J39)</f>
        <v>0</v>
      </c>
      <c r="K41" s="186"/>
      <c r="L41" s="161"/>
    </row>
    <row r="42" spans="2:12" s="162" customFormat="1" ht="14.45" customHeight="1">
      <c r="B42" s="161"/>
      <c r="L42" s="161"/>
    </row>
    <row r="43" spans="2:12" ht="14.45" customHeight="1">
      <c r="B43" s="155"/>
      <c r="L43" s="155"/>
    </row>
    <row r="44" spans="2:12" ht="14.45" customHeight="1">
      <c r="B44" s="155"/>
      <c r="L44" s="155"/>
    </row>
    <row r="45" spans="2:12" ht="14.45" customHeight="1">
      <c r="B45" s="155"/>
      <c r="L45" s="155"/>
    </row>
    <row r="46" spans="2:12" ht="14.45" customHeight="1">
      <c r="B46" s="155"/>
      <c r="L46" s="155"/>
    </row>
    <row r="47" spans="2:12" ht="14.45" customHeight="1">
      <c r="B47" s="155"/>
      <c r="L47" s="155"/>
    </row>
    <row r="48" spans="2:12" ht="14.45" customHeight="1">
      <c r="B48" s="155"/>
      <c r="L48" s="155"/>
    </row>
    <row r="49" spans="2:12" ht="14.45" customHeight="1">
      <c r="B49" s="155"/>
      <c r="L49" s="155"/>
    </row>
    <row r="50" spans="2:12" s="162" customFormat="1" ht="14.45" customHeight="1">
      <c r="B50" s="161"/>
      <c r="D50" s="187" t="s">
        <v>49</v>
      </c>
      <c r="E50" s="188"/>
      <c r="F50" s="188"/>
      <c r="G50" s="187" t="s">
        <v>50</v>
      </c>
      <c r="H50" s="188"/>
      <c r="I50" s="188"/>
      <c r="J50" s="188"/>
      <c r="K50" s="188"/>
      <c r="L50" s="161"/>
    </row>
    <row r="51" spans="2:12">
      <c r="B51" s="155"/>
      <c r="L51" s="155"/>
    </row>
    <row r="52" spans="2:12">
      <c r="B52" s="155"/>
      <c r="L52" s="155"/>
    </row>
    <row r="53" spans="2:12">
      <c r="B53" s="155"/>
      <c r="L53" s="155"/>
    </row>
    <row r="54" spans="2:12">
      <c r="B54" s="155"/>
      <c r="L54" s="155"/>
    </row>
    <row r="55" spans="2:12">
      <c r="B55" s="155"/>
      <c r="L55" s="155"/>
    </row>
    <row r="56" spans="2:12">
      <c r="B56" s="155"/>
      <c r="L56" s="155"/>
    </row>
    <row r="57" spans="2:12">
      <c r="B57" s="155"/>
      <c r="L57" s="155"/>
    </row>
    <row r="58" spans="2:12">
      <c r="B58" s="155"/>
      <c r="L58" s="155"/>
    </row>
    <row r="59" spans="2:12">
      <c r="B59" s="155"/>
      <c r="L59" s="155"/>
    </row>
    <row r="60" spans="2:12">
      <c r="B60" s="155"/>
      <c r="L60" s="155"/>
    </row>
    <row r="61" spans="2:12" s="162" customFormat="1" ht="12.75">
      <c r="B61" s="161"/>
      <c r="D61" s="189" t="s">
        <v>51</v>
      </c>
      <c r="E61" s="190"/>
      <c r="F61" s="191" t="s">
        <v>52</v>
      </c>
      <c r="G61" s="189" t="s">
        <v>51</v>
      </c>
      <c r="H61" s="190"/>
      <c r="I61" s="190"/>
      <c r="J61" s="192" t="s">
        <v>52</v>
      </c>
      <c r="K61" s="190"/>
      <c r="L61" s="161"/>
    </row>
    <row r="62" spans="2:12">
      <c r="B62" s="155"/>
      <c r="L62" s="155"/>
    </row>
    <row r="63" spans="2:12">
      <c r="B63" s="155"/>
      <c r="L63" s="155"/>
    </row>
    <row r="64" spans="2:12">
      <c r="B64" s="155"/>
      <c r="L64" s="155"/>
    </row>
    <row r="65" spans="2:12" s="162" customFormat="1" ht="12.75">
      <c r="B65" s="161"/>
      <c r="D65" s="187" t="s">
        <v>53</v>
      </c>
      <c r="E65" s="188"/>
      <c r="F65" s="188"/>
      <c r="G65" s="187" t="s">
        <v>54</v>
      </c>
      <c r="H65" s="188"/>
      <c r="I65" s="188"/>
      <c r="J65" s="188"/>
      <c r="K65" s="188"/>
      <c r="L65" s="161"/>
    </row>
    <row r="66" spans="2:12">
      <c r="B66" s="155"/>
      <c r="L66" s="155"/>
    </row>
    <row r="67" spans="2:12">
      <c r="B67" s="155"/>
      <c r="L67" s="155"/>
    </row>
    <row r="68" spans="2:12">
      <c r="B68" s="155"/>
      <c r="L68" s="155"/>
    </row>
    <row r="69" spans="2:12">
      <c r="B69" s="155"/>
      <c r="L69" s="155"/>
    </row>
    <row r="70" spans="2:12">
      <c r="B70" s="155"/>
      <c r="L70" s="155"/>
    </row>
    <row r="71" spans="2:12">
      <c r="B71" s="155"/>
      <c r="L71" s="155"/>
    </row>
    <row r="72" spans="2:12">
      <c r="B72" s="155"/>
      <c r="L72" s="155"/>
    </row>
    <row r="73" spans="2:12">
      <c r="B73" s="155"/>
      <c r="L73" s="155"/>
    </row>
    <row r="74" spans="2:12">
      <c r="B74" s="155"/>
      <c r="L74" s="155"/>
    </row>
    <row r="75" spans="2:12">
      <c r="B75" s="155"/>
      <c r="L75" s="155"/>
    </row>
    <row r="76" spans="2:12" s="162" customFormat="1" ht="12.75">
      <c r="B76" s="161"/>
      <c r="D76" s="189" t="s">
        <v>51</v>
      </c>
      <c r="E76" s="190"/>
      <c r="F76" s="191" t="s">
        <v>52</v>
      </c>
      <c r="G76" s="189" t="s">
        <v>51</v>
      </c>
      <c r="H76" s="190"/>
      <c r="I76" s="190"/>
      <c r="J76" s="192" t="s">
        <v>52</v>
      </c>
      <c r="K76" s="190"/>
      <c r="L76" s="161"/>
    </row>
    <row r="77" spans="2:12" s="162" customFormat="1" ht="14.45" customHeight="1"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61"/>
    </row>
    <row r="81" spans="2:12" s="162" customFormat="1" ht="6.95" customHeight="1">
      <c r="B81" s="195"/>
      <c r="C81" s="196"/>
      <c r="D81" s="196"/>
      <c r="E81" s="196"/>
      <c r="F81" s="196"/>
      <c r="G81" s="196"/>
      <c r="H81" s="196"/>
      <c r="I81" s="196"/>
      <c r="J81" s="196"/>
      <c r="K81" s="196"/>
      <c r="L81" s="161"/>
    </row>
    <row r="82" spans="2:12" s="162" customFormat="1" ht="24.95" customHeight="1">
      <c r="B82" s="161"/>
      <c r="C82" s="156" t="s">
        <v>126</v>
      </c>
      <c r="L82" s="161"/>
    </row>
    <row r="83" spans="2:12" s="162" customFormat="1" ht="6.95" customHeight="1">
      <c r="B83" s="161"/>
      <c r="L83" s="161"/>
    </row>
    <row r="84" spans="2:12" s="162" customFormat="1" ht="12" customHeight="1">
      <c r="B84" s="161"/>
      <c r="C84" s="158" t="s">
        <v>16</v>
      </c>
      <c r="L84" s="161"/>
    </row>
    <row r="85" spans="2:12" s="162" customFormat="1" ht="16.5" customHeight="1">
      <c r="B85" s="161"/>
      <c r="E85" s="159" t="str">
        <f>E7</f>
        <v>Rozšíření parkoviště Masarykova ve Valašském Meziříčí</v>
      </c>
      <c r="F85" s="160"/>
      <c r="G85" s="160"/>
      <c r="H85" s="160"/>
      <c r="L85" s="161"/>
    </row>
    <row r="86" spans="2:12" ht="12" customHeight="1">
      <c r="B86" s="155"/>
      <c r="C86" s="158" t="s">
        <v>110</v>
      </c>
      <c r="L86" s="155"/>
    </row>
    <row r="87" spans="2:12" s="162" customFormat="1" ht="16.5" customHeight="1">
      <c r="B87" s="161"/>
      <c r="E87" s="159" t="s">
        <v>113</v>
      </c>
      <c r="F87" s="163"/>
      <c r="G87" s="163"/>
      <c r="H87" s="163"/>
      <c r="L87" s="161"/>
    </row>
    <row r="88" spans="2:12" s="162" customFormat="1" ht="12" customHeight="1">
      <c r="B88" s="161"/>
      <c r="C88" s="158" t="s">
        <v>116</v>
      </c>
      <c r="L88" s="161"/>
    </row>
    <row r="89" spans="2:12" s="162" customFormat="1" ht="16.5" customHeight="1">
      <c r="B89" s="161"/>
      <c r="E89" s="164" t="str">
        <f>E11</f>
        <v>103 - Vedlejší rozpočtové náklady</v>
      </c>
      <c r="F89" s="163"/>
      <c r="G89" s="163"/>
      <c r="H89" s="163"/>
      <c r="L89" s="161"/>
    </row>
    <row r="90" spans="2:12" s="162" customFormat="1" ht="6.95" customHeight="1">
      <c r="B90" s="161"/>
      <c r="L90" s="161"/>
    </row>
    <row r="91" spans="2:12" s="162" customFormat="1" ht="12" customHeight="1">
      <c r="B91" s="161"/>
      <c r="C91" s="158" t="s">
        <v>20</v>
      </c>
      <c r="F91" s="165" t="str">
        <f>F14</f>
        <v>Valašské Meziříčí</v>
      </c>
      <c r="I91" s="158" t="s">
        <v>22</v>
      </c>
      <c r="J91" s="166" t="str">
        <f>IF(J14="","",J14)</f>
        <v>8. 7. 2025</v>
      </c>
      <c r="L91" s="161"/>
    </row>
    <row r="92" spans="2:12" s="162" customFormat="1" ht="6.95" customHeight="1">
      <c r="B92" s="161"/>
      <c r="L92" s="161"/>
    </row>
    <row r="93" spans="2:12" s="162" customFormat="1" ht="15.2" customHeight="1">
      <c r="B93" s="161"/>
      <c r="C93" s="158" t="s">
        <v>24</v>
      </c>
      <c r="F93" s="165" t="str">
        <f>E17</f>
        <v>Město Valašské Meziříčí</v>
      </c>
      <c r="I93" s="158" t="s">
        <v>30</v>
      </c>
      <c r="J93" s="197" t="str">
        <f>E23</f>
        <v>Staveník Petr</v>
      </c>
      <c r="L93" s="161"/>
    </row>
    <row r="94" spans="2:12" s="162" customFormat="1" ht="15.2" customHeight="1">
      <c r="B94" s="161"/>
      <c r="C94" s="158" t="s">
        <v>28</v>
      </c>
      <c r="F94" s="165" t="str">
        <f>IF(E20="","",E20)</f>
        <v>Vyplň údaj</v>
      </c>
      <c r="I94" s="158" t="s">
        <v>33</v>
      </c>
      <c r="J94" s="197" t="str">
        <f>E26</f>
        <v>Fajfrová Irena</v>
      </c>
      <c r="L94" s="161"/>
    </row>
    <row r="95" spans="2:12" s="162" customFormat="1" ht="10.35" customHeight="1">
      <c r="B95" s="161"/>
      <c r="L95" s="161"/>
    </row>
    <row r="96" spans="2:12" s="162" customFormat="1" ht="29.25" customHeight="1">
      <c r="B96" s="161"/>
      <c r="C96" s="198" t="s">
        <v>127</v>
      </c>
      <c r="D96" s="180"/>
      <c r="E96" s="180"/>
      <c r="F96" s="180"/>
      <c r="G96" s="180"/>
      <c r="H96" s="180"/>
      <c r="I96" s="180"/>
      <c r="J96" s="199" t="s">
        <v>128</v>
      </c>
      <c r="K96" s="180"/>
      <c r="L96" s="161"/>
    </row>
    <row r="97" spans="2:47" s="162" customFormat="1" ht="10.35" customHeight="1">
      <c r="B97" s="161"/>
      <c r="L97" s="161"/>
    </row>
    <row r="98" spans="2:47" s="162" customFormat="1" ht="22.9" customHeight="1">
      <c r="B98" s="161"/>
      <c r="C98" s="200" t="s">
        <v>129</v>
      </c>
      <c r="J98" s="175">
        <f>J123</f>
        <v>0</v>
      </c>
      <c r="L98" s="161"/>
      <c r="AU98" s="151" t="s">
        <v>130</v>
      </c>
    </row>
    <row r="99" spans="2:47" s="202" customFormat="1" ht="24.95" customHeight="1">
      <c r="B99" s="201"/>
      <c r="D99" s="203" t="s">
        <v>144</v>
      </c>
      <c r="E99" s="204"/>
      <c r="F99" s="204"/>
      <c r="G99" s="204"/>
      <c r="H99" s="204"/>
      <c r="I99" s="204"/>
      <c r="J99" s="205">
        <f>J124</f>
        <v>0</v>
      </c>
      <c r="L99" s="201"/>
    </row>
    <row r="100" spans="2:47" s="207" customFormat="1" ht="19.899999999999999" customHeight="1">
      <c r="B100" s="206"/>
      <c r="D100" s="208" t="s">
        <v>1111</v>
      </c>
      <c r="E100" s="209"/>
      <c r="F100" s="209"/>
      <c r="G100" s="209"/>
      <c r="H100" s="209"/>
      <c r="I100" s="209"/>
      <c r="J100" s="210">
        <f>J125</f>
        <v>0</v>
      </c>
      <c r="L100" s="206"/>
    </row>
    <row r="101" spans="2:47" s="207" customFormat="1" ht="19.899999999999999" customHeight="1">
      <c r="B101" s="206"/>
      <c r="D101" s="208" t="s">
        <v>1112</v>
      </c>
      <c r="E101" s="209"/>
      <c r="F101" s="209"/>
      <c r="G101" s="209"/>
      <c r="H101" s="209"/>
      <c r="I101" s="209"/>
      <c r="J101" s="210">
        <f>J127</f>
        <v>0</v>
      </c>
      <c r="L101" s="206"/>
    </row>
    <row r="102" spans="2:47" s="162" customFormat="1" ht="21.75" customHeight="1">
      <c r="B102" s="161"/>
      <c r="L102" s="161"/>
    </row>
    <row r="103" spans="2:47" s="162" customFormat="1" ht="6.95" customHeight="1">
      <c r="B103" s="193"/>
      <c r="C103" s="194"/>
      <c r="D103" s="194"/>
      <c r="E103" s="194"/>
      <c r="F103" s="194"/>
      <c r="G103" s="194"/>
      <c r="H103" s="194"/>
      <c r="I103" s="194"/>
      <c r="J103" s="194"/>
      <c r="K103" s="194"/>
      <c r="L103" s="161"/>
    </row>
    <row r="107" spans="2:47" s="162" customFormat="1" ht="6.95" customHeight="1">
      <c r="B107" s="195"/>
      <c r="C107" s="196"/>
      <c r="D107" s="196"/>
      <c r="E107" s="196"/>
      <c r="F107" s="196"/>
      <c r="G107" s="196"/>
      <c r="H107" s="196"/>
      <c r="I107" s="196"/>
      <c r="J107" s="196"/>
      <c r="K107" s="196"/>
      <c r="L107" s="161"/>
    </row>
    <row r="108" spans="2:47" s="162" customFormat="1" ht="24.95" customHeight="1">
      <c r="B108" s="161"/>
      <c r="C108" s="156" t="s">
        <v>147</v>
      </c>
      <c r="L108" s="161"/>
    </row>
    <row r="109" spans="2:47" s="162" customFormat="1" ht="6.95" customHeight="1">
      <c r="B109" s="161"/>
      <c r="L109" s="161"/>
    </row>
    <row r="110" spans="2:47" s="162" customFormat="1" ht="12" customHeight="1">
      <c r="B110" s="161"/>
      <c r="C110" s="158" t="s">
        <v>16</v>
      </c>
      <c r="L110" s="161"/>
    </row>
    <row r="111" spans="2:47" s="162" customFormat="1" ht="16.5" customHeight="1">
      <c r="B111" s="161"/>
      <c r="E111" s="159" t="str">
        <f>E7</f>
        <v>Rozšíření parkoviště Masarykova ve Valašském Meziříčí</v>
      </c>
      <c r="F111" s="160"/>
      <c r="G111" s="160"/>
      <c r="H111" s="160"/>
      <c r="L111" s="161"/>
    </row>
    <row r="112" spans="2:47" ht="12" customHeight="1">
      <c r="B112" s="155"/>
      <c r="C112" s="158" t="s">
        <v>110</v>
      </c>
      <c r="L112" s="155"/>
    </row>
    <row r="113" spans="2:65" s="162" customFormat="1" ht="16.5" customHeight="1">
      <c r="B113" s="161"/>
      <c r="E113" s="159" t="s">
        <v>113</v>
      </c>
      <c r="F113" s="163"/>
      <c r="G113" s="163"/>
      <c r="H113" s="163"/>
      <c r="L113" s="161"/>
    </row>
    <row r="114" spans="2:65" s="162" customFormat="1" ht="12" customHeight="1">
      <c r="B114" s="161"/>
      <c r="C114" s="158" t="s">
        <v>116</v>
      </c>
      <c r="L114" s="161"/>
    </row>
    <row r="115" spans="2:65" s="162" customFormat="1" ht="16.5" customHeight="1">
      <c r="B115" s="161"/>
      <c r="E115" s="164" t="str">
        <f>E11</f>
        <v>103 - Vedlejší rozpočtové náklady</v>
      </c>
      <c r="F115" s="163"/>
      <c r="G115" s="163"/>
      <c r="H115" s="163"/>
      <c r="L115" s="161"/>
    </row>
    <row r="116" spans="2:65" s="162" customFormat="1" ht="6.95" customHeight="1">
      <c r="B116" s="161"/>
      <c r="L116" s="161"/>
    </row>
    <row r="117" spans="2:65" s="162" customFormat="1" ht="12" customHeight="1">
      <c r="B117" s="161"/>
      <c r="C117" s="158" t="s">
        <v>20</v>
      </c>
      <c r="F117" s="165" t="str">
        <f>F14</f>
        <v>Valašské Meziříčí</v>
      </c>
      <c r="I117" s="158" t="s">
        <v>22</v>
      </c>
      <c r="J117" s="166" t="str">
        <f>IF(J14="","",J14)</f>
        <v>8. 7. 2025</v>
      </c>
      <c r="L117" s="161"/>
    </row>
    <row r="118" spans="2:65" s="162" customFormat="1" ht="6.95" customHeight="1">
      <c r="B118" s="161"/>
      <c r="L118" s="161"/>
    </row>
    <row r="119" spans="2:65" s="162" customFormat="1" ht="15.2" customHeight="1">
      <c r="B119" s="161"/>
      <c r="C119" s="158" t="s">
        <v>24</v>
      </c>
      <c r="F119" s="165" t="str">
        <f>E17</f>
        <v>Město Valašské Meziříčí</v>
      </c>
      <c r="I119" s="158" t="s">
        <v>30</v>
      </c>
      <c r="J119" s="197" t="str">
        <f>E23</f>
        <v>Staveník Petr</v>
      </c>
      <c r="L119" s="161"/>
    </row>
    <row r="120" spans="2:65" s="162" customFormat="1" ht="15.2" customHeight="1">
      <c r="B120" s="161"/>
      <c r="C120" s="158" t="s">
        <v>28</v>
      </c>
      <c r="F120" s="165" t="str">
        <f>IF(E20="","",E20)</f>
        <v>Vyplň údaj</v>
      </c>
      <c r="I120" s="158" t="s">
        <v>33</v>
      </c>
      <c r="J120" s="197" t="str">
        <f>E26</f>
        <v>Fajfrová Irena</v>
      </c>
      <c r="L120" s="161"/>
    </row>
    <row r="121" spans="2:65" s="162" customFormat="1" ht="10.35" customHeight="1">
      <c r="B121" s="161"/>
      <c r="L121" s="161"/>
    </row>
    <row r="122" spans="2:65" s="218" customFormat="1" ht="29.25" customHeight="1">
      <c r="B122" s="211"/>
      <c r="C122" s="212" t="s">
        <v>148</v>
      </c>
      <c r="D122" s="213" t="s">
        <v>61</v>
      </c>
      <c r="E122" s="213" t="s">
        <v>57</v>
      </c>
      <c r="F122" s="213" t="s">
        <v>58</v>
      </c>
      <c r="G122" s="213" t="s">
        <v>149</v>
      </c>
      <c r="H122" s="213" t="s">
        <v>150</v>
      </c>
      <c r="I122" s="213" t="s">
        <v>151</v>
      </c>
      <c r="J122" s="213" t="s">
        <v>128</v>
      </c>
      <c r="K122" s="214" t="s">
        <v>152</v>
      </c>
      <c r="L122" s="211"/>
      <c r="M122" s="215" t="s">
        <v>1</v>
      </c>
      <c r="N122" s="216" t="s">
        <v>40</v>
      </c>
      <c r="O122" s="216" t="s">
        <v>153</v>
      </c>
      <c r="P122" s="216" t="s">
        <v>154</v>
      </c>
      <c r="Q122" s="216" t="s">
        <v>155</v>
      </c>
      <c r="R122" s="216" t="s">
        <v>156</v>
      </c>
      <c r="S122" s="216" t="s">
        <v>157</v>
      </c>
      <c r="T122" s="217" t="s">
        <v>158</v>
      </c>
    </row>
    <row r="123" spans="2:65" s="162" customFormat="1" ht="22.9" customHeight="1">
      <c r="B123" s="161"/>
      <c r="C123" s="219" t="s">
        <v>159</v>
      </c>
      <c r="J123" s="220">
        <f>BK123</f>
        <v>0</v>
      </c>
      <c r="L123" s="161"/>
      <c r="M123" s="221"/>
      <c r="N123" s="173"/>
      <c r="O123" s="173"/>
      <c r="P123" s="222">
        <f>P124</f>
        <v>0</v>
      </c>
      <c r="Q123" s="173"/>
      <c r="R123" s="222">
        <f>R124</f>
        <v>0</v>
      </c>
      <c r="S123" s="173"/>
      <c r="T123" s="223">
        <f>T124</f>
        <v>0</v>
      </c>
      <c r="AT123" s="151" t="s">
        <v>75</v>
      </c>
      <c r="AU123" s="151" t="s">
        <v>130</v>
      </c>
      <c r="BK123" s="224">
        <f>BK124</f>
        <v>0</v>
      </c>
    </row>
    <row r="124" spans="2:65" s="226" customFormat="1" ht="25.9" customHeight="1">
      <c r="B124" s="225"/>
      <c r="D124" s="227" t="s">
        <v>75</v>
      </c>
      <c r="E124" s="228" t="s">
        <v>816</v>
      </c>
      <c r="F124" s="228" t="s">
        <v>95</v>
      </c>
      <c r="J124" s="229">
        <f>BK124</f>
        <v>0</v>
      </c>
      <c r="L124" s="225"/>
      <c r="M124" s="230"/>
      <c r="P124" s="231">
        <f>P125+P127</f>
        <v>0</v>
      </c>
      <c r="R124" s="231">
        <f>R125+R127</f>
        <v>0</v>
      </c>
      <c r="T124" s="232">
        <f>T125+T127</f>
        <v>0</v>
      </c>
      <c r="AR124" s="227" t="s">
        <v>182</v>
      </c>
      <c r="AT124" s="233" t="s">
        <v>75</v>
      </c>
      <c r="AU124" s="233" t="s">
        <v>76</v>
      </c>
      <c r="AY124" s="227" t="s">
        <v>162</v>
      </c>
      <c r="BK124" s="234">
        <f>BK125+BK127</f>
        <v>0</v>
      </c>
    </row>
    <row r="125" spans="2:65" s="226" customFormat="1" ht="22.9" customHeight="1">
      <c r="B125" s="225"/>
      <c r="D125" s="227" t="s">
        <v>75</v>
      </c>
      <c r="E125" s="235" t="s">
        <v>1113</v>
      </c>
      <c r="F125" s="235" t="s">
        <v>1114</v>
      </c>
      <c r="J125" s="236">
        <f>BK125</f>
        <v>0</v>
      </c>
      <c r="L125" s="225"/>
      <c r="M125" s="230"/>
      <c r="P125" s="231">
        <f>P126</f>
        <v>0</v>
      </c>
      <c r="R125" s="231">
        <f>R126</f>
        <v>0</v>
      </c>
      <c r="T125" s="232">
        <f>T126</f>
        <v>0</v>
      </c>
      <c r="AR125" s="227" t="s">
        <v>182</v>
      </c>
      <c r="AT125" s="233" t="s">
        <v>75</v>
      </c>
      <c r="AU125" s="233" t="s">
        <v>83</v>
      </c>
      <c r="AY125" s="227" t="s">
        <v>162</v>
      </c>
      <c r="BK125" s="234">
        <f>BK126</f>
        <v>0</v>
      </c>
    </row>
    <row r="126" spans="2:65" s="162" customFormat="1" ht="16.5" customHeight="1">
      <c r="B126" s="161"/>
      <c r="C126" s="237" t="s">
        <v>83</v>
      </c>
      <c r="D126" s="237" t="s">
        <v>164</v>
      </c>
      <c r="E126" s="238" t="s">
        <v>1115</v>
      </c>
      <c r="F126" s="239" t="s">
        <v>1114</v>
      </c>
      <c r="G126" s="240" t="s">
        <v>822</v>
      </c>
      <c r="H126" s="241">
        <v>1</v>
      </c>
      <c r="I126" s="86"/>
      <c r="J126" s="242">
        <f>ROUND(I126*H126,2)</f>
        <v>0</v>
      </c>
      <c r="K126" s="239" t="s">
        <v>168</v>
      </c>
      <c r="L126" s="161"/>
      <c r="M126" s="243" t="s">
        <v>1</v>
      </c>
      <c r="N126" s="244" t="s">
        <v>41</v>
      </c>
      <c r="P126" s="245">
        <f>O126*H126</f>
        <v>0</v>
      </c>
      <c r="Q126" s="245">
        <v>0</v>
      </c>
      <c r="R126" s="245">
        <f>Q126*H126</f>
        <v>0</v>
      </c>
      <c r="S126" s="245">
        <v>0</v>
      </c>
      <c r="T126" s="246">
        <f>S126*H126</f>
        <v>0</v>
      </c>
      <c r="AR126" s="247" t="s">
        <v>823</v>
      </c>
      <c r="AT126" s="247" t="s">
        <v>164</v>
      </c>
      <c r="AU126" s="247" t="s">
        <v>85</v>
      </c>
      <c r="AY126" s="151" t="s">
        <v>162</v>
      </c>
      <c r="BE126" s="248">
        <f>IF(N126="základní",J126,0)</f>
        <v>0</v>
      </c>
      <c r="BF126" s="248">
        <f>IF(N126="snížená",J126,0)</f>
        <v>0</v>
      </c>
      <c r="BG126" s="248">
        <f>IF(N126="zákl. přenesená",J126,0)</f>
        <v>0</v>
      </c>
      <c r="BH126" s="248">
        <f>IF(N126="sníž. přenesená",J126,0)</f>
        <v>0</v>
      </c>
      <c r="BI126" s="248">
        <f>IF(N126="nulová",J126,0)</f>
        <v>0</v>
      </c>
      <c r="BJ126" s="151" t="s">
        <v>83</v>
      </c>
      <c r="BK126" s="248">
        <f>ROUND(I126*H126,2)</f>
        <v>0</v>
      </c>
      <c r="BL126" s="151" t="s">
        <v>823</v>
      </c>
      <c r="BM126" s="247" t="s">
        <v>1116</v>
      </c>
    </row>
    <row r="127" spans="2:65" s="226" customFormat="1" ht="22.9" customHeight="1">
      <c r="B127" s="225"/>
      <c r="D127" s="227" t="s">
        <v>75</v>
      </c>
      <c r="E127" s="235" t="s">
        <v>1117</v>
      </c>
      <c r="F127" s="235" t="s">
        <v>1118</v>
      </c>
      <c r="I127" s="85"/>
      <c r="J127" s="236">
        <f>BK127</f>
        <v>0</v>
      </c>
      <c r="L127" s="225"/>
      <c r="M127" s="230"/>
      <c r="P127" s="231">
        <f>P128</f>
        <v>0</v>
      </c>
      <c r="R127" s="231">
        <f>R128</f>
        <v>0</v>
      </c>
      <c r="T127" s="232">
        <f>T128</f>
        <v>0</v>
      </c>
      <c r="AR127" s="227" t="s">
        <v>182</v>
      </c>
      <c r="AT127" s="233" t="s">
        <v>75</v>
      </c>
      <c r="AU127" s="233" t="s">
        <v>83</v>
      </c>
      <c r="AY127" s="227" t="s">
        <v>162</v>
      </c>
      <c r="BK127" s="234">
        <f>BK128</f>
        <v>0</v>
      </c>
    </row>
    <row r="128" spans="2:65" s="162" customFormat="1" ht="16.5" customHeight="1">
      <c r="B128" s="161"/>
      <c r="C128" s="237" t="s">
        <v>85</v>
      </c>
      <c r="D128" s="237" t="s">
        <v>164</v>
      </c>
      <c r="E128" s="238" t="s">
        <v>1119</v>
      </c>
      <c r="F128" s="239" t="s">
        <v>1118</v>
      </c>
      <c r="G128" s="240" t="s">
        <v>822</v>
      </c>
      <c r="H128" s="241">
        <v>1</v>
      </c>
      <c r="I128" s="86"/>
      <c r="J128" s="242">
        <f>ROUND(I128*H128,2)</f>
        <v>0</v>
      </c>
      <c r="K128" s="239" t="s">
        <v>168</v>
      </c>
      <c r="L128" s="161"/>
      <c r="M128" s="279" t="s">
        <v>1</v>
      </c>
      <c r="N128" s="280" t="s">
        <v>41</v>
      </c>
      <c r="O128" s="281"/>
      <c r="P128" s="282">
        <f>O128*H128</f>
        <v>0</v>
      </c>
      <c r="Q128" s="282">
        <v>0</v>
      </c>
      <c r="R128" s="282">
        <f>Q128*H128</f>
        <v>0</v>
      </c>
      <c r="S128" s="282">
        <v>0</v>
      </c>
      <c r="T128" s="283">
        <f>S128*H128</f>
        <v>0</v>
      </c>
      <c r="AR128" s="247" t="s">
        <v>823</v>
      </c>
      <c r="AT128" s="247" t="s">
        <v>164</v>
      </c>
      <c r="AU128" s="247" t="s">
        <v>85</v>
      </c>
      <c r="AY128" s="151" t="s">
        <v>162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51" t="s">
        <v>83</v>
      </c>
      <c r="BK128" s="248">
        <f>ROUND(I128*H128,2)</f>
        <v>0</v>
      </c>
      <c r="BL128" s="151" t="s">
        <v>823</v>
      </c>
      <c r="BM128" s="247" t="s">
        <v>1120</v>
      </c>
    </row>
    <row r="129" spans="2:12" s="162" customFormat="1" ht="6.95" customHeight="1">
      <c r="B129" s="193"/>
      <c r="C129" s="194"/>
      <c r="D129" s="194"/>
      <c r="E129" s="194"/>
      <c r="F129" s="194"/>
      <c r="G129" s="194"/>
      <c r="H129" s="194"/>
      <c r="I129" s="194"/>
      <c r="J129" s="194"/>
      <c r="K129" s="194"/>
      <c r="L129" s="161"/>
    </row>
  </sheetData>
  <sheetProtection algorithmName="SHA-512" hashValue="eEEyPtO7H0KsBdLrumFGnzbVZPD2dt6yAqo/xGNOCxiEozjXIktYG2WFlvFjuyGBBMd9c4RyGsOyRquX/ULStA==" saltValue="6Us2QtKdWjECf0ULNi4J3w==" spinCount="100000" sheet="1" objects="1" scenarios="1"/>
  <autoFilter ref="C122:K12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9"/>
  <sheetViews>
    <sheetView showGridLines="0" tabSelected="1" workbookViewId="0">
      <selection sqref="A1:XFD1048576"/>
    </sheetView>
  </sheetViews>
  <sheetFormatPr defaultRowHeight="11.25"/>
  <cols>
    <col min="1" max="1" width="8.33203125" style="100" customWidth="1"/>
    <col min="2" max="2" width="1.6640625" style="100" customWidth="1"/>
    <col min="3" max="3" width="25" style="100" customWidth="1"/>
    <col min="4" max="4" width="75.83203125" style="100" customWidth="1"/>
    <col min="5" max="5" width="13.33203125" style="100" customWidth="1"/>
    <col min="6" max="6" width="20" style="100" customWidth="1"/>
    <col min="7" max="7" width="1.6640625" style="100" customWidth="1"/>
    <col min="8" max="8" width="8.33203125" style="100" customWidth="1"/>
    <col min="9" max="16384" width="9.33203125" style="100"/>
  </cols>
  <sheetData>
    <row r="1" spans="2:8" ht="11.25" customHeight="1"/>
    <row r="2" spans="2:8" ht="36.950000000000003" customHeight="1"/>
    <row r="3" spans="2:8" ht="6.95" customHeight="1">
      <c r="B3" s="11"/>
      <c r="C3" s="12"/>
      <c r="D3" s="12"/>
      <c r="E3" s="12"/>
      <c r="F3" s="12"/>
      <c r="G3" s="12"/>
      <c r="H3" s="13"/>
    </row>
    <row r="4" spans="2:8" ht="24.95" customHeight="1">
      <c r="B4" s="13"/>
      <c r="C4" s="14" t="s">
        <v>1121</v>
      </c>
      <c r="H4" s="13"/>
    </row>
    <row r="5" spans="2:8" ht="12" customHeight="1">
      <c r="B5" s="13"/>
      <c r="C5" s="17" t="s">
        <v>13</v>
      </c>
      <c r="D5" s="146" t="s">
        <v>14</v>
      </c>
      <c r="E5" s="134"/>
      <c r="F5" s="134"/>
      <c r="H5" s="13"/>
    </row>
    <row r="6" spans="2:8" ht="36.950000000000003" customHeight="1">
      <c r="B6" s="13"/>
      <c r="C6" s="19" t="s">
        <v>16</v>
      </c>
      <c r="D6" s="143" t="s">
        <v>17</v>
      </c>
      <c r="E6" s="134"/>
      <c r="F6" s="134"/>
      <c r="H6" s="13"/>
    </row>
    <row r="7" spans="2:8" ht="16.5" customHeight="1">
      <c r="B7" s="13"/>
      <c r="C7" s="103" t="s">
        <v>22</v>
      </c>
      <c r="D7" s="101" t="str">
        <f>'Rekapitulace stavby'!AN8</f>
        <v>8. 7. 2025</v>
      </c>
      <c r="H7" s="13"/>
    </row>
    <row r="8" spans="2:8" s="102" customFormat="1" ht="10.9" customHeight="1">
      <c r="B8" s="24"/>
      <c r="H8" s="24"/>
    </row>
    <row r="9" spans="2:8" s="8" customFormat="1" ht="29.25" customHeight="1">
      <c r="B9" s="81"/>
      <c r="C9" s="82" t="s">
        <v>57</v>
      </c>
      <c r="D9" s="83" t="s">
        <v>58</v>
      </c>
      <c r="E9" s="83" t="s">
        <v>149</v>
      </c>
      <c r="F9" s="84" t="s">
        <v>1122</v>
      </c>
      <c r="H9" s="81"/>
    </row>
    <row r="10" spans="2:8" s="102" customFormat="1" ht="26.45" customHeight="1">
      <c r="B10" s="24"/>
      <c r="C10" s="92" t="s">
        <v>80</v>
      </c>
      <c r="D10" s="92" t="s">
        <v>81</v>
      </c>
      <c r="H10" s="24"/>
    </row>
    <row r="11" spans="2:8" s="102" customFormat="1" ht="16.899999999999999" customHeight="1">
      <c r="B11" s="24"/>
      <c r="C11" s="93" t="s">
        <v>97</v>
      </c>
      <c r="D11" s="94" t="s">
        <v>1</v>
      </c>
      <c r="E11" s="95" t="s">
        <v>1</v>
      </c>
      <c r="F11" s="96">
        <v>542.82000000000005</v>
      </c>
      <c r="H11" s="24"/>
    </row>
    <row r="12" spans="2:8" s="102" customFormat="1" ht="16.899999999999999" customHeight="1">
      <c r="B12" s="24"/>
      <c r="C12" s="93" t="s">
        <v>102</v>
      </c>
      <c r="D12" s="94" t="s">
        <v>1</v>
      </c>
      <c r="E12" s="95" t="s">
        <v>1</v>
      </c>
      <c r="F12" s="96">
        <v>549.26</v>
      </c>
      <c r="H12" s="24"/>
    </row>
    <row r="13" spans="2:8" s="102" customFormat="1" ht="16.899999999999999" customHeight="1">
      <c r="B13" s="24"/>
      <c r="C13" s="93" t="s">
        <v>104</v>
      </c>
      <c r="D13" s="94" t="s">
        <v>1</v>
      </c>
      <c r="E13" s="95" t="s">
        <v>1</v>
      </c>
      <c r="F13" s="96">
        <v>922.7</v>
      </c>
      <c r="H13" s="24"/>
    </row>
    <row r="14" spans="2:8" s="102" customFormat="1" ht="16.899999999999999" customHeight="1">
      <c r="B14" s="24"/>
      <c r="C14" s="93" t="s">
        <v>106</v>
      </c>
      <c r="D14" s="94" t="s">
        <v>1</v>
      </c>
      <c r="E14" s="95" t="s">
        <v>1</v>
      </c>
      <c r="F14" s="96">
        <v>162.256</v>
      </c>
      <c r="H14" s="24"/>
    </row>
    <row r="15" spans="2:8" s="102" customFormat="1" ht="16.899999999999999" customHeight="1">
      <c r="B15" s="24"/>
      <c r="C15" s="93" t="s">
        <v>108</v>
      </c>
      <c r="D15" s="94" t="s">
        <v>1</v>
      </c>
      <c r="E15" s="95" t="s">
        <v>1</v>
      </c>
      <c r="F15" s="96">
        <v>0.54</v>
      </c>
      <c r="H15" s="24"/>
    </row>
    <row r="16" spans="2:8" s="102" customFormat="1" ht="16.899999999999999" customHeight="1">
      <c r="B16" s="24"/>
      <c r="C16" s="93" t="s">
        <v>111</v>
      </c>
      <c r="D16" s="94" t="s">
        <v>1</v>
      </c>
      <c r="E16" s="95" t="s">
        <v>1</v>
      </c>
      <c r="F16" s="96">
        <v>0.12</v>
      </c>
      <c r="H16" s="24"/>
    </row>
    <row r="17" spans="2:8" s="102" customFormat="1" ht="16.899999999999999" customHeight="1">
      <c r="B17" s="24"/>
      <c r="C17" s="93" t="s">
        <v>114</v>
      </c>
      <c r="D17" s="94" t="s">
        <v>1</v>
      </c>
      <c r="E17" s="95" t="s">
        <v>1</v>
      </c>
      <c r="F17" s="96">
        <v>4.6399999999999997</v>
      </c>
      <c r="H17" s="24"/>
    </row>
    <row r="18" spans="2:8" s="102" customFormat="1" ht="16.899999999999999" customHeight="1">
      <c r="B18" s="24"/>
      <c r="C18" s="93" t="s">
        <v>1123</v>
      </c>
      <c r="D18" s="94" t="s">
        <v>1</v>
      </c>
      <c r="E18" s="95" t="s">
        <v>1</v>
      </c>
      <c r="F18" s="96">
        <v>19.739999999999998</v>
      </c>
      <c r="H18" s="24"/>
    </row>
    <row r="19" spans="2:8" s="102" customFormat="1" ht="16.899999999999999" customHeight="1">
      <c r="B19" s="24"/>
      <c r="C19" s="93" t="s">
        <v>117</v>
      </c>
      <c r="D19" s="94" t="s">
        <v>1</v>
      </c>
      <c r="E19" s="95" t="s">
        <v>1</v>
      </c>
      <c r="F19" s="96">
        <v>1.8</v>
      </c>
      <c r="H19" s="24"/>
    </row>
    <row r="20" spans="2:8" s="102" customFormat="1" ht="16.899999999999999" customHeight="1">
      <c r="B20" s="24"/>
      <c r="C20" s="93" t="s">
        <v>120</v>
      </c>
      <c r="D20" s="94" t="s">
        <v>1</v>
      </c>
      <c r="E20" s="95" t="s">
        <v>1</v>
      </c>
      <c r="F20" s="96">
        <v>5.1840000000000002</v>
      </c>
      <c r="H20" s="24"/>
    </row>
    <row r="21" spans="2:8" s="102" customFormat="1" ht="16.899999999999999" customHeight="1">
      <c r="B21" s="24"/>
      <c r="C21" s="93" t="s">
        <v>381</v>
      </c>
      <c r="D21" s="94" t="s">
        <v>1</v>
      </c>
      <c r="E21" s="95" t="s">
        <v>1</v>
      </c>
      <c r="F21" s="96">
        <v>5.5949999999999998</v>
      </c>
      <c r="H21" s="24"/>
    </row>
    <row r="22" spans="2:8" s="102" customFormat="1" ht="26.45" customHeight="1">
      <c r="B22" s="24"/>
      <c r="C22" s="92" t="s">
        <v>1124</v>
      </c>
      <c r="D22" s="92" t="s">
        <v>88</v>
      </c>
      <c r="H22" s="24"/>
    </row>
    <row r="23" spans="2:8" s="102" customFormat="1" ht="16.899999999999999" customHeight="1">
      <c r="B23" s="24"/>
      <c r="C23" s="93" t="s">
        <v>97</v>
      </c>
      <c r="D23" s="94" t="s">
        <v>1</v>
      </c>
      <c r="E23" s="95" t="s">
        <v>1</v>
      </c>
      <c r="F23" s="96">
        <v>542.82000000000005</v>
      </c>
      <c r="H23" s="24"/>
    </row>
    <row r="24" spans="2:8" s="102" customFormat="1" ht="16.899999999999999" customHeight="1">
      <c r="B24" s="24"/>
      <c r="C24" s="97" t="s">
        <v>1</v>
      </c>
      <c r="D24" s="97" t="s">
        <v>234</v>
      </c>
      <c r="E24" s="10" t="s">
        <v>1</v>
      </c>
      <c r="F24" s="98">
        <v>532.02</v>
      </c>
      <c r="H24" s="24"/>
    </row>
    <row r="25" spans="2:8" s="102" customFormat="1" ht="16.899999999999999" customHeight="1">
      <c r="B25" s="24"/>
      <c r="C25" s="97" t="s">
        <v>1</v>
      </c>
      <c r="D25" s="97" t="s">
        <v>235</v>
      </c>
      <c r="E25" s="10" t="s">
        <v>1</v>
      </c>
      <c r="F25" s="98">
        <v>10.8</v>
      </c>
      <c r="H25" s="24"/>
    </row>
    <row r="26" spans="2:8" s="102" customFormat="1" ht="16.899999999999999" customHeight="1">
      <c r="B26" s="24"/>
      <c r="C26" s="97" t="s">
        <v>97</v>
      </c>
      <c r="D26" s="97" t="s">
        <v>236</v>
      </c>
      <c r="E26" s="10" t="s">
        <v>1</v>
      </c>
      <c r="F26" s="98">
        <v>542.82000000000005</v>
      </c>
      <c r="H26" s="24"/>
    </row>
    <row r="27" spans="2:8" s="102" customFormat="1" ht="16.899999999999999" customHeight="1">
      <c r="B27" s="24"/>
      <c r="C27" s="99" t="s">
        <v>1125</v>
      </c>
      <c r="H27" s="24"/>
    </row>
    <row r="28" spans="2:8" s="102" customFormat="1" ht="22.5">
      <c r="B28" s="24"/>
      <c r="C28" s="97" t="s">
        <v>230</v>
      </c>
      <c r="D28" s="97" t="s">
        <v>231</v>
      </c>
      <c r="E28" s="10" t="s">
        <v>232</v>
      </c>
      <c r="F28" s="98">
        <v>542.82000000000005</v>
      </c>
      <c r="H28" s="24"/>
    </row>
    <row r="29" spans="2:8" s="102" customFormat="1" ht="22.5">
      <c r="B29" s="24"/>
      <c r="C29" s="97" t="s">
        <v>319</v>
      </c>
      <c r="D29" s="97" t="s">
        <v>320</v>
      </c>
      <c r="E29" s="10" t="s">
        <v>232</v>
      </c>
      <c r="F29" s="98">
        <v>516.07799999999997</v>
      </c>
      <c r="H29" s="24"/>
    </row>
    <row r="30" spans="2:8" s="102" customFormat="1" ht="16.899999999999999" customHeight="1">
      <c r="B30" s="24"/>
      <c r="C30" s="93" t="s">
        <v>99</v>
      </c>
      <c r="D30" s="94" t="s">
        <v>1</v>
      </c>
      <c r="E30" s="95" t="s">
        <v>1</v>
      </c>
      <c r="F30" s="96">
        <v>33.182000000000002</v>
      </c>
      <c r="H30" s="24"/>
    </row>
    <row r="31" spans="2:8" s="102" customFormat="1" ht="16.899999999999999" customHeight="1">
      <c r="B31" s="24"/>
      <c r="C31" s="97" t="s">
        <v>1</v>
      </c>
      <c r="D31" s="97" t="s">
        <v>344</v>
      </c>
      <c r="E31" s="10" t="s">
        <v>1</v>
      </c>
      <c r="F31" s="98">
        <v>28.38</v>
      </c>
      <c r="H31" s="24"/>
    </row>
    <row r="32" spans="2:8" s="102" customFormat="1" ht="16.899999999999999" customHeight="1">
      <c r="B32" s="24"/>
      <c r="C32" s="97" t="s">
        <v>1</v>
      </c>
      <c r="D32" s="97" t="s">
        <v>345</v>
      </c>
      <c r="E32" s="10" t="s">
        <v>1</v>
      </c>
      <c r="F32" s="98">
        <v>4.8019999999999996</v>
      </c>
      <c r="H32" s="24"/>
    </row>
    <row r="33" spans="2:8" s="102" customFormat="1" ht="16.899999999999999" customHeight="1">
      <c r="B33" s="24"/>
      <c r="C33" s="97" t="s">
        <v>99</v>
      </c>
      <c r="D33" s="97" t="s">
        <v>236</v>
      </c>
      <c r="E33" s="10" t="s">
        <v>1</v>
      </c>
      <c r="F33" s="98">
        <v>33.182000000000002</v>
      </c>
      <c r="H33" s="24"/>
    </row>
    <row r="34" spans="2:8" s="102" customFormat="1" ht="16.899999999999999" customHeight="1">
      <c r="B34" s="24"/>
      <c r="C34" s="99" t="s">
        <v>1125</v>
      </c>
      <c r="H34" s="24"/>
    </row>
    <row r="35" spans="2:8" s="102" customFormat="1" ht="16.899999999999999" customHeight="1">
      <c r="B35" s="24"/>
      <c r="C35" s="97" t="s">
        <v>341</v>
      </c>
      <c r="D35" s="97" t="s">
        <v>342</v>
      </c>
      <c r="E35" s="10" t="s">
        <v>232</v>
      </c>
      <c r="F35" s="98">
        <v>33.182000000000002</v>
      </c>
      <c r="H35" s="24"/>
    </row>
    <row r="36" spans="2:8" s="102" customFormat="1" ht="22.5">
      <c r="B36" s="24"/>
      <c r="C36" s="97" t="s">
        <v>311</v>
      </c>
      <c r="D36" s="97" t="s">
        <v>312</v>
      </c>
      <c r="E36" s="10" t="s">
        <v>232</v>
      </c>
      <c r="F36" s="98">
        <v>331.26299999999998</v>
      </c>
      <c r="H36" s="24"/>
    </row>
    <row r="37" spans="2:8" s="102" customFormat="1" ht="22.5">
      <c r="B37" s="24"/>
      <c r="C37" s="97" t="s">
        <v>319</v>
      </c>
      <c r="D37" s="97" t="s">
        <v>320</v>
      </c>
      <c r="E37" s="10" t="s">
        <v>232</v>
      </c>
      <c r="F37" s="98">
        <v>516.07799999999997</v>
      </c>
      <c r="H37" s="24"/>
    </row>
    <row r="38" spans="2:8" s="102" customFormat="1" ht="16.899999999999999" customHeight="1">
      <c r="B38" s="24"/>
      <c r="C38" s="97" t="s">
        <v>329</v>
      </c>
      <c r="D38" s="97" t="s">
        <v>330</v>
      </c>
      <c r="E38" s="10" t="s">
        <v>232</v>
      </c>
      <c r="F38" s="98">
        <v>33.182000000000002</v>
      </c>
      <c r="H38" s="24"/>
    </row>
    <row r="39" spans="2:8" s="102" customFormat="1" ht="16.899999999999999" customHeight="1">
      <c r="B39" s="24"/>
      <c r="C39" s="93" t="s">
        <v>102</v>
      </c>
      <c r="D39" s="94" t="s">
        <v>1</v>
      </c>
      <c r="E39" s="95" t="s">
        <v>1</v>
      </c>
      <c r="F39" s="96">
        <v>516.07799999999997</v>
      </c>
      <c r="H39" s="24"/>
    </row>
    <row r="40" spans="2:8" s="102" customFormat="1" ht="16.899999999999999" customHeight="1">
      <c r="B40" s="24"/>
      <c r="C40" s="97" t="s">
        <v>102</v>
      </c>
      <c r="D40" s="97" t="s">
        <v>322</v>
      </c>
      <c r="E40" s="10" t="s">
        <v>1</v>
      </c>
      <c r="F40" s="98">
        <v>516.07799999999997</v>
      </c>
      <c r="H40" s="24"/>
    </row>
    <row r="41" spans="2:8" s="102" customFormat="1" ht="16.899999999999999" customHeight="1">
      <c r="B41" s="24"/>
      <c r="C41" s="99" t="s">
        <v>1125</v>
      </c>
      <c r="H41" s="24"/>
    </row>
    <row r="42" spans="2:8" s="102" customFormat="1" ht="22.5">
      <c r="B42" s="24"/>
      <c r="C42" s="97" t="s">
        <v>319</v>
      </c>
      <c r="D42" s="97" t="s">
        <v>320</v>
      </c>
      <c r="E42" s="10" t="s">
        <v>232</v>
      </c>
      <c r="F42" s="98">
        <v>516.07799999999997</v>
      </c>
      <c r="H42" s="24"/>
    </row>
    <row r="43" spans="2:8" s="102" customFormat="1" ht="22.5">
      <c r="B43" s="24"/>
      <c r="C43" s="97" t="s">
        <v>324</v>
      </c>
      <c r="D43" s="97" t="s">
        <v>325</v>
      </c>
      <c r="E43" s="10" t="s">
        <v>232</v>
      </c>
      <c r="F43" s="98">
        <v>2580.39</v>
      </c>
      <c r="H43" s="24"/>
    </row>
    <row r="44" spans="2:8" s="102" customFormat="1" ht="22.5">
      <c r="B44" s="24"/>
      <c r="C44" s="97" t="s">
        <v>359</v>
      </c>
      <c r="D44" s="97" t="s">
        <v>360</v>
      </c>
      <c r="E44" s="10" t="s">
        <v>355</v>
      </c>
      <c r="F44" s="98">
        <v>1032.1559999999999</v>
      </c>
      <c r="H44" s="24"/>
    </row>
    <row r="45" spans="2:8" s="102" customFormat="1" ht="16.899999999999999" customHeight="1">
      <c r="B45" s="24"/>
      <c r="C45" s="97" t="s">
        <v>368</v>
      </c>
      <c r="D45" s="97" t="s">
        <v>369</v>
      </c>
      <c r="E45" s="10" t="s">
        <v>232</v>
      </c>
      <c r="F45" s="98">
        <v>516.07799999999997</v>
      </c>
      <c r="H45" s="24"/>
    </row>
    <row r="46" spans="2:8" s="102" customFormat="1" ht="16.899999999999999" customHeight="1">
      <c r="B46" s="24"/>
      <c r="C46" s="93" t="s">
        <v>104</v>
      </c>
      <c r="D46" s="94" t="s">
        <v>1</v>
      </c>
      <c r="E46" s="95" t="s">
        <v>1</v>
      </c>
      <c r="F46" s="96">
        <v>922.7</v>
      </c>
      <c r="H46" s="24"/>
    </row>
    <row r="47" spans="2:8" s="102" customFormat="1" ht="16.899999999999999" customHeight="1">
      <c r="B47" s="24"/>
      <c r="C47" s="97" t="s">
        <v>104</v>
      </c>
      <c r="D47" s="97" t="s">
        <v>228</v>
      </c>
      <c r="E47" s="10" t="s">
        <v>1</v>
      </c>
      <c r="F47" s="98">
        <v>922.7</v>
      </c>
      <c r="H47" s="24"/>
    </row>
    <row r="48" spans="2:8" s="102" customFormat="1" ht="16.899999999999999" customHeight="1">
      <c r="B48" s="24"/>
      <c r="C48" s="99" t="s">
        <v>1125</v>
      </c>
      <c r="H48" s="24"/>
    </row>
    <row r="49" spans="2:8" s="102" customFormat="1" ht="16.899999999999999" customHeight="1">
      <c r="B49" s="24"/>
      <c r="C49" s="97" t="s">
        <v>225</v>
      </c>
      <c r="D49" s="97" t="s">
        <v>226</v>
      </c>
      <c r="E49" s="10" t="s">
        <v>167</v>
      </c>
      <c r="F49" s="98">
        <v>922.7</v>
      </c>
      <c r="H49" s="24"/>
    </row>
    <row r="50" spans="2:8" s="102" customFormat="1" ht="22.5">
      <c r="B50" s="24"/>
      <c r="C50" s="97" t="s">
        <v>311</v>
      </c>
      <c r="D50" s="97" t="s">
        <v>312</v>
      </c>
      <c r="E50" s="10" t="s">
        <v>232</v>
      </c>
      <c r="F50" s="98">
        <v>331.26299999999998</v>
      </c>
      <c r="H50" s="24"/>
    </row>
    <row r="51" spans="2:8" s="102" customFormat="1" ht="16.899999999999999" customHeight="1">
      <c r="B51" s="24"/>
      <c r="C51" s="97" t="s">
        <v>368</v>
      </c>
      <c r="D51" s="97" t="s">
        <v>369</v>
      </c>
      <c r="E51" s="10" t="s">
        <v>232</v>
      </c>
      <c r="F51" s="98">
        <v>138.405</v>
      </c>
      <c r="H51" s="24"/>
    </row>
    <row r="52" spans="2:8" s="102" customFormat="1" ht="16.899999999999999" customHeight="1">
      <c r="B52" s="24"/>
      <c r="C52" s="93" t="s">
        <v>106</v>
      </c>
      <c r="D52" s="94" t="s">
        <v>1</v>
      </c>
      <c r="E52" s="95" t="s">
        <v>1</v>
      </c>
      <c r="F52" s="96">
        <v>126.494</v>
      </c>
      <c r="H52" s="24"/>
    </row>
    <row r="53" spans="2:8" s="102" customFormat="1" ht="16.899999999999999" customHeight="1">
      <c r="B53" s="24"/>
      <c r="C53" s="97" t="s">
        <v>1</v>
      </c>
      <c r="D53" s="97" t="s">
        <v>337</v>
      </c>
      <c r="E53" s="10" t="s">
        <v>1</v>
      </c>
      <c r="F53" s="98">
        <v>0</v>
      </c>
      <c r="H53" s="24"/>
    </row>
    <row r="54" spans="2:8" s="102" customFormat="1" ht="16.899999999999999" customHeight="1">
      <c r="B54" s="24"/>
      <c r="C54" s="97" t="s">
        <v>1</v>
      </c>
      <c r="D54" s="97" t="s">
        <v>338</v>
      </c>
      <c r="E54" s="10" t="s">
        <v>1</v>
      </c>
      <c r="F54" s="98">
        <v>92.88</v>
      </c>
      <c r="H54" s="24"/>
    </row>
    <row r="55" spans="2:8" s="102" customFormat="1" ht="16.899999999999999" customHeight="1">
      <c r="B55" s="24"/>
      <c r="C55" s="97" t="s">
        <v>1</v>
      </c>
      <c r="D55" s="97" t="s">
        <v>339</v>
      </c>
      <c r="E55" s="10" t="s">
        <v>1</v>
      </c>
      <c r="F55" s="98">
        <v>33.613999999999997</v>
      </c>
      <c r="H55" s="24"/>
    </row>
    <row r="56" spans="2:8" s="102" customFormat="1" ht="16.899999999999999" customHeight="1">
      <c r="B56" s="24"/>
      <c r="C56" s="97" t="s">
        <v>106</v>
      </c>
      <c r="D56" s="97" t="s">
        <v>236</v>
      </c>
      <c r="E56" s="10" t="s">
        <v>1</v>
      </c>
      <c r="F56" s="98">
        <v>126.494</v>
      </c>
      <c r="H56" s="24"/>
    </row>
    <row r="57" spans="2:8" s="102" customFormat="1" ht="16.899999999999999" customHeight="1">
      <c r="B57" s="24"/>
      <c r="C57" s="99" t="s">
        <v>1125</v>
      </c>
      <c r="H57" s="24"/>
    </row>
    <row r="58" spans="2:8" s="102" customFormat="1" ht="16.899999999999999" customHeight="1">
      <c r="B58" s="24"/>
      <c r="C58" s="97" t="s">
        <v>334</v>
      </c>
      <c r="D58" s="97" t="s">
        <v>335</v>
      </c>
      <c r="E58" s="10" t="s">
        <v>232</v>
      </c>
      <c r="F58" s="98">
        <v>126.494</v>
      </c>
      <c r="H58" s="24"/>
    </row>
    <row r="59" spans="2:8" s="102" customFormat="1" ht="22.5">
      <c r="B59" s="24"/>
      <c r="C59" s="97" t="s">
        <v>311</v>
      </c>
      <c r="D59" s="97" t="s">
        <v>312</v>
      </c>
      <c r="E59" s="10" t="s">
        <v>232</v>
      </c>
      <c r="F59" s="98">
        <v>331.26299999999998</v>
      </c>
      <c r="H59" s="24"/>
    </row>
    <row r="60" spans="2:8" s="102" customFormat="1" ht="16.899999999999999" customHeight="1">
      <c r="B60" s="24"/>
      <c r="C60" s="93" t="s">
        <v>108</v>
      </c>
      <c r="D60" s="94" t="s">
        <v>1</v>
      </c>
      <c r="E60" s="95" t="s">
        <v>1</v>
      </c>
      <c r="F60" s="96">
        <v>0.54</v>
      </c>
      <c r="H60" s="24"/>
    </row>
    <row r="61" spans="2:8" s="102" customFormat="1" ht="16.899999999999999" customHeight="1">
      <c r="B61" s="24"/>
      <c r="C61" s="97" t="s">
        <v>1</v>
      </c>
      <c r="D61" s="97" t="s">
        <v>390</v>
      </c>
      <c r="E61" s="10" t="s">
        <v>1</v>
      </c>
      <c r="F61" s="98">
        <v>0.54</v>
      </c>
      <c r="H61" s="24"/>
    </row>
    <row r="62" spans="2:8" s="102" customFormat="1" ht="16.899999999999999" customHeight="1">
      <c r="B62" s="24"/>
      <c r="C62" s="97" t="s">
        <v>108</v>
      </c>
      <c r="D62" s="97" t="s">
        <v>236</v>
      </c>
      <c r="E62" s="10" t="s">
        <v>1</v>
      </c>
      <c r="F62" s="98">
        <v>0.54</v>
      </c>
      <c r="H62" s="24"/>
    </row>
    <row r="63" spans="2:8" s="102" customFormat="1" ht="16.899999999999999" customHeight="1">
      <c r="B63" s="24"/>
      <c r="C63" s="99" t="s">
        <v>1125</v>
      </c>
      <c r="H63" s="24"/>
    </row>
    <row r="64" spans="2:8" s="102" customFormat="1" ht="16.899999999999999" customHeight="1">
      <c r="B64" s="24"/>
      <c r="C64" s="97" t="s">
        <v>387</v>
      </c>
      <c r="D64" s="97" t="s">
        <v>388</v>
      </c>
      <c r="E64" s="10" t="s">
        <v>232</v>
      </c>
      <c r="F64" s="98">
        <v>0.54</v>
      </c>
      <c r="H64" s="24"/>
    </row>
    <row r="65" spans="2:8" s="102" customFormat="1" ht="16.899999999999999" customHeight="1">
      <c r="B65" s="24"/>
      <c r="C65" s="97" t="s">
        <v>375</v>
      </c>
      <c r="D65" s="97" t="s">
        <v>376</v>
      </c>
      <c r="E65" s="10" t="s">
        <v>232</v>
      </c>
      <c r="F65" s="98">
        <v>5.5949999999999998</v>
      </c>
      <c r="H65" s="24"/>
    </row>
    <row r="66" spans="2:8" s="102" customFormat="1" ht="16.899999999999999" customHeight="1">
      <c r="B66" s="24"/>
      <c r="C66" s="93" t="s">
        <v>111</v>
      </c>
      <c r="D66" s="94" t="s">
        <v>1</v>
      </c>
      <c r="E66" s="95" t="s">
        <v>1</v>
      </c>
      <c r="F66" s="96">
        <v>0.12</v>
      </c>
      <c r="H66" s="24"/>
    </row>
    <row r="67" spans="2:8" s="102" customFormat="1" ht="16.899999999999999" customHeight="1">
      <c r="B67" s="24"/>
      <c r="C67" s="97" t="s">
        <v>111</v>
      </c>
      <c r="D67" s="97" t="s">
        <v>506</v>
      </c>
      <c r="E67" s="10" t="s">
        <v>1</v>
      </c>
      <c r="F67" s="98">
        <v>0.12</v>
      </c>
      <c r="H67" s="24"/>
    </row>
    <row r="68" spans="2:8" s="102" customFormat="1" ht="16.899999999999999" customHeight="1">
      <c r="B68" s="24"/>
      <c r="C68" s="99" t="s">
        <v>1125</v>
      </c>
      <c r="H68" s="24"/>
    </row>
    <row r="69" spans="2:8" s="102" customFormat="1" ht="16.899999999999999" customHeight="1">
      <c r="B69" s="24"/>
      <c r="C69" s="97" t="s">
        <v>503</v>
      </c>
      <c r="D69" s="97" t="s">
        <v>504</v>
      </c>
      <c r="E69" s="10" t="s">
        <v>232</v>
      </c>
      <c r="F69" s="98">
        <v>0.12</v>
      </c>
      <c r="H69" s="24"/>
    </row>
    <row r="70" spans="2:8" s="102" customFormat="1" ht="16.899999999999999" customHeight="1">
      <c r="B70" s="24"/>
      <c r="C70" s="97" t="s">
        <v>375</v>
      </c>
      <c r="D70" s="97" t="s">
        <v>376</v>
      </c>
      <c r="E70" s="10" t="s">
        <v>232</v>
      </c>
      <c r="F70" s="98">
        <v>5.5949999999999998</v>
      </c>
      <c r="H70" s="24"/>
    </row>
    <row r="71" spans="2:8" s="102" customFormat="1" ht="16.899999999999999" customHeight="1">
      <c r="B71" s="24"/>
      <c r="C71" s="93" t="s">
        <v>114</v>
      </c>
      <c r="D71" s="94" t="s">
        <v>1</v>
      </c>
      <c r="E71" s="95" t="s">
        <v>1</v>
      </c>
      <c r="F71" s="96">
        <v>4.6399999999999997</v>
      </c>
      <c r="H71" s="24"/>
    </row>
    <row r="72" spans="2:8" s="102" customFormat="1" ht="16.899999999999999" customHeight="1">
      <c r="B72" s="24"/>
      <c r="C72" s="97" t="s">
        <v>114</v>
      </c>
      <c r="D72" s="97" t="s">
        <v>246</v>
      </c>
      <c r="E72" s="10" t="s">
        <v>1</v>
      </c>
      <c r="F72" s="98">
        <v>4.6399999999999997</v>
      </c>
      <c r="H72" s="24"/>
    </row>
    <row r="73" spans="2:8" s="102" customFormat="1" ht="16.899999999999999" customHeight="1">
      <c r="B73" s="24"/>
      <c r="C73" s="99" t="s">
        <v>1125</v>
      </c>
      <c r="H73" s="24"/>
    </row>
    <row r="74" spans="2:8" s="102" customFormat="1" ht="22.5">
      <c r="B74" s="24"/>
      <c r="C74" s="97" t="s">
        <v>243</v>
      </c>
      <c r="D74" s="97" t="s">
        <v>244</v>
      </c>
      <c r="E74" s="10" t="s">
        <v>232</v>
      </c>
      <c r="F74" s="98">
        <v>4.6399999999999997</v>
      </c>
      <c r="H74" s="24"/>
    </row>
    <row r="75" spans="2:8" s="102" customFormat="1" ht="22.5">
      <c r="B75" s="24"/>
      <c r="C75" s="97" t="s">
        <v>319</v>
      </c>
      <c r="D75" s="97" t="s">
        <v>320</v>
      </c>
      <c r="E75" s="10" t="s">
        <v>232</v>
      </c>
      <c r="F75" s="98">
        <v>516.07799999999997</v>
      </c>
      <c r="H75" s="24"/>
    </row>
    <row r="76" spans="2:8" s="102" customFormat="1" ht="16.899999999999999" customHeight="1">
      <c r="B76" s="24"/>
      <c r="C76" s="93" t="s">
        <v>117</v>
      </c>
      <c r="D76" s="94" t="s">
        <v>1</v>
      </c>
      <c r="E76" s="95" t="s">
        <v>1</v>
      </c>
      <c r="F76" s="96">
        <v>1.8</v>
      </c>
      <c r="H76" s="24"/>
    </row>
    <row r="77" spans="2:8" s="102" customFormat="1" ht="16.899999999999999" customHeight="1">
      <c r="B77" s="24"/>
      <c r="C77" s="97" t="s">
        <v>1</v>
      </c>
      <c r="D77" s="97" t="s">
        <v>251</v>
      </c>
      <c r="E77" s="10" t="s">
        <v>1</v>
      </c>
      <c r="F77" s="98">
        <v>0</v>
      </c>
      <c r="H77" s="24"/>
    </row>
    <row r="78" spans="2:8" s="102" customFormat="1" ht="16.899999999999999" customHeight="1">
      <c r="B78" s="24"/>
      <c r="C78" s="97" t="s">
        <v>117</v>
      </c>
      <c r="D78" s="97" t="s">
        <v>252</v>
      </c>
      <c r="E78" s="10" t="s">
        <v>1</v>
      </c>
      <c r="F78" s="98">
        <v>1.8</v>
      </c>
      <c r="H78" s="24"/>
    </row>
    <row r="79" spans="2:8" s="102" customFormat="1" ht="16.899999999999999" customHeight="1">
      <c r="B79" s="24"/>
      <c r="C79" s="99" t="s">
        <v>1125</v>
      </c>
      <c r="H79" s="24"/>
    </row>
    <row r="80" spans="2:8" s="102" customFormat="1" ht="22.5">
      <c r="B80" s="24"/>
      <c r="C80" s="97" t="s">
        <v>248</v>
      </c>
      <c r="D80" s="97" t="s">
        <v>249</v>
      </c>
      <c r="E80" s="10" t="s">
        <v>232</v>
      </c>
      <c r="F80" s="98">
        <v>1.8</v>
      </c>
      <c r="H80" s="24"/>
    </row>
    <row r="81" spans="2:8" s="102" customFormat="1" ht="16.899999999999999" customHeight="1">
      <c r="B81" s="24"/>
      <c r="C81" s="97" t="s">
        <v>260</v>
      </c>
      <c r="D81" s="97" t="s">
        <v>261</v>
      </c>
      <c r="E81" s="10" t="s">
        <v>167</v>
      </c>
      <c r="F81" s="98">
        <v>6</v>
      </c>
      <c r="H81" s="24"/>
    </row>
    <row r="82" spans="2:8" s="102" customFormat="1" ht="22.5">
      <c r="B82" s="24"/>
      <c r="C82" s="97" t="s">
        <v>319</v>
      </c>
      <c r="D82" s="97" t="s">
        <v>320</v>
      </c>
      <c r="E82" s="10" t="s">
        <v>232</v>
      </c>
      <c r="F82" s="98">
        <v>516.07799999999997</v>
      </c>
      <c r="H82" s="24"/>
    </row>
    <row r="83" spans="2:8" s="102" customFormat="1" ht="16.899999999999999" customHeight="1">
      <c r="B83" s="24"/>
      <c r="C83" s="97" t="s">
        <v>375</v>
      </c>
      <c r="D83" s="97" t="s">
        <v>376</v>
      </c>
      <c r="E83" s="10" t="s">
        <v>232</v>
      </c>
      <c r="F83" s="98">
        <v>5.5949999999999998</v>
      </c>
      <c r="H83" s="24"/>
    </row>
    <row r="84" spans="2:8" s="102" customFormat="1" ht="16.899999999999999" customHeight="1">
      <c r="B84" s="24"/>
      <c r="C84" s="93" t="s">
        <v>120</v>
      </c>
      <c r="D84" s="94" t="s">
        <v>1</v>
      </c>
      <c r="E84" s="95" t="s">
        <v>1</v>
      </c>
      <c r="F84" s="96">
        <v>5.1840000000000002</v>
      </c>
      <c r="H84" s="24"/>
    </row>
    <row r="85" spans="2:8" s="102" customFormat="1" ht="16.899999999999999" customHeight="1">
      <c r="B85" s="24"/>
      <c r="C85" s="97" t="s">
        <v>1</v>
      </c>
      <c r="D85" s="97" t="s">
        <v>257</v>
      </c>
      <c r="E85" s="10" t="s">
        <v>1</v>
      </c>
      <c r="F85" s="98">
        <v>0</v>
      </c>
      <c r="H85" s="24"/>
    </row>
    <row r="86" spans="2:8" s="102" customFormat="1" ht="16.899999999999999" customHeight="1">
      <c r="B86" s="24"/>
      <c r="C86" s="97" t="s">
        <v>120</v>
      </c>
      <c r="D86" s="97" t="s">
        <v>258</v>
      </c>
      <c r="E86" s="10" t="s">
        <v>1</v>
      </c>
      <c r="F86" s="98">
        <v>5.1840000000000002</v>
      </c>
      <c r="H86" s="24"/>
    </row>
    <row r="87" spans="2:8" s="102" customFormat="1" ht="16.899999999999999" customHeight="1">
      <c r="B87" s="24"/>
      <c r="C87" s="99" t="s">
        <v>1125</v>
      </c>
      <c r="H87" s="24"/>
    </row>
    <row r="88" spans="2:8" s="102" customFormat="1" ht="16.899999999999999" customHeight="1">
      <c r="B88" s="24"/>
      <c r="C88" s="97" t="s">
        <v>254</v>
      </c>
      <c r="D88" s="97" t="s">
        <v>255</v>
      </c>
      <c r="E88" s="10" t="s">
        <v>232</v>
      </c>
      <c r="F88" s="98">
        <v>5.1840000000000002</v>
      </c>
      <c r="H88" s="24"/>
    </row>
    <row r="89" spans="2:8" s="102" customFormat="1" ht="16.899999999999999" customHeight="1">
      <c r="B89" s="24"/>
      <c r="C89" s="97" t="s">
        <v>375</v>
      </c>
      <c r="D89" s="97" t="s">
        <v>376</v>
      </c>
      <c r="E89" s="10" t="s">
        <v>232</v>
      </c>
      <c r="F89" s="98">
        <v>5.5949999999999998</v>
      </c>
      <c r="H89" s="24"/>
    </row>
    <row r="90" spans="2:8" s="102" customFormat="1" ht="16.899999999999999" customHeight="1">
      <c r="B90" s="24"/>
      <c r="C90" s="93" t="s">
        <v>122</v>
      </c>
      <c r="D90" s="94" t="s">
        <v>1</v>
      </c>
      <c r="E90" s="95" t="s">
        <v>1</v>
      </c>
      <c r="F90" s="96">
        <v>190.88300000000001</v>
      </c>
      <c r="H90" s="24"/>
    </row>
    <row r="91" spans="2:8" s="102" customFormat="1" ht="16.899999999999999" customHeight="1">
      <c r="B91" s="24"/>
      <c r="C91" s="97" t="s">
        <v>122</v>
      </c>
      <c r="D91" s="97" t="s">
        <v>123</v>
      </c>
      <c r="E91" s="10" t="s">
        <v>1</v>
      </c>
      <c r="F91" s="98">
        <v>190.88300000000001</v>
      </c>
      <c r="H91" s="24"/>
    </row>
    <row r="92" spans="2:8" s="102" customFormat="1" ht="16.899999999999999" customHeight="1">
      <c r="B92" s="24"/>
      <c r="C92" s="99" t="s">
        <v>1125</v>
      </c>
      <c r="H92" s="24"/>
    </row>
    <row r="93" spans="2:8" s="102" customFormat="1" ht="16.899999999999999" customHeight="1">
      <c r="B93" s="24"/>
      <c r="C93" s="97" t="s">
        <v>718</v>
      </c>
      <c r="D93" s="97" t="s">
        <v>719</v>
      </c>
      <c r="E93" s="10" t="s">
        <v>355</v>
      </c>
      <c r="F93" s="98">
        <v>190.88300000000001</v>
      </c>
      <c r="H93" s="24"/>
    </row>
    <row r="94" spans="2:8" s="102" customFormat="1" ht="16.899999999999999" customHeight="1">
      <c r="B94" s="24"/>
      <c r="C94" s="97" t="s">
        <v>722</v>
      </c>
      <c r="D94" s="97" t="s">
        <v>723</v>
      </c>
      <c r="E94" s="10" t="s">
        <v>355</v>
      </c>
      <c r="F94" s="98">
        <v>2672.3620000000001</v>
      </c>
      <c r="H94" s="24"/>
    </row>
    <row r="95" spans="2:8" s="102" customFormat="1" ht="16.899999999999999" customHeight="1">
      <c r="B95" s="24"/>
      <c r="C95" s="97" t="s">
        <v>727</v>
      </c>
      <c r="D95" s="97" t="s">
        <v>728</v>
      </c>
      <c r="E95" s="10" t="s">
        <v>355</v>
      </c>
      <c r="F95" s="98">
        <v>63.287999999999997</v>
      </c>
      <c r="H95" s="24"/>
    </row>
    <row r="96" spans="2:8" s="102" customFormat="1" ht="22.5">
      <c r="B96" s="24"/>
      <c r="C96" s="97" t="s">
        <v>749</v>
      </c>
      <c r="D96" s="97" t="s">
        <v>750</v>
      </c>
      <c r="E96" s="10" t="s">
        <v>355</v>
      </c>
      <c r="F96" s="98">
        <v>108.372</v>
      </c>
      <c r="H96" s="24"/>
    </row>
    <row r="97" spans="2:8" s="102" customFormat="1" ht="16.899999999999999" customHeight="1">
      <c r="B97" s="24"/>
      <c r="C97" s="93" t="s">
        <v>124</v>
      </c>
      <c r="D97" s="94" t="s">
        <v>1</v>
      </c>
      <c r="E97" s="95" t="s">
        <v>1</v>
      </c>
      <c r="F97" s="96">
        <v>63.287999999999997</v>
      </c>
      <c r="H97" s="24"/>
    </row>
    <row r="98" spans="2:8" s="102" customFormat="1" ht="16.899999999999999" customHeight="1">
      <c r="B98" s="24"/>
      <c r="C98" s="97" t="s">
        <v>124</v>
      </c>
      <c r="D98" s="97" t="s">
        <v>730</v>
      </c>
      <c r="E98" s="10" t="s">
        <v>1</v>
      </c>
      <c r="F98" s="98">
        <v>63.287999999999997</v>
      </c>
      <c r="H98" s="24"/>
    </row>
    <row r="99" spans="2:8" s="102" customFormat="1" ht="16.899999999999999" customHeight="1">
      <c r="B99" s="24"/>
      <c r="C99" s="99" t="s">
        <v>1125</v>
      </c>
      <c r="H99" s="24"/>
    </row>
    <row r="100" spans="2:8" s="102" customFormat="1" ht="16.899999999999999" customHeight="1">
      <c r="B100" s="24"/>
      <c r="C100" s="97" t="s">
        <v>727</v>
      </c>
      <c r="D100" s="97" t="s">
        <v>728</v>
      </c>
      <c r="E100" s="10" t="s">
        <v>355</v>
      </c>
      <c r="F100" s="98">
        <v>63.287999999999997</v>
      </c>
      <c r="H100" s="24"/>
    </row>
    <row r="101" spans="2:8" s="102" customFormat="1" ht="16.899999999999999" customHeight="1">
      <c r="B101" s="24"/>
      <c r="C101" s="97" t="s">
        <v>732</v>
      </c>
      <c r="D101" s="97" t="s">
        <v>733</v>
      </c>
      <c r="E101" s="10" t="s">
        <v>355</v>
      </c>
      <c r="F101" s="98">
        <v>886.03200000000004</v>
      </c>
      <c r="H101" s="24"/>
    </row>
    <row r="102" spans="2:8" s="102" customFormat="1" ht="22.5">
      <c r="B102" s="24"/>
      <c r="C102" s="97" t="s">
        <v>741</v>
      </c>
      <c r="D102" s="97" t="s">
        <v>742</v>
      </c>
      <c r="E102" s="10" t="s">
        <v>355</v>
      </c>
      <c r="F102" s="98">
        <v>63.287999999999997</v>
      </c>
      <c r="H102" s="24"/>
    </row>
    <row r="103" spans="2:8" s="102" customFormat="1" ht="16.899999999999999" customHeight="1">
      <c r="B103" s="24"/>
      <c r="C103" s="93" t="s">
        <v>381</v>
      </c>
      <c r="D103" s="94" t="s">
        <v>1</v>
      </c>
      <c r="E103" s="95" t="s">
        <v>1</v>
      </c>
      <c r="F103" s="96">
        <v>5.5949999999999998</v>
      </c>
      <c r="H103" s="24"/>
    </row>
    <row r="104" spans="2:8" s="102" customFormat="1" ht="16.899999999999999" customHeight="1">
      <c r="B104" s="24"/>
      <c r="C104" s="97" t="s">
        <v>1</v>
      </c>
      <c r="D104" s="97" t="s">
        <v>378</v>
      </c>
      <c r="E104" s="10" t="s">
        <v>1</v>
      </c>
      <c r="F104" s="98">
        <v>6.984</v>
      </c>
      <c r="H104" s="24"/>
    </row>
    <row r="105" spans="2:8" s="102" customFormat="1" ht="16.899999999999999" customHeight="1">
      <c r="B105" s="24"/>
      <c r="C105" s="97" t="s">
        <v>1</v>
      </c>
      <c r="D105" s="97" t="s">
        <v>379</v>
      </c>
      <c r="E105" s="10" t="s">
        <v>1</v>
      </c>
      <c r="F105" s="98">
        <v>-0.66</v>
      </c>
      <c r="H105" s="24"/>
    </row>
    <row r="106" spans="2:8" s="102" customFormat="1" ht="16.899999999999999" customHeight="1">
      <c r="B106" s="24"/>
      <c r="C106" s="97" t="s">
        <v>1</v>
      </c>
      <c r="D106" s="97" t="s">
        <v>380</v>
      </c>
      <c r="E106" s="10" t="s">
        <v>1</v>
      </c>
      <c r="F106" s="98">
        <v>-0.72899999999999998</v>
      </c>
      <c r="H106" s="24"/>
    </row>
    <row r="107" spans="2:8" s="102" customFormat="1" ht="16.899999999999999" customHeight="1">
      <c r="B107" s="24"/>
      <c r="C107" s="97" t="s">
        <v>381</v>
      </c>
      <c r="D107" s="97" t="s">
        <v>236</v>
      </c>
      <c r="E107" s="10" t="s">
        <v>1</v>
      </c>
      <c r="F107" s="98">
        <v>5.5949999999999998</v>
      </c>
      <c r="H107" s="24"/>
    </row>
    <row r="108" spans="2:8" s="102" customFormat="1" ht="16.899999999999999" customHeight="1">
      <c r="B108" s="24"/>
      <c r="C108" s="99" t="s">
        <v>1125</v>
      </c>
      <c r="H108" s="24"/>
    </row>
    <row r="109" spans="2:8" s="102" customFormat="1" ht="16.899999999999999" customHeight="1">
      <c r="B109" s="24"/>
      <c r="C109" s="97" t="s">
        <v>375</v>
      </c>
      <c r="D109" s="97" t="s">
        <v>376</v>
      </c>
      <c r="E109" s="10" t="s">
        <v>232</v>
      </c>
      <c r="F109" s="98">
        <v>5.5949999999999998</v>
      </c>
      <c r="H109" s="24"/>
    </row>
    <row r="110" spans="2:8" s="102" customFormat="1" ht="16.899999999999999" customHeight="1">
      <c r="B110" s="24"/>
      <c r="C110" s="97" t="s">
        <v>383</v>
      </c>
      <c r="D110" s="97" t="s">
        <v>384</v>
      </c>
      <c r="E110" s="10" t="s">
        <v>355</v>
      </c>
      <c r="F110" s="98">
        <v>11.19</v>
      </c>
      <c r="H110" s="24"/>
    </row>
    <row r="111" spans="2:8" s="102" customFormat="1" ht="26.45" customHeight="1">
      <c r="B111" s="24"/>
      <c r="C111" s="92" t="s">
        <v>1126</v>
      </c>
      <c r="D111" s="92" t="s">
        <v>92</v>
      </c>
      <c r="H111" s="24"/>
    </row>
    <row r="112" spans="2:8" s="102" customFormat="1" ht="16.899999999999999" customHeight="1">
      <c r="B112" s="24"/>
      <c r="C112" s="93" t="s">
        <v>97</v>
      </c>
      <c r="D112" s="94" t="s">
        <v>1</v>
      </c>
      <c r="E112" s="95" t="s">
        <v>1</v>
      </c>
      <c r="F112" s="96">
        <v>154.49299999999999</v>
      </c>
      <c r="H112" s="24"/>
    </row>
    <row r="113" spans="2:8" s="102" customFormat="1" ht="16.899999999999999" customHeight="1">
      <c r="B113" s="24"/>
      <c r="C113" s="97" t="s">
        <v>1</v>
      </c>
      <c r="D113" s="97" t="s">
        <v>867</v>
      </c>
      <c r="E113" s="10" t="s">
        <v>1</v>
      </c>
      <c r="F113" s="98">
        <v>0</v>
      </c>
      <c r="H113" s="24"/>
    </row>
    <row r="114" spans="2:8" s="102" customFormat="1" ht="16.899999999999999" customHeight="1">
      <c r="B114" s="24"/>
      <c r="C114" s="97" t="s">
        <v>1</v>
      </c>
      <c r="D114" s="97" t="s">
        <v>868</v>
      </c>
      <c r="E114" s="10" t="s">
        <v>1</v>
      </c>
      <c r="F114" s="98">
        <v>57.499000000000002</v>
      </c>
      <c r="H114" s="24"/>
    </row>
    <row r="115" spans="2:8" s="102" customFormat="1" ht="16.899999999999999" customHeight="1">
      <c r="B115" s="24"/>
      <c r="C115" s="97" t="s">
        <v>1</v>
      </c>
      <c r="D115" s="97" t="s">
        <v>869</v>
      </c>
      <c r="E115" s="10" t="s">
        <v>1</v>
      </c>
      <c r="F115" s="98">
        <v>1.25</v>
      </c>
      <c r="H115" s="24"/>
    </row>
    <row r="116" spans="2:8" s="102" customFormat="1" ht="16.899999999999999" customHeight="1">
      <c r="B116" s="24"/>
      <c r="C116" s="97" t="s">
        <v>1</v>
      </c>
      <c r="D116" s="97" t="s">
        <v>870</v>
      </c>
      <c r="E116" s="10" t="s">
        <v>1</v>
      </c>
      <c r="F116" s="98">
        <v>0</v>
      </c>
      <c r="H116" s="24"/>
    </row>
    <row r="117" spans="2:8" s="102" customFormat="1" ht="16.899999999999999" customHeight="1">
      <c r="B117" s="24"/>
      <c r="C117" s="97" t="s">
        <v>1</v>
      </c>
      <c r="D117" s="97" t="s">
        <v>871</v>
      </c>
      <c r="E117" s="10" t="s">
        <v>1</v>
      </c>
      <c r="F117" s="98">
        <v>95.744</v>
      </c>
      <c r="H117" s="24"/>
    </row>
    <row r="118" spans="2:8" s="102" customFormat="1" ht="16.899999999999999" customHeight="1">
      <c r="B118" s="24"/>
      <c r="C118" s="97" t="s">
        <v>97</v>
      </c>
      <c r="D118" s="97" t="s">
        <v>236</v>
      </c>
      <c r="E118" s="10" t="s">
        <v>1</v>
      </c>
      <c r="F118" s="98">
        <v>154.49299999999999</v>
      </c>
      <c r="H118" s="24"/>
    </row>
    <row r="119" spans="2:8" s="102" customFormat="1" ht="16.899999999999999" customHeight="1">
      <c r="B119" s="24"/>
      <c r="C119" s="99" t="s">
        <v>1125</v>
      </c>
      <c r="H119" s="24"/>
    </row>
    <row r="120" spans="2:8" s="102" customFormat="1" ht="16.899999999999999" customHeight="1">
      <c r="B120" s="24"/>
      <c r="C120" s="97" t="s">
        <v>864</v>
      </c>
      <c r="D120" s="97" t="s">
        <v>865</v>
      </c>
      <c r="E120" s="10" t="s">
        <v>232</v>
      </c>
      <c r="F120" s="98">
        <v>77.247</v>
      </c>
      <c r="H120" s="24"/>
    </row>
    <row r="121" spans="2:8" s="102" customFormat="1" ht="16.899999999999999" customHeight="1">
      <c r="B121" s="24"/>
      <c r="C121" s="97" t="s">
        <v>873</v>
      </c>
      <c r="D121" s="97" t="s">
        <v>874</v>
      </c>
      <c r="E121" s="10" t="s">
        <v>232</v>
      </c>
      <c r="F121" s="98">
        <v>77.247</v>
      </c>
      <c r="H121" s="24"/>
    </row>
    <row r="122" spans="2:8" s="102" customFormat="1" ht="22.5">
      <c r="B122" s="24"/>
      <c r="C122" s="97" t="s">
        <v>319</v>
      </c>
      <c r="D122" s="97" t="s">
        <v>320</v>
      </c>
      <c r="E122" s="10" t="s">
        <v>232</v>
      </c>
      <c r="F122" s="98">
        <v>38.942</v>
      </c>
      <c r="H122" s="24"/>
    </row>
    <row r="123" spans="2:8" s="102" customFormat="1" ht="16.899999999999999" customHeight="1">
      <c r="B123" s="24"/>
      <c r="C123" s="97" t="s">
        <v>375</v>
      </c>
      <c r="D123" s="97" t="s">
        <v>376</v>
      </c>
      <c r="E123" s="10" t="s">
        <v>232</v>
      </c>
      <c r="F123" s="98">
        <v>114.97799999999999</v>
      </c>
      <c r="H123" s="24"/>
    </row>
    <row r="124" spans="2:8" s="102" customFormat="1" ht="16.899999999999999" customHeight="1">
      <c r="B124" s="24"/>
      <c r="C124" s="93" t="s">
        <v>102</v>
      </c>
      <c r="D124" s="94" t="s">
        <v>1</v>
      </c>
      <c r="E124" s="95" t="s">
        <v>1</v>
      </c>
      <c r="F124" s="96">
        <v>77.884</v>
      </c>
      <c r="H124" s="24"/>
    </row>
    <row r="125" spans="2:8" s="102" customFormat="1" ht="16.899999999999999" customHeight="1">
      <c r="B125" s="24"/>
      <c r="C125" s="97" t="s">
        <v>1</v>
      </c>
      <c r="D125" s="97" t="s">
        <v>912</v>
      </c>
      <c r="E125" s="10" t="s">
        <v>1</v>
      </c>
      <c r="F125" s="98">
        <v>0</v>
      </c>
      <c r="H125" s="24"/>
    </row>
    <row r="126" spans="2:8" s="102" customFormat="1" ht="16.899999999999999" customHeight="1">
      <c r="B126" s="24"/>
      <c r="C126" s="97" t="s">
        <v>1</v>
      </c>
      <c r="D126" s="97" t="s">
        <v>913</v>
      </c>
      <c r="E126" s="10" t="s">
        <v>1</v>
      </c>
      <c r="F126" s="98">
        <v>192.86199999999999</v>
      </c>
      <c r="H126" s="24"/>
    </row>
    <row r="127" spans="2:8" s="102" customFormat="1" ht="16.899999999999999" customHeight="1">
      <c r="B127" s="24"/>
      <c r="C127" s="97" t="s">
        <v>1</v>
      </c>
      <c r="D127" s="97" t="s">
        <v>914</v>
      </c>
      <c r="E127" s="10" t="s">
        <v>1</v>
      </c>
      <c r="F127" s="98">
        <v>-114.97799999999999</v>
      </c>
      <c r="H127" s="24"/>
    </row>
    <row r="128" spans="2:8" s="102" customFormat="1" ht="16.899999999999999" customHeight="1">
      <c r="B128" s="24"/>
      <c r="C128" s="97" t="s">
        <v>102</v>
      </c>
      <c r="D128" s="97" t="s">
        <v>236</v>
      </c>
      <c r="E128" s="10" t="s">
        <v>1</v>
      </c>
      <c r="F128" s="98">
        <v>77.884</v>
      </c>
      <c r="H128" s="24"/>
    </row>
    <row r="129" spans="2:8" s="102" customFormat="1" ht="16.899999999999999" customHeight="1">
      <c r="B129" s="24"/>
      <c r="C129" s="99" t="s">
        <v>1125</v>
      </c>
      <c r="H129" s="24"/>
    </row>
    <row r="130" spans="2:8" s="102" customFormat="1" ht="22.5">
      <c r="B130" s="24"/>
      <c r="C130" s="97" t="s">
        <v>319</v>
      </c>
      <c r="D130" s="97" t="s">
        <v>320</v>
      </c>
      <c r="E130" s="10" t="s">
        <v>232</v>
      </c>
      <c r="F130" s="98">
        <v>38.942</v>
      </c>
      <c r="H130" s="24"/>
    </row>
    <row r="131" spans="2:8" s="102" customFormat="1" ht="22.5">
      <c r="B131" s="24"/>
      <c r="C131" s="97" t="s">
        <v>324</v>
      </c>
      <c r="D131" s="97" t="s">
        <v>325</v>
      </c>
      <c r="E131" s="10" t="s">
        <v>232</v>
      </c>
      <c r="F131" s="98">
        <v>389.42</v>
      </c>
      <c r="H131" s="24"/>
    </row>
    <row r="132" spans="2:8" s="102" customFormat="1" ht="22.5">
      <c r="B132" s="24"/>
      <c r="C132" s="97" t="s">
        <v>918</v>
      </c>
      <c r="D132" s="97" t="s">
        <v>919</v>
      </c>
      <c r="E132" s="10" t="s">
        <v>232</v>
      </c>
      <c r="F132" s="98">
        <v>38.942</v>
      </c>
      <c r="H132" s="24"/>
    </row>
    <row r="133" spans="2:8" s="102" customFormat="1" ht="22.5">
      <c r="B133" s="24"/>
      <c r="C133" s="97" t="s">
        <v>921</v>
      </c>
      <c r="D133" s="97" t="s">
        <v>922</v>
      </c>
      <c r="E133" s="10" t="s">
        <v>232</v>
      </c>
      <c r="F133" s="98">
        <v>389.42</v>
      </c>
      <c r="H133" s="24"/>
    </row>
    <row r="134" spans="2:8" s="102" customFormat="1" ht="22.5">
      <c r="B134" s="24"/>
      <c r="C134" s="97" t="s">
        <v>359</v>
      </c>
      <c r="D134" s="97" t="s">
        <v>360</v>
      </c>
      <c r="E134" s="10" t="s">
        <v>355</v>
      </c>
      <c r="F134" s="98">
        <v>155.768</v>
      </c>
      <c r="H134" s="24"/>
    </row>
    <row r="135" spans="2:8" s="102" customFormat="1" ht="16.899999999999999" customHeight="1">
      <c r="B135" s="24"/>
      <c r="C135" s="97" t="s">
        <v>368</v>
      </c>
      <c r="D135" s="97" t="s">
        <v>369</v>
      </c>
      <c r="E135" s="10" t="s">
        <v>232</v>
      </c>
      <c r="F135" s="98">
        <v>77.884</v>
      </c>
      <c r="H135" s="24"/>
    </row>
    <row r="136" spans="2:8" s="102" customFormat="1" ht="16.899999999999999" customHeight="1">
      <c r="B136" s="24"/>
      <c r="C136" s="93" t="s">
        <v>108</v>
      </c>
      <c r="D136" s="94" t="s">
        <v>1</v>
      </c>
      <c r="E136" s="95" t="s">
        <v>1</v>
      </c>
      <c r="F136" s="96">
        <v>10.598000000000001</v>
      </c>
      <c r="H136" s="24"/>
    </row>
    <row r="137" spans="2:8" s="102" customFormat="1" ht="16.899999999999999" customHeight="1">
      <c r="B137" s="24"/>
      <c r="C137" s="97" t="s">
        <v>1</v>
      </c>
      <c r="D137" s="97" t="s">
        <v>942</v>
      </c>
      <c r="E137" s="10" t="s">
        <v>1</v>
      </c>
      <c r="F137" s="98">
        <v>10.598000000000001</v>
      </c>
      <c r="H137" s="24"/>
    </row>
    <row r="138" spans="2:8" s="102" customFormat="1" ht="16.899999999999999" customHeight="1">
      <c r="B138" s="24"/>
      <c r="C138" s="97" t="s">
        <v>108</v>
      </c>
      <c r="D138" s="97" t="s">
        <v>236</v>
      </c>
      <c r="E138" s="10" t="s">
        <v>1</v>
      </c>
      <c r="F138" s="98">
        <v>10.598000000000001</v>
      </c>
      <c r="H138" s="24"/>
    </row>
    <row r="139" spans="2:8" s="102" customFormat="1" ht="16.899999999999999" customHeight="1">
      <c r="B139" s="24"/>
      <c r="C139" s="99" t="s">
        <v>1125</v>
      </c>
      <c r="H139" s="24"/>
    </row>
    <row r="140" spans="2:8" s="102" customFormat="1" ht="16.899999999999999" customHeight="1">
      <c r="B140" s="24"/>
      <c r="C140" s="97" t="s">
        <v>387</v>
      </c>
      <c r="D140" s="97" t="s">
        <v>388</v>
      </c>
      <c r="E140" s="10" t="s">
        <v>232</v>
      </c>
      <c r="F140" s="98">
        <v>10.598000000000001</v>
      </c>
      <c r="H140" s="24"/>
    </row>
    <row r="141" spans="2:8" s="102" customFormat="1" ht="16.899999999999999" customHeight="1">
      <c r="B141" s="24"/>
      <c r="C141" s="97" t="s">
        <v>375</v>
      </c>
      <c r="D141" s="97" t="s">
        <v>376</v>
      </c>
      <c r="E141" s="10" t="s">
        <v>232</v>
      </c>
      <c r="F141" s="98">
        <v>25.146999999999998</v>
      </c>
      <c r="H141" s="24"/>
    </row>
    <row r="142" spans="2:8" s="102" customFormat="1" ht="16.899999999999999" customHeight="1">
      <c r="B142" s="24"/>
      <c r="C142" s="93" t="s">
        <v>111</v>
      </c>
      <c r="D142" s="94" t="s">
        <v>1</v>
      </c>
      <c r="E142" s="95" t="s">
        <v>1</v>
      </c>
      <c r="F142" s="96">
        <v>2.3039999999999998</v>
      </c>
      <c r="H142" s="24"/>
    </row>
    <row r="143" spans="2:8" s="102" customFormat="1" ht="16.899999999999999" customHeight="1">
      <c r="B143" s="24"/>
      <c r="C143" s="97" t="s">
        <v>1</v>
      </c>
      <c r="D143" s="97" t="s">
        <v>961</v>
      </c>
      <c r="E143" s="10" t="s">
        <v>1</v>
      </c>
      <c r="F143" s="98">
        <v>2.3039999999999998</v>
      </c>
      <c r="H143" s="24"/>
    </row>
    <row r="144" spans="2:8" s="102" customFormat="1" ht="16.899999999999999" customHeight="1">
      <c r="B144" s="24"/>
      <c r="C144" s="97" t="s">
        <v>111</v>
      </c>
      <c r="D144" s="97" t="s">
        <v>236</v>
      </c>
      <c r="E144" s="10" t="s">
        <v>1</v>
      </c>
      <c r="F144" s="98">
        <v>2.3039999999999998</v>
      </c>
      <c r="H144" s="24"/>
    </row>
    <row r="145" spans="2:8" s="102" customFormat="1" ht="16.899999999999999" customHeight="1">
      <c r="B145" s="24"/>
      <c r="C145" s="99" t="s">
        <v>1125</v>
      </c>
      <c r="H145" s="24"/>
    </row>
    <row r="146" spans="2:8" s="102" customFormat="1" ht="16.899999999999999" customHeight="1">
      <c r="B146" s="24"/>
      <c r="C146" s="97" t="s">
        <v>503</v>
      </c>
      <c r="D146" s="97" t="s">
        <v>504</v>
      </c>
      <c r="E146" s="10" t="s">
        <v>232</v>
      </c>
      <c r="F146" s="98">
        <v>2.3039999999999998</v>
      </c>
      <c r="H146" s="24"/>
    </row>
    <row r="147" spans="2:8" s="102" customFormat="1" ht="16.899999999999999" customHeight="1">
      <c r="B147" s="24"/>
      <c r="C147" s="97" t="s">
        <v>375</v>
      </c>
      <c r="D147" s="97" t="s">
        <v>376</v>
      </c>
      <c r="E147" s="10" t="s">
        <v>232</v>
      </c>
      <c r="F147" s="98">
        <v>25.146999999999998</v>
      </c>
      <c r="H147" s="24"/>
    </row>
    <row r="148" spans="2:8" s="102" customFormat="1" ht="16.899999999999999" customHeight="1">
      <c r="B148" s="24"/>
      <c r="C148" s="93" t="s">
        <v>114</v>
      </c>
      <c r="D148" s="94" t="s">
        <v>1</v>
      </c>
      <c r="E148" s="95" t="s">
        <v>1</v>
      </c>
      <c r="F148" s="96">
        <v>37.088999999999999</v>
      </c>
      <c r="H148" s="24"/>
    </row>
    <row r="149" spans="2:8" s="102" customFormat="1" ht="16.899999999999999" customHeight="1">
      <c r="B149" s="24"/>
      <c r="C149" s="97" t="s">
        <v>1</v>
      </c>
      <c r="D149" s="97" t="s">
        <v>879</v>
      </c>
      <c r="E149" s="10" t="s">
        <v>1</v>
      </c>
      <c r="F149" s="98">
        <v>0</v>
      </c>
      <c r="H149" s="24"/>
    </row>
    <row r="150" spans="2:8" s="102" customFormat="1" ht="16.899999999999999" customHeight="1">
      <c r="B150" s="24"/>
      <c r="C150" s="97" t="s">
        <v>1</v>
      </c>
      <c r="D150" s="97" t="s">
        <v>880</v>
      </c>
      <c r="E150" s="10" t="s">
        <v>1</v>
      </c>
      <c r="F150" s="98">
        <v>17.260999999999999</v>
      </c>
      <c r="H150" s="24"/>
    </row>
    <row r="151" spans="2:8" s="102" customFormat="1" ht="16.899999999999999" customHeight="1">
      <c r="B151" s="24"/>
      <c r="C151" s="97" t="s">
        <v>1</v>
      </c>
      <c r="D151" s="97" t="s">
        <v>881</v>
      </c>
      <c r="E151" s="10" t="s">
        <v>1</v>
      </c>
      <c r="F151" s="98">
        <v>0</v>
      </c>
      <c r="H151" s="24"/>
    </row>
    <row r="152" spans="2:8" s="102" customFormat="1" ht="16.899999999999999" customHeight="1">
      <c r="B152" s="24"/>
      <c r="C152" s="97" t="s">
        <v>1</v>
      </c>
      <c r="D152" s="97" t="s">
        <v>882</v>
      </c>
      <c r="E152" s="10" t="s">
        <v>1</v>
      </c>
      <c r="F152" s="98">
        <v>19.827999999999999</v>
      </c>
      <c r="H152" s="24"/>
    </row>
    <row r="153" spans="2:8" s="102" customFormat="1" ht="16.899999999999999" customHeight="1">
      <c r="B153" s="24"/>
      <c r="C153" s="97" t="s">
        <v>114</v>
      </c>
      <c r="D153" s="97" t="s">
        <v>236</v>
      </c>
      <c r="E153" s="10" t="s">
        <v>1</v>
      </c>
      <c r="F153" s="98">
        <v>37.088999999999999</v>
      </c>
      <c r="H153" s="24"/>
    </row>
    <row r="154" spans="2:8" s="102" customFormat="1" ht="16.899999999999999" customHeight="1">
      <c r="B154" s="24"/>
      <c r="C154" s="99" t="s">
        <v>1125</v>
      </c>
      <c r="H154" s="24"/>
    </row>
    <row r="155" spans="2:8" s="102" customFormat="1" ht="22.5">
      <c r="B155" s="24"/>
      <c r="C155" s="97" t="s">
        <v>876</v>
      </c>
      <c r="D155" s="97" t="s">
        <v>877</v>
      </c>
      <c r="E155" s="10" t="s">
        <v>232</v>
      </c>
      <c r="F155" s="98">
        <v>18.545000000000002</v>
      </c>
      <c r="H155" s="24"/>
    </row>
    <row r="156" spans="2:8" s="102" customFormat="1" ht="22.5">
      <c r="B156" s="24"/>
      <c r="C156" s="97" t="s">
        <v>884</v>
      </c>
      <c r="D156" s="97" t="s">
        <v>885</v>
      </c>
      <c r="E156" s="10" t="s">
        <v>232</v>
      </c>
      <c r="F156" s="98">
        <v>18.545000000000002</v>
      </c>
      <c r="H156" s="24"/>
    </row>
    <row r="157" spans="2:8" s="102" customFormat="1" ht="22.5">
      <c r="B157" s="24"/>
      <c r="C157" s="97" t="s">
        <v>319</v>
      </c>
      <c r="D157" s="97" t="s">
        <v>320</v>
      </c>
      <c r="E157" s="10" t="s">
        <v>232</v>
      </c>
      <c r="F157" s="98">
        <v>38.942</v>
      </c>
      <c r="H157" s="24"/>
    </row>
    <row r="158" spans="2:8" s="102" customFormat="1" ht="16.899999999999999" customHeight="1">
      <c r="B158" s="24"/>
      <c r="C158" s="97" t="s">
        <v>375</v>
      </c>
      <c r="D158" s="97" t="s">
        <v>376</v>
      </c>
      <c r="E158" s="10" t="s">
        <v>232</v>
      </c>
      <c r="F158" s="98">
        <v>25.146999999999998</v>
      </c>
      <c r="H158" s="24"/>
    </row>
    <row r="159" spans="2:8" s="102" customFormat="1" ht="16.899999999999999" customHeight="1">
      <c r="B159" s="24"/>
      <c r="C159" s="93" t="s">
        <v>120</v>
      </c>
      <c r="D159" s="94" t="s">
        <v>1</v>
      </c>
      <c r="E159" s="95" t="s">
        <v>1</v>
      </c>
      <c r="F159" s="96">
        <v>1.28</v>
      </c>
      <c r="H159" s="24"/>
    </row>
    <row r="160" spans="2:8" s="102" customFormat="1" ht="16.899999999999999" customHeight="1">
      <c r="B160" s="24"/>
      <c r="C160" s="97" t="s">
        <v>1</v>
      </c>
      <c r="D160" s="97" t="s">
        <v>888</v>
      </c>
      <c r="E160" s="10" t="s">
        <v>1</v>
      </c>
      <c r="F160" s="98">
        <v>0</v>
      </c>
      <c r="H160" s="24"/>
    </row>
    <row r="161" spans="2:8" s="102" customFormat="1" ht="16.899999999999999" customHeight="1">
      <c r="B161" s="24"/>
      <c r="C161" s="97" t="s">
        <v>120</v>
      </c>
      <c r="D161" s="97" t="s">
        <v>889</v>
      </c>
      <c r="E161" s="10" t="s">
        <v>1</v>
      </c>
      <c r="F161" s="98">
        <v>1.28</v>
      </c>
      <c r="H161" s="24"/>
    </row>
    <row r="162" spans="2:8" s="102" customFormat="1" ht="16.899999999999999" customHeight="1">
      <c r="B162" s="24"/>
      <c r="C162" s="99" t="s">
        <v>1125</v>
      </c>
      <c r="H162" s="24"/>
    </row>
    <row r="163" spans="2:8" s="102" customFormat="1" ht="16.899999999999999" customHeight="1">
      <c r="B163" s="24"/>
      <c r="C163" s="97" t="s">
        <v>254</v>
      </c>
      <c r="D163" s="97" t="s">
        <v>255</v>
      </c>
      <c r="E163" s="10" t="s">
        <v>232</v>
      </c>
      <c r="F163" s="98">
        <v>0.64</v>
      </c>
      <c r="H163" s="24"/>
    </row>
    <row r="164" spans="2:8" s="102" customFormat="1" ht="16.899999999999999" customHeight="1">
      <c r="B164" s="24"/>
      <c r="C164" s="97" t="s">
        <v>891</v>
      </c>
      <c r="D164" s="97" t="s">
        <v>892</v>
      </c>
      <c r="E164" s="10" t="s">
        <v>232</v>
      </c>
      <c r="F164" s="98">
        <v>0.64</v>
      </c>
      <c r="H164" s="24"/>
    </row>
    <row r="165" spans="2:8" s="102" customFormat="1" ht="22.5">
      <c r="B165" s="24"/>
      <c r="C165" s="97" t="s">
        <v>319</v>
      </c>
      <c r="D165" s="97" t="s">
        <v>320</v>
      </c>
      <c r="E165" s="10" t="s">
        <v>232</v>
      </c>
      <c r="F165" s="98">
        <v>38.942</v>
      </c>
      <c r="H165" s="24"/>
    </row>
    <row r="166" spans="2:8" s="102" customFormat="1" ht="16.899999999999999" customHeight="1">
      <c r="B166" s="24"/>
      <c r="C166" s="97" t="s">
        <v>375</v>
      </c>
      <c r="D166" s="97" t="s">
        <v>376</v>
      </c>
      <c r="E166" s="10" t="s">
        <v>232</v>
      </c>
      <c r="F166" s="98">
        <v>25.146999999999998</v>
      </c>
      <c r="H166" s="24"/>
    </row>
    <row r="167" spans="2:8" s="102" customFormat="1" ht="16.899999999999999" customHeight="1">
      <c r="B167" s="24"/>
      <c r="C167" s="93" t="s">
        <v>381</v>
      </c>
      <c r="D167" s="94" t="s">
        <v>1</v>
      </c>
      <c r="E167" s="95" t="s">
        <v>1</v>
      </c>
      <c r="F167" s="96">
        <v>114.97799999999999</v>
      </c>
      <c r="H167" s="24"/>
    </row>
    <row r="168" spans="2:8" s="102" customFormat="1" ht="16.899999999999999" customHeight="1">
      <c r="B168" s="24"/>
      <c r="C168" s="97" t="s">
        <v>1</v>
      </c>
      <c r="D168" s="97" t="s">
        <v>97</v>
      </c>
      <c r="E168" s="10" t="s">
        <v>1</v>
      </c>
      <c r="F168" s="98">
        <v>154.49299999999999</v>
      </c>
      <c r="H168" s="24"/>
    </row>
    <row r="169" spans="2:8" s="102" customFormat="1" ht="16.899999999999999" customHeight="1">
      <c r="B169" s="24"/>
      <c r="C169" s="97" t="s">
        <v>1</v>
      </c>
      <c r="D169" s="97" t="s">
        <v>933</v>
      </c>
      <c r="E169" s="10" t="s">
        <v>1</v>
      </c>
      <c r="F169" s="98">
        <v>-5.2439999999999998</v>
      </c>
      <c r="H169" s="24"/>
    </row>
    <row r="170" spans="2:8" s="102" customFormat="1" ht="16.899999999999999" customHeight="1">
      <c r="B170" s="24"/>
      <c r="C170" s="97" t="s">
        <v>1</v>
      </c>
      <c r="D170" s="97" t="s">
        <v>934</v>
      </c>
      <c r="E170" s="10" t="s">
        <v>1</v>
      </c>
      <c r="F170" s="98">
        <v>-0.83099999999999996</v>
      </c>
      <c r="H170" s="24"/>
    </row>
    <row r="171" spans="2:8" s="102" customFormat="1" ht="16.899999999999999" customHeight="1">
      <c r="B171" s="24"/>
      <c r="C171" s="97" t="s">
        <v>1</v>
      </c>
      <c r="D171" s="97" t="s">
        <v>935</v>
      </c>
      <c r="E171" s="10" t="s">
        <v>1</v>
      </c>
      <c r="F171" s="98">
        <v>-33.44</v>
      </c>
      <c r="H171" s="24"/>
    </row>
    <row r="172" spans="2:8" s="102" customFormat="1" ht="16.899999999999999" customHeight="1">
      <c r="B172" s="24"/>
      <c r="C172" s="97" t="s">
        <v>381</v>
      </c>
      <c r="D172" s="97" t="s">
        <v>236</v>
      </c>
      <c r="E172" s="10" t="s">
        <v>1</v>
      </c>
      <c r="F172" s="98">
        <v>114.97799999999999</v>
      </c>
      <c r="H172" s="24"/>
    </row>
    <row r="173" spans="2:8" s="102" customFormat="1" ht="16.899999999999999" customHeight="1">
      <c r="B173" s="24"/>
      <c r="C173" s="99" t="s">
        <v>1125</v>
      </c>
      <c r="H173" s="24"/>
    </row>
    <row r="174" spans="2:8" s="102" customFormat="1" ht="16.899999999999999" customHeight="1">
      <c r="B174" s="24"/>
      <c r="C174" s="97" t="s">
        <v>375</v>
      </c>
      <c r="D174" s="97" t="s">
        <v>376</v>
      </c>
      <c r="E174" s="10" t="s">
        <v>232</v>
      </c>
      <c r="F174" s="98">
        <v>114.97799999999999</v>
      </c>
      <c r="H174" s="24"/>
    </row>
    <row r="175" spans="2:8" s="102" customFormat="1" ht="16.899999999999999" customHeight="1">
      <c r="B175" s="24"/>
      <c r="C175" s="97" t="s">
        <v>903</v>
      </c>
      <c r="D175" s="97" t="s">
        <v>904</v>
      </c>
      <c r="E175" s="10" t="s">
        <v>232</v>
      </c>
      <c r="F175" s="98">
        <v>114.97799999999999</v>
      </c>
      <c r="H175" s="24"/>
    </row>
    <row r="176" spans="2:8" s="102" customFormat="1" ht="16.899999999999999" customHeight="1">
      <c r="B176" s="24"/>
      <c r="C176" s="97" t="s">
        <v>908</v>
      </c>
      <c r="D176" s="97" t="s">
        <v>909</v>
      </c>
      <c r="E176" s="10" t="s">
        <v>232</v>
      </c>
      <c r="F176" s="98">
        <v>114.97799999999999</v>
      </c>
      <c r="H176" s="24"/>
    </row>
    <row r="177" spans="2:8" s="102" customFormat="1" ht="22.5">
      <c r="B177" s="24"/>
      <c r="C177" s="97" t="s">
        <v>319</v>
      </c>
      <c r="D177" s="97" t="s">
        <v>320</v>
      </c>
      <c r="E177" s="10" t="s">
        <v>232</v>
      </c>
      <c r="F177" s="98">
        <v>38.942</v>
      </c>
      <c r="H177" s="24"/>
    </row>
    <row r="178" spans="2:8" s="102" customFormat="1" ht="16.899999999999999" customHeight="1">
      <c r="B178" s="24"/>
      <c r="C178" s="97" t="s">
        <v>334</v>
      </c>
      <c r="D178" s="97" t="s">
        <v>335</v>
      </c>
      <c r="E178" s="10" t="s">
        <v>232</v>
      </c>
      <c r="F178" s="98">
        <v>57.488999999999997</v>
      </c>
      <c r="H178" s="24"/>
    </row>
    <row r="179" spans="2:8" s="102" customFormat="1" ht="16.899999999999999" customHeight="1">
      <c r="B179" s="24"/>
      <c r="C179" s="97" t="s">
        <v>927</v>
      </c>
      <c r="D179" s="97" t="s">
        <v>928</v>
      </c>
      <c r="E179" s="10" t="s">
        <v>232</v>
      </c>
      <c r="F179" s="98">
        <v>57.488999999999997</v>
      </c>
      <c r="H179" s="24"/>
    </row>
    <row r="180" spans="2:8" s="102" customFormat="1" ht="16.899999999999999" customHeight="1">
      <c r="B180" s="24"/>
      <c r="C180" s="93" t="s">
        <v>842</v>
      </c>
      <c r="D180" s="94" t="s">
        <v>1</v>
      </c>
      <c r="E180" s="95" t="s">
        <v>1</v>
      </c>
      <c r="F180" s="96">
        <v>25.146999999999998</v>
      </c>
      <c r="H180" s="24"/>
    </row>
    <row r="181" spans="2:8" s="102" customFormat="1" ht="16.899999999999999" customHeight="1">
      <c r="B181" s="24"/>
      <c r="C181" s="97" t="s">
        <v>1</v>
      </c>
      <c r="D181" s="97" t="s">
        <v>937</v>
      </c>
      <c r="E181" s="10" t="s">
        <v>1</v>
      </c>
      <c r="F181" s="98">
        <v>38.369</v>
      </c>
      <c r="H181" s="24"/>
    </row>
    <row r="182" spans="2:8" s="102" customFormat="1" ht="16.899999999999999" customHeight="1">
      <c r="B182" s="24"/>
      <c r="C182" s="97" t="s">
        <v>1</v>
      </c>
      <c r="D182" s="97" t="s">
        <v>379</v>
      </c>
      <c r="E182" s="10" t="s">
        <v>1</v>
      </c>
      <c r="F182" s="98">
        <v>-12.901999999999999</v>
      </c>
      <c r="H182" s="24"/>
    </row>
    <row r="183" spans="2:8" s="102" customFormat="1" ht="16.899999999999999" customHeight="1">
      <c r="B183" s="24"/>
      <c r="C183" s="97" t="s">
        <v>1</v>
      </c>
      <c r="D183" s="97" t="s">
        <v>938</v>
      </c>
      <c r="E183" s="10" t="s">
        <v>1</v>
      </c>
      <c r="F183" s="98">
        <v>-0.32</v>
      </c>
      <c r="H183" s="24"/>
    </row>
    <row r="184" spans="2:8" s="102" customFormat="1" ht="16.899999999999999" customHeight="1">
      <c r="B184" s="24"/>
      <c r="C184" s="97" t="s">
        <v>842</v>
      </c>
      <c r="D184" s="97" t="s">
        <v>236</v>
      </c>
      <c r="E184" s="10" t="s">
        <v>1</v>
      </c>
      <c r="F184" s="98">
        <v>25.146999999999998</v>
      </c>
      <c r="H184" s="24"/>
    </row>
    <row r="185" spans="2:8" s="102" customFormat="1" ht="16.899999999999999" customHeight="1">
      <c r="B185" s="24"/>
      <c r="C185" s="99" t="s">
        <v>1125</v>
      </c>
      <c r="H185" s="24"/>
    </row>
    <row r="186" spans="2:8" s="102" customFormat="1" ht="16.899999999999999" customHeight="1">
      <c r="B186" s="24"/>
      <c r="C186" s="97" t="s">
        <v>375</v>
      </c>
      <c r="D186" s="97" t="s">
        <v>376</v>
      </c>
      <c r="E186" s="10" t="s">
        <v>232</v>
      </c>
      <c r="F186" s="98">
        <v>25.146999999999998</v>
      </c>
      <c r="H186" s="24"/>
    </row>
    <row r="187" spans="2:8" s="102" customFormat="1" ht="16.899999999999999" customHeight="1">
      <c r="B187" s="24"/>
      <c r="C187" s="97" t="s">
        <v>383</v>
      </c>
      <c r="D187" s="97" t="s">
        <v>384</v>
      </c>
      <c r="E187" s="10" t="s">
        <v>355</v>
      </c>
      <c r="F187" s="98">
        <v>50.293999999999997</v>
      </c>
      <c r="H187" s="24"/>
    </row>
    <row r="188" spans="2:8" s="102" customFormat="1" ht="7.35" customHeight="1">
      <c r="B188" s="35"/>
      <c r="C188" s="36"/>
      <c r="D188" s="36"/>
      <c r="E188" s="36"/>
      <c r="F188" s="36"/>
      <c r="G188" s="36"/>
      <c r="H188" s="24"/>
    </row>
    <row r="189" spans="2:8" s="102" customFormat="1"/>
  </sheetData>
  <sheetProtection algorithmName="SHA-512" hashValue="ooE8smws6wOtwASz+ABuFBhaEvra8Ed3JISpoVWFNDo4n8wvFCqMOnotZx7Z5PjZlwCLn0hnjbzdyV5JBXG8+g==" saltValue="F/EgyMzL5U+a32qjFI7Vdw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101 - IO 01.1 Parkoviště </vt:lpstr>
      <vt:lpstr>102 - IO 02.1 Odvodnění p...</vt:lpstr>
      <vt:lpstr>103 - Vedlejší rozpočtové...</vt:lpstr>
      <vt:lpstr>Seznam figur</vt:lpstr>
      <vt:lpstr>'101 - IO 01.1 Parkoviště '!Názvy_tisku</vt:lpstr>
      <vt:lpstr>'102 - IO 02.1 Odvodnění p...'!Názvy_tisku</vt:lpstr>
      <vt:lpstr>'103 - Vedlejší rozpočtové...'!Názvy_tisku</vt:lpstr>
      <vt:lpstr>'Rekapitulace stavby'!Názvy_tisku</vt:lpstr>
      <vt:lpstr>'Seznam figur'!Názvy_tisku</vt:lpstr>
      <vt:lpstr>'101 - IO 01.1 Parkoviště '!Oblast_tisku</vt:lpstr>
      <vt:lpstr>'102 - IO 02.1 Odvodnění p...'!Oblast_tisku</vt:lpstr>
      <vt:lpstr>'103 - Vedlejší rozpočtové...'!Oblast_tisku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Fajfr</dc:creator>
  <cp:lastModifiedBy>Cáb Aleš</cp:lastModifiedBy>
  <dcterms:created xsi:type="dcterms:W3CDTF">2025-10-19T09:44:55Z</dcterms:created>
  <dcterms:modified xsi:type="dcterms:W3CDTF">2026-01-14T05:57:48Z</dcterms:modified>
</cp:coreProperties>
</file>