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ThisWorkbook" defaultThemeVersion="124226"/>
  <mc:AlternateContent xmlns:mc="http://schemas.openxmlformats.org/markup-compatibility/2006">
    <mc:Choice Requires="x15">
      <x15ac:absPath xmlns:x15ac="http://schemas.microsoft.com/office/spreadsheetml/2010/11/ac" url="C:\Users\SES41365\OneDrive - Mott MacDonald\396136 Dopravci ValMez\02 Model\"/>
    </mc:Choice>
  </mc:AlternateContent>
  <xr:revisionPtr revIDLastSave="0" documentId="13_ncr:1_{33BB5A76-2D12-46E1-9212-FBB9A88B0052}" xr6:coauthVersionLast="45" xr6:coauthVersionMax="45" xr10:uidLastSave="{00000000-0000-0000-0000-000000000000}"/>
  <bookViews>
    <workbookView xWindow="-120" yWindow="-120" windowWidth="20730" windowHeight="11160" tabRatio="813" firstSheet="1" activeTab="2" xr2:uid="{00000000-000D-0000-FFFF-FFFF00000000}"/>
  </bookViews>
  <sheets>
    <sheet name="IMS" sheetId="29" state="veryHidden" r:id="rId1"/>
    <sheet name="Informace" sheetId="30" r:id="rId2"/>
    <sheet name="NASTAVENI OBJEDNATELE" sheetId="28" r:id="rId3"/>
    <sheet name="NABIDKA DOPRAVCE" sheetId="27" r:id="rId4"/>
    <sheet name="Nabidkova cena" sheetId="47" r:id="rId5"/>
    <sheet name="Cenova nabidka CELKOVA" sheetId="19" r:id="rId6"/>
    <sheet name="Cenova nabidka NAFTA" sheetId="7" r:id="rId7"/>
    <sheet name="Cenova nabidka CNG" sheetId="33" r:id="rId8"/>
    <sheet name="Cenove indexy" sheetId="32" r:id="rId9"/>
    <sheet name="Skutecnost" sheetId="12" state="veryHidden" r:id="rId10"/>
    <sheet name="Vypocty indexu" sheetId="10" r:id="rId11"/>
    <sheet name="Beh smlouvy" sheetId="25" r:id="rId12"/>
    <sheet name="Vypocty behu" sheetId="45" r:id="rId13"/>
    <sheet name="Vypocty NAFTA_vykon" sheetId="11" r:id="rId14"/>
    <sheet name="Vypocty NAFTA_vozidlo" sheetId="48" r:id="rId15"/>
    <sheet name="Vypocty NAFTA_fix" sheetId="35" r:id="rId16"/>
    <sheet name="Vypocty CNG_vykon" sheetId="41" r:id="rId17"/>
    <sheet name="Vypocty CNG_vozidlo" sheetId="42" r:id="rId18"/>
    <sheet name="Vypocty CNG_fix" sheetId="43" r:id="rId19"/>
    <sheet name="Modelovane odlisnosti" sheetId="14" state="veryHidden" r:id="rId20"/>
  </sheets>
  <externalReferences>
    <externalReference r:id="rId21"/>
    <externalReference r:id="rId22"/>
  </externalReferences>
  <definedNames>
    <definedName name="HH" localSheetId="4">'[1]NASTAVENI OBJEDNATELE'!$H$9</definedName>
    <definedName name="HH">'NASTAVENI OBJEDNATELE'!$H$9</definedName>
    <definedName name="HH_V" localSheetId="4">'[1]NASTAVENI OBJEDNATELE'!$H$10</definedName>
    <definedName name="HH_V">'NASTAVENI OBJEDNATELE'!$H$10</definedName>
    <definedName name="KOEF_KATEGORIE" localSheetId="4">'[1]NASTAVENI OBJEDNATELE'!$H$18</definedName>
    <definedName name="MaxCenaCNG" localSheetId="4">'[1]NASTAVENI OBJEDNATELE'!#REF!</definedName>
    <definedName name="MaxCenaCNG" localSheetId="18">'NASTAVENI OBJEDNATELE'!#REF!</definedName>
    <definedName name="MaxCenaCNG" localSheetId="17">'NASTAVENI OBJEDNATELE'!#REF!</definedName>
    <definedName name="MaxCenaCNG" localSheetId="15">'NASTAVENI OBJEDNATELE'!#REF!</definedName>
    <definedName name="MaxCenaCNG" localSheetId="14">'NASTAVENI OBJEDNATELE'!#REF!</definedName>
    <definedName name="MaxCenaElektro" localSheetId="4">'[1]NASTAVENI OBJEDNATELE'!#REF!</definedName>
    <definedName name="MaxCenaElektro" localSheetId="12">'NASTAVENI OBJEDNATELE'!#REF!</definedName>
    <definedName name="MaxCenaElektro" localSheetId="18">'NASTAVENI OBJEDNATELE'!#REF!</definedName>
    <definedName name="MaxCenaElektro" localSheetId="17">'NASTAVENI OBJEDNATELE'!#REF!</definedName>
    <definedName name="MaxCenaElektro" localSheetId="15">'NASTAVENI OBJEDNATELE'!#REF!</definedName>
    <definedName name="MaxCenaElektro" localSheetId="14">'NASTAVENI OBJEDNATELE'!#REF!</definedName>
    <definedName name="MaxCenaNafta" localSheetId="4">'[1]NASTAVENI OBJEDNATELE'!#REF!</definedName>
    <definedName name="MaxCenaNafta" localSheetId="12">'NASTAVENI OBJEDNATELE'!#REF!</definedName>
    <definedName name="MaxCenaNafta" localSheetId="18">'NASTAVENI OBJEDNATELE'!#REF!</definedName>
    <definedName name="MaxCenaNafta" localSheetId="17">'NASTAVENI OBJEDNATELE'!#REF!</definedName>
    <definedName name="MaxCenaNafta" localSheetId="15">'NASTAVENI OBJEDNATELE'!#REF!</definedName>
    <definedName name="MaxCenaNafta" localSheetId="14">'NASTAVENI OBJEDNATELE'!#REF!</definedName>
    <definedName name="NaPoVo">'NABIDKA DOPRAVCE'!$I$4</definedName>
    <definedName name="_xlnm.Print_Area" localSheetId="11">'Beh smlouvy'!$B$2:$M$32</definedName>
    <definedName name="_xlnm.Print_Area" localSheetId="5">'Cenova nabidka CELKOVA'!$B$3:$K$29</definedName>
    <definedName name="_xlnm.Print_Area" localSheetId="7">'Cenova nabidka CNG'!$B$2:$W$34</definedName>
    <definedName name="_xlnm.Print_Area" localSheetId="6">'Cenova nabidka NAFTA'!$B$2:$W$34</definedName>
    <definedName name="_xlnm.Print_Area" localSheetId="8">'Cenove indexy'!$B$2:$O$37</definedName>
    <definedName name="_xlnm.Print_Area" localSheetId="3">'NABIDKA DOPRAVCE'!$B$2:$O$47</definedName>
    <definedName name="_xlnm.Print_Area" localSheetId="4">'Nabidkova cena'!$B$2:$J$8</definedName>
    <definedName name="_xlnm.Print_Area" localSheetId="2">'NASTAVENI OBJEDNATELE'!$B$2:$N$63</definedName>
    <definedName name="_xlnm.Print_Area" localSheetId="12">'Vypocty behu'!$B$2:$M$14</definedName>
    <definedName name="_xlnm.Print_Area" localSheetId="18">'Vypocty CNG_fix'!$B$2:$N$30</definedName>
    <definedName name="_xlnm.Print_Area" localSheetId="17">'Vypocty CNG_vozidlo'!$B$2:$N$30</definedName>
    <definedName name="_xlnm.Print_Area" localSheetId="16">'Vypocty CNG_vykon'!$B$2:$N$30</definedName>
    <definedName name="_xlnm.Print_Area" localSheetId="10">'Vypocty indexu'!$B$39:$O$64</definedName>
    <definedName name="_xlnm.Print_Area" localSheetId="15">'Vypocty NAFTA_fix'!$B$2:$N$30</definedName>
    <definedName name="_xlnm.Print_Area" localSheetId="14">'Vypocty NAFTA_vozidlo'!$B$2:$N$30</definedName>
    <definedName name="_xlnm.Print_Area" localSheetId="13">'Vypocty NAFTA_vykon'!$B$2:$N$30</definedName>
    <definedName name="PopKOD" localSheetId="7">'NASTAVENI OBJEDNATELE'!#REF!</definedName>
    <definedName name="PopKOD" localSheetId="8">'NASTAVENI OBJEDNATELE'!#REF!</definedName>
    <definedName name="PopKOD" localSheetId="4">'[1]NASTAVENI OBJEDNATELE'!#REF!</definedName>
    <definedName name="PopKOD" localSheetId="12">'NASTAVENI OBJEDNATELE'!#REF!</definedName>
    <definedName name="PopKOD" localSheetId="18">'NASTAVENI OBJEDNATELE'!#REF!</definedName>
    <definedName name="PopKOD" localSheetId="17">'NASTAVENI OBJEDNATELE'!#REF!</definedName>
    <definedName name="PopKOD" localSheetId="15">'NASTAVENI OBJEDNATELE'!#REF!</definedName>
    <definedName name="PopKOD" localSheetId="14">'NASTAVENI OBJEDNATELE'!#REF!</definedName>
    <definedName name="PP" localSheetId="4">'[1]NASTAVENI OBJEDNATELE'!$H$12</definedName>
    <definedName name="PP">'NASTAVENI OBJEDNATELE'!$H$12</definedName>
    <definedName name="PP_V" localSheetId="4">'[1]NASTAVENI OBJEDNATELE'!$H$13</definedName>
    <definedName name="PV_nafta">'NABIDKA DOPRAVCE'!$I$4</definedName>
    <definedName name="PVUD" localSheetId="4">[1]Skutecnost!$G$53</definedName>
    <definedName name="PVUD">Skutecnost!$G$53</definedName>
    <definedName name="SH" localSheetId="4">'[1]NASTAVENI OBJEDNATELE'!$F$9</definedName>
    <definedName name="SH">'NASTAVENI OBJEDNATELE'!$F$9</definedName>
    <definedName name="SH_V" localSheetId="4">'[1]NASTAVENI OBJEDNATELE'!$F$10</definedName>
    <definedName name="SH_V">'NASTAVENI OBJEDNATELE'!$F$10</definedName>
    <definedName name="SnV" localSheetId="7">'NASTAVENI OBJEDNATELE'!#REF!</definedName>
    <definedName name="SnV" localSheetId="8">'NASTAVENI OBJEDNATELE'!#REF!</definedName>
    <definedName name="SnV" localSheetId="4">'[1]NASTAVENI OBJEDNATELE'!#REF!</definedName>
    <definedName name="SnV" localSheetId="12">'NASTAVENI OBJEDNATELE'!#REF!</definedName>
    <definedName name="SnV" localSheetId="18">'NASTAVENI OBJEDNATELE'!#REF!</definedName>
    <definedName name="SnV" localSheetId="17">'NASTAVENI OBJEDNATELE'!#REF!</definedName>
    <definedName name="SnV" localSheetId="15">'NASTAVENI OBJEDNATELE'!#REF!</definedName>
    <definedName name="SnV" localSheetId="14">'NASTAVENI OBJEDNATELE'!#REF!</definedName>
    <definedName name="sPV" localSheetId="7">'NASTAVENI OBJEDNATELE'!#REF!</definedName>
    <definedName name="sPV" localSheetId="8">'NASTAVENI OBJEDNATELE'!#REF!</definedName>
    <definedName name="sPV" localSheetId="4">'[1]NASTAVENI OBJEDNATELE'!#REF!</definedName>
    <definedName name="sPV" localSheetId="12">'NASTAVENI OBJEDNATELE'!#REF!</definedName>
    <definedName name="sPV" localSheetId="18">'NASTAVENI OBJEDNATELE'!#REF!</definedName>
    <definedName name="sPV" localSheetId="17">'NASTAVENI OBJEDNATELE'!#REF!</definedName>
    <definedName name="sPV" localSheetId="15">'NASTAVENI OBJEDNATELE'!#REF!</definedName>
    <definedName name="sPV" localSheetId="14">'NASTAVENI OBJEDNATELE'!#REF!</definedName>
    <definedName name="VR" localSheetId="4">'[1]NASTAVENI OBJEDNATELE'!$H$8</definedName>
    <definedName name="VR">'NASTAVENI OBJEDNATELE'!$H$8</definedName>
    <definedName name="VV_Elektro">'Cenova nabidka CNG'!$L$31</definedName>
    <definedName name="VV_nafta">'Cenova nabidka NAFTA'!$L$31</definedName>
    <definedName name="VV_ostatni" localSheetId="7">#REF!</definedName>
    <definedName name="VV_ostatni" localSheetId="8">#REF!</definedName>
    <definedName name="VV_ostatni" localSheetId="4">#REF!</definedName>
    <definedName name="VV_ostatni" localSheetId="12">#REF!</definedName>
    <definedName name="VV_ostatni" localSheetId="18">#REF!</definedName>
    <definedName name="VV_ostatni" localSheetId="17">#REF!</definedName>
    <definedName name="VV_ostatni" localSheetId="15">#REF!</definedName>
    <definedName name="VV_ostatni" localSheetId="14">#REF!</definedName>
    <definedName name="ZvN" localSheetId="7">'Cenova nabidka NAFTA'!#REF!</definedName>
    <definedName name="ZvN" localSheetId="8">'Cenova nabidka NAFTA'!#REF!</definedName>
    <definedName name="ZvN" localSheetId="4">'[1]Cenova nabidka NAFTA'!#REF!</definedName>
    <definedName name="ZvN" localSheetId="12">'Cenova nabidka NAFTA'!#REF!</definedName>
    <definedName name="ZvN" localSheetId="18">'Cenova nabidka NAFTA'!#REF!</definedName>
    <definedName name="ZvN" localSheetId="17">'Cenova nabidka NAFTA'!#REF!</definedName>
    <definedName name="ZvN" localSheetId="15">'Cenova nabidka NAFTA'!#REF!</definedName>
    <definedName name="ZvN" localSheetId="14">'Cenova nabidka NAFTA'!#REF!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G11" i="25"/>
  <c r="H11" i="25"/>
  <c r="I11" i="25"/>
  <c r="J11" i="25"/>
  <c r="K11" i="25"/>
  <c r="L11" i="25"/>
  <c r="M11" i="25"/>
  <c r="M5" i="25" l="1"/>
  <c r="M7" i="25" s="1"/>
  <c r="L5" i="25"/>
  <c r="L7" i="25" s="1"/>
  <c r="K5" i="25"/>
  <c r="K7" i="25" s="1"/>
  <c r="J5" i="25"/>
  <c r="J7" i="25" s="1"/>
  <c r="I5" i="25"/>
  <c r="I7" i="25" s="1"/>
  <c r="H5" i="25"/>
  <c r="H7" i="25" s="1"/>
  <c r="G5" i="25"/>
  <c r="G7" i="25" s="1"/>
  <c r="F5" i="25"/>
  <c r="F7" i="25" s="1"/>
  <c r="E5" i="25"/>
  <c r="E7" i="25" s="1"/>
  <c r="D5" i="25"/>
  <c r="D7" i="25" s="1"/>
  <c r="F4" i="10" l="1"/>
  <c r="G4" i="10" s="1"/>
  <c r="H4" i="10" s="1"/>
  <c r="I4" i="10" s="1"/>
  <c r="J4" i="10" s="1"/>
  <c r="K4" i="10" s="1"/>
  <c r="L4" i="10" s="1"/>
  <c r="M4" i="10" s="1"/>
  <c r="N4" i="10" s="1"/>
  <c r="O4" i="10" s="1"/>
  <c r="B5" i="10"/>
  <c r="E5" i="10"/>
  <c r="F5" i="10"/>
  <c r="G5" i="10"/>
  <c r="H5" i="10"/>
  <c r="I5" i="10"/>
  <c r="J5" i="10"/>
  <c r="K5" i="10"/>
  <c r="L5" i="10"/>
  <c r="M5" i="10"/>
  <c r="N5" i="10"/>
  <c r="O5" i="10"/>
  <c r="B6" i="10"/>
  <c r="E6" i="10"/>
  <c r="F6" i="10"/>
  <c r="G6" i="10"/>
  <c r="H6" i="10"/>
  <c r="I6" i="10"/>
  <c r="J6" i="10"/>
  <c r="K6" i="10"/>
  <c r="L6" i="10"/>
  <c r="M6" i="10"/>
  <c r="N6" i="10"/>
  <c r="O6" i="10"/>
  <c r="B7" i="10"/>
  <c r="E7" i="10"/>
  <c r="F7" i="10"/>
  <c r="G7" i="10"/>
  <c r="H7" i="10"/>
  <c r="I7" i="10"/>
  <c r="J7" i="10"/>
  <c r="K7" i="10"/>
  <c r="L7" i="10"/>
  <c r="M7" i="10"/>
  <c r="N7" i="10"/>
  <c r="O7" i="10"/>
  <c r="B8" i="10"/>
  <c r="E8" i="10"/>
  <c r="F8" i="10"/>
  <c r="G8" i="10"/>
  <c r="H8" i="10"/>
  <c r="I8" i="10"/>
  <c r="J8" i="10"/>
  <c r="K8" i="10"/>
  <c r="L8" i="10"/>
  <c r="M8" i="10"/>
  <c r="N8" i="10"/>
  <c r="O8" i="10"/>
  <c r="B9" i="10"/>
  <c r="E9" i="10"/>
  <c r="F9" i="10"/>
  <c r="G9" i="10"/>
  <c r="H9" i="10"/>
  <c r="I9" i="10"/>
  <c r="J9" i="10"/>
  <c r="K9" i="10"/>
  <c r="L9" i="10"/>
  <c r="M9" i="10"/>
  <c r="N9" i="10"/>
  <c r="O9" i="10"/>
  <c r="B10" i="10"/>
  <c r="E10" i="10"/>
  <c r="F10" i="10"/>
  <c r="G10" i="10"/>
  <c r="H10" i="10"/>
  <c r="I10" i="10"/>
  <c r="J10" i="10"/>
  <c r="K10" i="10"/>
  <c r="L10" i="10"/>
  <c r="M10" i="10"/>
  <c r="N10" i="10"/>
  <c r="O10" i="10"/>
  <c r="B11" i="10"/>
  <c r="E11" i="10"/>
  <c r="F11" i="10"/>
  <c r="G11" i="10"/>
  <c r="H11" i="10"/>
  <c r="I11" i="10"/>
  <c r="J11" i="10"/>
  <c r="K11" i="10"/>
  <c r="L11" i="10"/>
  <c r="M11" i="10"/>
  <c r="N11" i="10"/>
  <c r="O11" i="10"/>
  <c r="B12" i="10"/>
  <c r="E12" i="10"/>
  <c r="F12" i="10"/>
  <c r="G12" i="10"/>
  <c r="H12" i="10"/>
  <c r="I12" i="10"/>
  <c r="J12" i="10"/>
  <c r="K12" i="10"/>
  <c r="L12" i="10"/>
  <c r="M12" i="10"/>
  <c r="N12" i="10"/>
  <c r="O12" i="10"/>
  <c r="J17" i="10"/>
  <c r="P17" i="10" s="1"/>
  <c r="P43" i="10" s="1"/>
  <c r="J18" i="10"/>
  <c r="J19" i="10"/>
  <c r="P19" i="10" s="1"/>
  <c r="P45" i="10" s="1"/>
  <c r="J20" i="10"/>
  <c r="J21" i="10"/>
  <c r="P21" i="10" s="1"/>
  <c r="P47" i="10" s="1"/>
  <c r="J22" i="10"/>
  <c r="J23" i="10"/>
  <c r="J24" i="10"/>
  <c r="J25" i="10"/>
  <c r="P25" i="10" s="1"/>
  <c r="P51" i="10" s="1"/>
  <c r="J26" i="10"/>
  <c r="J27" i="10"/>
  <c r="P27" i="10" s="1"/>
  <c r="P53" i="10" s="1"/>
  <c r="J28" i="10"/>
  <c r="J29" i="10"/>
  <c r="J30" i="10"/>
  <c r="P30" i="10" s="1"/>
  <c r="P56" i="10" s="1"/>
  <c r="J31" i="10"/>
  <c r="J32" i="10"/>
  <c r="J33" i="10"/>
  <c r="P33" i="10" s="1"/>
  <c r="P59" i="10" s="1"/>
  <c r="J34" i="10"/>
  <c r="J35" i="10"/>
  <c r="P35" i="10"/>
  <c r="P61" i="10" s="1"/>
  <c r="J37" i="10"/>
  <c r="J38" i="10"/>
  <c r="P38" i="10" s="1"/>
  <c r="P64" i="10" s="1"/>
  <c r="P29" i="10" l="1"/>
  <c r="P55" i="10" s="1"/>
  <c r="P22" i="10"/>
  <c r="P48" i="10" s="1"/>
  <c r="P23" i="10"/>
  <c r="P49" i="10" s="1"/>
  <c r="P32" i="10"/>
  <c r="P58" i="10" s="1"/>
  <c r="P24" i="10"/>
  <c r="P50" i="10" s="1"/>
  <c r="P31" i="10"/>
  <c r="P57" i="10" s="1"/>
  <c r="P26" i="10"/>
  <c r="P52" i="10" s="1"/>
  <c r="P18" i="10"/>
  <c r="P44" i="10" s="1"/>
  <c r="P34" i="10"/>
  <c r="P60" i="10" s="1"/>
  <c r="P37" i="10"/>
  <c r="P63" i="10" s="1"/>
  <c r="P28" i="10"/>
  <c r="P54" i="10" s="1"/>
  <c r="P20" i="10"/>
  <c r="P46" i="10" s="1"/>
  <c r="E5" i="48"/>
  <c r="F5" i="48" s="1"/>
  <c r="G5" i="48" s="1"/>
  <c r="H5" i="48" s="1"/>
  <c r="I5" i="48" s="1"/>
  <c r="J5" i="48" s="1"/>
  <c r="K5" i="48" s="1"/>
  <c r="L5" i="48" s="1"/>
  <c r="M5" i="48" s="1"/>
  <c r="N5" i="48" s="1"/>
  <c r="D23" i="45" l="1"/>
  <c r="E23" i="45" s="1"/>
  <c r="F23" i="45" s="1"/>
  <c r="G23" i="45" s="1"/>
  <c r="H23" i="45" s="1"/>
  <c r="I23" i="45" s="1"/>
  <c r="J23" i="45" s="1"/>
  <c r="K23" i="45" s="1"/>
  <c r="L23" i="45" s="1"/>
  <c r="M23" i="45" s="1"/>
  <c r="P18" i="32" l="1"/>
  <c r="W31" i="33" l="1"/>
  <c r="W8" i="33" s="1"/>
  <c r="V31" i="33"/>
  <c r="V8" i="33" s="1"/>
  <c r="U31" i="33"/>
  <c r="U8" i="33" s="1"/>
  <c r="T31" i="33"/>
  <c r="T8" i="33" s="1"/>
  <c r="S31" i="33"/>
  <c r="S8" i="33" s="1"/>
  <c r="R31" i="33"/>
  <c r="R8" i="33" s="1"/>
  <c r="Q31" i="33"/>
  <c r="Q8" i="33" s="1"/>
  <c r="P31" i="33"/>
  <c r="P8" i="33" s="1"/>
  <c r="O31" i="33"/>
  <c r="O8" i="33" s="1"/>
  <c r="N31" i="33"/>
  <c r="N8" i="33" s="1"/>
  <c r="I28" i="7"/>
  <c r="N44" i="27"/>
  <c r="W31" i="7" s="1"/>
  <c r="M44" i="27"/>
  <c r="V31" i="7" s="1"/>
  <c r="L44" i="27"/>
  <c r="U31" i="7" s="1"/>
  <c r="K44" i="27"/>
  <c r="T31" i="7" s="1"/>
  <c r="J44" i="27"/>
  <c r="S31" i="7" s="1"/>
  <c r="I44" i="27"/>
  <c r="R31" i="7" s="1"/>
  <c r="H44" i="27"/>
  <c r="Q31" i="7" s="1"/>
  <c r="G44" i="27"/>
  <c r="F44" i="27"/>
  <c r="E44" i="27"/>
  <c r="I17" i="45" l="1"/>
  <c r="I9" i="25"/>
  <c r="M17" i="45"/>
  <c r="M9" i="25"/>
  <c r="J17" i="45"/>
  <c r="J9" i="25"/>
  <c r="K17" i="45"/>
  <c r="K9" i="25"/>
  <c r="G17" i="45"/>
  <c r="G9" i="25"/>
  <c r="H17" i="45"/>
  <c r="H9" i="25"/>
  <c r="L17" i="45"/>
  <c r="L9" i="25"/>
  <c r="O31" i="7"/>
  <c r="N31" i="7"/>
  <c r="D9" i="25" s="1"/>
  <c r="P31" i="7"/>
  <c r="J24" i="45"/>
  <c r="G24" i="45"/>
  <c r="H24" i="45"/>
  <c r="L24" i="45"/>
  <c r="F24" i="45"/>
  <c r="K24" i="45"/>
  <c r="D24" i="45"/>
  <c r="E24" i="45"/>
  <c r="I24" i="45"/>
  <c r="M24" i="45"/>
  <c r="M7" i="14"/>
  <c r="L7" i="14"/>
  <c r="L7" i="12" s="1"/>
  <c r="K7" i="14"/>
  <c r="J7" i="14"/>
  <c r="I7" i="14"/>
  <c r="H7" i="14"/>
  <c r="H7" i="12" s="1"/>
  <c r="M6" i="14"/>
  <c r="L6" i="14"/>
  <c r="K6" i="14"/>
  <c r="J6" i="14"/>
  <c r="J6" i="12" s="1"/>
  <c r="I6" i="14"/>
  <c r="H6" i="14"/>
  <c r="E4" i="14"/>
  <c r="F4" i="14" s="1"/>
  <c r="G4" i="14" s="1"/>
  <c r="H4" i="14" s="1"/>
  <c r="I4" i="14" s="1"/>
  <c r="J4" i="14" s="1"/>
  <c r="K4" i="14" s="1"/>
  <c r="L4" i="14" s="1"/>
  <c r="M4" i="14" s="1"/>
  <c r="N4" i="14" s="1"/>
  <c r="E5" i="43"/>
  <c r="F5" i="43" s="1"/>
  <c r="G5" i="43" s="1"/>
  <c r="H5" i="43" s="1"/>
  <c r="I5" i="43" s="1"/>
  <c r="J5" i="43" s="1"/>
  <c r="K5" i="43" s="1"/>
  <c r="L5" i="43" s="1"/>
  <c r="M5" i="43" s="1"/>
  <c r="N5" i="43" s="1"/>
  <c r="E5" i="42"/>
  <c r="F5" i="42" s="1"/>
  <c r="G5" i="42" s="1"/>
  <c r="H5" i="42" s="1"/>
  <c r="I5" i="42" s="1"/>
  <c r="J5" i="42" s="1"/>
  <c r="K5" i="42" s="1"/>
  <c r="L5" i="42" s="1"/>
  <c r="M5" i="42" s="1"/>
  <c r="N5" i="42" s="1"/>
  <c r="E5" i="41"/>
  <c r="F5" i="41" s="1"/>
  <c r="G5" i="41" s="1"/>
  <c r="H5" i="41" s="1"/>
  <c r="I5" i="41" s="1"/>
  <c r="J5" i="41" s="1"/>
  <c r="K5" i="41" s="1"/>
  <c r="L5" i="41" s="1"/>
  <c r="M5" i="41" s="1"/>
  <c r="N5" i="41" s="1"/>
  <c r="E5" i="35"/>
  <c r="F5" i="35" s="1"/>
  <c r="G5" i="35" s="1"/>
  <c r="H5" i="35" s="1"/>
  <c r="I5" i="35" s="1"/>
  <c r="J5" i="35" s="1"/>
  <c r="K5" i="35" s="1"/>
  <c r="L5" i="35" s="1"/>
  <c r="M5" i="35" s="1"/>
  <c r="N5" i="35" s="1"/>
  <c r="E5" i="11"/>
  <c r="F5" i="11" s="1"/>
  <c r="G5" i="11" s="1"/>
  <c r="H5" i="11" s="1"/>
  <c r="I5" i="11" s="1"/>
  <c r="J5" i="11" s="1"/>
  <c r="K5" i="11" s="1"/>
  <c r="L5" i="11" s="1"/>
  <c r="M5" i="11" s="1"/>
  <c r="N5" i="11" s="1"/>
  <c r="D4" i="45"/>
  <c r="E4" i="45" s="1"/>
  <c r="F4" i="45" s="1"/>
  <c r="G4" i="45" s="1"/>
  <c r="H4" i="45" s="1"/>
  <c r="I4" i="45" s="1"/>
  <c r="J4" i="45" s="1"/>
  <c r="K4" i="45" s="1"/>
  <c r="L4" i="45" s="1"/>
  <c r="M4" i="45" s="1"/>
  <c r="D16" i="45"/>
  <c r="E16" i="45" s="1"/>
  <c r="F16" i="45" s="1"/>
  <c r="G16" i="45" s="1"/>
  <c r="H16" i="45" s="1"/>
  <c r="I16" i="45" s="1"/>
  <c r="J16" i="45" s="1"/>
  <c r="K16" i="45" s="1"/>
  <c r="L16" i="45" s="1"/>
  <c r="M16" i="45" s="1"/>
  <c r="D10" i="45"/>
  <c r="E10" i="45" s="1"/>
  <c r="F10" i="45" s="1"/>
  <c r="G10" i="45" s="1"/>
  <c r="H10" i="45" s="1"/>
  <c r="I10" i="45" s="1"/>
  <c r="J10" i="45" s="1"/>
  <c r="K10" i="45" s="1"/>
  <c r="L10" i="45" s="1"/>
  <c r="M10" i="45" s="1"/>
  <c r="D30" i="25"/>
  <c r="E30" i="25" s="1"/>
  <c r="F30" i="25" s="1"/>
  <c r="G30" i="25" s="1"/>
  <c r="H30" i="25" s="1"/>
  <c r="I30" i="25" s="1"/>
  <c r="J30" i="25" s="1"/>
  <c r="K30" i="25" s="1"/>
  <c r="L30" i="25" s="1"/>
  <c r="M30" i="25" s="1"/>
  <c r="D25" i="25"/>
  <c r="E25" i="25" s="1"/>
  <c r="F25" i="25" s="1"/>
  <c r="G25" i="25" s="1"/>
  <c r="H25" i="25" s="1"/>
  <c r="I25" i="25" s="1"/>
  <c r="J25" i="25" s="1"/>
  <c r="K25" i="25" s="1"/>
  <c r="L25" i="25" s="1"/>
  <c r="M25" i="25" s="1"/>
  <c r="D20" i="25"/>
  <c r="E20" i="25" s="1"/>
  <c r="F20" i="25" s="1"/>
  <c r="G20" i="25" s="1"/>
  <c r="H20" i="25" s="1"/>
  <c r="I20" i="25" s="1"/>
  <c r="J20" i="25" s="1"/>
  <c r="K20" i="25" s="1"/>
  <c r="L20" i="25" s="1"/>
  <c r="M20" i="25" s="1"/>
  <c r="M6" i="45"/>
  <c r="D4" i="25"/>
  <c r="E4" i="25" s="1"/>
  <c r="F4" i="25" s="1"/>
  <c r="G4" i="25" s="1"/>
  <c r="H4" i="25" s="1"/>
  <c r="I4" i="25" s="1"/>
  <c r="J4" i="25" s="1"/>
  <c r="K4" i="25" s="1"/>
  <c r="L4" i="25" s="1"/>
  <c r="M4" i="25" s="1"/>
  <c r="J38" i="12"/>
  <c r="B37" i="12"/>
  <c r="B33" i="12"/>
  <c r="N31" i="12"/>
  <c r="J31" i="12"/>
  <c r="G31" i="12"/>
  <c r="F31" i="12"/>
  <c r="N28" i="12"/>
  <c r="N39" i="12" s="1"/>
  <c r="M28" i="12"/>
  <c r="M38" i="12" s="1"/>
  <c r="L28" i="12"/>
  <c r="L38" i="12" s="1"/>
  <c r="K28" i="12"/>
  <c r="K39" i="12" s="1"/>
  <c r="M43" i="12" s="1"/>
  <c r="J28" i="12"/>
  <c r="J39" i="12" s="1"/>
  <c r="I28" i="12"/>
  <c r="I39" i="12" s="1"/>
  <c r="H28" i="12"/>
  <c r="H38" i="12" s="1"/>
  <c r="J42" i="12" s="1"/>
  <c r="G28" i="12"/>
  <c r="G39" i="12" s="1"/>
  <c r="F28" i="12"/>
  <c r="F39" i="12" s="1"/>
  <c r="E28" i="12"/>
  <c r="E27" i="12" s="1"/>
  <c r="G27" i="12"/>
  <c r="N7" i="12"/>
  <c r="M7" i="12"/>
  <c r="K7" i="12"/>
  <c r="J7" i="12"/>
  <c r="I7" i="12"/>
  <c r="G7" i="12"/>
  <c r="F7" i="12"/>
  <c r="E7" i="12"/>
  <c r="N6" i="12"/>
  <c r="M6" i="12"/>
  <c r="L6" i="12"/>
  <c r="K6" i="12"/>
  <c r="I6" i="12"/>
  <c r="H6" i="12"/>
  <c r="G6" i="12"/>
  <c r="F6" i="12"/>
  <c r="E6" i="12"/>
  <c r="E4" i="12"/>
  <c r="F4" i="12" s="1"/>
  <c r="G4" i="12" s="1"/>
  <c r="H4" i="12" s="1"/>
  <c r="I4" i="12" s="1"/>
  <c r="J4" i="12" s="1"/>
  <c r="K4" i="12" s="1"/>
  <c r="L4" i="12" s="1"/>
  <c r="M4" i="12" s="1"/>
  <c r="N4" i="12" s="1"/>
  <c r="P37" i="32"/>
  <c r="P36" i="32"/>
  <c r="P35" i="32"/>
  <c r="P34" i="32"/>
  <c r="P33" i="32"/>
  <c r="P32" i="32"/>
  <c r="P31" i="32"/>
  <c r="P30" i="32"/>
  <c r="P29" i="32"/>
  <c r="P28" i="32"/>
  <c r="P27" i="32"/>
  <c r="P26" i="32"/>
  <c r="P25" i="32"/>
  <c r="P24" i="32"/>
  <c r="P23" i="32"/>
  <c r="P22" i="32"/>
  <c r="P21" i="32"/>
  <c r="P20" i="32"/>
  <c r="P19" i="32"/>
  <c r="P17" i="32"/>
  <c r="F4" i="32"/>
  <c r="G4" i="32" s="1"/>
  <c r="H4" i="32" s="1"/>
  <c r="I4" i="32" s="1"/>
  <c r="J4" i="32" s="1"/>
  <c r="K4" i="32" s="1"/>
  <c r="L4" i="32" s="1"/>
  <c r="M4" i="32" s="1"/>
  <c r="N4" i="32" s="1"/>
  <c r="O4" i="32" s="1"/>
  <c r="L31" i="33"/>
  <c r="L8" i="33" s="1"/>
  <c r="I28" i="33"/>
  <c r="I27" i="33"/>
  <c r="I25" i="33"/>
  <c r="I24" i="33"/>
  <c r="P24" i="33" s="1"/>
  <c r="I23" i="33"/>
  <c r="T23" i="33" s="1"/>
  <c r="I22" i="33"/>
  <c r="I21" i="33"/>
  <c r="I20" i="33"/>
  <c r="I19" i="33"/>
  <c r="V19" i="33" s="1"/>
  <c r="I18" i="33"/>
  <c r="N18" i="33" s="1"/>
  <c r="I17" i="33"/>
  <c r="I16" i="33"/>
  <c r="I15" i="33"/>
  <c r="I14" i="33"/>
  <c r="N14" i="33" s="1"/>
  <c r="I13" i="33"/>
  <c r="I12" i="33"/>
  <c r="I11" i="33"/>
  <c r="I10" i="33"/>
  <c r="I9" i="33"/>
  <c r="I8" i="33"/>
  <c r="I8" i="19" s="1"/>
  <c r="W28" i="7"/>
  <c r="V28" i="7"/>
  <c r="U28" i="7"/>
  <c r="S28" i="7"/>
  <c r="R28" i="7"/>
  <c r="O28" i="7"/>
  <c r="I27" i="7"/>
  <c r="I25" i="7"/>
  <c r="I24" i="7"/>
  <c r="U24" i="7" s="1"/>
  <c r="I23" i="7"/>
  <c r="I22" i="7"/>
  <c r="I21" i="7"/>
  <c r="I20" i="7"/>
  <c r="I19" i="7"/>
  <c r="V19" i="7" s="1"/>
  <c r="I18" i="7"/>
  <c r="I17" i="7"/>
  <c r="I16" i="7"/>
  <c r="W16" i="7" s="1"/>
  <c r="I15" i="7"/>
  <c r="I14" i="7"/>
  <c r="I13" i="7"/>
  <c r="I12" i="7"/>
  <c r="I11" i="7"/>
  <c r="I10" i="7"/>
  <c r="I9" i="7"/>
  <c r="I7" i="7"/>
  <c r="G28" i="19"/>
  <c r="F28" i="19"/>
  <c r="G25" i="19"/>
  <c r="G25" i="33" s="1"/>
  <c r="F25" i="19"/>
  <c r="F25" i="33" s="1"/>
  <c r="G24" i="19"/>
  <c r="G24" i="33" s="1"/>
  <c r="F24" i="19"/>
  <c r="F24" i="33" s="1"/>
  <c r="G23" i="19"/>
  <c r="G23" i="33" s="1"/>
  <c r="F23" i="19"/>
  <c r="F23" i="33" s="1"/>
  <c r="G22" i="19"/>
  <c r="G22" i="7" s="1"/>
  <c r="F22" i="19"/>
  <c r="F22" i="33" s="1"/>
  <c r="H21" i="19"/>
  <c r="G21" i="19"/>
  <c r="G21" i="33" s="1"/>
  <c r="F21" i="19"/>
  <c r="F21" i="7" s="1"/>
  <c r="H20" i="19"/>
  <c r="G20" i="19"/>
  <c r="G20" i="33" s="1"/>
  <c r="F20" i="19"/>
  <c r="F20" i="33" s="1"/>
  <c r="H19" i="19"/>
  <c r="G19" i="19"/>
  <c r="G19" i="7" s="1"/>
  <c r="F19" i="19"/>
  <c r="F19" i="33" s="1"/>
  <c r="G18" i="19"/>
  <c r="G18" i="7" s="1"/>
  <c r="F18" i="19"/>
  <c r="F18" i="33" s="1"/>
  <c r="G15" i="19"/>
  <c r="G15" i="33" s="1"/>
  <c r="F15" i="19"/>
  <c r="F15" i="33" s="1"/>
  <c r="F14" i="19"/>
  <c r="F14" i="33" s="1"/>
  <c r="G10" i="19"/>
  <c r="G10" i="7" s="1"/>
  <c r="F10" i="19"/>
  <c r="F10" i="33" s="1"/>
  <c r="G9" i="19"/>
  <c r="G9" i="7" s="1"/>
  <c r="F9" i="19"/>
  <c r="F9" i="7" s="1"/>
  <c r="F8" i="19"/>
  <c r="F8" i="33" s="1"/>
  <c r="F7" i="19"/>
  <c r="F7" i="7" s="1"/>
  <c r="N41" i="27"/>
  <c r="M41" i="27"/>
  <c r="L41" i="27"/>
  <c r="K41" i="27"/>
  <c r="J41" i="27"/>
  <c r="I41" i="27"/>
  <c r="H41" i="27"/>
  <c r="G41" i="27"/>
  <c r="F19" i="45" s="1"/>
  <c r="F41" i="27"/>
  <c r="E19" i="45" s="1"/>
  <c r="E41" i="27"/>
  <c r="D19" i="45" s="1"/>
  <c r="E40" i="27"/>
  <c r="I32" i="27"/>
  <c r="H28" i="19" s="1"/>
  <c r="H31" i="27"/>
  <c r="G27" i="19" s="1"/>
  <c r="G27" i="33" s="1"/>
  <c r="G31" i="27"/>
  <c r="K30" i="27"/>
  <c r="K33" i="27" s="1"/>
  <c r="J30" i="27"/>
  <c r="J33" i="27" s="1"/>
  <c r="I29" i="27"/>
  <c r="H25" i="19" s="1"/>
  <c r="I28" i="27"/>
  <c r="H24" i="19" s="1"/>
  <c r="I27" i="27"/>
  <c r="H23" i="19" s="1"/>
  <c r="I26" i="27"/>
  <c r="H22" i="19" s="1"/>
  <c r="I22" i="27"/>
  <c r="H18" i="19" s="1"/>
  <c r="H21" i="27"/>
  <c r="G17" i="19" s="1"/>
  <c r="G17" i="7" s="1"/>
  <c r="G21" i="27"/>
  <c r="F17" i="19" s="1"/>
  <c r="F17" i="7" s="1"/>
  <c r="G20" i="27"/>
  <c r="F16" i="19" s="1"/>
  <c r="F16" i="7" s="1"/>
  <c r="I19" i="27"/>
  <c r="H15" i="19" s="1"/>
  <c r="I18" i="27"/>
  <c r="H18" i="27" s="1"/>
  <c r="G14" i="19" s="1"/>
  <c r="G14" i="7" s="1"/>
  <c r="H17" i="27"/>
  <c r="G13" i="19" s="1"/>
  <c r="G13" i="7" s="1"/>
  <c r="G17" i="27"/>
  <c r="F13" i="19" s="1"/>
  <c r="F13" i="7" s="1"/>
  <c r="H16" i="27"/>
  <c r="G12" i="19" s="1"/>
  <c r="G16" i="27"/>
  <c r="H15" i="27"/>
  <c r="G11" i="19" s="1"/>
  <c r="G11" i="33" s="1"/>
  <c r="G15" i="27"/>
  <c r="F11" i="19" s="1"/>
  <c r="F11" i="33" s="1"/>
  <c r="I14" i="27"/>
  <c r="H10" i="19" s="1"/>
  <c r="I13" i="27"/>
  <c r="H9" i="19" s="1"/>
  <c r="I12" i="27"/>
  <c r="H8" i="19" s="1"/>
  <c r="I11" i="27"/>
  <c r="H7" i="19" s="1"/>
  <c r="N67" i="28"/>
  <c r="M67" i="28"/>
  <c r="L67" i="28"/>
  <c r="K67" i="28"/>
  <c r="J67" i="28"/>
  <c r="I67" i="28"/>
  <c r="H67" i="28"/>
  <c r="G67" i="28"/>
  <c r="F67" i="28"/>
  <c r="E67" i="28"/>
  <c r="N66" i="28"/>
  <c r="M66" i="28"/>
  <c r="L66" i="28"/>
  <c r="K66" i="28"/>
  <c r="J66" i="28"/>
  <c r="I66" i="28"/>
  <c r="H66" i="28"/>
  <c r="G66" i="28"/>
  <c r="F66" i="28"/>
  <c r="E66" i="28"/>
  <c r="E58" i="28"/>
  <c r="F58" i="28" s="1"/>
  <c r="G58" i="28" s="1"/>
  <c r="H58" i="28" s="1"/>
  <c r="I58" i="28" s="1"/>
  <c r="J58" i="28" s="1"/>
  <c r="K58" i="28" s="1"/>
  <c r="L58" i="28" s="1"/>
  <c r="M58" i="28" s="1"/>
  <c r="N58" i="28" s="1"/>
  <c r="E48" i="28"/>
  <c r="F48" i="28" s="1"/>
  <c r="G48" i="28" s="1"/>
  <c r="H48" i="28" s="1"/>
  <c r="I48" i="28" s="1"/>
  <c r="J48" i="28" s="1"/>
  <c r="K48" i="28" s="1"/>
  <c r="L48" i="28" s="1"/>
  <c r="M48" i="28" s="1"/>
  <c r="N48" i="28" s="1"/>
  <c r="I40" i="28"/>
  <c r="I29" i="28"/>
  <c r="I20" i="27" s="1"/>
  <c r="I26" i="28"/>
  <c r="I25" i="28"/>
  <c r="I24" i="28"/>
  <c r="K38" i="12" l="1"/>
  <c r="M42" i="12" s="1"/>
  <c r="K31" i="12"/>
  <c r="F38" i="12"/>
  <c r="N38" i="12"/>
  <c r="G38" i="12"/>
  <c r="L31" i="7"/>
  <c r="K7" i="19" s="1"/>
  <c r="J13" i="25"/>
  <c r="J15" i="25" s="1"/>
  <c r="J26" i="45"/>
  <c r="J19" i="45"/>
  <c r="K19" i="45"/>
  <c r="K13" i="25"/>
  <c r="K15" i="25" s="1"/>
  <c r="K26" i="45"/>
  <c r="D13" i="25"/>
  <c r="D15" i="25" s="1"/>
  <c r="D26" i="45"/>
  <c r="H19" i="45"/>
  <c r="H26" i="45"/>
  <c r="H13" i="25"/>
  <c r="H15" i="25" s="1"/>
  <c r="L13" i="25"/>
  <c r="L15" i="25" s="1"/>
  <c r="L19" i="45"/>
  <c r="L26" i="45"/>
  <c r="F13" i="25"/>
  <c r="F15" i="25" s="1"/>
  <c r="F26" i="45"/>
  <c r="G19" i="45"/>
  <c r="G26" i="45"/>
  <c r="G13" i="25"/>
  <c r="G15" i="25" s="1"/>
  <c r="E26" i="45"/>
  <c r="E13" i="25"/>
  <c r="E15" i="25" s="1"/>
  <c r="I26" i="45"/>
  <c r="I13" i="25"/>
  <c r="I15" i="25" s="1"/>
  <c r="I19" i="45"/>
  <c r="M26" i="45"/>
  <c r="M19" i="45"/>
  <c r="M13" i="25"/>
  <c r="M15" i="25" s="1"/>
  <c r="U12" i="7"/>
  <c r="V11" i="33"/>
  <c r="E17" i="45"/>
  <c r="E9" i="25"/>
  <c r="E11" i="25" s="1"/>
  <c r="E6" i="45" s="1"/>
  <c r="D17" i="45"/>
  <c r="D11" i="25"/>
  <c r="D6" i="45" s="1"/>
  <c r="F17" i="45"/>
  <c r="F9" i="25"/>
  <c r="G6" i="45"/>
  <c r="K6" i="45"/>
  <c r="L6" i="45"/>
  <c r="I7" i="19"/>
  <c r="H6" i="45"/>
  <c r="I6" i="45"/>
  <c r="F6" i="45"/>
  <c r="M39" i="12"/>
  <c r="F27" i="12"/>
  <c r="E31" i="12"/>
  <c r="I31" i="12"/>
  <c r="M31" i="12"/>
  <c r="E38" i="12"/>
  <c r="G42" i="12" s="1"/>
  <c r="I38" i="12"/>
  <c r="H39" i="12"/>
  <c r="J43" i="12" s="1"/>
  <c r="J48" i="12" s="1"/>
  <c r="L39" i="12"/>
  <c r="E39" i="12"/>
  <c r="G43" i="12" s="1"/>
  <c r="G48" i="12" s="1"/>
  <c r="H31" i="12"/>
  <c r="L31" i="12"/>
  <c r="F40" i="27"/>
  <c r="N5" i="33"/>
  <c r="N5" i="7"/>
  <c r="F28" i="33"/>
  <c r="F28" i="7"/>
  <c r="G28" i="33"/>
  <c r="G28" i="7"/>
  <c r="V20" i="7"/>
  <c r="V9" i="7"/>
  <c r="V13" i="7"/>
  <c r="V25" i="7"/>
  <c r="N28" i="7"/>
  <c r="P28" i="7"/>
  <c r="Q28" i="7"/>
  <c r="T28" i="7"/>
  <c r="V27" i="7"/>
  <c r="O9" i="33"/>
  <c r="N13" i="33"/>
  <c r="P17" i="33"/>
  <c r="Q11" i="7"/>
  <c r="U15" i="7"/>
  <c r="Q23" i="7"/>
  <c r="W10" i="33"/>
  <c r="T22" i="33"/>
  <c r="T27" i="33"/>
  <c r="N12" i="7"/>
  <c r="N15" i="7"/>
  <c r="R9" i="33"/>
  <c r="V24" i="7"/>
  <c r="R22" i="33"/>
  <c r="N27" i="33"/>
  <c r="N7" i="7"/>
  <c r="R10" i="33"/>
  <c r="N9" i="33"/>
  <c r="S14" i="33"/>
  <c r="U13" i="33"/>
  <c r="N19" i="7"/>
  <c r="N23" i="7"/>
  <c r="Q15" i="7"/>
  <c r="U27" i="7"/>
  <c r="V14" i="33"/>
  <c r="N19" i="33"/>
  <c r="W22" i="33"/>
  <c r="V27" i="33"/>
  <c r="I21" i="27"/>
  <c r="H17" i="19" s="1"/>
  <c r="H14" i="19"/>
  <c r="Q19" i="7"/>
  <c r="I26" i="33"/>
  <c r="I29" i="33" s="1"/>
  <c r="H5" i="47" s="1"/>
  <c r="S19" i="33"/>
  <c r="O19" i="33"/>
  <c r="S22" i="33"/>
  <c r="W27" i="33"/>
  <c r="H20" i="33"/>
  <c r="O23" i="7"/>
  <c r="S23" i="7"/>
  <c r="W15" i="7"/>
  <c r="N22" i="33"/>
  <c r="R23" i="33"/>
  <c r="P20" i="33"/>
  <c r="T24" i="33"/>
  <c r="L15" i="7"/>
  <c r="R11" i="7"/>
  <c r="R15" i="7"/>
  <c r="V17" i="7"/>
  <c r="W13" i="33"/>
  <c r="V7" i="7"/>
  <c r="V11" i="7"/>
  <c r="V12" i="7"/>
  <c r="R16" i="7"/>
  <c r="R19" i="7"/>
  <c r="N20" i="7"/>
  <c r="R23" i="7"/>
  <c r="R24" i="7"/>
  <c r="N27" i="7"/>
  <c r="T9" i="33"/>
  <c r="T17" i="33"/>
  <c r="T19" i="33"/>
  <c r="O27" i="33"/>
  <c r="I15" i="27"/>
  <c r="H11" i="19" s="1"/>
  <c r="R7" i="7"/>
  <c r="R12" i="7"/>
  <c r="N16" i="7"/>
  <c r="V21" i="7"/>
  <c r="N24" i="7"/>
  <c r="W18" i="33"/>
  <c r="H12" i="27"/>
  <c r="G8" i="19" s="1"/>
  <c r="G8" i="33" s="1"/>
  <c r="H8" i="33" s="1"/>
  <c r="W7" i="7"/>
  <c r="N11" i="7"/>
  <c r="W12" i="7"/>
  <c r="V15" i="7"/>
  <c r="V16" i="7"/>
  <c r="S19" i="7"/>
  <c r="R20" i="7"/>
  <c r="V23" i="7"/>
  <c r="R27" i="7"/>
  <c r="T13" i="33"/>
  <c r="W16" i="33"/>
  <c r="T18" i="33"/>
  <c r="S23" i="33"/>
  <c r="I16" i="27"/>
  <c r="H12" i="19" s="1"/>
  <c r="W19" i="7"/>
  <c r="S20" i="7"/>
  <c r="Q27" i="7"/>
  <c r="O10" i="33"/>
  <c r="O13" i="33"/>
  <c r="S20" i="33"/>
  <c r="O22" i="33"/>
  <c r="W23" i="33"/>
  <c r="S27" i="33"/>
  <c r="U7" i="7"/>
  <c r="U11" i="7"/>
  <c r="U16" i="7"/>
  <c r="L19" i="7"/>
  <c r="U20" i="7"/>
  <c r="U23" i="7"/>
  <c r="S9" i="33"/>
  <c r="W12" i="33"/>
  <c r="S13" i="33"/>
  <c r="W14" i="33"/>
  <c r="O18" i="33"/>
  <c r="W19" i="33"/>
  <c r="O23" i="33"/>
  <c r="I17" i="27"/>
  <c r="H13" i="19" s="1"/>
  <c r="U19" i="7"/>
  <c r="S24" i="7"/>
  <c r="W9" i="33"/>
  <c r="S10" i="33"/>
  <c r="O14" i="33"/>
  <c r="S18" i="33"/>
  <c r="H20" i="27"/>
  <c r="G16" i="19" s="1"/>
  <c r="G16" i="33" s="1"/>
  <c r="H16" i="19"/>
  <c r="L18" i="33"/>
  <c r="L13" i="33"/>
  <c r="K8" i="19"/>
  <c r="U25" i="33"/>
  <c r="U22" i="33"/>
  <c r="U9" i="33"/>
  <c r="F12" i="19"/>
  <c r="F12" i="7" s="1"/>
  <c r="O7" i="7"/>
  <c r="O12" i="7"/>
  <c r="O16" i="7"/>
  <c r="W27" i="7"/>
  <c r="U10" i="33"/>
  <c r="U17" i="33"/>
  <c r="N23" i="33"/>
  <c r="N17" i="33"/>
  <c r="N10" i="33"/>
  <c r="R19" i="33"/>
  <c r="R18" i="33"/>
  <c r="R14" i="33"/>
  <c r="R13" i="33"/>
  <c r="R27" i="33"/>
  <c r="V22" i="33"/>
  <c r="V9" i="33"/>
  <c r="V23" i="33"/>
  <c r="V18" i="33"/>
  <c r="V13" i="33"/>
  <c r="V10" i="33"/>
  <c r="G5" i="45"/>
  <c r="G7" i="45" s="1"/>
  <c r="K5" i="45"/>
  <c r="Q22" i="33"/>
  <c r="Q9" i="33"/>
  <c r="Q18" i="33"/>
  <c r="Q13" i="33"/>
  <c r="H11" i="27"/>
  <c r="G7" i="19" s="1"/>
  <c r="G7" i="7" s="1"/>
  <c r="H7" i="7" s="1"/>
  <c r="F27" i="19"/>
  <c r="F27" i="33" s="1"/>
  <c r="H27" i="33" s="1"/>
  <c r="I31" i="27"/>
  <c r="H27" i="19" s="1"/>
  <c r="G12" i="33"/>
  <c r="G12" i="7"/>
  <c r="W11" i="7"/>
  <c r="W22" i="7"/>
  <c r="T27" i="7"/>
  <c r="U14" i="33"/>
  <c r="U18" i="33"/>
  <c r="L25" i="33"/>
  <c r="T11" i="7"/>
  <c r="T15" i="7"/>
  <c r="O27" i="7"/>
  <c r="O20" i="7"/>
  <c r="O15" i="7"/>
  <c r="O11" i="7"/>
  <c r="O24" i="7"/>
  <c r="O19" i="7"/>
  <c r="S12" i="7"/>
  <c r="S7" i="7"/>
  <c r="S27" i="7"/>
  <c r="S16" i="7"/>
  <c r="S15" i="7"/>
  <c r="S11" i="7"/>
  <c r="W23" i="7"/>
  <c r="W20" i="7"/>
  <c r="W24" i="7"/>
  <c r="L9" i="33"/>
  <c r="L22" i="33"/>
  <c r="Q25" i="33"/>
  <c r="H5" i="45"/>
  <c r="W18" i="7"/>
  <c r="T23" i="7"/>
  <c r="Q21" i="33"/>
  <c r="U28" i="33"/>
  <c r="I5" i="45"/>
  <c r="I7" i="45" s="1"/>
  <c r="M5" i="45"/>
  <c r="M7" i="45" s="1"/>
  <c r="L5" i="45"/>
  <c r="W10" i="7"/>
  <c r="W14" i="7"/>
  <c r="T19" i="7"/>
  <c r="V15" i="33"/>
  <c r="V25" i="33"/>
  <c r="F5" i="45"/>
  <c r="H13" i="7"/>
  <c r="H9" i="7"/>
  <c r="H11" i="33"/>
  <c r="H15" i="33"/>
  <c r="H17" i="7"/>
  <c r="O9" i="7"/>
  <c r="S9" i="7"/>
  <c r="W9" i="7"/>
  <c r="P10" i="7"/>
  <c r="T10" i="7"/>
  <c r="F11" i="7"/>
  <c r="O13" i="7"/>
  <c r="S13" i="7"/>
  <c r="W13" i="7"/>
  <c r="P14" i="7"/>
  <c r="T14" i="7"/>
  <c r="F15" i="7"/>
  <c r="O17" i="7"/>
  <c r="S17" i="7"/>
  <c r="W17" i="7"/>
  <c r="P18" i="7"/>
  <c r="T18" i="7"/>
  <c r="F19" i="7"/>
  <c r="G20" i="7"/>
  <c r="O21" i="7"/>
  <c r="S21" i="7"/>
  <c r="W21" i="7"/>
  <c r="P22" i="7"/>
  <c r="T22" i="7"/>
  <c r="F23" i="7"/>
  <c r="G24" i="7"/>
  <c r="O25" i="7"/>
  <c r="S25" i="7"/>
  <c r="W25" i="7"/>
  <c r="I26" i="7"/>
  <c r="I29" i="7" s="1"/>
  <c r="G5" i="47" s="1"/>
  <c r="F9" i="33"/>
  <c r="G10" i="33"/>
  <c r="O11" i="33"/>
  <c r="S11" i="33"/>
  <c r="W11" i="33"/>
  <c r="P12" i="33"/>
  <c r="T12" i="33"/>
  <c r="F13" i="33"/>
  <c r="G14" i="33"/>
  <c r="O15" i="33"/>
  <c r="S15" i="33"/>
  <c r="W15" i="33"/>
  <c r="P16" i="33"/>
  <c r="T16" i="33"/>
  <c r="F17" i="33"/>
  <c r="G18" i="33"/>
  <c r="G19" i="33"/>
  <c r="H19" i="33" s="1"/>
  <c r="F21" i="33"/>
  <c r="G22" i="33"/>
  <c r="P9" i="7"/>
  <c r="T9" i="7"/>
  <c r="F10" i="7"/>
  <c r="L10" i="7"/>
  <c r="Q10" i="7"/>
  <c r="U10" i="7"/>
  <c r="G11" i="7"/>
  <c r="P13" i="7"/>
  <c r="T13" i="7"/>
  <c r="F14" i="7"/>
  <c r="Q14" i="7"/>
  <c r="U14" i="7"/>
  <c r="G15" i="7"/>
  <c r="P17" i="7"/>
  <c r="T17" i="7"/>
  <c r="F18" i="7"/>
  <c r="Q18" i="7"/>
  <c r="U18" i="7"/>
  <c r="P21" i="7"/>
  <c r="T21" i="7"/>
  <c r="F22" i="7"/>
  <c r="L22" i="7"/>
  <c r="Q22" i="7"/>
  <c r="U22" i="7"/>
  <c r="G23" i="7"/>
  <c r="P25" i="7"/>
  <c r="T25" i="7"/>
  <c r="G27" i="7"/>
  <c r="G9" i="33"/>
  <c r="P11" i="33"/>
  <c r="T11" i="33"/>
  <c r="L12" i="33"/>
  <c r="Q12" i="33"/>
  <c r="U12" i="33"/>
  <c r="G13" i="33"/>
  <c r="P15" i="33"/>
  <c r="T15" i="33"/>
  <c r="F16" i="33"/>
  <c r="L16" i="33"/>
  <c r="Q16" i="33"/>
  <c r="U16" i="33"/>
  <c r="G17" i="33"/>
  <c r="V21" i="33"/>
  <c r="R21" i="33"/>
  <c r="N21" i="33"/>
  <c r="W21" i="33"/>
  <c r="S21" i="33"/>
  <c r="O21" i="33"/>
  <c r="T21" i="33"/>
  <c r="H24" i="33"/>
  <c r="P7" i="7"/>
  <c r="T7" i="7"/>
  <c r="Q9" i="7"/>
  <c r="U9" i="7"/>
  <c r="N10" i="7"/>
  <c r="R10" i="7"/>
  <c r="V10" i="7"/>
  <c r="P12" i="7"/>
  <c r="T12" i="7"/>
  <c r="Q13" i="7"/>
  <c r="U13" i="7"/>
  <c r="N14" i="7"/>
  <c r="R14" i="7"/>
  <c r="V14" i="7"/>
  <c r="P16" i="7"/>
  <c r="T16" i="7"/>
  <c r="Q17" i="7"/>
  <c r="U17" i="7"/>
  <c r="N18" i="7"/>
  <c r="R18" i="7"/>
  <c r="V18" i="7"/>
  <c r="P20" i="7"/>
  <c r="T20" i="7"/>
  <c r="Q21" i="7"/>
  <c r="U21" i="7"/>
  <c r="N22" i="7"/>
  <c r="R22" i="7"/>
  <c r="V22" i="7"/>
  <c r="P24" i="7"/>
  <c r="T24" i="7"/>
  <c r="F25" i="7"/>
  <c r="L25" i="7"/>
  <c r="Q25" i="7"/>
  <c r="U25" i="7"/>
  <c r="P10" i="33"/>
  <c r="T10" i="33"/>
  <c r="L11" i="33"/>
  <c r="Q11" i="33"/>
  <c r="U11" i="33"/>
  <c r="N12" i="33"/>
  <c r="R12" i="33"/>
  <c r="V12" i="33"/>
  <c r="P14" i="33"/>
  <c r="T14" i="33"/>
  <c r="L15" i="33"/>
  <c r="Q15" i="33"/>
  <c r="U15" i="33"/>
  <c r="N16" i="33"/>
  <c r="R16" i="33"/>
  <c r="V16" i="33"/>
  <c r="W17" i="33"/>
  <c r="S17" i="33"/>
  <c r="O17" i="33"/>
  <c r="Q17" i="33"/>
  <c r="V17" i="33"/>
  <c r="U20" i="33"/>
  <c r="Q20" i="33"/>
  <c r="L20" i="33"/>
  <c r="V20" i="33"/>
  <c r="R20" i="33"/>
  <c r="N20" i="33"/>
  <c r="T20" i="33"/>
  <c r="L21" i="33"/>
  <c r="U21" i="33"/>
  <c r="M44" i="12"/>
  <c r="M46" i="12" s="1"/>
  <c r="N27" i="12" s="1"/>
  <c r="M48" i="12"/>
  <c r="H25" i="33"/>
  <c r="L7" i="7"/>
  <c r="Q7" i="7"/>
  <c r="N9" i="7"/>
  <c r="R9" i="7"/>
  <c r="O10" i="7"/>
  <c r="S10" i="7"/>
  <c r="P11" i="7"/>
  <c r="Q12" i="7"/>
  <c r="N13" i="7"/>
  <c r="R13" i="7"/>
  <c r="O14" i="7"/>
  <c r="S14" i="7"/>
  <c r="P15" i="7"/>
  <c r="Q16" i="7"/>
  <c r="N17" i="7"/>
  <c r="R17" i="7"/>
  <c r="O18" i="7"/>
  <c r="S18" i="7"/>
  <c r="P19" i="7"/>
  <c r="F20" i="7"/>
  <c r="Q20" i="7"/>
  <c r="G21" i="7"/>
  <c r="N21" i="7"/>
  <c r="R21" i="7"/>
  <c r="O22" i="7"/>
  <c r="S22" i="7"/>
  <c r="P23" i="7"/>
  <c r="F24" i="7"/>
  <c r="Q24" i="7"/>
  <c r="G25" i="7"/>
  <c r="N25" i="7"/>
  <c r="R25" i="7"/>
  <c r="P27" i="7"/>
  <c r="P9" i="33"/>
  <c r="L10" i="33"/>
  <c r="Q10" i="33"/>
  <c r="N11" i="33"/>
  <c r="R11" i="33"/>
  <c r="O12" i="33"/>
  <c r="S12" i="33"/>
  <c r="P13" i="33"/>
  <c r="L14" i="33"/>
  <c r="Q14" i="33"/>
  <c r="N15" i="33"/>
  <c r="R15" i="33"/>
  <c r="O16" i="33"/>
  <c r="S16" i="33"/>
  <c r="L17" i="33"/>
  <c r="R17" i="33"/>
  <c r="O20" i="33"/>
  <c r="W20" i="33"/>
  <c r="P21" i="33"/>
  <c r="H23" i="33"/>
  <c r="U24" i="33"/>
  <c r="Q24" i="33"/>
  <c r="L24" i="33"/>
  <c r="W24" i="33"/>
  <c r="S24" i="33"/>
  <c r="O24" i="33"/>
  <c r="V24" i="33"/>
  <c r="R24" i="33"/>
  <c r="N24" i="33"/>
  <c r="P18" i="33"/>
  <c r="L19" i="33"/>
  <c r="Q19" i="33"/>
  <c r="U19" i="33"/>
  <c r="P22" i="33"/>
  <c r="L23" i="33"/>
  <c r="Q23" i="33"/>
  <c r="U23" i="33"/>
  <c r="O25" i="33"/>
  <c r="S25" i="33"/>
  <c r="W25" i="33"/>
  <c r="L27" i="33"/>
  <c r="Q27" i="33"/>
  <c r="U27" i="33"/>
  <c r="N28" i="33"/>
  <c r="R28" i="33"/>
  <c r="V28" i="33"/>
  <c r="P25" i="33"/>
  <c r="T25" i="33"/>
  <c r="O28" i="33"/>
  <c r="S28" i="33"/>
  <c r="W28" i="33"/>
  <c r="P28" i="33"/>
  <c r="T28" i="33"/>
  <c r="P19" i="33"/>
  <c r="P23" i="33"/>
  <c r="N25" i="33"/>
  <c r="R25" i="33"/>
  <c r="P27" i="33"/>
  <c r="L28" i="33"/>
  <c r="Q28" i="33"/>
  <c r="E5" i="45" l="1"/>
  <c r="E7" i="45" s="1"/>
  <c r="L20" i="7"/>
  <c r="L16" i="7"/>
  <c r="L18" i="7"/>
  <c r="L23" i="7"/>
  <c r="L28" i="7"/>
  <c r="L24" i="7"/>
  <c r="L12" i="7"/>
  <c r="L21" i="7"/>
  <c r="L17" i="7"/>
  <c r="L13" i="7"/>
  <c r="L9" i="7"/>
  <c r="L14" i="7"/>
  <c r="L27" i="7"/>
  <c r="L11" i="7"/>
  <c r="L26" i="7" s="1"/>
  <c r="L29" i="7" s="1"/>
  <c r="H28" i="33"/>
  <c r="D5" i="45"/>
  <c r="D7" i="45" s="1"/>
  <c r="D13" i="45" s="1"/>
  <c r="K7" i="45"/>
  <c r="K11" i="45" s="1"/>
  <c r="L7" i="45"/>
  <c r="G12" i="45"/>
  <c r="G18" i="45" s="1"/>
  <c r="G11" i="45"/>
  <c r="G13" i="45"/>
  <c r="H7" i="45"/>
  <c r="M13" i="45"/>
  <c r="M12" i="45"/>
  <c r="M18" i="45" s="1"/>
  <c r="M11" i="45"/>
  <c r="F7" i="45"/>
  <c r="I13" i="45"/>
  <c r="I12" i="45"/>
  <c r="I18" i="45" s="1"/>
  <c r="I11" i="45"/>
  <c r="M52" i="10"/>
  <c r="L16" i="11" s="1"/>
  <c r="I52" i="10"/>
  <c r="H16" i="11" s="1"/>
  <c r="J52" i="10"/>
  <c r="I16" i="11" s="1"/>
  <c r="L52" i="10"/>
  <c r="K16" i="11" s="1"/>
  <c r="H52" i="10"/>
  <c r="G16" i="11" s="1"/>
  <c r="O52" i="10"/>
  <c r="N16" i="11" s="1"/>
  <c r="K52" i="10"/>
  <c r="J16" i="11" s="1"/>
  <c r="G52" i="10"/>
  <c r="F16" i="11" s="1"/>
  <c r="N52" i="10"/>
  <c r="M16" i="11" s="1"/>
  <c r="F52" i="10"/>
  <c r="E16" i="11" s="1"/>
  <c r="O45" i="10"/>
  <c r="N9" i="11" s="1"/>
  <c r="K45" i="10"/>
  <c r="J9" i="11" s="1"/>
  <c r="G45" i="10"/>
  <c r="F9" i="11" s="1"/>
  <c r="N45" i="10"/>
  <c r="M9" i="11" s="1"/>
  <c r="J45" i="10"/>
  <c r="I9" i="11" s="1"/>
  <c r="F45" i="10"/>
  <c r="E9" i="11" s="1"/>
  <c r="L45" i="10"/>
  <c r="K9" i="11" s="1"/>
  <c r="M45" i="10"/>
  <c r="L9" i="11" s="1"/>
  <c r="I45" i="10"/>
  <c r="H9" i="11" s="1"/>
  <c r="H45" i="10"/>
  <c r="G9" i="11" s="1"/>
  <c r="M48" i="10"/>
  <c r="I48" i="10"/>
  <c r="F48" i="10"/>
  <c r="L48" i="10"/>
  <c r="H48" i="10"/>
  <c r="J48" i="10"/>
  <c r="O48" i="10"/>
  <c r="K48" i="10"/>
  <c r="G48" i="10"/>
  <c r="N48" i="10"/>
  <c r="O47" i="10"/>
  <c r="K47" i="10"/>
  <c r="G47" i="10"/>
  <c r="N47" i="10"/>
  <c r="J47" i="10"/>
  <c r="F47" i="10"/>
  <c r="H47" i="10"/>
  <c r="M47" i="10"/>
  <c r="I47" i="10"/>
  <c r="L47" i="10"/>
  <c r="O57" i="10"/>
  <c r="K57" i="10"/>
  <c r="G57" i="10"/>
  <c r="L57" i="10"/>
  <c r="N57" i="10"/>
  <c r="J57" i="10"/>
  <c r="F57" i="10"/>
  <c r="M57" i="10"/>
  <c r="I57" i="10"/>
  <c r="H57" i="10"/>
  <c r="O61" i="10"/>
  <c r="N25" i="41" s="1"/>
  <c r="K61" i="10"/>
  <c r="J25" i="41" s="1"/>
  <c r="G61" i="10"/>
  <c r="F25" i="41" s="1"/>
  <c r="N61" i="10"/>
  <c r="M25" i="41" s="1"/>
  <c r="J61" i="10"/>
  <c r="I25" i="41" s="1"/>
  <c r="F61" i="10"/>
  <c r="E25" i="41" s="1"/>
  <c r="M61" i="10"/>
  <c r="L25" i="41" s="1"/>
  <c r="I61" i="10"/>
  <c r="H25" i="41" s="1"/>
  <c r="L61" i="10"/>
  <c r="K25" i="41" s="1"/>
  <c r="H61" i="10"/>
  <c r="G25" i="41" s="1"/>
  <c r="M58" i="10"/>
  <c r="L22" i="41" s="1"/>
  <c r="I58" i="10"/>
  <c r="H22" i="41" s="1"/>
  <c r="L58" i="10"/>
  <c r="K22" i="41" s="1"/>
  <c r="H58" i="10"/>
  <c r="G22" i="41" s="1"/>
  <c r="O58" i="10"/>
  <c r="N22" i="41" s="1"/>
  <c r="K58" i="10"/>
  <c r="J22" i="41" s="1"/>
  <c r="G58" i="10"/>
  <c r="F22" i="41" s="1"/>
  <c r="N58" i="10"/>
  <c r="M22" i="41" s="1"/>
  <c r="J58" i="10"/>
  <c r="I22" i="41" s="1"/>
  <c r="F58" i="10"/>
  <c r="E22" i="41" s="1"/>
  <c r="M56" i="10"/>
  <c r="I56" i="10"/>
  <c r="N56" i="10"/>
  <c r="F56" i="10"/>
  <c r="L56" i="10"/>
  <c r="H56" i="10"/>
  <c r="O56" i="10"/>
  <c r="K56" i="10"/>
  <c r="G56" i="10"/>
  <c r="J56" i="10"/>
  <c r="O55" i="10"/>
  <c r="K55" i="10"/>
  <c r="G55" i="10"/>
  <c r="H55" i="10"/>
  <c r="N55" i="10"/>
  <c r="J55" i="10"/>
  <c r="F55" i="10"/>
  <c r="M55" i="10"/>
  <c r="I55" i="10"/>
  <c r="L55" i="10"/>
  <c r="M46" i="10"/>
  <c r="L10" i="41" s="1"/>
  <c r="I46" i="10"/>
  <c r="H10" i="41" s="1"/>
  <c r="N46" i="10"/>
  <c r="M10" i="41" s="1"/>
  <c r="F46" i="10"/>
  <c r="E10" i="41" s="1"/>
  <c r="L46" i="10"/>
  <c r="K10" i="41" s="1"/>
  <c r="H46" i="10"/>
  <c r="G10" i="41" s="1"/>
  <c r="O46" i="10"/>
  <c r="N10" i="41" s="1"/>
  <c r="K46" i="10"/>
  <c r="J10" i="41" s="1"/>
  <c r="G46" i="10"/>
  <c r="F10" i="41" s="1"/>
  <c r="J46" i="10"/>
  <c r="I10" i="41" s="1"/>
  <c r="O49" i="10"/>
  <c r="K49" i="10"/>
  <c r="G49" i="10"/>
  <c r="H49" i="10"/>
  <c r="N49" i="10"/>
  <c r="J49" i="10"/>
  <c r="F49" i="10"/>
  <c r="L49" i="10"/>
  <c r="M49" i="10"/>
  <c r="I49" i="10"/>
  <c r="O59" i="10"/>
  <c r="N23" i="41" s="1"/>
  <c r="K59" i="10"/>
  <c r="J23" i="41" s="1"/>
  <c r="G59" i="10"/>
  <c r="F23" i="41" s="1"/>
  <c r="N59" i="10"/>
  <c r="M23" i="41" s="1"/>
  <c r="J59" i="10"/>
  <c r="I23" i="41" s="1"/>
  <c r="F59" i="10"/>
  <c r="E23" i="41" s="1"/>
  <c r="H59" i="10"/>
  <c r="G23" i="41" s="1"/>
  <c r="M59" i="10"/>
  <c r="L23" i="41" s="1"/>
  <c r="I59" i="10"/>
  <c r="H23" i="41" s="1"/>
  <c r="L59" i="10"/>
  <c r="K23" i="41" s="1"/>
  <c r="O51" i="10"/>
  <c r="N15" i="41" s="1"/>
  <c r="K51" i="10"/>
  <c r="J15" i="41" s="1"/>
  <c r="G51" i="10"/>
  <c r="F15" i="41" s="1"/>
  <c r="H51" i="10"/>
  <c r="G15" i="41" s="1"/>
  <c r="N51" i="10"/>
  <c r="M15" i="41" s="1"/>
  <c r="J51" i="10"/>
  <c r="I15" i="41" s="1"/>
  <c r="F51" i="10"/>
  <c r="E15" i="41" s="1"/>
  <c r="L51" i="10"/>
  <c r="K15" i="41" s="1"/>
  <c r="M51" i="10"/>
  <c r="L15" i="41" s="1"/>
  <c r="I51" i="10"/>
  <c r="H15" i="41" s="1"/>
  <c r="O43" i="10"/>
  <c r="N7" i="11" s="1"/>
  <c r="K43" i="10"/>
  <c r="J7" i="11" s="1"/>
  <c r="G43" i="10"/>
  <c r="F7" i="11" s="1"/>
  <c r="L43" i="10"/>
  <c r="K7" i="11" s="1"/>
  <c r="N43" i="10"/>
  <c r="M7" i="11" s="1"/>
  <c r="J43" i="10"/>
  <c r="I7" i="11" s="1"/>
  <c r="F43" i="10"/>
  <c r="E7" i="11" s="1"/>
  <c r="H43" i="10"/>
  <c r="G7" i="11" s="1"/>
  <c r="M43" i="10"/>
  <c r="L7" i="11" s="1"/>
  <c r="I43" i="10"/>
  <c r="H7" i="11" s="1"/>
  <c r="M63" i="10"/>
  <c r="I63" i="10"/>
  <c r="L63" i="10"/>
  <c r="H63" i="10"/>
  <c r="O63" i="10"/>
  <c r="K63" i="10"/>
  <c r="G63" i="10"/>
  <c r="N63" i="10"/>
  <c r="J63" i="10"/>
  <c r="F63" i="10"/>
  <c r="M60" i="10"/>
  <c r="L24" i="41" s="1"/>
  <c r="I60" i="10"/>
  <c r="H24" i="41" s="1"/>
  <c r="F60" i="10"/>
  <c r="E24" i="41" s="1"/>
  <c r="L60" i="10"/>
  <c r="K24" i="41" s="1"/>
  <c r="H60" i="10"/>
  <c r="G24" i="41" s="1"/>
  <c r="O60" i="10"/>
  <c r="N24" i="41" s="1"/>
  <c r="K60" i="10"/>
  <c r="J24" i="41" s="1"/>
  <c r="G60" i="10"/>
  <c r="F24" i="41" s="1"/>
  <c r="N60" i="10"/>
  <c r="M24" i="41" s="1"/>
  <c r="J60" i="10"/>
  <c r="I24" i="41" s="1"/>
  <c r="M44" i="10"/>
  <c r="L8" i="41" s="1"/>
  <c r="I44" i="10"/>
  <c r="H8" i="41" s="1"/>
  <c r="N44" i="10"/>
  <c r="M8" i="41" s="1"/>
  <c r="L44" i="10"/>
  <c r="K8" i="41" s="1"/>
  <c r="H44" i="10"/>
  <c r="G8" i="41" s="1"/>
  <c r="J44" i="10"/>
  <c r="I8" i="41" s="1"/>
  <c r="O44" i="10"/>
  <c r="N8" i="41" s="1"/>
  <c r="K44" i="10"/>
  <c r="J8" i="41" s="1"/>
  <c r="G44" i="10"/>
  <c r="F8" i="41" s="1"/>
  <c r="F44" i="10"/>
  <c r="E8" i="41" s="1"/>
  <c r="M50" i="10"/>
  <c r="L14" i="41" s="1"/>
  <c r="I50" i="10"/>
  <c r="H14" i="41" s="1"/>
  <c r="J50" i="10"/>
  <c r="I14" i="41" s="1"/>
  <c r="L50" i="10"/>
  <c r="K14" i="41" s="1"/>
  <c r="H50" i="10"/>
  <c r="G14" i="41" s="1"/>
  <c r="O50" i="10"/>
  <c r="N14" i="41" s="1"/>
  <c r="K50" i="10"/>
  <c r="J14" i="41" s="1"/>
  <c r="G50" i="10"/>
  <c r="F14" i="41" s="1"/>
  <c r="N50" i="10"/>
  <c r="M14" i="41" s="1"/>
  <c r="F50" i="10"/>
  <c r="E14" i="41" s="1"/>
  <c r="O53" i="10"/>
  <c r="N17" i="11" s="1"/>
  <c r="K53" i="10"/>
  <c r="J17" i="11" s="1"/>
  <c r="G53" i="10"/>
  <c r="F17" i="11" s="1"/>
  <c r="H53" i="10"/>
  <c r="G17" i="11" s="1"/>
  <c r="N53" i="10"/>
  <c r="M17" i="11" s="1"/>
  <c r="J53" i="10"/>
  <c r="I17" i="11" s="1"/>
  <c r="F53" i="10"/>
  <c r="E17" i="11" s="1"/>
  <c r="L53" i="10"/>
  <c r="K17" i="11" s="1"/>
  <c r="M53" i="10"/>
  <c r="L17" i="11" s="1"/>
  <c r="I53" i="10"/>
  <c r="H17" i="11" s="1"/>
  <c r="O64" i="10"/>
  <c r="N28" i="41" s="1"/>
  <c r="K64" i="10"/>
  <c r="J28" i="11" s="1"/>
  <c r="G64" i="10"/>
  <c r="F28" i="41" s="1"/>
  <c r="N64" i="10"/>
  <c r="M28" i="41" s="1"/>
  <c r="J64" i="10"/>
  <c r="I28" i="11" s="1"/>
  <c r="F64" i="10"/>
  <c r="E28" i="11" s="1"/>
  <c r="M64" i="10"/>
  <c r="L28" i="11" s="1"/>
  <c r="I64" i="10"/>
  <c r="H28" i="11" s="1"/>
  <c r="L64" i="10"/>
  <c r="K28" i="11" s="1"/>
  <c r="H64" i="10"/>
  <c r="G28" i="41" s="1"/>
  <c r="M54" i="10"/>
  <c r="L18" i="41" s="1"/>
  <c r="I54" i="10"/>
  <c r="H18" i="41" s="1"/>
  <c r="J54" i="10"/>
  <c r="I18" i="41" s="1"/>
  <c r="L54" i="10"/>
  <c r="K18" i="41" s="1"/>
  <c r="H54" i="10"/>
  <c r="G18" i="41" s="1"/>
  <c r="O54" i="10"/>
  <c r="N18" i="41" s="1"/>
  <c r="K54" i="10"/>
  <c r="J18" i="41" s="1"/>
  <c r="G54" i="10"/>
  <c r="F18" i="41" s="1"/>
  <c r="N54" i="10"/>
  <c r="M18" i="41" s="1"/>
  <c r="F54" i="10"/>
  <c r="E18" i="41" s="1"/>
  <c r="G44" i="12"/>
  <c r="G46" i="12" s="1"/>
  <c r="M27" i="12" s="1"/>
  <c r="J44" i="12"/>
  <c r="J46" i="12" s="1"/>
  <c r="K27" i="12" s="1"/>
  <c r="J6" i="45"/>
  <c r="G40" i="27"/>
  <c r="O5" i="33"/>
  <c r="O5" i="7"/>
  <c r="K16" i="19"/>
  <c r="I28" i="19" s="1"/>
  <c r="V26" i="33"/>
  <c r="V29" i="33" s="1"/>
  <c r="R26" i="33"/>
  <c r="R29" i="33" s="1"/>
  <c r="T26" i="33"/>
  <c r="T29" i="33" s="1"/>
  <c r="U26" i="33"/>
  <c r="U29" i="33" s="1"/>
  <c r="S26" i="33"/>
  <c r="S29" i="33" s="1"/>
  <c r="P26" i="33"/>
  <c r="P29" i="33" s="1"/>
  <c r="Q26" i="33"/>
  <c r="Q29" i="33" s="1"/>
  <c r="W26" i="33"/>
  <c r="W29" i="33" s="1"/>
  <c r="L26" i="33"/>
  <c r="L29" i="33" s="1"/>
  <c r="O26" i="33"/>
  <c r="O29" i="33" s="1"/>
  <c r="N26" i="33"/>
  <c r="N29" i="33" s="1"/>
  <c r="P26" i="7"/>
  <c r="P29" i="7" s="1"/>
  <c r="V26" i="7"/>
  <c r="V29" i="7" s="1"/>
  <c r="S26" i="7"/>
  <c r="S29" i="7" s="1"/>
  <c r="W26" i="7"/>
  <c r="W29" i="7" s="1"/>
  <c r="U26" i="7"/>
  <c r="U29" i="7" s="1"/>
  <c r="R26" i="7"/>
  <c r="R29" i="7" s="1"/>
  <c r="Q26" i="7"/>
  <c r="Q29" i="7" s="1"/>
  <c r="T26" i="7"/>
  <c r="T29" i="7" s="1"/>
  <c r="O26" i="7"/>
  <c r="O29" i="7" s="1"/>
  <c r="N26" i="7"/>
  <c r="N29" i="7" s="1"/>
  <c r="H28" i="7"/>
  <c r="F12" i="33"/>
  <c r="H12" i="7"/>
  <c r="F27" i="7"/>
  <c r="H27" i="7" s="1"/>
  <c r="G16" i="7"/>
  <c r="H16" i="7" s="1"/>
  <c r="F26" i="33"/>
  <c r="F29" i="33" s="1"/>
  <c r="H20" i="7"/>
  <c r="H25" i="7"/>
  <c r="H16" i="33"/>
  <c r="H22" i="7"/>
  <c r="H10" i="7"/>
  <c r="H13" i="33"/>
  <c r="H15" i="7"/>
  <c r="H11" i="7"/>
  <c r="H18" i="33"/>
  <c r="H24" i="7"/>
  <c r="H14" i="7"/>
  <c r="H17" i="33"/>
  <c r="F26" i="7"/>
  <c r="H19" i="7"/>
  <c r="H22" i="33"/>
  <c r="H18" i="7"/>
  <c r="H21" i="33"/>
  <c r="G26" i="33"/>
  <c r="G29" i="33" s="1"/>
  <c r="H23" i="7"/>
  <c r="H21" i="7"/>
  <c r="H10" i="33"/>
  <c r="H9" i="33"/>
  <c r="H14" i="33"/>
  <c r="E12" i="45" l="1"/>
  <c r="E18" i="45" s="1"/>
  <c r="E13" i="45"/>
  <c r="E11" i="45"/>
  <c r="F27" i="41"/>
  <c r="F27" i="11"/>
  <c r="K27" i="11"/>
  <c r="K27" i="41"/>
  <c r="F13" i="11"/>
  <c r="F13" i="41"/>
  <c r="E19" i="41"/>
  <c r="E19" i="11"/>
  <c r="F20" i="11"/>
  <c r="F20" i="41"/>
  <c r="L20" i="41"/>
  <c r="L20" i="11"/>
  <c r="E21" i="41"/>
  <c r="E21" i="11"/>
  <c r="H11" i="11"/>
  <c r="H11" i="41"/>
  <c r="N11" i="11"/>
  <c r="N11" i="41"/>
  <c r="E12" i="11"/>
  <c r="E12" i="41"/>
  <c r="E27" i="41"/>
  <c r="E27" i="11"/>
  <c r="J27" i="41"/>
  <c r="J27" i="11"/>
  <c r="H27" i="11"/>
  <c r="H27" i="41"/>
  <c r="H13" i="11"/>
  <c r="H13" i="41"/>
  <c r="I13" i="11"/>
  <c r="I13" i="41"/>
  <c r="J13" i="41"/>
  <c r="J13" i="11"/>
  <c r="K19" i="11"/>
  <c r="K19" i="41"/>
  <c r="I19" i="41"/>
  <c r="I19" i="11"/>
  <c r="J19" i="41"/>
  <c r="J19" i="11"/>
  <c r="J20" i="11"/>
  <c r="J20" i="41"/>
  <c r="E20" i="11"/>
  <c r="E20" i="41"/>
  <c r="G21" i="11"/>
  <c r="G20" i="12" s="1"/>
  <c r="G21" i="41"/>
  <c r="I21" i="41"/>
  <c r="I21" i="11"/>
  <c r="J21" i="41"/>
  <c r="J21" i="11"/>
  <c r="L11" i="11"/>
  <c r="L11" i="41"/>
  <c r="M11" i="11"/>
  <c r="M11" i="41"/>
  <c r="M12" i="11"/>
  <c r="M12" i="41"/>
  <c r="I12" i="11"/>
  <c r="I12" i="41"/>
  <c r="H12" i="11"/>
  <c r="H12" i="41"/>
  <c r="F10" i="11"/>
  <c r="G10" i="11"/>
  <c r="L10" i="11"/>
  <c r="E9" i="41"/>
  <c r="F9" i="41"/>
  <c r="L17" i="41"/>
  <c r="K17" i="41"/>
  <c r="N17" i="41"/>
  <c r="J16" i="41"/>
  <c r="I16" i="41"/>
  <c r="L14" i="11"/>
  <c r="G14" i="11"/>
  <c r="N14" i="11"/>
  <c r="N15" i="11"/>
  <c r="F15" i="11"/>
  <c r="H18" i="11"/>
  <c r="G18" i="11"/>
  <c r="N18" i="11"/>
  <c r="F24" i="11"/>
  <c r="K24" i="11"/>
  <c r="I22" i="11"/>
  <c r="N22" i="11"/>
  <c r="L22" i="11"/>
  <c r="L25" i="11"/>
  <c r="F25" i="11"/>
  <c r="K23" i="11"/>
  <c r="I23" i="11"/>
  <c r="N23" i="11"/>
  <c r="H28" i="41"/>
  <c r="K28" i="41"/>
  <c r="N28" i="11"/>
  <c r="M28" i="11"/>
  <c r="E13" i="41"/>
  <c r="E13" i="11"/>
  <c r="F19" i="41"/>
  <c r="F19" i="11"/>
  <c r="K20" i="41"/>
  <c r="K20" i="11"/>
  <c r="F21" i="41"/>
  <c r="F21" i="11"/>
  <c r="I11" i="11"/>
  <c r="I11" i="41"/>
  <c r="N12" i="41"/>
  <c r="N12" i="11"/>
  <c r="I27" i="11"/>
  <c r="I27" i="41"/>
  <c r="N27" i="11"/>
  <c r="N27" i="41"/>
  <c r="L27" i="11"/>
  <c r="L27" i="41"/>
  <c r="L13" i="11"/>
  <c r="L13" i="41"/>
  <c r="M13" i="11"/>
  <c r="M13" i="41"/>
  <c r="N13" i="41"/>
  <c r="N13" i="11"/>
  <c r="H19" i="11"/>
  <c r="H19" i="41"/>
  <c r="M19" i="41"/>
  <c r="M19" i="11"/>
  <c r="N19" i="41"/>
  <c r="N19" i="11"/>
  <c r="N20" i="11"/>
  <c r="N20" i="41"/>
  <c r="M20" i="11"/>
  <c r="M20" i="41"/>
  <c r="H21" i="11"/>
  <c r="H21" i="41"/>
  <c r="M21" i="41"/>
  <c r="M21" i="11"/>
  <c r="N21" i="41"/>
  <c r="N21" i="11"/>
  <c r="G11" i="11"/>
  <c r="G11" i="41"/>
  <c r="F11" i="41"/>
  <c r="F11" i="11"/>
  <c r="F12" i="11"/>
  <c r="F12" i="41"/>
  <c r="G12" i="11"/>
  <c r="G12" i="41"/>
  <c r="L12" i="41"/>
  <c r="L12" i="11"/>
  <c r="J10" i="11"/>
  <c r="K10" i="11"/>
  <c r="H9" i="41"/>
  <c r="I9" i="41"/>
  <c r="J9" i="41"/>
  <c r="E17" i="41"/>
  <c r="H17" i="41"/>
  <c r="E16" i="41"/>
  <c r="N16" i="41"/>
  <c r="H16" i="41"/>
  <c r="E14" i="11"/>
  <c r="H14" i="11"/>
  <c r="I15" i="11"/>
  <c r="G15" i="11"/>
  <c r="H15" i="11"/>
  <c r="L18" i="11"/>
  <c r="I18" i="11"/>
  <c r="E24" i="11"/>
  <c r="J24" i="11"/>
  <c r="H24" i="11"/>
  <c r="M22" i="11"/>
  <c r="G22" i="11"/>
  <c r="G25" i="11"/>
  <c r="E25" i="11"/>
  <c r="J25" i="11"/>
  <c r="H23" i="11"/>
  <c r="M23" i="11"/>
  <c r="L28" i="41"/>
  <c r="E28" i="41"/>
  <c r="G28" i="11"/>
  <c r="F28" i="11"/>
  <c r="M27" i="11"/>
  <c r="M27" i="41"/>
  <c r="G27" i="11"/>
  <c r="G27" i="41"/>
  <c r="K13" i="41"/>
  <c r="K13" i="11"/>
  <c r="G13" i="41"/>
  <c r="G13" i="11"/>
  <c r="G12" i="12" s="1"/>
  <c r="L19" i="11"/>
  <c r="L19" i="41"/>
  <c r="G19" i="11"/>
  <c r="G18" i="12" s="1"/>
  <c r="G19" i="41"/>
  <c r="I20" i="11"/>
  <c r="I20" i="41"/>
  <c r="G20" i="41"/>
  <c r="G20" i="11"/>
  <c r="H20" i="41"/>
  <c r="H20" i="11"/>
  <c r="L21" i="11"/>
  <c r="L21" i="41"/>
  <c r="K21" i="11"/>
  <c r="K21" i="41"/>
  <c r="K11" i="11"/>
  <c r="K11" i="41"/>
  <c r="E11" i="41"/>
  <c r="E11" i="11"/>
  <c r="J11" i="11"/>
  <c r="J11" i="41"/>
  <c r="J12" i="41"/>
  <c r="J12" i="11"/>
  <c r="K12" i="11"/>
  <c r="K12" i="41"/>
  <c r="N10" i="11"/>
  <c r="M10" i="11"/>
  <c r="L9" i="41"/>
  <c r="M9" i="41"/>
  <c r="N9" i="41"/>
  <c r="I17" i="41"/>
  <c r="F17" i="41"/>
  <c r="M16" i="41"/>
  <c r="G16" i="41"/>
  <c r="L16" i="41"/>
  <c r="I14" i="11"/>
  <c r="F14" i="11"/>
  <c r="M15" i="11"/>
  <c r="K15" i="11"/>
  <c r="L15" i="11"/>
  <c r="E18" i="11"/>
  <c r="F18" i="11"/>
  <c r="I24" i="11"/>
  <c r="N24" i="11"/>
  <c r="L24" i="11"/>
  <c r="F22" i="11"/>
  <c r="K22" i="11"/>
  <c r="K25" i="11"/>
  <c r="I25" i="11"/>
  <c r="N25" i="11"/>
  <c r="L23" i="11"/>
  <c r="F23" i="11"/>
  <c r="J28" i="41"/>
  <c r="I28" i="41"/>
  <c r="E10" i="11"/>
  <c r="I10" i="11"/>
  <c r="H10" i="11"/>
  <c r="G9" i="41"/>
  <c r="K9" i="41"/>
  <c r="G17" i="41"/>
  <c r="M17" i="41"/>
  <c r="J17" i="41"/>
  <c r="F16" i="41"/>
  <c r="K16" i="41"/>
  <c r="K14" i="11"/>
  <c r="M14" i="11"/>
  <c r="J14" i="11"/>
  <c r="J15" i="11"/>
  <c r="E15" i="11"/>
  <c r="K18" i="11"/>
  <c r="M18" i="11"/>
  <c r="J18" i="11"/>
  <c r="M24" i="11"/>
  <c r="G24" i="11"/>
  <c r="E22" i="11"/>
  <c r="J22" i="11"/>
  <c r="H22" i="11"/>
  <c r="H25" i="11"/>
  <c r="M25" i="11"/>
  <c r="G23" i="11"/>
  <c r="E23" i="11"/>
  <c r="J23" i="11"/>
  <c r="J28" i="35"/>
  <c r="J23" i="35"/>
  <c r="J19" i="35"/>
  <c r="J15" i="35"/>
  <c r="J11" i="35"/>
  <c r="I31" i="25"/>
  <c r="J27" i="35"/>
  <c r="J22" i="35"/>
  <c r="J18" i="35"/>
  <c r="J14" i="35"/>
  <c r="J25" i="35"/>
  <c r="J17" i="35"/>
  <c r="J13" i="35"/>
  <c r="J10" i="35"/>
  <c r="J24" i="35"/>
  <c r="J16" i="35"/>
  <c r="J21" i="35"/>
  <c r="I21" i="25"/>
  <c r="J7" i="35"/>
  <c r="J20" i="35"/>
  <c r="J12" i="35"/>
  <c r="J9" i="35"/>
  <c r="F28" i="35"/>
  <c r="F23" i="35"/>
  <c r="F19" i="35"/>
  <c r="F15" i="35"/>
  <c r="F11" i="35"/>
  <c r="F27" i="35"/>
  <c r="F22" i="35"/>
  <c r="F18" i="35"/>
  <c r="F21" i="35"/>
  <c r="F14" i="35"/>
  <c r="F25" i="35"/>
  <c r="F12" i="35"/>
  <c r="F20" i="35"/>
  <c r="F7" i="35"/>
  <c r="F17" i="35"/>
  <c r="F9" i="35"/>
  <c r="F24" i="35"/>
  <c r="F10" i="35"/>
  <c r="F16" i="35"/>
  <c r="F13" i="35"/>
  <c r="M27" i="45"/>
  <c r="M20" i="45"/>
  <c r="G31" i="25"/>
  <c r="H25" i="35"/>
  <c r="H21" i="35"/>
  <c r="H17" i="35"/>
  <c r="H13" i="35"/>
  <c r="H9" i="35"/>
  <c r="G21" i="25"/>
  <c r="H24" i="35"/>
  <c r="H20" i="35"/>
  <c r="H16" i="35"/>
  <c r="H28" i="35"/>
  <c r="H19" i="35"/>
  <c r="H12" i="35"/>
  <c r="H23" i="35"/>
  <c r="H15" i="35"/>
  <c r="H27" i="35"/>
  <c r="H18" i="35"/>
  <c r="H10" i="35"/>
  <c r="H22" i="35"/>
  <c r="H14" i="35"/>
  <c r="H11" i="35"/>
  <c r="H7" i="35"/>
  <c r="I20" i="45"/>
  <c r="I27" i="45"/>
  <c r="E27" i="45"/>
  <c r="E20" i="45"/>
  <c r="M25" i="45"/>
  <c r="G27" i="45"/>
  <c r="G20" i="45"/>
  <c r="I25" i="45"/>
  <c r="E25" i="45"/>
  <c r="N28" i="35"/>
  <c r="N23" i="35"/>
  <c r="N19" i="35"/>
  <c r="N15" i="35"/>
  <c r="N11" i="35"/>
  <c r="N27" i="35"/>
  <c r="N22" i="35"/>
  <c r="N18" i="35"/>
  <c r="N14" i="35"/>
  <c r="N21" i="35"/>
  <c r="N12" i="35"/>
  <c r="N9" i="35"/>
  <c r="N13" i="35"/>
  <c r="N10" i="35"/>
  <c r="N17" i="35"/>
  <c r="N24" i="35"/>
  <c r="M31" i="25"/>
  <c r="M21" i="25"/>
  <c r="N20" i="35"/>
  <c r="N25" i="35"/>
  <c r="N16" i="35"/>
  <c r="N7" i="35"/>
  <c r="G25" i="45"/>
  <c r="D20" i="45"/>
  <c r="D27" i="45"/>
  <c r="K13" i="45"/>
  <c r="K12" i="45"/>
  <c r="K18" i="45" s="1"/>
  <c r="L11" i="45"/>
  <c r="L12" i="45"/>
  <c r="L18" i="45" s="1"/>
  <c r="L13" i="45"/>
  <c r="D11" i="45"/>
  <c r="D12" i="45"/>
  <c r="D18" i="45" s="1"/>
  <c r="F13" i="45"/>
  <c r="F12" i="45"/>
  <c r="F18" i="45" s="1"/>
  <c r="F11" i="45"/>
  <c r="H11" i="45"/>
  <c r="H13" i="45"/>
  <c r="H12" i="45"/>
  <c r="H18" i="45" s="1"/>
  <c r="H27" i="12"/>
  <c r="I27" i="12"/>
  <c r="J27" i="12"/>
  <c r="L27" i="12"/>
  <c r="G8" i="12"/>
  <c r="G19" i="12"/>
  <c r="J5" i="45"/>
  <c r="J7" i="45" s="1"/>
  <c r="K23" i="19"/>
  <c r="K24" i="19"/>
  <c r="K29" i="19"/>
  <c r="H40" i="27"/>
  <c r="P5" i="33"/>
  <c r="P5" i="7"/>
  <c r="K12" i="19"/>
  <c r="K9" i="19"/>
  <c r="I9" i="19"/>
  <c r="I16" i="19"/>
  <c r="K17" i="19"/>
  <c r="K28" i="19"/>
  <c r="I13" i="19"/>
  <c r="I17" i="19"/>
  <c r="I20" i="19"/>
  <c r="K22" i="19"/>
  <c r="K18" i="19"/>
  <c r="K21" i="19"/>
  <c r="K15" i="19"/>
  <c r="K11" i="19"/>
  <c r="I25" i="19"/>
  <c r="I23" i="19"/>
  <c r="I21" i="19"/>
  <c r="I22" i="19"/>
  <c r="I24" i="19"/>
  <c r="I15" i="19"/>
  <c r="I14" i="19"/>
  <c r="K14" i="19"/>
  <c r="K10" i="19"/>
  <c r="K27" i="19"/>
  <c r="I19" i="19"/>
  <c r="I18" i="19"/>
  <c r="K26" i="19"/>
  <c r="K13" i="19"/>
  <c r="K25" i="19"/>
  <c r="K19" i="19"/>
  <c r="K20" i="19"/>
  <c r="I11" i="19"/>
  <c r="I27" i="19"/>
  <c r="I10" i="19"/>
  <c r="I12" i="19"/>
  <c r="H12" i="33"/>
  <c r="H26" i="33" s="1"/>
  <c r="H29" i="33" s="1"/>
  <c r="F29" i="7"/>
  <c r="G26" i="7"/>
  <c r="G29" i="7" s="1"/>
  <c r="H26" i="7"/>
  <c r="H29" i="7" s="1"/>
  <c r="D25" i="45" l="1"/>
  <c r="G27" i="35"/>
  <c r="G22" i="35"/>
  <c r="G18" i="35"/>
  <c r="G14" i="35"/>
  <c r="G10" i="35"/>
  <c r="G25" i="35"/>
  <c r="G21" i="35"/>
  <c r="G17" i="35"/>
  <c r="G20" i="35"/>
  <c r="G11" i="35"/>
  <c r="G7" i="35"/>
  <c r="G19" i="35"/>
  <c r="G9" i="35"/>
  <c r="G23" i="35"/>
  <c r="G28" i="35"/>
  <c r="G12" i="35"/>
  <c r="F31" i="25"/>
  <c r="G24" i="35"/>
  <c r="G16" i="35"/>
  <c r="G13" i="35"/>
  <c r="G15" i="35"/>
  <c r="K27" i="45"/>
  <c r="K20" i="45"/>
  <c r="F27" i="48"/>
  <c r="F22" i="48"/>
  <c r="F16" i="48"/>
  <c r="F10" i="48"/>
  <c r="F24" i="48"/>
  <c r="F20" i="48"/>
  <c r="F18" i="48"/>
  <c r="F14" i="48"/>
  <c r="F12" i="48"/>
  <c r="F7" i="48"/>
  <c r="F25" i="48"/>
  <c r="F17" i="48"/>
  <c r="F9" i="48"/>
  <c r="F28" i="48"/>
  <c r="F19" i="48"/>
  <c r="F11" i="48"/>
  <c r="F21" i="48"/>
  <c r="F13" i="48"/>
  <c r="F23" i="48"/>
  <c r="F15" i="48"/>
  <c r="H27" i="45"/>
  <c r="H20" i="45"/>
  <c r="F27" i="45"/>
  <c r="F20" i="45"/>
  <c r="F28" i="42"/>
  <c r="F23" i="42"/>
  <c r="F19" i="42"/>
  <c r="F15" i="42"/>
  <c r="F27" i="42"/>
  <c r="F22" i="42"/>
  <c r="F18" i="42"/>
  <c r="F21" i="42"/>
  <c r="F14" i="42"/>
  <c r="F10" i="42"/>
  <c r="F20" i="42"/>
  <c r="F9" i="42"/>
  <c r="F17" i="42"/>
  <c r="F8" i="42"/>
  <c r="F25" i="42"/>
  <c r="F16" i="42"/>
  <c r="F13" i="42"/>
  <c r="F24" i="42"/>
  <c r="F12" i="42"/>
  <c r="F11" i="42"/>
  <c r="H25" i="45"/>
  <c r="L25" i="45"/>
  <c r="H25" i="42"/>
  <c r="H21" i="42"/>
  <c r="H17" i="42"/>
  <c r="H13" i="42"/>
  <c r="H24" i="42"/>
  <c r="H20" i="42"/>
  <c r="H16" i="42"/>
  <c r="H28" i="42"/>
  <c r="H19" i="42"/>
  <c r="H12" i="42"/>
  <c r="H8" i="42"/>
  <c r="H27" i="42"/>
  <c r="H18" i="42"/>
  <c r="H11" i="42"/>
  <c r="H15" i="42"/>
  <c r="H22" i="42"/>
  <c r="H23" i="42"/>
  <c r="H10" i="42"/>
  <c r="H14" i="42"/>
  <c r="H9" i="42"/>
  <c r="J28" i="42"/>
  <c r="J23" i="42"/>
  <c r="J19" i="42"/>
  <c r="J15" i="42"/>
  <c r="J27" i="42"/>
  <c r="J22" i="42"/>
  <c r="J18" i="42"/>
  <c r="J14" i="42"/>
  <c r="J25" i="42"/>
  <c r="J17" i="42"/>
  <c r="J13" i="42"/>
  <c r="J10" i="42"/>
  <c r="J24" i="42"/>
  <c r="J16" i="42"/>
  <c r="J9" i="42"/>
  <c r="J20" i="42"/>
  <c r="J12" i="42"/>
  <c r="J11" i="42"/>
  <c r="J21" i="42"/>
  <c r="J8" i="42"/>
  <c r="N28" i="48"/>
  <c r="N27" i="48"/>
  <c r="N25" i="48"/>
  <c r="N24" i="48"/>
  <c r="N23" i="48"/>
  <c r="N22" i="48"/>
  <c r="N21" i="48"/>
  <c r="N20" i="48"/>
  <c r="N19" i="48"/>
  <c r="N18" i="48"/>
  <c r="N17" i="48"/>
  <c r="N16" i="48"/>
  <c r="N15" i="48"/>
  <c r="N14" i="48"/>
  <c r="N13" i="48"/>
  <c r="N12" i="48"/>
  <c r="N11" i="48"/>
  <c r="N10" i="48"/>
  <c r="N9" i="48"/>
  <c r="N7" i="48"/>
  <c r="H31" i="25"/>
  <c r="H21" i="25"/>
  <c r="I24" i="35"/>
  <c r="I20" i="35"/>
  <c r="I16" i="35"/>
  <c r="I12" i="35"/>
  <c r="I7" i="35"/>
  <c r="I15" i="35"/>
  <c r="I28" i="35"/>
  <c r="I23" i="35"/>
  <c r="I19" i="35"/>
  <c r="I27" i="35"/>
  <c r="I18" i="35"/>
  <c r="I9" i="35"/>
  <c r="I10" i="35"/>
  <c r="I21" i="35"/>
  <c r="I25" i="35"/>
  <c r="I17" i="35"/>
  <c r="I13" i="35"/>
  <c r="I22" i="35"/>
  <c r="I14" i="35"/>
  <c r="I11" i="35"/>
  <c r="L27" i="45"/>
  <c r="L20" i="45"/>
  <c r="H25" i="43"/>
  <c r="H21" i="43"/>
  <c r="H17" i="43"/>
  <c r="H13" i="43"/>
  <c r="H9" i="43"/>
  <c r="H24" i="43"/>
  <c r="H20" i="43"/>
  <c r="H16" i="43"/>
  <c r="H12" i="43"/>
  <c r="H8" i="43"/>
  <c r="H23" i="43"/>
  <c r="H15" i="43"/>
  <c r="H22" i="43"/>
  <c r="H14" i="43"/>
  <c r="H28" i="43"/>
  <c r="H11" i="43"/>
  <c r="H10" i="43"/>
  <c r="H18" i="43"/>
  <c r="H19" i="43"/>
  <c r="H27" i="43"/>
  <c r="J28" i="43"/>
  <c r="J23" i="43"/>
  <c r="J19" i="43"/>
  <c r="J15" i="43"/>
  <c r="J11" i="43"/>
  <c r="J27" i="43"/>
  <c r="J22" i="43"/>
  <c r="J18" i="43"/>
  <c r="J14" i="43"/>
  <c r="J10" i="43"/>
  <c r="J21" i="43"/>
  <c r="J13" i="43"/>
  <c r="J20" i="43"/>
  <c r="J12" i="43"/>
  <c r="J25" i="43"/>
  <c r="J9" i="43"/>
  <c r="J24" i="43"/>
  <c r="J16" i="43"/>
  <c r="J17" i="43"/>
  <c r="J8" i="43"/>
  <c r="L31" i="25"/>
  <c r="L21" i="25"/>
  <c r="M24" i="35"/>
  <c r="M20" i="35"/>
  <c r="M16" i="35"/>
  <c r="M12" i="35"/>
  <c r="M7" i="35"/>
  <c r="M28" i="35"/>
  <c r="M23" i="35"/>
  <c r="M19" i="35"/>
  <c r="M15" i="35"/>
  <c r="M22" i="35"/>
  <c r="M14" i="35"/>
  <c r="M13" i="35"/>
  <c r="M10" i="35"/>
  <c r="M21" i="35"/>
  <c r="M9" i="35"/>
  <c r="M27" i="35"/>
  <c r="M18" i="35"/>
  <c r="M25" i="35"/>
  <c r="M17" i="35"/>
  <c r="M11" i="35"/>
  <c r="H28" i="48"/>
  <c r="H23" i="48"/>
  <c r="H19" i="48"/>
  <c r="H17" i="48"/>
  <c r="H13" i="48"/>
  <c r="H11" i="48"/>
  <c r="H25" i="48"/>
  <c r="H21" i="48"/>
  <c r="H15" i="48"/>
  <c r="H9" i="48"/>
  <c r="H22" i="48"/>
  <c r="H14" i="48"/>
  <c r="H24" i="48"/>
  <c r="H16" i="48"/>
  <c r="H7" i="48"/>
  <c r="H27" i="48"/>
  <c r="H18" i="48"/>
  <c r="H10" i="48"/>
  <c r="H20" i="48"/>
  <c r="H12" i="48"/>
  <c r="F25" i="45"/>
  <c r="K31" i="25"/>
  <c r="L25" i="35"/>
  <c r="L21" i="35"/>
  <c r="L17" i="35"/>
  <c r="L13" i="35"/>
  <c r="L9" i="35"/>
  <c r="K21" i="25"/>
  <c r="L24" i="35"/>
  <c r="L20" i="35"/>
  <c r="L16" i="35"/>
  <c r="L23" i="35"/>
  <c r="L15" i="35"/>
  <c r="L11" i="35"/>
  <c r="L7" i="35"/>
  <c r="L14" i="35"/>
  <c r="L12" i="35"/>
  <c r="L28" i="35"/>
  <c r="L19" i="35"/>
  <c r="L27" i="35"/>
  <c r="L22" i="35"/>
  <c r="L18" i="35"/>
  <c r="L10" i="35"/>
  <c r="K25" i="45"/>
  <c r="F28" i="43"/>
  <c r="F23" i="43"/>
  <c r="F19" i="43"/>
  <c r="F15" i="43"/>
  <c r="F11" i="43"/>
  <c r="F27" i="43"/>
  <c r="F22" i="43"/>
  <c r="F18" i="43"/>
  <c r="F14" i="43"/>
  <c r="F10" i="43"/>
  <c r="F25" i="43"/>
  <c r="F17" i="43"/>
  <c r="F9" i="43"/>
  <c r="F24" i="43"/>
  <c r="F16" i="43"/>
  <c r="F8" i="43"/>
  <c r="F13" i="43"/>
  <c r="F21" i="43"/>
  <c r="F20" i="43"/>
  <c r="F12" i="43"/>
  <c r="N28" i="43"/>
  <c r="N23" i="43"/>
  <c r="N19" i="43"/>
  <c r="N15" i="43"/>
  <c r="N11" i="43"/>
  <c r="N27" i="43"/>
  <c r="N22" i="43"/>
  <c r="N18" i="43"/>
  <c r="N14" i="43"/>
  <c r="N10" i="43"/>
  <c r="N25" i="43"/>
  <c r="N17" i="43"/>
  <c r="N9" i="43"/>
  <c r="N24" i="43"/>
  <c r="N16" i="43"/>
  <c r="N8" i="43"/>
  <c r="N21" i="43"/>
  <c r="N12" i="43"/>
  <c r="N13" i="43"/>
  <c r="N20" i="43"/>
  <c r="J28" i="48"/>
  <c r="J25" i="48"/>
  <c r="J23" i="48"/>
  <c r="J21" i="48"/>
  <c r="J19" i="48"/>
  <c r="J17" i="48"/>
  <c r="J15" i="48"/>
  <c r="J13" i="48"/>
  <c r="J11" i="48"/>
  <c r="J9" i="48"/>
  <c r="J27" i="48"/>
  <c r="J24" i="48"/>
  <c r="J18" i="48"/>
  <c r="J16" i="48"/>
  <c r="J12" i="48"/>
  <c r="J22" i="48"/>
  <c r="J20" i="48"/>
  <c r="J14" i="48"/>
  <c r="J10" i="48"/>
  <c r="J7" i="48"/>
  <c r="N28" i="42"/>
  <c r="N23" i="42"/>
  <c r="N19" i="42"/>
  <c r="N15" i="42"/>
  <c r="N27" i="42"/>
  <c r="N22" i="42"/>
  <c r="N18" i="42"/>
  <c r="N14" i="42"/>
  <c r="N21" i="42"/>
  <c r="N12" i="42"/>
  <c r="N10" i="42"/>
  <c r="N20" i="42"/>
  <c r="N13" i="42"/>
  <c r="N9" i="42"/>
  <c r="N25" i="42"/>
  <c r="N8" i="42"/>
  <c r="N16" i="42"/>
  <c r="N17" i="42"/>
  <c r="N24" i="42"/>
  <c r="N11" i="42"/>
  <c r="E28" i="43"/>
  <c r="E25" i="43"/>
  <c r="E23" i="43"/>
  <c r="E21" i="43"/>
  <c r="E19" i="43"/>
  <c r="E17" i="43"/>
  <c r="E15" i="43"/>
  <c r="E13" i="43"/>
  <c r="E8" i="43"/>
  <c r="E11" i="43"/>
  <c r="E27" i="43"/>
  <c r="E24" i="43"/>
  <c r="E22" i="43"/>
  <c r="E20" i="43"/>
  <c r="E18" i="43"/>
  <c r="E16" i="43"/>
  <c r="E14" i="43"/>
  <c r="E12" i="43"/>
  <c r="E10" i="43"/>
  <c r="E9" i="43"/>
  <c r="E24" i="35"/>
  <c r="E12" i="35"/>
  <c r="E20" i="35"/>
  <c r="E14" i="35"/>
  <c r="E28" i="35"/>
  <c r="E23" i="35"/>
  <c r="E19" i="35"/>
  <c r="E15" i="35"/>
  <c r="E11" i="35"/>
  <c r="E22" i="35"/>
  <c r="E16" i="35"/>
  <c r="E7" i="35"/>
  <c r="E25" i="35"/>
  <c r="E21" i="35"/>
  <c r="E17" i="35"/>
  <c r="E13" i="35"/>
  <c r="E9" i="35"/>
  <c r="E27" i="35"/>
  <c r="E18" i="35"/>
  <c r="E10" i="35"/>
  <c r="E16" i="42"/>
  <c r="E10" i="42"/>
  <c r="E28" i="42"/>
  <c r="E25" i="42"/>
  <c r="E23" i="42"/>
  <c r="E21" i="42"/>
  <c r="E19" i="42"/>
  <c r="E17" i="42"/>
  <c r="E15" i="42"/>
  <c r="E13" i="42"/>
  <c r="E11" i="42"/>
  <c r="E9" i="42"/>
  <c r="E12" i="42"/>
  <c r="E8" i="42"/>
  <c r="E27" i="42"/>
  <c r="E24" i="42"/>
  <c r="E22" i="42"/>
  <c r="E20" i="42"/>
  <c r="E18" i="42"/>
  <c r="E14" i="42"/>
  <c r="E27" i="48"/>
  <c r="E22" i="48"/>
  <c r="E18" i="48"/>
  <c r="E14" i="48"/>
  <c r="E10" i="48"/>
  <c r="E9" i="48"/>
  <c r="E19" i="48"/>
  <c r="E11" i="48"/>
  <c r="E25" i="48"/>
  <c r="E21" i="48"/>
  <c r="E17" i="48"/>
  <c r="E13" i="48"/>
  <c r="E28" i="48"/>
  <c r="E24" i="48"/>
  <c r="E20" i="48"/>
  <c r="E16" i="48"/>
  <c r="E12" i="48"/>
  <c r="E7" i="48"/>
  <c r="E23" i="48"/>
  <c r="E15" i="48"/>
  <c r="J13" i="45"/>
  <c r="J12" i="45"/>
  <c r="J18" i="45" s="1"/>
  <c r="J11" i="45"/>
  <c r="F12" i="12"/>
  <c r="E17" i="12"/>
  <c r="E21" i="12"/>
  <c r="E22" i="12"/>
  <c r="E25" i="12"/>
  <c r="E34" i="12" s="1"/>
  <c r="H20" i="14"/>
  <c r="H20" i="12" s="1"/>
  <c r="E23" i="12"/>
  <c r="E24" i="12"/>
  <c r="G9" i="12"/>
  <c r="G11" i="12"/>
  <c r="G10" i="12"/>
  <c r="I26" i="19"/>
  <c r="F26" i="19" s="1"/>
  <c r="I40" i="27"/>
  <c r="Q5" i="33"/>
  <c r="Q5" i="7"/>
  <c r="E12" i="12"/>
  <c r="E8" i="12"/>
  <c r="E15" i="12"/>
  <c r="E29" i="41"/>
  <c r="D32" i="25" s="1"/>
  <c r="E11" i="12"/>
  <c r="E20" i="12"/>
  <c r="E16" i="12"/>
  <c r="E10" i="12"/>
  <c r="E13" i="12"/>
  <c r="E14" i="12"/>
  <c r="E18" i="12"/>
  <c r="E19" i="12"/>
  <c r="E9" i="12"/>
  <c r="G5" i="12"/>
  <c r="G26" i="12" s="1"/>
  <c r="G35" i="12" s="1"/>
  <c r="F8" i="12"/>
  <c r="F11" i="12"/>
  <c r="F20" i="12"/>
  <c r="F10" i="12"/>
  <c r="F18" i="12"/>
  <c r="F19" i="12"/>
  <c r="F9" i="12"/>
  <c r="J31" i="25" l="1"/>
  <c r="K27" i="35"/>
  <c r="K22" i="35"/>
  <c r="K18" i="35"/>
  <c r="K14" i="35"/>
  <c r="K10" i="35"/>
  <c r="K25" i="35"/>
  <c r="K21" i="35"/>
  <c r="K17" i="35"/>
  <c r="K24" i="35"/>
  <c r="K16" i="35"/>
  <c r="K9" i="35"/>
  <c r="K23" i="35"/>
  <c r="K15" i="35"/>
  <c r="K11" i="35"/>
  <c r="K7" i="35"/>
  <c r="J21" i="25"/>
  <c r="K20" i="35"/>
  <c r="K12" i="35"/>
  <c r="K28" i="35"/>
  <c r="K19" i="35"/>
  <c r="K13" i="35"/>
  <c r="G27" i="48"/>
  <c r="G24" i="48"/>
  <c r="G22" i="48"/>
  <c r="G20" i="48"/>
  <c r="G18" i="48"/>
  <c r="G16" i="48"/>
  <c r="G14" i="48"/>
  <c r="G12" i="48"/>
  <c r="G10" i="48"/>
  <c r="G7" i="48"/>
  <c r="G23" i="48"/>
  <c r="G15" i="48"/>
  <c r="G11" i="48"/>
  <c r="G9" i="48"/>
  <c r="G28" i="48"/>
  <c r="G25" i="48"/>
  <c r="G21" i="48"/>
  <c r="G19" i="48"/>
  <c r="G17" i="48"/>
  <c r="G13" i="48"/>
  <c r="G27" i="43"/>
  <c r="G22" i="43"/>
  <c r="G18" i="43"/>
  <c r="G14" i="43"/>
  <c r="G10" i="43"/>
  <c r="G25" i="43"/>
  <c r="G21" i="43"/>
  <c r="G17" i="43"/>
  <c r="G13" i="43"/>
  <c r="G9" i="43"/>
  <c r="G24" i="43"/>
  <c r="G16" i="43"/>
  <c r="G8" i="43"/>
  <c r="G23" i="43"/>
  <c r="G15" i="43"/>
  <c r="G20" i="43"/>
  <c r="G12" i="43"/>
  <c r="G19" i="43"/>
  <c r="G28" i="43"/>
  <c r="G11" i="43"/>
  <c r="G27" i="42"/>
  <c r="G22" i="42"/>
  <c r="G18" i="42"/>
  <c r="G14" i="42"/>
  <c r="G25" i="42"/>
  <c r="G21" i="42"/>
  <c r="G17" i="42"/>
  <c r="G20" i="42"/>
  <c r="G9" i="42"/>
  <c r="G28" i="42"/>
  <c r="G19" i="42"/>
  <c r="G12" i="42"/>
  <c r="G8" i="42"/>
  <c r="G24" i="42"/>
  <c r="G11" i="42"/>
  <c r="G23" i="42"/>
  <c r="G10" i="42"/>
  <c r="G15" i="42"/>
  <c r="G16" i="42"/>
  <c r="G13" i="42"/>
  <c r="L25" i="42"/>
  <c r="L21" i="42"/>
  <c r="L17" i="42"/>
  <c r="L13" i="42"/>
  <c r="L24" i="42"/>
  <c r="L20" i="42"/>
  <c r="L16" i="42"/>
  <c r="L23" i="42"/>
  <c r="L15" i="42"/>
  <c r="L8" i="42"/>
  <c r="L22" i="42"/>
  <c r="L14" i="42"/>
  <c r="L12" i="42"/>
  <c r="L11" i="42"/>
  <c r="L28" i="42"/>
  <c r="L10" i="42"/>
  <c r="L19" i="42"/>
  <c r="L27" i="42"/>
  <c r="L18" i="42"/>
  <c r="L9" i="42"/>
  <c r="L25" i="43"/>
  <c r="L21" i="43"/>
  <c r="L17" i="43"/>
  <c r="L13" i="43"/>
  <c r="L9" i="43"/>
  <c r="L24" i="43"/>
  <c r="L20" i="43"/>
  <c r="L16" i="43"/>
  <c r="L12" i="43"/>
  <c r="L8" i="43"/>
  <c r="L28" i="43"/>
  <c r="L19" i="43"/>
  <c r="L11" i="43"/>
  <c r="L27" i="43"/>
  <c r="L18" i="43"/>
  <c r="L10" i="43"/>
  <c r="L23" i="43"/>
  <c r="L15" i="43"/>
  <c r="L14" i="43"/>
  <c r="L22" i="43"/>
  <c r="M27" i="48"/>
  <c r="M24" i="48"/>
  <c r="M22" i="48"/>
  <c r="M20" i="48"/>
  <c r="M18" i="48"/>
  <c r="M16" i="48"/>
  <c r="M14" i="48"/>
  <c r="M12" i="48"/>
  <c r="M10" i="48"/>
  <c r="M7" i="48"/>
  <c r="M28" i="48"/>
  <c r="M21" i="48"/>
  <c r="M19" i="48"/>
  <c r="M13" i="48"/>
  <c r="M25" i="48"/>
  <c r="M23" i="48"/>
  <c r="M17" i="48"/>
  <c r="M15" i="48"/>
  <c r="M11" i="48"/>
  <c r="M9" i="48"/>
  <c r="M24" i="43"/>
  <c r="M20" i="43"/>
  <c r="M16" i="43"/>
  <c r="M12" i="43"/>
  <c r="M8" i="43"/>
  <c r="M28" i="43"/>
  <c r="M23" i="43"/>
  <c r="M19" i="43"/>
  <c r="M15" i="43"/>
  <c r="M11" i="43"/>
  <c r="M27" i="43"/>
  <c r="M18" i="43"/>
  <c r="M10" i="43"/>
  <c r="M25" i="43"/>
  <c r="M17" i="43"/>
  <c r="M9" i="43"/>
  <c r="M14" i="43"/>
  <c r="M21" i="43"/>
  <c r="M22" i="43"/>
  <c r="M13" i="43"/>
  <c r="I28" i="48"/>
  <c r="I27" i="48"/>
  <c r="I25" i="48"/>
  <c r="I24" i="48"/>
  <c r="I23" i="48"/>
  <c r="I22" i="48"/>
  <c r="I21" i="48"/>
  <c r="I20" i="48"/>
  <c r="I19" i="48"/>
  <c r="I18" i="48"/>
  <c r="I17" i="48"/>
  <c r="I16" i="48"/>
  <c r="I15" i="48"/>
  <c r="I14" i="48"/>
  <c r="I13" i="48"/>
  <c r="I12" i="48"/>
  <c r="I11" i="48"/>
  <c r="I10" i="48"/>
  <c r="I9" i="48"/>
  <c r="I7" i="48"/>
  <c r="L24" i="48"/>
  <c r="L20" i="48"/>
  <c r="L14" i="48"/>
  <c r="L7" i="48"/>
  <c r="L27" i="48"/>
  <c r="L22" i="48"/>
  <c r="L18" i="48"/>
  <c r="L16" i="48"/>
  <c r="L12" i="48"/>
  <c r="L10" i="48"/>
  <c r="L28" i="48"/>
  <c r="L19" i="48"/>
  <c r="L11" i="48"/>
  <c r="L21" i="48"/>
  <c r="L13" i="48"/>
  <c r="L23" i="48"/>
  <c r="L15" i="48"/>
  <c r="L25" i="48"/>
  <c r="L17" i="48"/>
  <c r="L9" i="48"/>
  <c r="J25" i="45"/>
  <c r="M24" i="42"/>
  <c r="M20" i="42"/>
  <c r="M16" i="42"/>
  <c r="M12" i="42"/>
  <c r="M28" i="42"/>
  <c r="M23" i="42"/>
  <c r="M19" i="42"/>
  <c r="M15" i="42"/>
  <c r="M22" i="42"/>
  <c r="M14" i="42"/>
  <c r="M11" i="42"/>
  <c r="M21" i="42"/>
  <c r="M10" i="42"/>
  <c r="M18" i="42"/>
  <c r="M13" i="42"/>
  <c r="M9" i="42"/>
  <c r="M25" i="42"/>
  <c r="M8" i="42"/>
  <c r="M27" i="42"/>
  <c r="M17" i="42"/>
  <c r="I24" i="43"/>
  <c r="I20" i="43"/>
  <c r="I16" i="43"/>
  <c r="I12" i="43"/>
  <c r="I8" i="43"/>
  <c r="I28" i="43"/>
  <c r="I23" i="43"/>
  <c r="I19" i="43"/>
  <c r="I15" i="43"/>
  <c r="I11" i="43"/>
  <c r="I22" i="43"/>
  <c r="I14" i="43"/>
  <c r="I21" i="43"/>
  <c r="I13" i="43"/>
  <c r="I18" i="43"/>
  <c r="I27" i="43"/>
  <c r="I25" i="43"/>
  <c r="I9" i="43"/>
  <c r="I10" i="43"/>
  <c r="I17" i="43"/>
  <c r="I24" i="42"/>
  <c r="I20" i="42"/>
  <c r="I16" i="42"/>
  <c r="I12" i="42"/>
  <c r="I28" i="42"/>
  <c r="I23" i="42"/>
  <c r="I19" i="42"/>
  <c r="I15" i="42"/>
  <c r="I27" i="42"/>
  <c r="I18" i="42"/>
  <c r="I11" i="42"/>
  <c r="I25" i="42"/>
  <c r="I17" i="42"/>
  <c r="I13" i="42"/>
  <c r="I10" i="42"/>
  <c r="I22" i="42"/>
  <c r="I14" i="42"/>
  <c r="I9" i="42"/>
  <c r="I8" i="42"/>
  <c r="I21" i="42"/>
  <c r="J27" i="45"/>
  <c r="J20" i="45"/>
  <c r="F13" i="12"/>
  <c r="F14" i="12"/>
  <c r="F15" i="12"/>
  <c r="F16" i="12"/>
  <c r="F24" i="12"/>
  <c r="I19" i="14"/>
  <c r="I19" i="12" s="1"/>
  <c r="F23" i="12"/>
  <c r="F17" i="12"/>
  <c r="F22" i="12"/>
  <c r="I12" i="14"/>
  <c r="I12" i="12" s="1"/>
  <c r="H26" i="19"/>
  <c r="F25" i="12"/>
  <c r="F34" i="12" s="1"/>
  <c r="H19" i="14"/>
  <c r="H19" i="12" s="1"/>
  <c r="H12" i="14"/>
  <c r="H12" i="12" s="1"/>
  <c r="H10" i="14"/>
  <c r="H10" i="12" s="1"/>
  <c r="H9" i="14"/>
  <c r="H9" i="12" s="1"/>
  <c r="H11" i="14"/>
  <c r="H11" i="12" s="1"/>
  <c r="E29" i="43"/>
  <c r="G26" i="19"/>
  <c r="I29" i="19"/>
  <c r="I5" i="47" s="1"/>
  <c r="I8" i="47" s="1"/>
  <c r="J40" i="27"/>
  <c r="R5" i="33"/>
  <c r="R5" i="7"/>
  <c r="H5" i="14"/>
  <c r="H5" i="12" s="1"/>
  <c r="H26" i="12" s="1"/>
  <c r="H35" i="12" s="1"/>
  <c r="H18" i="14"/>
  <c r="H18" i="12" s="1"/>
  <c r="F5" i="12"/>
  <c r="F26" i="12" s="1"/>
  <c r="F35" i="12" s="1"/>
  <c r="H8" i="14"/>
  <c r="H8" i="12" s="1"/>
  <c r="E29" i="11"/>
  <c r="D31" i="25" s="1"/>
  <c r="E5" i="12"/>
  <c r="E26" i="12" s="1"/>
  <c r="E35" i="12" s="1"/>
  <c r="K27" i="42" l="1"/>
  <c r="K22" i="42"/>
  <c r="K18" i="42"/>
  <c r="K14" i="42"/>
  <c r="K25" i="42"/>
  <c r="K21" i="42"/>
  <c r="K17" i="42"/>
  <c r="K24" i="42"/>
  <c r="K16" i="42"/>
  <c r="K9" i="42"/>
  <c r="K23" i="42"/>
  <c r="K15" i="42"/>
  <c r="K8" i="42"/>
  <c r="K20" i="42"/>
  <c r="K12" i="42"/>
  <c r="K11" i="42"/>
  <c r="K19" i="42"/>
  <c r="K28" i="42"/>
  <c r="K13" i="42"/>
  <c r="K10" i="42"/>
  <c r="K27" i="43"/>
  <c r="K22" i="43"/>
  <c r="K18" i="43"/>
  <c r="K14" i="43"/>
  <c r="K10" i="43"/>
  <c r="K25" i="43"/>
  <c r="K21" i="43"/>
  <c r="K17" i="43"/>
  <c r="K13" i="43"/>
  <c r="K9" i="43"/>
  <c r="K20" i="43"/>
  <c r="K12" i="43"/>
  <c r="K28" i="43"/>
  <c r="K19" i="43"/>
  <c r="K11" i="43"/>
  <c r="K16" i="43"/>
  <c r="K8" i="43"/>
  <c r="K15" i="43"/>
  <c r="K23" i="43"/>
  <c r="K24" i="43"/>
  <c r="K23" i="48"/>
  <c r="K15" i="48"/>
  <c r="K11" i="48"/>
  <c r="K9" i="48"/>
  <c r="K16" i="48"/>
  <c r="K10" i="48"/>
  <c r="K28" i="48"/>
  <c r="K25" i="48"/>
  <c r="K21" i="48"/>
  <c r="K19" i="48"/>
  <c r="K17" i="48"/>
  <c r="K13" i="48"/>
  <c r="K12" i="48"/>
  <c r="K27" i="48"/>
  <c r="K24" i="48"/>
  <c r="K22" i="48"/>
  <c r="K20" i="48"/>
  <c r="K18" i="48"/>
  <c r="K14" i="48"/>
  <c r="K7" i="48"/>
  <c r="H29" i="19"/>
  <c r="G13" i="12"/>
  <c r="G15" i="12"/>
  <c r="G14" i="12"/>
  <c r="G16" i="12"/>
  <c r="F29" i="11"/>
  <c r="E31" i="25" s="1"/>
  <c r="F29" i="41"/>
  <c r="E32" i="25" s="1"/>
  <c r="F29" i="48"/>
  <c r="E29" i="35"/>
  <c r="E29" i="48"/>
  <c r="G22" i="12"/>
  <c r="G25" i="12"/>
  <c r="G34" i="12" s="1"/>
  <c r="J18" i="14"/>
  <c r="J18" i="12" s="1"/>
  <c r="G21" i="12"/>
  <c r="G23" i="12"/>
  <c r="J11" i="14"/>
  <c r="J11" i="12" s="1"/>
  <c r="G17" i="12"/>
  <c r="F21" i="12"/>
  <c r="J20" i="14"/>
  <c r="J20" i="12" s="1"/>
  <c r="G29" i="19"/>
  <c r="G24" i="12"/>
  <c r="F29" i="42"/>
  <c r="E29" i="42"/>
  <c r="F29" i="43"/>
  <c r="F29" i="35"/>
  <c r="F29" i="19"/>
  <c r="K40" i="27"/>
  <c r="S5" i="33"/>
  <c r="S5" i="7"/>
  <c r="I10" i="14"/>
  <c r="I10" i="12" s="1"/>
  <c r="I11" i="14"/>
  <c r="I11" i="12" s="1"/>
  <c r="I8" i="14"/>
  <c r="I8" i="12" s="1"/>
  <c r="I5" i="14"/>
  <c r="I5" i="12" s="1"/>
  <c r="I26" i="12" s="1"/>
  <c r="I35" i="12" s="1"/>
  <c r="I20" i="14"/>
  <c r="I20" i="12" s="1"/>
  <c r="I9" i="14"/>
  <c r="I9" i="12" s="1"/>
  <c r="I18" i="14"/>
  <c r="I18" i="12" s="1"/>
  <c r="D21" i="25" l="1"/>
  <c r="E21" i="25"/>
  <c r="D27" i="25"/>
  <c r="D22" i="25"/>
  <c r="E22" i="25"/>
  <c r="H13" i="14"/>
  <c r="H13" i="12" s="1"/>
  <c r="H16" i="14"/>
  <c r="H16" i="12" s="1"/>
  <c r="H15" i="14"/>
  <c r="H15" i="12" s="1"/>
  <c r="H14" i="14"/>
  <c r="H14" i="12" s="1"/>
  <c r="G29" i="42"/>
  <c r="E26" i="25"/>
  <c r="G29" i="48"/>
  <c r="G29" i="41"/>
  <c r="F32" i="25" s="1"/>
  <c r="D26" i="25"/>
  <c r="H25" i="14"/>
  <c r="H25" i="12" s="1"/>
  <c r="H34" i="12" s="1"/>
  <c r="H21" i="14"/>
  <c r="H21" i="12" s="1"/>
  <c r="H24" i="14"/>
  <c r="H24" i="12" s="1"/>
  <c r="K20" i="14"/>
  <c r="K20" i="12" s="1"/>
  <c r="K8" i="14"/>
  <c r="K8" i="12" s="1"/>
  <c r="K19" i="14"/>
  <c r="K19" i="12" s="1"/>
  <c r="H22" i="14"/>
  <c r="H22" i="12" s="1"/>
  <c r="G29" i="11"/>
  <c r="K12" i="14"/>
  <c r="K12" i="12" s="1"/>
  <c r="H17" i="14"/>
  <c r="H17" i="12" s="1"/>
  <c r="H23" i="14"/>
  <c r="H23" i="12" s="1"/>
  <c r="E27" i="25"/>
  <c r="G29" i="43"/>
  <c r="G29" i="35"/>
  <c r="L40" i="27"/>
  <c r="T5" i="33"/>
  <c r="T5" i="7"/>
  <c r="J8" i="14"/>
  <c r="J8" i="12" s="1"/>
  <c r="J12" i="14"/>
  <c r="J12" i="12" s="1"/>
  <c r="J5" i="14"/>
  <c r="J5" i="12" s="1"/>
  <c r="J26" i="12" s="1"/>
  <c r="J35" i="12" s="1"/>
  <c r="J9" i="14"/>
  <c r="J9" i="12" s="1"/>
  <c r="J10" i="14"/>
  <c r="J10" i="12" s="1"/>
  <c r="J19" i="14"/>
  <c r="J19" i="12" s="1"/>
  <c r="F21" i="25" l="1"/>
  <c r="F22" i="25"/>
  <c r="I14" i="14"/>
  <c r="I14" i="12" s="1"/>
  <c r="I16" i="14"/>
  <c r="I16" i="12" s="1"/>
  <c r="I15" i="14"/>
  <c r="I15" i="12" s="1"/>
  <c r="I13" i="14"/>
  <c r="I13" i="12" s="1"/>
  <c r="H29" i="48"/>
  <c r="F26" i="25"/>
  <c r="H29" i="41"/>
  <c r="G32" i="25" s="1"/>
  <c r="L12" i="14"/>
  <c r="L12" i="12" s="1"/>
  <c r="I25" i="14"/>
  <c r="I25" i="12" s="1"/>
  <c r="I34" i="12" s="1"/>
  <c r="I22" i="14"/>
  <c r="I22" i="12" s="1"/>
  <c r="L11" i="14"/>
  <c r="L11" i="12" s="1"/>
  <c r="I24" i="14"/>
  <c r="I24" i="12" s="1"/>
  <c r="I21" i="14"/>
  <c r="I21" i="12" s="1"/>
  <c r="H29" i="11"/>
  <c r="H29" i="42"/>
  <c r="F27" i="25"/>
  <c r="H29" i="43"/>
  <c r="H29" i="35"/>
  <c r="I23" i="14"/>
  <c r="I23" i="12" s="1"/>
  <c r="M40" i="27"/>
  <c r="U5" i="33"/>
  <c r="U5" i="7"/>
  <c r="K11" i="14"/>
  <c r="K11" i="12" s="1"/>
  <c r="K10" i="14"/>
  <c r="K10" i="12" s="1"/>
  <c r="K18" i="14"/>
  <c r="K18" i="12" s="1"/>
  <c r="K5" i="14"/>
  <c r="K5" i="12" s="1"/>
  <c r="K26" i="12" s="1"/>
  <c r="K35" i="12" s="1"/>
  <c r="K9" i="14"/>
  <c r="K9" i="12" s="1"/>
  <c r="G22" i="25" l="1"/>
  <c r="G26" i="25"/>
  <c r="J14" i="14"/>
  <c r="J14" i="12" s="1"/>
  <c r="J13" i="14"/>
  <c r="J13" i="12" s="1"/>
  <c r="J16" i="14"/>
  <c r="J16" i="12" s="1"/>
  <c r="J15" i="14"/>
  <c r="J15" i="12" s="1"/>
  <c r="I29" i="48"/>
  <c r="I29" i="41"/>
  <c r="H32" i="25" s="1"/>
  <c r="M11" i="14"/>
  <c r="M11" i="12" s="1"/>
  <c r="I29" i="11"/>
  <c r="M20" i="14"/>
  <c r="M20" i="12" s="1"/>
  <c r="J21" i="14"/>
  <c r="J21" i="12" s="1"/>
  <c r="M8" i="14"/>
  <c r="M8" i="12" s="1"/>
  <c r="J22" i="14"/>
  <c r="J22" i="12" s="1"/>
  <c r="J23" i="14"/>
  <c r="J23" i="12" s="1"/>
  <c r="M10" i="14"/>
  <c r="M10" i="12" s="1"/>
  <c r="M9" i="14"/>
  <c r="M9" i="12" s="1"/>
  <c r="J24" i="14"/>
  <c r="J24" i="12" s="1"/>
  <c r="I17" i="14"/>
  <c r="I17" i="12" s="1"/>
  <c r="M19" i="14"/>
  <c r="M19" i="12" s="1"/>
  <c r="M12" i="14"/>
  <c r="M12" i="12" s="1"/>
  <c r="J25" i="14"/>
  <c r="J25" i="12" s="1"/>
  <c r="J34" i="12" s="1"/>
  <c r="I29" i="42"/>
  <c r="G27" i="25"/>
  <c r="I29" i="35"/>
  <c r="I29" i="43"/>
  <c r="N40" i="27"/>
  <c r="V5" i="33"/>
  <c r="V5" i="7"/>
  <c r="L20" i="14"/>
  <c r="L20" i="12" s="1"/>
  <c r="L19" i="14"/>
  <c r="L19" i="12" s="1"/>
  <c r="L8" i="14"/>
  <c r="L8" i="12" s="1"/>
  <c r="L10" i="14"/>
  <c r="L10" i="12" s="1"/>
  <c r="L9" i="14"/>
  <c r="L9" i="12" s="1"/>
  <c r="L5" i="14"/>
  <c r="L5" i="12" s="1"/>
  <c r="L26" i="12" s="1"/>
  <c r="L35" i="12" s="1"/>
  <c r="L18" i="14"/>
  <c r="L18" i="12" s="1"/>
  <c r="H22" i="25" l="1"/>
  <c r="K14" i="14"/>
  <c r="K14" i="12" s="1"/>
  <c r="K13" i="14"/>
  <c r="K13" i="12" s="1"/>
  <c r="K16" i="14"/>
  <c r="K16" i="12" s="1"/>
  <c r="K15" i="14"/>
  <c r="K15" i="12" s="1"/>
  <c r="J29" i="41"/>
  <c r="I32" i="25" s="1"/>
  <c r="J29" i="48"/>
  <c r="J29" i="11"/>
  <c r="H26" i="25"/>
  <c r="K21" i="14"/>
  <c r="K21" i="12" s="1"/>
  <c r="N12" i="12"/>
  <c r="N10" i="12"/>
  <c r="N9" i="12"/>
  <c r="K22" i="14"/>
  <c r="K22" i="12" s="1"/>
  <c r="K23" i="14"/>
  <c r="K23" i="12" s="1"/>
  <c r="N8" i="12"/>
  <c r="N18" i="12"/>
  <c r="N19" i="12"/>
  <c r="N20" i="12"/>
  <c r="N11" i="12"/>
  <c r="J17" i="14"/>
  <c r="J17" i="12" s="1"/>
  <c r="K25" i="14"/>
  <c r="K25" i="12" s="1"/>
  <c r="K34" i="12" s="1"/>
  <c r="J29" i="42"/>
  <c r="J29" i="35"/>
  <c r="J29" i="43"/>
  <c r="H27" i="25"/>
  <c r="K24" i="14"/>
  <c r="K24" i="12" s="1"/>
  <c r="W5" i="33"/>
  <c r="W5" i="7"/>
  <c r="M18" i="14"/>
  <c r="M18" i="12" s="1"/>
  <c r="M5" i="14"/>
  <c r="M5" i="12" s="1"/>
  <c r="M26" i="12" s="1"/>
  <c r="M35" i="12" s="1"/>
  <c r="I22" i="25" l="1"/>
  <c r="L15" i="14"/>
  <c r="L15" i="12" s="1"/>
  <c r="L14" i="14"/>
  <c r="L14" i="12" s="1"/>
  <c r="L13" i="14"/>
  <c r="L13" i="12" s="1"/>
  <c r="L16" i="14"/>
  <c r="L16" i="12" s="1"/>
  <c r="I26" i="25"/>
  <c r="K29" i="48"/>
  <c r="K29" i="41"/>
  <c r="J32" i="25" s="1"/>
  <c r="L22" i="14"/>
  <c r="L22" i="12" s="1"/>
  <c r="K29" i="11"/>
  <c r="L25" i="14"/>
  <c r="L25" i="12" s="1"/>
  <c r="L34" i="12" s="1"/>
  <c r="L17" i="14"/>
  <c r="L17" i="12" s="1"/>
  <c r="L23" i="14"/>
  <c r="L23" i="12" s="1"/>
  <c r="L24" i="14"/>
  <c r="L24" i="12" s="1"/>
  <c r="K17" i="14"/>
  <c r="K17" i="12" s="1"/>
  <c r="L21" i="14"/>
  <c r="L21" i="12" s="1"/>
  <c r="K29" i="42"/>
  <c r="I27" i="25"/>
  <c r="K29" i="35"/>
  <c r="K29" i="43"/>
  <c r="N5" i="12"/>
  <c r="N26" i="12" s="1"/>
  <c r="N35" i="12" s="1"/>
  <c r="J22" i="25" l="1"/>
  <c r="M13" i="14"/>
  <c r="M13" i="12" s="1"/>
  <c r="M15" i="14"/>
  <c r="M15" i="12" s="1"/>
  <c r="M16" i="14"/>
  <c r="M16" i="12" s="1"/>
  <c r="M14" i="14"/>
  <c r="M14" i="12" s="1"/>
  <c r="J26" i="25"/>
  <c r="L29" i="48"/>
  <c r="L29" i="41"/>
  <c r="K32" i="25" s="1"/>
  <c r="M22" i="14"/>
  <c r="M22" i="12" s="1"/>
  <c r="M25" i="14"/>
  <c r="M25" i="12" s="1"/>
  <c r="M34" i="12" s="1"/>
  <c r="M21" i="14"/>
  <c r="M21" i="12" s="1"/>
  <c r="M23" i="14"/>
  <c r="M23" i="12" s="1"/>
  <c r="M24" i="14"/>
  <c r="M24" i="12" s="1"/>
  <c r="L29" i="11"/>
  <c r="L29" i="42"/>
  <c r="L29" i="35"/>
  <c r="L29" i="43"/>
  <c r="J27" i="25"/>
  <c r="K22" i="25" l="1"/>
  <c r="N14" i="12"/>
  <c r="N15" i="12"/>
  <c r="N13" i="12"/>
  <c r="N16" i="12"/>
  <c r="K26" i="25"/>
  <c r="M29" i="48"/>
  <c r="M29" i="41"/>
  <c r="L32" i="25" s="1"/>
  <c r="N25" i="12"/>
  <c r="N34" i="12" s="1"/>
  <c r="N17" i="12"/>
  <c r="M29" i="11"/>
  <c r="N24" i="12"/>
  <c r="N23" i="12"/>
  <c r="M17" i="14"/>
  <c r="M17" i="12" s="1"/>
  <c r="N22" i="12"/>
  <c r="N21" i="12"/>
  <c r="M29" i="42"/>
  <c r="M29" i="43"/>
  <c r="M29" i="35"/>
  <c r="K27" i="25"/>
  <c r="L22" i="25" l="1"/>
  <c r="L26" i="25"/>
  <c r="N29" i="41"/>
  <c r="M32" i="25" s="1"/>
  <c r="N29" i="48"/>
  <c r="N29" i="11"/>
  <c r="N29" i="42"/>
  <c r="N29" i="35"/>
  <c r="N29" i="43"/>
  <c r="L27" i="25"/>
  <c r="M22" i="25" l="1"/>
  <c r="M26" i="25"/>
  <c r="M2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Young</author>
  </authors>
  <commentList>
    <comment ref="D26" authorId="0" shapeId="0" xr:uid="{00000000-0006-0000-0B00-000001000000}">
      <text>
        <r>
          <rPr>
            <sz val="9"/>
            <color indexed="81"/>
            <rFont val="Tahoma"/>
            <family val="2"/>
            <charset val="238"/>
          </rPr>
          <t>Počítán jako rozdíl mezi upravenou celkovou částkou (v dalším řádku) a skutečnými náklady</t>
        </r>
      </text>
    </comment>
    <comment ref="D27" authorId="0" shapeId="0" xr:uid="{00000000-0006-0000-0B00-000002000000}">
      <text>
        <r>
          <rPr>
            <sz val="9"/>
            <color indexed="81"/>
            <rFont val="Tahoma"/>
            <family val="2"/>
            <charset val="238"/>
          </rPr>
          <t>Úprava spočívá v tom, že částka je počítána na základě jednotkové ceny PŘED případným snížením z důvodu vyrování z minulého období</t>
        </r>
      </text>
    </comment>
    <comment ref="F43" authorId="0" shapeId="0" xr:uid="{00000000-0006-0000-0B00-000003000000}">
      <text>
        <r>
          <rPr>
            <sz val="9"/>
            <color indexed="81"/>
            <rFont val="Tahoma"/>
            <family val="2"/>
            <charset val="238"/>
          </rPr>
          <t>Pro význam úpravy, viz komentář v buňce D26</t>
        </r>
      </text>
    </comment>
    <comment ref="I43" authorId="0" shapeId="0" xr:uid="{00000000-0006-0000-0B00-000004000000}">
      <text>
        <r>
          <rPr>
            <sz val="9"/>
            <color indexed="81"/>
            <rFont val="Tahoma"/>
            <family val="2"/>
            <charset val="238"/>
          </rPr>
          <t>Pro význam úpravy, viz komentář v buňce D26</t>
        </r>
      </text>
    </comment>
    <comment ref="L43" authorId="0" shapeId="0" xr:uid="{00000000-0006-0000-0B00-000005000000}">
      <text>
        <r>
          <rPr>
            <sz val="9"/>
            <color indexed="81"/>
            <rFont val="Tahoma"/>
            <family val="2"/>
            <charset val="238"/>
          </rPr>
          <t>Pro význam úpravy, viz komentář v buňce D26</t>
        </r>
      </text>
    </comment>
    <comment ref="M46" authorId="0" shapeId="0" xr:uid="{00000000-0006-0000-0B00-000006000000}">
      <text>
        <r>
          <rPr>
            <b/>
            <sz val="9"/>
            <color indexed="81"/>
            <rFont val="Tahoma"/>
            <family val="2"/>
            <charset val="238"/>
          </rPr>
          <t>Trojnásobek protože vracení v průběhu jednoho roku!</t>
        </r>
      </text>
    </comment>
    <comment ref="M50" authorId="0" shapeId="0" xr:uid="{00000000-0006-0000-0B00-000007000000}">
      <text>
        <r>
          <rPr>
            <sz val="9"/>
            <color indexed="81"/>
            <rFont val="Tahoma"/>
            <family val="2"/>
            <charset val="238"/>
          </rPr>
          <t xml:space="preserve">Zde nedochází k trojnásobení - cílem není kompenzovat dopravce, jenom zajistit stabilitu služby
</t>
        </r>
      </text>
    </comment>
  </commentList>
</comments>
</file>

<file path=xl/sharedStrings.xml><?xml version="1.0" encoding="utf-8"?>
<sst xmlns="http://schemas.openxmlformats.org/spreadsheetml/2006/main" count="1002" uniqueCount="262">
  <si>
    <t>Parametr</t>
  </si>
  <si>
    <t>Přímý materiál a energie</t>
  </si>
  <si>
    <t xml:space="preserve">Opravy a udržování </t>
  </si>
  <si>
    <t>Odpisy</t>
  </si>
  <si>
    <t>Přímé mzdy</t>
  </si>
  <si>
    <t>Sociální a zdravotní pojištění</t>
  </si>
  <si>
    <t>Cestovné</t>
  </si>
  <si>
    <t>Úhrada za použití infrastruktury</t>
  </si>
  <si>
    <t>Silniční daň</t>
  </si>
  <si>
    <t>Elektronické mýtné</t>
  </si>
  <si>
    <t>Pojištění zákonné odpovědnosti</t>
  </si>
  <si>
    <t>Ostatní přímé náklady</t>
  </si>
  <si>
    <t>Ostatní služby</t>
  </si>
  <si>
    <t>Režijní náklady</t>
  </si>
  <si>
    <t>Náklady (ř.11 až 25)</t>
  </si>
  <si>
    <t>11a</t>
  </si>
  <si>
    <t>11b</t>
  </si>
  <si>
    <t>11c</t>
  </si>
  <si>
    <t>Ostatní</t>
  </si>
  <si>
    <t>Vozidla</t>
  </si>
  <si>
    <t>Řidiči</t>
  </si>
  <si>
    <t>14a</t>
  </si>
  <si>
    <t>14b</t>
  </si>
  <si>
    <t>16a</t>
  </si>
  <si>
    <t>16b</t>
  </si>
  <si>
    <t>Kč</t>
  </si>
  <si>
    <t>km</t>
  </si>
  <si>
    <t>Kč/km</t>
  </si>
  <si>
    <t>Řádek</t>
  </si>
  <si>
    <t>Ukazatel</t>
  </si>
  <si>
    <t>Rozdělení</t>
  </si>
  <si>
    <t>Pod-řádek</t>
  </si>
  <si>
    <t>%</t>
  </si>
  <si>
    <t>17a</t>
  </si>
  <si>
    <t>17b</t>
  </si>
  <si>
    <t>Leasing (pronájem) - bez finančních nákladů</t>
  </si>
  <si>
    <t>Finanční náklady</t>
  </si>
  <si>
    <t>Zisk</t>
  </si>
  <si>
    <t>)</t>
  </si>
  <si>
    <t>Celková částka</t>
  </si>
  <si>
    <t>Index spotřebitelských cen</t>
  </si>
  <si>
    <t>Obecné nástavení</t>
  </si>
  <si>
    <t>Cenový index</t>
  </si>
  <si>
    <t>Cenové indexy a jejich vývoj v průběhu času</t>
  </si>
  <si>
    <t>Pohonné hmoty - (bio)nafta</t>
  </si>
  <si>
    <t>Pohonné hmoty - zemní plyn</t>
  </si>
  <si>
    <t>Pohonné hmoty - ostatní</t>
  </si>
  <si>
    <t>Odpisy - vozidla</t>
  </si>
  <si>
    <t>Odpisy - ostatní</t>
  </si>
  <si>
    <t>Přímé mzdy - řidiči</t>
  </si>
  <si>
    <t>Přímé mzdy - ostatní</t>
  </si>
  <si>
    <t>Sociální a zdravotní pojištění - řidiči</t>
  </si>
  <si>
    <t>Sociální a zdravotní pojištění - ostatní</t>
  </si>
  <si>
    <t>Položka</t>
  </si>
  <si>
    <t>Roční výkon (km)</t>
  </si>
  <si>
    <t>do</t>
  </si>
  <si>
    <t>Výše skutečných nákladů a zisku (Kč, běžné ceny)</t>
  </si>
  <si>
    <t>Náklady a zisk za km</t>
  </si>
  <si>
    <t>1. období</t>
  </si>
  <si>
    <t>2. období</t>
  </si>
  <si>
    <t>3. období</t>
  </si>
  <si>
    <t>Poslední rok</t>
  </si>
  <si>
    <t>Průněr za dané období (Kč/km, stále ceny)</t>
  </si>
  <si>
    <t>Rozdíl oproti nabídce</t>
  </si>
  <si>
    <t>Rozdíl v zisku oproti nabídce</t>
  </si>
  <si>
    <t>Podíl úspor, který dopravce případně vrátí v dalším období</t>
  </si>
  <si>
    <t>Snížení ceny v dalším období</t>
  </si>
  <si>
    <t>Finanční náklady (pouze za relevantní vozidla)</t>
  </si>
  <si>
    <t>Finanční náklady za relevantní vozidla</t>
  </si>
  <si>
    <t>Nutné uvažovat o zvýšení ceny?</t>
  </si>
  <si>
    <t>Navýšení ceny v dalším období</t>
  </si>
  <si>
    <t>Případné snížení v dalším období (Kč/km, stále ceny)</t>
  </si>
  <si>
    <t>Případné navýšení v dalším období (Kč/km, stále ceny)</t>
  </si>
  <si>
    <t>Zařazení cenových indexů k cenotvorným položkám</t>
  </si>
  <si>
    <t>Modelované odlišnosti v skutečných nákladech a zisku (Kč, běžné ceny) - pouze pro účely simulace</t>
  </si>
  <si>
    <t>Skutečný roční výkon (km)</t>
  </si>
  <si>
    <t>Celková částka za poskytnuté služby (upravená)</t>
  </si>
  <si>
    <t>Zisk (upravený)</t>
  </si>
  <si>
    <t>Souhrnná tabulka technických kritérií</t>
  </si>
  <si>
    <t>Minimální požadavky na technická kritéria</t>
  </si>
  <si>
    <t>Podíl vázaný na vozidla</t>
  </si>
  <si>
    <t>Fixní podíl</t>
  </si>
  <si>
    <t>Cenová nabídka pro typ pohonu:</t>
  </si>
  <si>
    <t>NAFTA</t>
  </si>
  <si>
    <t>Nafta</t>
  </si>
  <si>
    <t>Vážený průměr</t>
  </si>
  <si>
    <t>Pohonné hmoty a oleje</t>
  </si>
  <si>
    <t>Pohonné hmoty a oleje - Nafta</t>
  </si>
  <si>
    <t>Výpočet celkových neindexovaných ročních nákladů a zisku</t>
  </si>
  <si>
    <t>Vstupy pro výpočet cen v průběhu trvání smlouvy</t>
  </si>
  <si>
    <t>Dopravní rok</t>
  </si>
  <si>
    <t>Vypočtené ceny</t>
  </si>
  <si>
    <t>NABÍDKA DOPRAVCE</t>
  </si>
  <si>
    <t>Zlutá barva označuje údaj k vyplnění!</t>
  </si>
  <si>
    <t>Červená barva označuje chybu ci nevyplněný údaj</t>
  </si>
  <si>
    <t>CALCULATION COVER SHEET</t>
  </si>
  <si>
    <t>Project Title:</t>
  </si>
  <si>
    <t>304834 Soutez dopravcu MSK</t>
  </si>
  <si>
    <t>Project No:</t>
  </si>
  <si>
    <t>Div/Dept:</t>
  </si>
  <si>
    <t>TPE</t>
  </si>
  <si>
    <t>File No:</t>
  </si>
  <si>
    <t>Calculation name:</t>
  </si>
  <si>
    <t>Calc No:</t>
  </si>
  <si>
    <t>Path &amp; File name:</t>
  </si>
  <si>
    <t>Calculated by:</t>
  </si>
  <si>
    <t>date:</t>
  </si>
  <si>
    <t>Checked by:</t>
  </si>
  <si>
    <t>Approved by:</t>
  </si>
  <si>
    <t>Computer applications used</t>
  </si>
  <si>
    <t>Title</t>
  </si>
  <si>
    <t>Version</t>
  </si>
  <si>
    <t xml:space="preserve">Excel </t>
  </si>
  <si>
    <t>Calculation description</t>
  </si>
  <si>
    <r>
      <t>Informace</t>
    </r>
    <r>
      <rPr>
        <sz val="10"/>
        <rFont val="Lucida Sans"/>
        <family val="2"/>
        <charset val="238"/>
      </rPr>
      <t xml:space="preserve"> - zakladni informace o nastroji</t>
    </r>
  </si>
  <si>
    <r>
      <t>NASTAVENI ZADAVATELE</t>
    </r>
    <r>
      <rPr>
        <sz val="10"/>
        <rFont val="Lucida Sans"/>
        <family val="2"/>
        <charset val="238"/>
      </rPr>
      <t xml:space="preserve"> - Zakladni parametry hodnoceni zadavane zadavatelem</t>
    </r>
  </si>
  <si>
    <r>
      <t>NABIDKA DOPRAVCE</t>
    </r>
    <r>
      <rPr>
        <sz val="10"/>
        <rFont val="Lucida Sans"/>
        <family val="2"/>
        <charset val="238"/>
      </rPr>
      <t xml:space="preserve"> - Vstupni hodnoty uchazece</t>
    </r>
  </si>
  <si>
    <r>
      <t>Technicke hodnoceni</t>
    </r>
    <r>
      <rPr>
        <sz val="10"/>
        <rFont val="Lucida Sans"/>
        <family val="2"/>
        <charset val="238"/>
      </rPr>
      <t xml:space="preserve"> - Technicke parametry pro celou dobu souteze</t>
    </r>
  </si>
  <si>
    <r>
      <t>Financni hodnoceni</t>
    </r>
    <r>
      <rPr>
        <sz val="10"/>
        <rFont val="Lucida Sans"/>
        <family val="2"/>
        <charset val="238"/>
      </rPr>
      <t xml:space="preserve"> - Vypocet prumernych cen dopravce za vozkm pro modelovane vykony</t>
    </r>
  </si>
  <si>
    <r>
      <t>Cenova nabidka CELKOVA</t>
    </r>
    <r>
      <rPr>
        <sz val="10"/>
        <rFont val="Lucida Sans"/>
        <family val="2"/>
        <charset val="238"/>
      </rPr>
      <t xml:space="preserve"> - Souhrnna cenova nabidka uchazece pro vsechny typy pohonu (vychozi rok)</t>
    </r>
  </si>
  <si>
    <r>
      <t>Cenova nabidka PREPOCTENA</t>
    </r>
    <r>
      <rPr>
        <sz val="10"/>
        <rFont val="Lucida Sans"/>
        <family val="2"/>
        <charset val="238"/>
      </rPr>
      <t xml:space="preserve"> - Souhrnna cenova nabidka uchazece pro upravene modelovane vykony (vychozi rok)</t>
    </r>
  </si>
  <si>
    <r>
      <t>Cenova nabidka NAFTA</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</si>
  <si>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Cenova nabidka CNG</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</si>
  <si>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Vypocet indexu</t>
    </r>
    <r>
      <rPr>
        <sz val="10"/>
        <rFont val="Lucida Sans"/>
        <family val="2"/>
        <charset val="238"/>
      </rPr>
      <t xml:space="preserve"> - Vypocet bazickych cenovych indexu . Tabulka pro vypocet v dalsich listech</t>
    </r>
  </si>
  <si>
    <r>
      <t xml:space="preserve">Beh smlouvy - </t>
    </r>
    <r>
      <rPr>
        <sz val="10"/>
        <rFont val="Lucida Sans"/>
        <family val="2"/>
        <charset val="238"/>
      </rPr>
      <t>Vstupy pro vypocet cen v prubehu trvani smlouvy,</t>
    </r>
  </si>
  <si>
    <r>
      <t>Pocty vozidel</t>
    </r>
    <r>
      <rPr>
        <sz val="10"/>
        <rFont val="Lucida Sans"/>
        <family val="2"/>
        <charset val="238"/>
      </rPr>
      <t xml:space="preserve"> - Vypocet minimálnich poctu vozidel v prubehu smlouvy, na zaklade nabizeneho podilu vozidel splnujicich vybranych kritérii </t>
    </r>
  </si>
  <si>
    <r>
      <t>Vypocty NAFTA</t>
    </r>
    <r>
      <rPr>
        <b/>
        <i/>
        <sz val="10"/>
        <rFont val="Lucida Sans"/>
        <family val="2"/>
        <charset val="238"/>
      </rPr>
      <t xml:space="preserve"> </t>
    </r>
    <r>
      <rPr>
        <sz val="10"/>
        <rFont val="Lucida Sans"/>
        <family val="2"/>
        <charset val="238"/>
      </rPr>
      <t>- Vypocet cen (bezne ceny) pro dany typ pohonu a pro jednotlive roky trvani smlouvy</t>
    </r>
  </si>
  <si>
    <r>
      <t>Vypocty CMG</t>
    </r>
    <r>
      <rPr>
        <sz val="10"/>
        <rFont val="Lucida Sans"/>
        <family val="2"/>
        <charset val="238"/>
      </rPr>
      <t xml:space="preserve"> - Vypocet cen (bezne ceny) pro dany typ pohonu a pro jednotlive roky trvani smlouvy</t>
    </r>
  </si>
  <si>
    <t>Scope of checking:</t>
  </si>
  <si>
    <t>Date</t>
  </si>
  <si>
    <t>Comments</t>
  </si>
  <si>
    <t>Checked by</t>
  </si>
  <si>
    <t>Sheet</t>
  </si>
  <si>
    <t>Corrected by</t>
  </si>
  <si>
    <t>Source/reference:</t>
  </si>
  <si>
    <t>Source 1</t>
  </si>
  <si>
    <t>Source 2</t>
  </si>
  <si>
    <t>Source 3</t>
  </si>
  <si>
    <t>Documents / technical records where the calculation will be used:</t>
  </si>
  <si>
    <t>Checker:</t>
  </si>
  <si>
    <t>Approver:</t>
  </si>
  <si>
    <t>Disclaimer:</t>
  </si>
  <si>
    <t>This file is issued for the party which commissioned the work and for specific purposes connected with that project only. It should not be relied upon by any other party or used for any other purpose.</t>
  </si>
  <si>
    <t>We accept no responsibility for the consequences of this file being relied upon by any other party, or being used for any other purpose, or containing any error or omission which is due to an error or omission in data supplied to us by other parties.</t>
  </si>
  <si>
    <t>Furthermore you warrant that those of your employees who use the information for the specified project have been suitably trained to do so. You accept that Mott MacDonald shall not be liable for any losses incurred by you due to the actions of your employees whom are not properly qualified to process and interpret the information contained in this file.</t>
  </si>
  <si>
    <t xml:space="preserve">
This file contains confidential information and proprietary intellectual property. It should not be shown to other parties without consent from us and from the party which commissioned them.</t>
  </si>
  <si>
    <t>Výpočetní nástroj pro hodnocení nabídek a běh smlouvy</t>
  </si>
  <si>
    <t>p:\Prague\TPE\Projects\304834 Soutez dopravcu MSK\Nastroje\MSK_zavazny_nastroj_2014-11-11.xlsx</t>
  </si>
  <si>
    <r>
      <t>Cenove indexy</t>
    </r>
    <r>
      <rPr>
        <sz val="10"/>
        <rFont val="Lucida Sans"/>
        <family val="2"/>
        <charset val="238"/>
      </rPr>
      <t xml:space="preserve"> - Hodnoty cenovych indexu pro vypocet nakladu ve vyhledovych letech</t>
    </r>
  </si>
  <si>
    <t>Výchozí Dopravní rok</t>
  </si>
  <si>
    <t>Výchozí rozsah Služby</t>
  </si>
  <si>
    <t>Jednotkový náklad za Vozokm</t>
  </si>
  <si>
    <t>Počet Vozokm pro daný typ pohonu (pouze ve Spojích)</t>
  </si>
  <si>
    <t>Počet plánovaných Vozokm</t>
  </si>
  <si>
    <t>Kontrola správnosti vzorců a metodiky.</t>
  </si>
  <si>
    <t>M Vokrinkova</t>
  </si>
  <si>
    <t>NASTAVENI ZADAVATELE</t>
  </si>
  <si>
    <t>Buňka C39 a C53 nezobrazuje celý text</t>
  </si>
  <si>
    <t>Buňka N65 chybné podmíněné formátování</t>
  </si>
  <si>
    <t>NABIDKA DOPRAVCE</t>
  </si>
  <si>
    <t>Buňka C19 a C33 nezobrazuje celý text</t>
  </si>
  <si>
    <t>Buňka N45 chybné podmíněné formátování</t>
  </si>
  <si>
    <t>Řádek 47 jiné podmíněné formátování při zadání nižší než požadované hodnoty</t>
  </si>
  <si>
    <t>TECHNICKE HODNOCENI</t>
  </si>
  <si>
    <t>V buňce M36 chybí vzorec</t>
  </si>
  <si>
    <t>CENOVE INDEXY</t>
  </si>
  <si>
    <t>V oblasti C7:C9 nejsou komnetáře čitelné celé</t>
  </si>
  <si>
    <t>Buňka B16 upravit "indecích" na "indexech"</t>
  </si>
  <si>
    <t>VYPOCTY NAFTA</t>
  </si>
  <si>
    <r>
      <t>Vzorec v buňce E8 …když(NaPoVo=0,</t>
    </r>
    <r>
      <rPr>
        <sz val="9"/>
        <color rgb="FFFF0000"/>
        <rFont val="Lucida Sans"/>
        <family val="2"/>
        <charset val="238"/>
      </rPr>
      <t>0</t>
    </r>
    <r>
      <rPr>
        <sz val="9"/>
        <rFont val="Lucida Sans"/>
        <family val="2"/>
        <charset val="238"/>
      </rPr>
      <t>,…. Odlišný od přístupu na listu "Cenova nabidka prepoctena" buňka I6, kde je …když(NaPoVo = 0,</t>
    </r>
    <r>
      <rPr>
        <sz val="9"/>
        <color rgb="FFFF0000"/>
        <rFont val="Lucida Sans"/>
        <family val="2"/>
        <charset val="238"/>
      </rPr>
      <t>1</t>
    </r>
    <r>
      <rPr>
        <sz val="9"/>
        <rFont val="Lucida Sans"/>
        <family val="2"/>
        <charset val="238"/>
      </rPr>
      <t>,… Který přístup je správný?</t>
    </r>
  </si>
  <si>
    <t>T Young</t>
  </si>
  <si>
    <t>T Young (oba postupy jsou možné, sjednotil jsem v prospěch nuly</t>
  </si>
  <si>
    <t>V oblasti D38:M38 chybí vzorce</t>
  </si>
  <si>
    <t xml:space="preserve">Oranžová barva označuje </t>
  </si>
  <si>
    <t>údaj vyplněný Zadavatelem</t>
  </si>
  <si>
    <t>ZÁKLADNÍ CENOVÁ NABÍDKA PRO VŠECHNY TYPY POHONU</t>
  </si>
  <si>
    <t>#</t>
  </si>
  <si>
    <t>Cenova nabidka NAFTA</t>
  </si>
  <si>
    <t>V oblasti L32:W32 špatný vzorec, nezahrnuje nový řádek 31.</t>
  </si>
  <si>
    <t>Cenova nabidka CNG</t>
  </si>
  <si>
    <t>Není chybou</t>
  </si>
  <si>
    <t>Cenova nabidka ELEKTRO - Cenova nabidka uchazece pro dany typ pohonu. Tabulka jednotkovych nakladu pro vychozi rok, tabulka rocnich nakladu pro prumerny rok, tabulka rocnich nakladu pro jednotlive roky zakazky</t>
  </si>
  <si>
    <t>Vypocty ELEKTRO - Vypocet cen (bezne ceny) pro dany typ pohonu a pro jednotlive roky trvani smlouvy</t>
  </si>
  <si>
    <t xml:space="preserve">V buňce L8 odlišný vzorec jak v totožné buňce na listu "Cenova nabidka NAFTA"
 a "ELEKTRO". </t>
  </si>
  <si>
    <t>V oblasti N8:W8 odlišné vzorce od totožných buněk v případě "NAFTA" a "ELEKTRO".
Na výsledek nemá vliv, ale mohl by zmátnout při pozdější kontrole.</t>
  </si>
  <si>
    <t>Cenova nabidka ELEKTRO</t>
  </si>
  <si>
    <t>Kritérium</t>
  </si>
  <si>
    <t>(nepoužívá se)</t>
  </si>
  <si>
    <t>Maximální požadavky na technická kritéria</t>
  </si>
  <si>
    <t>Informace k tomuto souboru</t>
  </si>
  <si>
    <t>Tento soubor (sešit ve formátu programu MS Excel) byl vytvořen společností Mott MacDonald CZ, spol. s r.o., která má k danému souboru výhradní autorská a licenční práva. Veškeré použití tohoto souboru je možné pouze s předchozím písemným souhlasem této společnosti.</t>
  </si>
  <si>
    <t>Malý</t>
  </si>
  <si>
    <t>Velký</t>
  </si>
  <si>
    <t>Položka bude hrazena Objednatelem dle skutečnosti</t>
  </si>
  <si>
    <t>Index mezd v odvětví doprava a skladování</t>
  </si>
  <si>
    <t>Index cen průmyslových výrobců CL 293</t>
  </si>
  <si>
    <t>ve skutečných hodnotách dle statistického zdroje</t>
  </si>
  <si>
    <t>NASTAVENÍ OBJEDNATELE</t>
  </si>
  <si>
    <t>= podíl, který určuje Objednatel</t>
  </si>
  <si>
    <t>Dopravní rok č.1</t>
  </si>
  <si>
    <t>Nabídka je zpracována v cenové úrovni Výchozího roku. Nabízené částky jsou zaokrouhlené na 3 desetinná místa, procenta na celé procento.</t>
  </si>
  <si>
    <t>určené Objednatelem pro každý Dopravní rok trvání veřejné zakázky</t>
  </si>
  <si>
    <t>závazně předložených Dopravcem pro každý Dopravní rok trvání veřejné zakázky.</t>
  </si>
  <si>
    <t>Podíly jsou vypočtené a zadané bez zaokrouhlení, viz doprovodný Manuál.</t>
  </si>
  <si>
    <t>Výchozí</t>
  </si>
  <si>
    <t>vozkm / rok</t>
  </si>
  <si>
    <t>od</t>
  </si>
  <si>
    <t/>
  </si>
  <si>
    <t>Index pro CNG</t>
  </si>
  <si>
    <t>Součet za 10 let</t>
  </si>
  <si>
    <t>Kritérium - kategorie vozidel</t>
  </si>
  <si>
    <t>Celkem</t>
  </si>
  <si>
    <t>Výchozí rok</t>
  </si>
  <si>
    <t>Pásmo bez úpravy jednotkové ceny pro Výchozí rozsah Služby</t>
  </si>
  <si>
    <t>Index pro Naftu</t>
  </si>
  <si>
    <t>Mimo pásmo Výchozího rozsahu Služby</t>
  </si>
  <si>
    <t>V pásmu Výchozího rozsahu Služby</t>
  </si>
  <si>
    <t>Poměr ročního výkonu k Výchozímu rozsahu Služby</t>
  </si>
  <si>
    <t>Výpočet fixního podílu ceny</t>
  </si>
  <si>
    <t>Fixní podíl ceny na 1 Vozokm Spojů</t>
  </si>
  <si>
    <t>Odchylka od Výchozího rozsahu Služby</t>
  </si>
  <si>
    <t>Aktualizovaný rozsah Služby</t>
  </si>
  <si>
    <t>Výpočty běhu smlouvy</t>
  </si>
  <si>
    <t>Zohlenění pásma úpravy jednotkové ceny</t>
  </si>
  <si>
    <t>Podíl vázaný na výkon</t>
  </si>
  <si>
    <t>Podíl ceny za výkon na 1 Vozokm Spojů</t>
  </si>
  <si>
    <t>Podíl ceny za vozidla na 1 Vozokm Spojů</t>
  </si>
  <si>
    <t>Výpočet podílu ceny na vozidla</t>
  </si>
  <si>
    <t>Výpočet podílu ceny na výkon</t>
  </si>
  <si>
    <t>Režimy výpočtu</t>
  </si>
  <si>
    <t>Přiřazení režimu výpočtu</t>
  </si>
  <si>
    <t>Jednotkový náklad 
za Vozokm</t>
  </si>
  <si>
    <t>Hodnocení kritéria "Nabídková cena"</t>
  </si>
  <si>
    <t>Cena za Vozokm pro Výchozí rozsah Služby</t>
  </si>
  <si>
    <t>Vážená průměrná nabídková cena za 1 Vozokm pro kritérium "Nabídková cena"</t>
  </si>
  <si>
    <t>vztažené k Výchozímu roku</t>
  </si>
  <si>
    <t>Vozokm - výchozí v Nabídce</t>
  </si>
  <si>
    <t>Vozokm - upravené v běhu smlouvy</t>
  </si>
  <si>
    <t>Výpočet pro pohon Nafta</t>
  </si>
  <si>
    <t>Vozidla - výchozí v Nabídce</t>
  </si>
  <si>
    <t>Vozidla - upravená v běhu smlouvy</t>
  </si>
  <si>
    <t>Index cen průmyslových výrobců D 351</t>
  </si>
  <si>
    <t>Cena Vozokm neujetého Spoje</t>
  </si>
  <si>
    <t>Cena za Objížďky</t>
  </si>
  <si>
    <t>Cena za Vozokm</t>
  </si>
  <si>
    <t>Odchylka od Výchozího rozsahu</t>
  </si>
  <si>
    <t>z toho pásmo pro pohon Nafta</t>
  </si>
  <si>
    <t>Určení vybraných cenotvorných položek (dle Vozokm, dle Vozidel, fixní)</t>
  </si>
  <si>
    <t>CNG</t>
  </si>
  <si>
    <t>Standard</t>
  </si>
  <si>
    <t>Midibus</t>
  </si>
  <si>
    <t>Typ vozidla [počet Vozidel]</t>
  </si>
  <si>
    <t>Typ pohonu [% Vozokm]</t>
  </si>
  <si>
    <t>Pohonné hmoty a oleje - CNG</t>
  </si>
  <si>
    <t>Výchozí rozsah Služby pro pohon Nafta</t>
  </si>
  <si>
    <t>Aktualizovaný rozsah Služby pro pohon Nafta</t>
  </si>
  <si>
    <t>Výchozí počet Vozidel</t>
  </si>
  <si>
    <t>Změna počtu Vozidel</t>
  </si>
  <si>
    <t>Aktualizovaný počet Vozidel</t>
  </si>
  <si>
    <t>Poměr ročního výkonu pro pohon Nafta</t>
  </si>
  <si>
    <t>Výpočet pro pohon CNG</t>
  </si>
  <si>
    <t>Datum: 1.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</si>
</sst>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00"/>
    <numFmt numFmtId="166" formatCode="0.000"/>
    <numFmt numFmtId="167" formatCode="\+0.0%;\-0.0%;0.0%"/>
    <numFmt numFmtId="168" formatCode="#,##0.00\ [$Kč-405]"/>
    <numFmt numFmtId="169" formatCode="0.0%"/>
    <numFmt numFmtId="170" formatCode="0%;\-0%;"/>
    <numFmt numFmtId="171" formatCode="#,##0.00;\-#,##0.00;"/>
    <numFmt numFmtId="172" formatCode="#,##0.000000"/>
    <numFmt numFmtId="173" formatCode="#,##0_ ;\-#,##0\ "/>
    <numFmt numFmtId="174" formatCode="#,##0;\-#,##0;"/>
    <numFmt numFmtId="175" formatCode="#,##0.00000"/>
    <numFmt numFmtId="176" formatCode="0.00000"/>
    <numFmt numFmtId="177" formatCode="0_ ;\-0\ "/>
    <numFmt numFmtId="178" formatCode="#,##0.00_ ;\-#,##0.00\ "/>
  </numFmts>
  <fonts count="38">
    <font>
      <sz val="10"/>
      <color theme="1"/>
      <name val="Arial"/>
      <family val="2"/>
    </font>
    <font>
      <b/>
      <sz val="10"/>
      <color theme="1"/>
      <name val="Arial"/>
      <family val="2"/>
    </font>
    <font>
      <sz val="11"/>
      <color theme="1"/>
      <name val="Calibri"/>
      <family val="2"/>
      <charset val="238"/>
      <scheme val="minor"/>
    </font>
    <font>
      <sz val="10"/>
      <name val="Arial"/>
      <family val="2"/>
    </font>
    <font>
      <b/>
      <sz val="10"/>
      <color theme="1"/>
      <name val="Arial"/>
      <family val="2"/>
      <charset val="238"/>
    </font>
    <font>
      <sz val="10"/>
      <color theme="0" tint="-0.249977111117893"/>
      <name val="Arial"/>
      <family val="2"/>
    </font>
    <font>
      <i/>
      <sz val="10"/>
      <color theme="1"/>
      <name val="Arial"/>
      <family val="2"/>
      <charset val="238"/>
    </font>
    <font>
      <sz val="10"/>
      <color theme="1"/>
      <name val="Arial"/>
      <family val="2"/>
      <charset val="238"/>
    </font>
    <font>
      <b/>
      <sz val="10"/>
      <color theme="0" tint="-0.249977111117893"/>
      <name val="Arial"/>
      <family val="2"/>
      <charset val="238"/>
    </font>
    <font>
      <sz val="10"/>
      <color theme="0"/>
      <name val="Arial"/>
      <family val="2"/>
    </font>
    <font>
      <sz val="9"/>
      <color indexed="81"/>
      <name val="Tahoma"/>
      <family val="2"/>
      <charset val="238"/>
    </font>
    <font>
      <b/>
      <sz val="9"/>
      <color indexed="81"/>
      <name val="Tahoma"/>
      <family val="2"/>
      <charset val="238"/>
    </font>
    <font>
      <b/>
      <sz val="20"/>
      <color theme="1"/>
      <name val="Arial"/>
      <family val="2"/>
    </font>
    <font>
      <sz val="20"/>
      <color theme="1"/>
      <name val="Arial"/>
      <family val="2"/>
    </font>
    <font>
      <b/>
      <i/>
      <sz val="10"/>
      <color theme="1"/>
      <name val="Arial"/>
      <family val="2"/>
      <charset val="238"/>
    </font>
    <font>
      <b/>
      <sz val="10"/>
      <color theme="0" tint="-0.14999847407452621"/>
      <name val="Arial"/>
      <family val="2"/>
    </font>
    <font>
      <b/>
      <sz val="10"/>
      <color rgb="FFB86E00"/>
      <name val="Arial"/>
      <family val="2"/>
      <charset val="238"/>
    </font>
    <font>
      <sz val="10"/>
      <name val="Times New Roman"/>
      <family val="1"/>
    </font>
    <font>
      <b/>
      <sz val="14"/>
      <name val="Lucida Sans"/>
      <family val="2"/>
    </font>
    <font>
      <sz val="10"/>
      <name val="Lucida Sans"/>
      <family val="2"/>
    </font>
    <font>
      <b/>
      <sz val="10"/>
      <name val="Lucida Sans"/>
      <family val="2"/>
    </font>
    <font>
      <sz val="9"/>
      <name val="Lucida Sans"/>
      <family val="2"/>
    </font>
    <font>
      <b/>
      <sz val="10"/>
      <name val="Lucida Sans"/>
      <family val="2"/>
      <charset val="238"/>
    </font>
    <font>
      <b/>
      <i/>
      <sz val="8"/>
      <name val="Lucida Sans"/>
      <family val="2"/>
      <charset val="238"/>
    </font>
    <font>
      <i/>
      <sz val="8"/>
      <name val="Lucida Sans"/>
      <family val="2"/>
      <charset val="238"/>
    </font>
    <font>
      <sz val="10"/>
      <name val="Lucida Sans"/>
      <family val="2"/>
      <charset val="238"/>
    </font>
    <font>
      <b/>
      <i/>
      <sz val="10"/>
      <name val="Lucida Sans"/>
      <family val="2"/>
      <charset val="238"/>
    </font>
    <font>
      <sz val="9"/>
      <name val="Lucida Sans"/>
      <family val="2"/>
      <charset val="238"/>
    </font>
    <font>
      <b/>
      <sz val="8"/>
      <name val="Lucida Sans"/>
      <family val="2"/>
      <charset val="238"/>
    </font>
    <font>
      <u/>
      <sz val="7.5"/>
      <color indexed="12"/>
      <name val="Arial"/>
      <family val="2"/>
    </font>
    <font>
      <i/>
      <sz val="8"/>
      <name val="Lucida Sans"/>
      <family val="2"/>
    </font>
    <font>
      <sz val="11"/>
      <color theme="1"/>
      <name val="Calibri"/>
      <family val="2"/>
      <scheme val="minor"/>
    </font>
    <font>
      <sz val="9"/>
      <color rgb="FFFF0000"/>
      <name val="Lucida Sans"/>
      <family val="2"/>
      <charset val="238"/>
    </font>
    <font>
      <i/>
      <sz val="10"/>
      <color theme="0" tint="-0.14999847407452621"/>
      <name val="Arial"/>
      <family val="2"/>
      <charset val="238"/>
    </font>
    <font>
      <i/>
      <sz val="10"/>
      <color theme="0" tint="-0.499984740745262"/>
      <name val="Arial"/>
      <family val="2"/>
      <charset val="238"/>
    </font>
    <font>
      <i/>
      <sz val="10"/>
      <color theme="1"/>
      <name val="Arial"/>
      <family val="2"/>
    </font>
    <font>
      <b/>
      <sz val="10"/>
      <name val="Arial"/>
      <family val="2"/>
    </font>
    <font>
      <sz val="8"/>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rgb="FF0000FF"/>
        <bgColor indexed="64"/>
      </patternFill>
    </fill>
    <fill>
      <patternFill patternType="solid">
        <fgColor rgb="FF2D82FF"/>
        <bgColor indexed="64"/>
      </patternFill>
    </fill>
    <fill>
      <patternFill patternType="solid">
        <fgColor rgb="FFC1DA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0000"/>
        <bgColor indexed="64"/>
      </patternFill>
    </fill>
  </fills>
  <borders count="1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style="medium">
        <color indexed="64"/>
      </left>
      <right/>
      <top/>
      <bottom style="double">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uble">
        <color indexed="64"/>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ouble">
        <color indexed="64"/>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double">
        <color indexed="64"/>
      </left>
      <right style="hair">
        <color indexed="64"/>
      </right>
      <top style="hair">
        <color indexed="64"/>
      </top>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double">
        <color indexed="64"/>
      </top>
      <bottom/>
      <diagonal/>
    </border>
    <border>
      <left style="thin">
        <color indexed="64"/>
      </left>
      <right style="double">
        <color indexed="64"/>
      </right>
      <top style="hair">
        <color indexed="64"/>
      </top>
      <bottom/>
      <diagonal/>
    </border>
    <border>
      <left style="double">
        <color indexed="64"/>
      </left>
      <right style="hair">
        <color indexed="64"/>
      </right>
      <top/>
      <bottom style="hair">
        <color indexed="64"/>
      </bottom>
      <diagonal/>
    </border>
    <border>
      <left style="double">
        <color indexed="64"/>
      </left>
      <right style="hair">
        <color indexed="64"/>
      </right>
      <top style="thin">
        <color auto="1"/>
      </top>
      <bottom style="hair">
        <color indexed="64"/>
      </bottom>
      <diagonal/>
    </border>
    <border>
      <left style="medium">
        <color auto="1"/>
      </left>
      <right/>
      <top/>
      <bottom style="thin">
        <color auto="1"/>
      </bottom>
      <diagonal/>
    </border>
    <border>
      <left/>
      <right style="medium">
        <color indexed="64"/>
      </right>
      <top style="hair">
        <color indexed="64"/>
      </top>
      <bottom style="thin">
        <color auto="1"/>
      </bottom>
      <diagonal/>
    </border>
    <border>
      <left style="medium">
        <color auto="1"/>
      </left>
      <right style="thin">
        <color auto="1"/>
      </right>
      <top style="thin">
        <color auto="1"/>
      </top>
      <bottom style="hair">
        <color auto="1"/>
      </bottom>
      <diagonal/>
    </border>
    <border>
      <left style="medium">
        <color auto="1"/>
      </left>
      <right style="thin">
        <color indexed="64"/>
      </right>
      <top style="hair">
        <color auto="1"/>
      </top>
      <bottom style="thin">
        <color auto="1"/>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double">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7" fillId="0" borderId="0"/>
    <xf numFmtId="0" fontId="29" fillId="0" borderId="0" applyNumberFormat="0" applyFill="0" applyBorder="0" applyAlignment="0" applyProtection="0">
      <alignment vertical="top"/>
      <protection locked="0"/>
    </xf>
    <xf numFmtId="0" fontId="31" fillId="0" borderId="0"/>
  </cellStyleXfs>
  <cellXfs count="736">
    <xf numFmtId="0" fontId="0" fillId="0" borderId="0" xfId="0"/>
    <xf numFmtId="0" fontId="3" fillId="4" borderId="30" xfId="0" applyFont="1" applyFill="1" applyBorder="1" applyAlignment="1">
      <alignment horizontal="center"/>
    </xf>
    <xf numFmtId="0" fontId="3" fillId="4" borderId="32" xfId="0" applyFont="1" applyFill="1" applyBorder="1" applyAlignment="1">
      <alignment horizontal="center"/>
    </xf>
    <xf numFmtId="0" fontId="0" fillId="0" borderId="0" xfId="0" applyAlignment="1">
      <alignment wrapText="1"/>
    </xf>
    <xf numFmtId="0" fontId="0" fillId="0" borderId="0" xfId="0" applyFill="1"/>
    <xf numFmtId="0" fontId="0" fillId="5" borderId="0" xfId="0" applyFill="1"/>
    <xf numFmtId="0" fontId="4" fillId="5" borderId="0" xfId="0" applyFont="1" applyFill="1"/>
    <xf numFmtId="0" fontId="0" fillId="5" borderId="0" xfId="0" applyFill="1" applyAlignment="1">
      <alignment wrapText="1"/>
    </xf>
    <xf numFmtId="0" fontId="1" fillId="5" borderId="28" xfId="0" applyFont="1" applyFill="1" applyBorder="1" applyAlignment="1">
      <alignment wrapText="1"/>
    </xf>
    <xf numFmtId="0" fontId="1" fillId="5" borderId="33" xfId="0" applyFont="1" applyFill="1" applyBorder="1" applyAlignment="1">
      <alignment wrapText="1"/>
    </xf>
    <xf numFmtId="0" fontId="0" fillId="5" borderId="38" xfId="0" applyFill="1" applyBorder="1"/>
    <xf numFmtId="0" fontId="0" fillId="5" borderId="39" xfId="0" applyFill="1" applyBorder="1"/>
    <xf numFmtId="0" fontId="0" fillId="5" borderId="3" xfId="0" applyFill="1" applyBorder="1"/>
    <xf numFmtId="0" fontId="0" fillId="5" borderId="2" xfId="0" applyFill="1" applyBorder="1"/>
    <xf numFmtId="0" fontId="0" fillId="5" borderId="9" xfId="0" applyFill="1" applyBorder="1"/>
    <xf numFmtId="0" fontId="0" fillId="5" borderId="12" xfId="0" applyFill="1" applyBorder="1"/>
    <xf numFmtId="0" fontId="0" fillId="5" borderId="10" xfId="0" applyFill="1" applyBorder="1"/>
    <xf numFmtId="0" fontId="0" fillId="5" borderId="1" xfId="0" applyFill="1" applyBorder="1"/>
    <xf numFmtId="0" fontId="0" fillId="5" borderId="24" xfId="0" applyFill="1" applyBorder="1"/>
    <xf numFmtId="0" fontId="0" fillId="5" borderId="46" xfId="0" applyFill="1" applyBorder="1"/>
    <xf numFmtId="0" fontId="0" fillId="5" borderId="47" xfId="0" applyFill="1" applyBorder="1"/>
    <xf numFmtId="0" fontId="0" fillId="5" borderId="0" xfId="0" applyFill="1" applyAlignment="1">
      <alignment horizontal="center"/>
    </xf>
    <xf numFmtId="0" fontId="1" fillId="3" borderId="33" xfId="0" applyFont="1" applyFill="1" applyBorder="1" applyAlignment="1">
      <alignment horizontal="center" wrapText="1"/>
    </xf>
    <xf numFmtId="0" fontId="1" fillId="5" borderId="33" xfId="0" applyFont="1" applyFill="1" applyBorder="1" applyAlignment="1">
      <alignment horizontal="center" wrapText="1"/>
    </xf>
    <xf numFmtId="0" fontId="0" fillId="3" borderId="36" xfId="0" applyFill="1" applyBorder="1" applyAlignment="1">
      <alignment horizontal="center" wrapText="1"/>
    </xf>
    <xf numFmtId="0" fontId="0" fillId="5" borderId="36" xfId="0" applyFill="1" applyBorder="1" applyAlignment="1">
      <alignment horizontal="center" wrapText="1"/>
    </xf>
    <xf numFmtId="9" fontId="0" fillId="5" borderId="3" xfId="0" applyNumberFormat="1" applyFill="1" applyBorder="1" applyAlignment="1">
      <alignment horizontal="center"/>
    </xf>
    <xf numFmtId="9" fontId="0" fillId="5" borderId="2" xfId="0" applyNumberFormat="1" applyFill="1" applyBorder="1" applyAlignment="1">
      <alignment horizontal="center"/>
    </xf>
    <xf numFmtId="9" fontId="1" fillId="0" borderId="25" xfId="0" applyNumberFormat="1" applyFont="1" applyFill="1" applyBorder="1" applyAlignment="1">
      <alignment horizontal="center"/>
    </xf>
    <xf numFmtId="9" fontId="1" fillId="5" borderId="25" xfId="0" applyNumberFormat="1" applyFont="1" applyFill="1" applyBorder="1" applyAlignment="1">
      <alignment horizontal="center"/>
    </xf>
    <xf numFmtId="0" fontId="0" fillId="0" borderId="0" xfId="0" applyFill="1" applyAlignment="1">
      <alignment horizontal="center"/>
    </xf>
    <xf numFmtId="0" fontId="0" fillId="5" borderId="0" xfId="0" applyFill="1" applyAlignment="1">
      <alignment horizontal="center" wrapText="1"/>
    </xf>
    <xf numFmtId="0" fontId="0" fillId="5" borderId="35" xfId="0" applyFill="1" applyBorder="1" applyAlignment="1">
      <alignment horizontal="center" wrapText="1"/>
    </xf>
    <xf numFmtId="0" fontId="0" fillId="5" borderId="37" xfId="0" applyFill="1" applyBorder="1" applyAlignment="1">
      <alignment horizontal="center" wrapText="1"/>
    </xf>
    <xf numFmtId="0" fontId="0" fillId="0" borderId="0" xfId="0" applyAlignment="1">
      <alignment horizontal="center" wrapText="1"/>
    </xf>
    <xf numFmtId="0" fontId="0" fillId="5" borderId="12" xfId="0" quotePrefix="1" applyFill="1" applyBorder="1" applyAlignment="1">
      <alignment horizontal="right"/>
    </xf>
    <xf numFmtId="0" fontId="0" fillId="5" borderId="24" xfId="0" quotePrefix="1" applyFill="1" applyBorder="1" applyAlignment="1">
      <alignment horizontal="right"/>
    </xf>
    <xf numFmtId="0" fontId="0" fillId="5" borderId="5" xfId="0" applyFill="1" applyBorder="1"/>
    <xf numFmtId="0" fontId="0" fillId="5" borderId="48" xfId="0" applyFill="1" applyBorder="1"/>
    <xf numFmtId="0" fontId="0" fillId="5" borderId="46" xfId="0" applyFill="1" applyBorder="1" applyAlignment="1">
      <alignment horizontal="right"/>
    </xf>
    <xf numFmtId="0" fontId="5" fillId="5" borderId="0" xfId="0" applyFont="1" applyFill="1"/>
    <xf numFmtId="0" fontId="6" fillId="5" borderId="0" xfId="0" applyFont="1" applyFill="1"/>
    <xf numFmtId="166" fontId="0" fillId="5" borderId="2" xfId="0" applyNumberFormat="1" applyFill="1" applyBorder="1"/>
    <xf numFmtId="0" fontId="1" fillId="5" borderId="0" xfId="0" applyFont="1" applyFill="1" applyBorder="1" applyAlignment="1">
      <alignment wrapText="1"/>
    </xf>
    <xf numFmtId="0" fontId="0" fillId="5" borderId="0" xfId="0" applyFill="1" applyBorder="1"/>
    <xf numFmtId="0" fontId="4" fillId="5" borderId="0" xfId="0" applyFont="1" applyFill="1" applyBorder="1"/>
    <xf numFmtId="0" fontId="0" fillId="5" borderId="2" xfId="0" applyFill="1" applyBorder="1" applyAlignment="1">
      <alignment horizontal="left"/>
    </xf>
    <xf numFmtId="166" fontId="0" fillId="5" borderId="2" xfId="0" applyNumberFormat="1" applyFill="1" applyBorder="1" applyAlignment="1"/>
    <xf numFmtId="0" fontId="7" fillId="5" borderId="2" xfId="0" applyFont="1" applyFill="1" applyBorder="1" applyAlignment="1">
      <alignment wrapText="1"/>
    </xf>
    <xf numFmtId="3" fontId="0" fillId="5" borderId="2" xfId="0" applyNumberFormat="1" applyFill="1" applyBorder="1" applyAlignment="1"/>
    <xf numFmtId="2" fontId="4" fillId="5" borderId="5" xfId="0" applyNumberFormat="1" applyFont="1" applyFill="1" applyBorder="1"/>
    <xf numFmtId="2" fontId="4" fillId="5" borderId="48" xfId="0" applyNumberFormat="1" applyFont="1" applyFill="1" applyBorder="1"/>
    <xf numFmtId="2" fontId="4" fillId="5" borderId="2" xfId="0" applyNumberFormat="1" applyFont="1" applyFill="1" applyBorder="1" applyAlignment="1"/>
    <xf numFmtId="0" fontId="4" fillId="5" borderId="5" xfId="0" applyFont="1" applyFill="1" applyBorder="1"/>
    <xf numFmtId="0" fontId="4" fillId="5" borderId="48" xfId="0" applyFont="1" applyFill="1" applyBorder="1"/>
    <xf numFmtId="3" fontId="4" fillId="5" borderId="2" xfId="0" applyNumberFormat="1" applyFont="1" applyFill="1" applyBorder="1" applyAlignment="1"/>
    <xf numFmtId="0" fontId="8" fillId="5" borderId="0" xfId="0" applyFont="1" applyFill="1"/>
    <xf numFmtId="0" fontId="0" fillId="5" borderId="1" xfId="0" applyFill="1" applyBorder="1" applyAlignment="1">
      <alignment horizontal="left"/>
    </xf>
    <xf numFmtId="0" fontId="0" fillId="5" borderId="4" xfId="0" applyFill="1" applyBorder="1" applyAlignment="1">
      <alignment horizontal="left"/>
    </xf>
    <xf numFmtId="0" fontId="4" fillId="5" borderId="4" xfId="0" applyFont="1" applyFill="1" applyBorder="1" applyAlignment="1">
      <alignment horizontal="left"/>
    </xf>
    <xf numFmtId="2" fontId="4" fillId="5" borderId="3" xfId="0" applyNumberFormat="1" applyFont="1" applyFill="1" applyBorder="1" applyAlignment="1">
      <alignment horizontal="left"/>
    </xf>
    <xf numFmtId="3" fontId="0" fillId="2" borderId="2" xfId="0" applyNumberFormat="1" applyFill="1" applyBorder="1" applyAlignment="1"/>
    <xf numFmtId="0" fontId="9" fillId="7" borderId="2" xfId="0" applyFont="1" applyFill="1" applyBorder="1"/>
    <xf numFmtId="0" fontId="9" fillId="7" borderId="2" xfId="0" applyFont="1" applyFill="1" applyBorder="1" applyAlignment="1">
      <alignment wrapText="1"/>
    </xf>
    <xf numFmtId="0" fontId="9" fillId="8" borderId="2" xfId="0" applyFont="1" applyFill="1" applyBorder="1" applyAlignment="1">
      <alignment wrapText="1"/>
    </xf>
    <xf numFmtId="0" fontId="7" fillId="9" borderId="2" xfId="0" applyFont="1" applyFill="1" applyBorder="1" applyAlignment="1">
      <alignment wrapText="1"/>
    </xf>
    <xf numFmtId="3" fontId="0" fillId="5" borderId="2" xfId="0" applyNumberFormat="1" applyFill="1" applyBorder="1"/>
    <xf numFmtId="0" fontId="0" fillId="5" borderId="0" xfId="0" applyFill="1" applyBorder="1" applyAlignment="1">
      <alignment horizontal="right"/>
    </xf>
    <xf numFmtId="0" fontId="0" fillId="5" borderId="0" xfId="0" applyFill="1" applyAlignment="1">
      <alignment horizontal="right"/>
    </xf>
    <xf numFmtId="0" fontId="0" fillId="5" borderId="49" xfId="0" applyFill="1" applyBorder="1"/>
    <xf numFmtId="0" fontId="0" fillId="5" borderId="29" xfId="0" applyFill="1" applyBorder="1"/>
    <xf numFmtId="0" fontId="0" fillId="5" borderId="43" xfId="0" applyFill="1" applyBorder="1"/>
    <xf numFmtId="0" fontId="0" fillId="5" borderId="9" xfId="0" quotePrefix="1" applyFill="1" applyBorder="1" applyAlignment="1">
      <alignment horizontal="right"/>
    </xf>
    <xf numFmtId="0" fontId="0" fillId="5" borderId="44" xfId="0" applyFill="1" applyBorder="1"/>
    <xf numFmtId="0" fontId="0" fillId="5" borderId="50" xfId="0" applyFill="1" applyBorder="1"/>
    <xf numFmtId="0" fontId="0" fillId="5" borderId="47" xfId="0" applyFill="1" applyBorder="1" applyAlignment="1">
      <alignment horizontal="right"/>
    </xf>
    <xf numFmtId="165" fontId="0" fillId="2" borderId="2" xfId="0" applyNumberFormat="1" applyFill="1" applyBorder="1"/>
    <xf numFmtId="0" fontId="5" fillId="0" borderId="0" xfId="0" applyFont="1" applyFill="1"/>
    <xf numFmtId="0" fontId="4" fillId="0" borderId="0" xfId="0" applyFont="1" applyFill="1"/>
    <xf numFmtId="0" fontId="8" fillId="0" borderId="0" xfId="0" applyFont="1" applyFill="1"/>
    <xf numFmtId="165" fontId="9" fillId="7" borderId="2" xfId="0" applyNumberFormat="1" applyFont="1" applyFill="1" applyBorder="1"/>
    <xf numFmtId="0" fontId="9" fillId="7" borderId="2" xfId="0" applyFont="1" applyFill="1" applyBorder="1" applyAlignment="1">
      <alignment horizontal="center"/>
    </xf>
    <xf numFmtId="0" fontId="9" fillId="5" borderId="0" xfId="0" applyFont="1" applyFill="1"/>
    <xf numFmtId="165" fontId="9" fillId="8" borderId="2" xfId="0" applyNumberFormat="1" applyFont="1" applyFill="1" applyBorder="1"/>
    <xf numFmtId="0" fontId="9" fillId="8" borderId="2" xfId="0" applyFont="1" applyFill="1" applyBorder="1" applyAlignment="1">
      <alignment horizontal="center"/>
    </xf>
    <xf numFmtId="165" fontId="0" fillId="9" borderId="2" xfId="0" applyNumberFormat="1" applyFill="1" applyBorder="1"/>
    <xf numFmtId="0" fontId="0" fillId="9" borderId="2" xfId="0" applyFill="1" applyBorder="1" applyAlignment="1">
      <alignment horizontal="center"/>
    </xf>
    <xf numFmtId="0" fontId="0" fillId="0" borderId="0" xfId="0" applyFont="1"/>
    <xf numFmtId="9" fontId="0" fillId="2" borderId="2" xfId="0" applyNumberFormat="1" applyFill="1" applyBorder="1"/>
    <xf numFmtId="165" fontId="0" fillId="5" borderId="0" xfId="0" applyNumberFormat="1" applyFill="1" applyBorder="1"/>
    <xf numFmtId="1" fontId="0" fillId="3" borderId="57" xfId="0" applyNumberFormat="1" applyFont="1" applyFill="1" applyBorder="1" applyAlignment="1">
      <alignment horizontal="center" vertical="center" wrapText="1"/>
    </xf>
    <xf numFmtId="1" fontId="0" fillId="3" borderId="58" xfId="0" applyNumberFormat="1" applyFont="1" applyFill="1" applyBorder="1" applyAlignment="1">
      <alignment horizontal="center" vertical="center" wrapText="1"/>
    </xf>
    <xf numFmtId="1" fontId="0" fillId="3" borderId="59" xfId="0" applyNumberFormat="1" applyFont="1" applyFill="1" applyBorder="1" applyAlignment="1">
      <alignment horizontal="center" vertical="center" wrapText="1"/>
    </xf>
    <xf numFmtId="4" fontId="4" fillId="5" borderId="2" xfId="0" applyNumberFormat="1" applyFont="1" applyFill="1" applyBorder="1" applyAlignment="1"/>
    <xf numFmtId="165" fontId="0" fillId="5" borderId="2" xfId="0" applyNumberFormat="1" applyFill="1" applyBorder="1" applyAlignment="1"/>
    <xf numFmtId="4" fontId="13" fillId="5" borderId="46" xfId="0" applyNumberFormat="1" applyFont="1" applyFill="1" applyBorder="1"/>
    <xf numFmtId="0" fontId="13" fillId="5" borderId="48" xfId="0" applyFont="1" applyFill="1" applyBorder="1"/>
    <xf numFmtId="0" fontId="0" fillId="5" borderId="65" xfId="0" applyFill="1" applyBorder="1"/>
    <xf numFmtId="0" fontId="0" fillId="5" borderId="5" xfId="0" applyFill="1" applyBorder="1" applyAlignment="1">
      <alignment vertical="center"/>
    </xf>
    <xf numFmtId="0" fontId="0" fillId="5" borderId="2" xfId="0" applyFill="1" applyBorder="1" applyAlignment="1">
      <alignment horizontal="center"/>
    </xf>
    <xf numFmtId="0" fontId="12" fillId="5" borderId="66" xfId="0" applyFont="1" applyFill="1" applyBorder="1"/>
    <xf numFmtId="0" fontId="1" fillId="5" borderId="64" xfId="0" applyFont="1" applyFill="1" applyBorder="1" applyAlignment="1">
      <alignment vertical="center"/>
    </xf>
    <xf numFmtId="2" fontId="12" fillId="5" borderId="67" xfId="0" applyNumberFormat="1" applyFont="1" applyFill="1" applyBorder="1"/>
    <xf numFmtId="0" fontId="0" fillId="5" borderId="0" xfId="0" applyFill="1" applyBorder="1" applyAlignment="1">
      <alignment horizontal="center" wrapText="1"/>
    </xf>
    <xf numFmtId="4" fontId="0" fillId="5" borderId="0" xfId="0" applyNumberFormat="1" applyFill="1" applyBorder="1" applyAlignment="1">
      <alignment horizontal="right" indent="2"/>
    </xf>
    <xf numFmtId="4" fontId="1" fillId="5" borderId="0" xfId="0" applyNumberFormat="1" applyFont="1" applyFill="1" applyBorder="1" applyAlignment="1">
      <alignment horizontal="right" indent="2"/>
    </xf>
    <xf numFmtId="0" fontId="0" fillId="0" borderId="0" xfId="0" applyFill="1" applyBorder="1"/>
    <xf numFmtId="0" fontId="1" fillId="5" borderId="34" xfId="0" applyFont="1" applyFill="1" applyBorder="1" applyAlignment="1">
      <alignment horizontal="center" wrapText="1"/>
    </xf>
    <xf numFmtId="0" fontId="1" fillId="5" borderId="0" xfId="0" applyFont="1" applyFill="1" applyBorder="1" applyAlignment="1">
      <alignment horizontal="center" wrapText="1"/>
    </xf>
    <xf numFmtId="0" fontId="14" fillId="5" borderId="0" xfId="0" applyFont="1" applyFill="1" applyBorder="1" applyAlignment="1">
      <alignment horizontal="right"/>
    </xf>
    <xf numFmtId="0" fontId="0" fillId="13" borderId="0" xfId="0" applyFill="1" applyBorder="1"/>
    <xf numFmtId="0" fontId="0" fillId="13" borderId="0" xfId="0" applyFill="1"/>
    <xf numFmtId="0" fontId="4" fillId="13" borderId="0" xfId="0" applyFont="1" applyFill="1"/>
    <xf numFmtId="0" fontId="1" fillId="13" borderId="0" xfId="0" applyFont="1" applyFill="1" applyBorder="1" applyAlignment="1">
      <alignment horizontal="center" wrapText="1"/>
    </xf>
    <xf numFmtId="0" fontId="1" fillId="13" borderId="69" xfId="0" applyFont="1" applyFill="1" applyBorder="1" applyAlignment="1">
      <alignment horizontal="center" wrapText="1"/>
    </xf>
    <xf numFmtId="0" fontId="1" fillId="13" borderId="28" xfId="0" applyFont="1" applyFill="1" applyBorder="1" applyAlignment="1">
      <alignment horizontal="center" wrapText="1"/>
    </xf>
    <xf numFmtId="0" fontId="1" fillId="13" borderId="33" xfId="0" applyFont="1" applyFill="1" applyBorder="1" applyAlignment="1">
      <alignment horizontal="center" wrapText="1"/>
    </xf>
    <xf numFmtId="0" fontId="1" fillId="13" borderId="34" xfId="0" applyFont="1" applyFill="1" applyBorder="1" applyAlignment="1">
      <alignment horizontal="center" wrapText="1"/>
    </xf>
    <xf numFmtId="0" fontId="0" fillId="13" borderId="0" xfId="0" applyFill="1" applyAlignment="1">
      <alignment wrapText="1"/>
    </xf>
    <xf numFmtId="0" fontId="0" fillId="13" borderId="0" xfId="0" applyFill="1" applyBorder="1" applyAlignment="1">
      <alignment horizontal="center" wrapText="1"/>
    </xf>
    <xf numFmtId="0" fontId="0" fillId="13" borderId="70" xfId="0" applyFill="1" applyBorder="1" applyAlignment="1">
      <alignment horizontal="center" wrapText="1"/>
    </xf>
    <xf numFmtId="0" fontId="0" fillId="13" borderId="35" xfId="0" applyFill="1" applyBorder="1" applyAlignment="1">
      <alignment horizontal="center" wrapText="1"/>
    </xf>
    <xf numFmtId="0" fontId="0" fillId="13" borderId="36" xfId="0" applyFill="1" applyBorder="1" applyAlignment="1">
      <alignment horizontal="center" wrapText="1"/>
    </xf>
    <xf numFmtId="0" fontId="0" fillId="13" borderId="37" xfId="0" applyFill="1" applyBorder="1" applyAlignment="1">
      <alignment horizontal="center" wrapText="1"/>
    </xf>
    <xf numFmtId="0" fontId="0" fillId="13" borderId="0" xfId="0" applyFill="1" applyAlignment="1">
      <alignment horizontal="center" wrapText="1"/>
    </xf>
    <xf numFmtId="4" fontId="0" fillId="13" borderId="0" xfId="0" applyNumberFormat="1" applyFill="1" applyBorder="1" applyAlignment="1">
      <alignment horizontal="right" indent="2"/>
    </xf>
    <xf numFmtId="3" fontId="0" fillId="13" borderId="71" xfId="0" applyNumberFormat="1" applyFill="1" applyBorder="1" applyAlignment="1">
      <alignment horizontal="right" indent="2"/>
    </xf>
    <xf numFmtId="3" fontId="0" fillId="13" borderId="9" xfId="0" applyNumberFormat="1" applyFill="1" applyBorder="1" applyAlignment="1">
      <alignment horizontal="right" indent="2"/>
    </xf>
    <xf numFmtId="3" fontId="0" fillId="13" borderId="3" xfId="0" applyNumberFormat="1" applyFill="1" applyBorder="1" applyAlignment="1">
      <alignment horizontal="right" indent="2"/>
    </xf>
    <xf numFmtId="3" fontId="0" fillId="13" borderId="27" xfId="0" applyNumberFormat="1" applyFill="1" applyBorder="1" applyAlignment="1">
      <alignment horizontal="right" indent="2"/>
    </xf>
    <xf numFmtId="3" fontId="0" fillId="13" borderId="12" xfId="0" applyNumberFormat="1" applyFill="1" applyBorder="1" applyAlignment="1">
      <alignment horizontal="right" indent="2"/>
    </xf>
    <xf numFmtId="3" fontId="0" fillId="13" borderId="2" xfId="0" applyNumberFormat="1" applyFill="1" applyBorder="1" applyAlignment="1">
      <alignment horizontal="right" indent="2"/>
    </xf>
    <xf numFmtId="3" fontId="0" fillId="13" borderId="23" xfId="0" applyNumberFormat="1" applyFill="1" applyBorder="1" applyAlignment="1">
      <alignment horizontal="right" indent="2"/>
    </xf>
    <xf numFmtId="4" fontId="1" fillId="13" borderId="0" xfId="0" applyNumberFormat="1" applyFont="1" applyFill="1" applyBorder="1" applyAlignment="1">
      <alignment horizontal="right" indent="2"/>
    </xf>
    <xf numFmtId="3" fontId="1" fillId="13" borderId="72" xfId="0" applyNumberFormat="1" applyFont="1" applyFill="1" applyBorder="1" applyAlignment="1">
      <alignment horizontal="right" indent="2"/>
    </xf>
    <xf numFmtId="3" fontId="4" fillId="13" borderId="24" xfId="0" applyNumberFormat="1" applyFont="1" applyFill="1" applyBorder="1" applyAlignment="1">
      <alignment horizontal="right" indent="2"/>
    </xf>
    <xf numFmtId="3" fontId="4" fillId="13" borderId="25" xfId="0" applyNumberFormat="1" applyFont="1" applyFill="1" applyBorder="1" applyAlignment="1">
      <alignment horizontal="right" indent="2"/>
    </xf>
    <xf numFmtId="3" fontId="4" fillId="13" borderId="26" xfId="0" applyNumberFormat="1" applyFont="1" applyFill="1" applyBorder="1" applyAlignment="1">
      <alignment horizontal="right" indent="2"/>
    </xf>
    <xf numFmtId="0" fontId="14" fillId="13" borderId="0" xfId="0" applyFont="1" applyFill="1" applyBorder="1" applyAlignment="1">
      <alignment horizontal="right"/>
    </xf>
    <xf numFmtId="3" fontId="14" fillId="13" borderId="68" xfId="0" applyNumberFormat="1" applyFont="1" applyFill="1" applyBorder="1" applyAlignment="1">
      <alignment horizontal="center"/>
    </xf>
    <xf numFmtId="3" fontId="14" fillId="13" borderId="0" xfId="0" applyNumberFormat="1" applyFont="1" applyFill="1" applyBorder="1" applyAlignment="1">
      <alignment horizontal="center"/>
    </xf>
    <xf numFmtId="0" fontId="14" fillId="13" borderId="0" xfId="0" applyFont="1" applyFill="1" applyBorder="1" applyAlignment="1">
      <alignment horizontal="left"/>
    </xf>
    <xf numFmtId="0" fontId="0" fillId="5" borderId="5" xfId="0" applyFill="1" applyBorder="1" applyAlignment="1">
      <alignment horizontal="centerContinuous"/>
    </xf>
    <xf numFmtId="0" fontId="0" fillId="5" borderId="46" xfId="0" applyFill="1" applyBorder="1" applyAlignment="1">
      <alignment horizontal="centerContinuous"/>
    </xf>
    <xf numFmtId="0" fontId="0" fillId="5" borderId="48" xfId="0" applyFill="1" applyBorder="1" applyAlignment="1">
      <alignment horizontal="centerContinuous"/>
    </xf>
    <xf numFmtId="0" fontId="7" fillId="5" borderId="49" xfId="0" applyFont="1" applyFill="1" applyBorder="1" applyAlignment="1">
      <alignment wrapText="1"/>
    </xf>
    <xf numFmtId="0" fontId="4" fillId="5" borderId="0" xfId="0" applyFont="1" applyFill="1" applyBorder="1" applyAlignment="1">
      <alignment horizontal="left"/>
    </xf>
    <xf numFmtId="4" fontId="0" fillId="5" borderId="0" xfId="0" applyNumberFormat="1" applyFill="1" applyBorder="1"/>
    <xf numFmtId="0" fontId="4" fillId="5" borderId="2" xfId="0" applyFont="1" applyFill="1" applyBorder="1" applyAlignment="1">
      <alignment horizontal="left"/>
    </xf>
    <xf numFmtId="4" fontId="4" fillId="5" borderId="52" xfId="0" applyNumberFormat="1" applyFont="1" applyFill="1" applyBorder="1" applyAlignment="1"/>
    <xf numFmtId="4" fontId="0" fillId="5" borderId="2" xfId="0" applyNumberFormat="1" applyFill="1" applyBorder="1" applyAlignment="1">
      <alignment horizontal="right" indent="2"/>
    </xf>
    <xf numFmtId="4" fontId="0" fillId="5" borderId="46" xfId="0" applyNumberFormat="1" applyFill="1" applyBorder="1"/>
    <xf numFmtId="0" fontId="7" fillId="5" borderId="50" xfId="0" applyFont="1" applyFill="1" applyBorder="1" applyAlignment="1">
      <alignment wrapText="1"/>
    </xf>
    <xf numFmtId="4" fontId="4" fillId="5" borderId="51" xfId="0" applyNumberFormat="1" applyFont="1" applyFill="1" applyBorder="1" applyAlignment="1"/>
    <xf numFmtId="4" fontId="4" fillId="5" borderId="53" xfId="0" applyNumberFormat="1" applyFont="1" applyFill="1" applyBorder="1" applyAlignment="1"/>
    <xf numFmtId="3" fontId="0" fillId="5" borderId="0" xfId="0" applyNumberFormat="1" applyFill="1" applyBorder="1" applyAlignment="1">
      <alignment horizontal="left" indent="2"/>
    </xf>
    <xf numFmtId="3" fontId="0" fillId="5" borderId="49" xfId="0" applyNumberFormat="1" applyFill="1" applyBorder="1" applyAlignment="1">
      <alignment horizontal="left" indent="2"/>
    </xf>
    <xf numFmtId="3" fontId="1" fillId="5" borderId="47" xfId="0" applyNumberFormat="1" applyFont="1" applyFill="1" applyBorder="1"/>
    <xf numFmtId="3" fontId="0" fillId="5" borderId="45" xfId="0" applyNumberFormat="1" applyFill="1" applyBorder="1" applyAlignment="1">
      <alignment horizontal="left" indent="2"/>
    </xf>
    <xf numFmtId="4" fontId="0" fillId="5" borderId="3" xfId="0" applyNumberFormat="1" applyFill="1" applyBorder="1" applyAlignment="1">
      <alignment horizontal="right" indent="2"/>
    </xf>
    <xf numFmtId="3" fontId="15" fillId="5" borderId="78" xfId="0" applyNumberFormat="1" applyFont="1" applyFill="1" applyBorder="1" applyAlignment="1">
      <alignment horizontal="left" indent="2"/>
    </xf>
    <xf numFmtId="3" fontId="1" fillId="5" borderId="78" xfId="0" applyNumberFormat="1" applyFont="1" applyFill="1" applyBorder="1" applyAlignment="1">
      <alignment horizontal="left" indent="2"/>
    </xf>
    <xf numFmtId="3" fontId="1" fillId="5" borderId="79" xfId="0" applyNumberFormat="1" applyFont="1" applyFill="1" applyBorder="1" applyAlignment="1">
      <alignment horizontal="left" indent="2"/>
    </xf>
    <xf numFmtId="3" fontId="15" fillId="5" borderId="80" xfId="0" applyNumberFormat="1" applyFont="1" applyFill="1" applyBorder="1" applyAlignment="1">
      <alignment horizontal="left" indent="2"/>
    </xf>
    <xf numFmtId="0" fontId="0" fillId="5" borderId="0" xfId="0" applyFill="1" applyAlignment="1">
      <alignment horizontal="center"/>
    </xf>
    <xf numFmtId="0" fontId="0" fillId="14" borderId="82" xfId="0" applyFill="1" applyBorder="1" applyAlignment="1">
      <alignment horizontal="center"/>
    </xf>
    <xf numFmtId="0" fontId="0" fillId="5" borderId="0" xfId="0" applyFont="1" applyFill="1"/>
    <xf numFmtId="0" fontId="0" fillId="5" borderId="0" xfId="0" applyFill="1" applyAlignment="1">
      <alignment vertical="center"/>
    </xf>
    <xf numFmtId="0" fontId="0" fillId="0" borderId="0" xfId="0" applyFill="1" applyAlignment="1">
      <alignment vertical="center"/>
    </xf>
    <xf numFmtId="0" fontId="4" fillId="2" borderId="0" xfId="0" applyFont="1" applyFill="1"/>
    <xf numFmtId="0" fontId="4" fillId="15" borderId="0" xfId="0" applyFont="1" applyFill="1"/>
    <xf numFmtId="0" fontId="0" fillId="5" borderId="0" xfId="0" quotePrefix="1" applyFill="1"/>
    <xf numFmtId="0" fontId="1" fillId="3" borderId="33" xfId="0" applyFont="1" applyFill="1" applyBorder="1" applyAlignment="1">
      <alignment horizontal="center" wrapText="1"/>
    </xf>
    <xf numFmtId="0" fontId="0" fillId="5" borderId="0" xfId="0" applyFill="1" applyAlignment="1">
      <alignment horizontal="center"/>
    </xf>
    <xf numFmtId="9" fontId="16" fillId="5" borderId="3" xfId="0" applyNumberFormat="1" applyFont="1" applyFill="1" applyBorder="1" applyAlignment="1">
      <alignment horizontal="center"/>
    </xf>
    <xf numFmtId="9" fontId="16" fillId="5" borderId="2" xfId="0" applyNumberFormat="1" applyFont="1" applyFill="1" applyBorder="1" applyAlignment="1">
      <alignment horizontal="center"/>
    </xf>
    <xf numFmtId="165" fontId="1" fillId="5" borderId="26" xfId="0" applyNumberFormat="1" applyFont="1" applyFill="1" applyBorder="1" applyAlignment="1">
      <alignment horizontal="right" indent="2"/>
    </xf>
    <xf numFmtId="165" fontId="0" fillId="5" borderId="27" xfId="0" applyNumberFormat="1" applyFill="1" applyBorder="1" applyAlignment="1">
      <alignment horizontal="right" indent="2"/>
    </xf>
    <xf numFmtId="165" fontId="0" fillId="5" borderId="23" xfId="0" applyNumberFormat="1" applyFill="1" applyBorder="1" applyAlignment="1">
      <alignment horizontal="right" indent="2"/>
    </xf>
    <xf numFmtId="0" fontId="6" fillId="5" borderId="0" xfId="0" applyFont="1" applyFill="1" applyAlignment="1">
      <alignment vertical="center"/>
    </xf>
    <xf numFmtId="0" fontId="18" fillId="5" borderId="64" xfId="2" applyFont="1" applyFill="1" applyBorder="1" applyAlignment="1">
      <alignment horizontal="left" vertical="center"/>
    </xf>
    <xf numFmtId="0" fontId="19" fillId="5" borderId="65" xfId="2" applyFont="1" applyFill="1" applyBorder="1" applyAlignment="1">
      <alignment horizontal="left"/>
    </xf>
    <xf numFmtId="0" fontId="19" fillId="5" borderId="66" xfId="2" applyFont="1" applyFill="1" applyBorder="1" applyAlignment="1">
      <alignment horizontal="left"/>
    </xf>
    <xf numFmtId="0" fontId="20" fillId="5" borderId="96" xfId="2" applyFont="1" applyFill="1" applyBorder="1" applyAlignment="1">
      <alignment horizontal="left"/>
    </xf>
    <xf numFmtId="0" fontId="21" fillId="5" borderId="7" xfId="2" applyFont="1" applyFill="1" applyBorder="1" applyAlignment="1">
      <alignment horizontal="left"/>
    </xf>
    <xf numFmtId="0" fontId="19" fillId="5" borderId="7" xfId="2" applyFont="1" applyFill="1" applyBorder="1" applyAlignment="1">
      <alignment horizontal="left"/>
    </xf>
    <xf numFmtId="0" fontId="19" fillId="5" borderId="8" xfId="2" applyFont="1" applyFill="1" applyBorder="1" applyAlignment="1">
      <alignment horizontal="left"/>
    </xf>
    <xf numFmtId="0" fontId="20" fillId="5" borderId="81" xfId="2" applyFont="1" applyFill="1" applyBorder="1" applyAlignment="1">
      <alignment horizontal="left"/>
    </xf>
    <xf numFmtId="0" fontId="20" fillId="5" borderId="44" xfId="2" applyFont="1" applyFill="1" applyBorder="1" applyAlignment="1">
      <alignment horizontal="left"/>
    </xf>
    <xf numFmtId="0" fontId="19" fillId="5" borderId="49" xfId="2" applyFont="1" applyFill="1" applyBorder="1" applyAlignment="1">
      <alignment horizontal="left"/>
    </xf>
    <xf numFmtId="0" fontId="20" fillId="5" borderId="50" xfId="2" applyFont="1" applyFill="1" applyBorder="1" applyAlignment="1">
      <alignment horizontal="left"/>
    </xf>
    <xf numFmtId="0" fontId="20" fillId="5" borderId="0" xfId="2" applyFont="1" applyFill="1" applyBorder="1" applyAlignment="1">
      <alignment horizontal="left"/>
    </xf>
    <xf numFmtId="0" fontId="19" fillId="5" borderId="78" xfId="2" applyFont="1" applyFill="1" applyBorder="1" applyAlignment="1">
      <alignment horizontal="left"/>
    </xf>
    <xf numFmtId="0" fontId="20" fillId="5" borderId="94" xfId="2" applyFont="1" applyFill="1" applyBorder="1" applyAlignment="1">
      <alignment horizontal="left"/>
    </xf>
    <xf numFmtId="0" fontId="20" fillId="5" borderId="46" xfId="2" applyFont="1" applyFill="1" applyBorder="1" applyAlignment="1">
      <alignment horizontal="left"/>
    </xf>
    <xf numFmtId="0" fontId="20" fillId="5" borderId="5" xfId="2" applyFont="1" applyFill="1" applyBorder="1" applyAlignment="1">
      <alignment horizontal="left"/>
    </xf>
    <xf numFmtId="49" fontId="19" fillId="5" borderId="77" xfId="2" applyNumberFormat="1" applyFont="1" applyFill="1" applyBorder="1" applyAlignment="1">
      <alignment horizontal="left"/>
    </xf>
    <xf numFmtId="0" fontId="20" fillId="5" borderId="81" xfId="2" applyFont="1" applyFill="1" applyBorder="1" applyAlignment="1">
      <alignment horizontal="left" vertical="top"/>
    </xf>
    <xf numFmtId="0" fontId="20" fillId="5" borderId="91" xfId="2" applyFont="1" applyFill="1" applyBorder="1" applyAlignment="1">
      <alignment horizontal="left"/>
    </xf>
    <xf numFmtId="0" fontId="20" fillId="5" borderId="52" xfId="2" applyFont="1" applyFill="1" applyBorder="1" applyAlignment="1">
      <alignment horizontal="left"/>
    </xf>
    <xf numFmtId="0" fontId="20" fillId="5" borderId="51" xfId="2" applyFont="1" applyFill="1" applyBorder="1" applyAlignment="1">
      <alignment horizontal="left"/>
    </xf>
    <xf numFmtId="0" fontId="20" fillId="5" borderId="53" xfId="2" applyFont="1" applyFill="1" applyBorder="1" applyAlignment="1">
      <alignment horizontal="left"/>
    </xf>
    <xf numFmtId="0" fontId="20" fillId="5" borderId="98" xfId="2" applyFont="1" applyFill="1" applyBorder="1" applyAlignment="1">
      <alignment horizontal="left"/>
    </xf>
    <xf numFmtId="0" fontId="19" fillId="5" borderId="81" xfId="2" applyFont="1" applyFill="1" applyBorder="1" applyAlignment="1">
      <alignment horizontal="left"/>
    </xf>
    <xf numFmtId="0" fontId="19" fillId="5" borderId="0" xfId="2" applyFont="1" applyFill="1" applyBorder="1" applyAlignment="1">
      <alignment horizontal="left"/>
    </xf>
    <xf numFmtId="14" fontId="19" fillId="5" borderId="41" xfId="2" applyNumberFormat="1" applyFont="1" applyFill="1" applyBorder="1" applyAlignment="1">
      <alignment horizontal="left"/>
    </xf>
    <xf numFmtId="0" fontId="19" fillId="5" borderId="92" xfId="2" applyFont="1" applyFill="1" applyBorder="1" applyAlignment="1">
      <alignment horizontal="left"/>
    </xf>
    <xf numFmtId="14" fontId="19" fillId="5" borderId="45" xfId="2" applyNumberFormat="1" applyFont="1" applyFill="1" applyBorder="1" applyAlignment="1">
      <alignment horizontal="left"/>
    </xf>
    <xf numFmtId="14" fontId="19" fillId="5" borderId="93" xfId="2" applyNumberFormat="1" applyFont="1" applyFill="1" applyBorder="1" applyAlignment="1">
      <alignment horizontal="left"/>
    </xf>
    <xf numFmtId="14" fontId="19" fillId="5" borderId="80" xfId="2" applyNumberFormat="1" applyFont="1" applyFill="1" applyBorder="1" applyAlignment="1">
      <alignment horizontal="left"/>
    </xf>
    <xf numFmtId="0" fontId="19" fillId="5" borderId="52" xfId="2" applyFont="1" applyFill="1" applyBorder="1" applyAlignment="1">
      <alignment horizontal="left"/>
    </xf>
    <xf numFmtId="0" fontId="19" fillId="5" borderId="41" xfId="2" applyFont="1" applyFill="1" applyBorder="1" applyAlignment="1">
      <alignment horizontal="left"/>
    </xf>
    <xf numFmtId="0" fontId="19" fillId="5" borderId="6" xfId="2" applyFont="1" applyFill="1" applyBorder="1" applyAlignment="1">
      <alignment horizontal="left"/>
    </xf>
    <xf numFmtId="0" fontId="20" fillId="5" borderId="78" xfId="2" applyFont="1" applyFill="1" applyBorder="1" applyAlignment="1">
      <alignment horizontal="left"/>
    </xf>
    <xf numFmtId="0" fontId="19" fillId="5" borderId="93" xfId="2" applyFont="1" applyFill="1" applyBorder="1" applyAlignment="1">
      <alignment horizontal="left"/>
    </xf>
    <xf numFmtId="0" fontId="19" fillId="5" borderId="99" xfId="2" applyFont="1" applyFill="1" applyBorder="1" applyAlignment="1">
      <alignment horizontal="left"/>
    </xf>
    <xf numFmtId="0" fontId="19" fillId="5" borderId="45" xfId="2" applyFont="1" applyFill="1" applyBorder="1" applyAlignment="1">
      <alignment horizontal="left"/>
    </xf>
    <xf numFmtId="0" fontId="20" fillId="5" borderId="45" xfId="2" applyFont="1" applyFill="1" applyBorder="1" applyAlignment="1">
      <alignment horizontal="left"/>
    </xf>
    <xf numFmtId="0" fontId="20" fillId="5" borderId="80" xfId="2" applyFont="1" applyFill="1" applyBorder="1" applyAlignment="1">
      <alignment horizontal="left"/>
    </xf>
    <xf numFmtId="0" fontId="22" fillId="5" borderId="81" xfId="2" applyFont="1" applyFill="1" applyBorder="1" applyAlignment="1">
      <alignment wrapText="1"/>
    </xf>
    <xf numFmtId="0" fontId="22" fillId="5" borderId="0" xfId="2" applyFont="1" applyFill="1" applyBorder="1" applyAlignment="1">
      <alignment wrapText="1"/>
    </xf>
    <xf numFmtId="0" fontId="22" fillId="5" borderId="78" xfId="2" applyFont="1" applyFill="1" applyBorder="1" applyAlignment="1">
      <alignment wrapText="1"/>
    </xf>
    <xf numFmtId="14" fontId="19" fillId="5" borderId="81" xfId="2" applyNumberFormat="1" applyFont="1" applyFill="1" applyBorder="1" applyAlignment="1">
      <alignment horizontal="left" wrapText="1"/>
    </xf>
    <xf numFmtId="14" fontId="19" fillId="5" borderId="78" xfId="2" applyNumberFormat="1" applyFont="1" applyFill="1" applyBorder="1" applyAlignment="1">
      <alignment wrapText="1"/>
    </xf>
    <xf numFmtId="0" fontId="22" fillId="5" borderId="73" xfId="2" applyFont="1" applyFill="1" applyBorder="1" applyAlignment="1">
      <alignment wrapText="1"/>
    </xf>
    <xf numFmtId="0" fontId="27" fillId="5" borderId="81" xfId="2" applyFont="1" applyFill="1" applyBorder="1" applyAlignment="1">
      <alignment horizontal="left" vertical="top" wrapText="1"/>
    </xf>
    <xf numFmtId="14" fontId="25" fillId="5" borderId="78" xfId="2" applyNumberFormat="1" applyFont="1" applyFill="1" applyBorder="1" applyAlignment="1">
      <alignment horizontal="left" vertical="top" wrapText="1"/>
    </xf>
    <xf numFmtId="0" fontId="0" fillId="0" borderId="0" xfId="0" applyAlignment="1">
      <alignment horizontal="left"/>
    </xf>
    <xf numFmtId="0" fontId="20" fillId="5" borderId="81" xfId="2" applyFont="1" applyFill="1" applyBorder="1" applyAlignment="1">
      <alignment horizontal="left" wrapText="1"/>
    </xf>
    <xf numFmtId="0" fontId="20" fillId="5" borderId="0" xfId="2" applyFont="1" applyFill="1" applyBorder="1" applyAlignment="1">
      <alignment horizontal="left" wrapText="1"/>
    </xf>
    <xf numFmtId="0" fontId="20" fillId="5" borderId="78" xfId="2" applyFont="1" applyFill="1" applyBorder="1" applyAlignment="1">
      <alignment horizontal="left" wrapText="1"/>
    </xf>
    <xf numFmtId="0" fontId="22" fillId="5" borderId="81" xfId="2" applyFont="1" applyFill="1" applyBorder="1" applyAlignment="1">
      <alignment horizontal="left" wrapText="1"/>
    </xf>
    <xf numFmtId="0" fontId="22" fillId="5" borderId="0" xfId="2" applyFont="1" applyFill="1" applyBorder="1" applyAlignment="1">
      <alignment horizontal="left" wrapText="1"/>
    </xf>
    <xf numFmtId="0" fontId="28" fillId="5" borderId="0" xfId="2" applyFont="1" applyFill="1" applyBorder="1" applyAlignment="1">
      <alignment horizontal="left" wrapText="1"/>
    </xf>
    <xf numFmtId="0" fontId="22" fillId="5" borderId="78" xfId="2" applyFont="1" applyFill="1" applyBorder="1" applyAlignment="1">
      <alignment horizontal="left" wrapText="1"/>
    </xf>
    <xf numFmtId="0" fontId="31" fillId="0" borderId="0" xfId="4"/>
    <xf numFmtId="0" fontId="1" fillId="5" borderId="33" xfId="0" applyFont="1" applyFill="1" applyBorder="1" applyAlignment="1">
      <alignment horizontal="center" wrapText="1"/>
    </xf>
    <xf numFmtId="4" fontId="1" fillId="5" borderId="25" xfId="0" applyNumberFormat="1" applyFont="1" applyFill="1" applyBorder="1" applyAlignment="1">
      <alignment horizontal="right" indent="2"/>
    </xf>
    <xf numFmtId="164" fontId="0" fillId="10" borderId="2" xfId="0" applyNumberFormat="1" applyFill="1" applyBorder="1" applyProtection="1">
      <protection locked="0"/>
    </xf>
    <xf numFmtId="0" fontId="0" fillId="5" borderId="0" xfId="0" applyFill="1" applyProtection="1"/>
    <xf numFmtId="0" fontId="0" fillId="13" borderId="0" xfId="0" applyFill="1" applyProtection="1"/>
    <xf numFmtId="0" fontId="0" fillId="0" borderId="0" xfId="0" applyProtection="1"/>
    <xf numFmtId="0" fontId="7" fillId="13" borderId="0" xfId="0" applyFont="1" applyFill="1" applyProtection="1"/>
    <xf numFmtId="0" fontId="27" fillId="5" borderId="0" xfId="2" applyFont="1" applyFill="1" applyBorder="1" applyAlignment="1">
      <alignment horizontal="left" vertical="top" wrapText="1"/>
    </xf>
    <xf numFmtId="0" fontId="25" fillId="5" borderId="0" xfId="2" applyFont="1" applyFill="1" applyBorder="1" applyAlignment="1">
      <alignment horizontal="left" vertical="top" wrapText="1"/>
    </xf>
    <xf numFmtId="0" fontId="0" fillId="15" borderId="0" xfId="0" applyFill="1"/>
    <xf numFmtId="170" fontId="1" fillId="0" borderId="25" xfId="0" applyNumberFormat="1" applyFont="1" applyFill="1" applyBorder="1" applyAlignment="1">
      <alignment horizontal="center"/>
    </xf>
    <xf numFmtId="0" fontId="0" fillId="2" borderId="0" xfId="0" applyFill="1"/>
    <xf numFmtId="0" fontId="0" fillId="2" borderId="0" xfId="0" applyFill="1" applyAlignment="1">
      <alignment horizontal="center"/>
    </xf>
    <xf numFmtId="0" fontId="22" fillId="5" borderId="54" xfId="2" applyFont="1" applyFill="1" applyBorder="1" applyAlignment="1">
      <alignment wrapText="1"/>
    </xf>
    <xf numFmtId="0" fontId="22" fillId="5" borderId="75" xfId="2" applyFont="1" applyFill="1" applyBorder="1" applyAlignment="1">
      <alignment wrapText="1"/>
    </xf>
    <xf numFmtId="0" fontId="0" fillId="0" borderId="81" xfId="0" applyBorder="1" applyAlignment="1">
      <alignment horizontal="left"/>
    </xf>
    <xf numFmtId="0" fontId="0" fillId="0" borderId="0" xfId="0" applyBorder="1" applyAlignment="1">
      <alignment horizontal="left" wrapText="1"/>
    </xf>
    <xf numFmtId="0" fontId="27" fillId="5" borderId="0" xfId="2" applyFont="1" applyFill="1" applyBorder="1" applyAlignment="1">
      <alignment horizontal="distributed" vertical="top" wrapText="1" justifyLastLine="1"/>
    </xf>
    <xf numFmtId="0" fontId="27" fillId="0" borderId="81" xfId="2" applyFont="1" applyFill="1" applyBorder="1" applyAlignment="1">
      <alignment horizontal="left" vertical="top" wrapText="1"/>
    </xf>
    <xf numFmtId="0" fontId="27" fillId="0" borderId="0" xfId="2" applyFont="1" applyFill="1" applyBorder="1" applyAlignment="1">
      <alignment horizontal="left" vertical="top" wrapText="1"/>
    </xf>
    <xf numFmtId="14" fontId="25" fillId="0" borderId="78" xfId="2" applyNumberFormat="1" applyFont="1" applyFill="1" applyBorder="1" applyAlignment="1">
      <alignment horizontal="left" vertical="top" wrapText="1"/>
    </xf>
    <xf numFmtId="0" fontId="32" fillId="0" borderId="0" xfId="2" applyFont="1" applyFill="1" applyBorder="1" applyAlignment="1">
      <alignment horizontal="left" vertical="top" wrapText="1"/>
    </xf>
    <xf numFmtId="0" fontId="0" fillId="5" borderId="0" xfId="0" applyFill="1" applyAlignment="1" applyProtection="1">
      <alignment horizontal="center"/>
    </xf>
    <xf numFmtId="0" fontId="4" fillId="5" borderId="0" xfId="0" applyFont="1" applyFill="1" applyProtection="1"/>
    <xf numFmtId="0" fontId="4" fillId="10" borderId="0" xfId="0" applyFont="1" applyFill="1" applyProtection="1"/>
    <xf numFmtId="0" fontId="0" fillId="10" borderId="0" xfId="0" applyFill="1" applyProtection="1"/>
    <xf numFmtId="0" fontId="0" fillId="10" borderId="2" xfId="0" applyFill="1" applyBorder="1" applyProtection="1"/>
    <xf numFmtId="0" fontId="33" fillId="13" borderId="0" xfId="0" applyFont="1" applyFill="1" applyProtection="1"/>
    <xf numFmtId="9" fontId="0" fillId="10" borderId="2" xfId="0" applyNumberFormat="1" applyFill="1" applyBorder="1" applyProtection="1"/>
    <xf numFmtId="0" fontId="0" fillId="13" borderId="0" xfId="0" applyFill="1" applyAlignment="1" applyProtection="1">
      <alignment horizontal="center"/>
    </xf>
    <xf numFmtId="3" fontId="0" fillId="10" borderId="2" xfId="0" applyNumberFormat="1" applyFill="1" applyBorder="1" applyProtection="1"/>
    <xf numFmtId="0" fontId="7" fillId="5" borderId="0" xfId="0" applyFont="1" applyFill="1" applyProtection="1"/>
    <xf numFmtId="10" fontId="0" fillId="5" borderId="0" xfId="0" applyNumberFormat="1" applyFill="1" applyBorder="1" applyProtection="1"/>
    <xf numFmtId="0" fontId="0" fillId="5" borderId="0" xfId="0" applyFill="1" applyAlignment="1" applyProtection="1">
      <alignment wrapText="1"/>
    </xf>
    <xf numFmtId="0" fontId="0" fillId="0" borderId="0" xfId="0" applyAlignment="1" applyProtection="1">
      <alignment wrapText="1"/>
    </xf>
    <xf numFmtId="0" fontId="0" fillId="5" borderId="0" xfId="0" applyFill="1" applyAlignment="1" applyProtection="1">
      <alignment horizontal="center" wrapText="1"/>
    </xf>
    <xf numFmtId="0" fontId="0" fillId="5" borderId="35" xfId="0" applyFill="1" applyBorder="1" applyAlignment="1" applyProtection="1">
      <alignment horizontal="center" wrapText="1"/>
    </xf>
    <xf numFmtId="0" fontId="0" fillId="5" borderId="36" xfId="0" applyFill="1" applyBorder="1" applyAlignment="1" applyProtection="1">
      <alignment horizontal="center" wrapText="1"/>
    </xf>
    <xf numFmtId="0" fontId="0" fillId="3" borderId="36" xfId="0" applyFill="1" applyBorder="1" applyAlignment="1" applyProtection="1">
      <alignment horizontal="center" wrapText="1"/>
    </xf>
    <xf numFmtId="0" fontId="0" fillId="5" borderId="37" xfId="0" applyFill="1" applyBorder="1" applyAlignment="1" applyProtection="1">
      <alignment horizontal="center" wrapText="1"/>
    </xf>
    <xf numFmtId="0" fontId="0" fillId="0" borderId="0" xfId="0" applyAlignment="1" applyProtection="1">
      <alignment horizontal="center" wrapText="1"/>
    </xf>
    <xf numFmtId="0" fontId="0" fillId="5" borderId="38" xfId="0" applyFill="1" applyBorder="1" applyProtection="1"/>
    <xf numFmtId="9" fontId="0" fillId="10" borderId="3" xfId="0" applyNumberFormat="1" applyFill="1" applyBorder="1" applyAlignment="1" applyProtection="1">
      <alignment horizontal="center"/>
    </xf>
    <xf numFmtId="9" fontId="0" fillId="5" borderId="27" xfId="0" applyNumberFormat="1" applyFill="1" applyBorder="1" applyAlignment="1" applyProtection="1">
      <alignment horizontal="center"/>
    </xf>
    <xf numFmtId="0" fontId="0" fillId="5" borderId="11" xfId="0" applyFill="1" applyBorder="1" applyProtection="1"/>
    <xf numFmtId="0" fontId="0" fillId="5" borderId="2" xfId="0" applyFill="1" applyBorder="1" applyProtection="1"/>
    <xf numFmtId="0" fontId="0" fillId="5" borderId="9" xfId="0" applyFill="1" applyBorder="1" applyProtection="1"/>
    <xf numFmtId="0" fontId="0" fillId="5" borderId="12" xfId="0" applyFill="1" applyBorder="1" applyProtection="1"/>
    <xf numFmtId="0" fontId="0" fillId="5" borderId="46" xfId="0" applyFill="1" applyBorder="1" applyAlignment="1" applyProtection="1">
      <alignment horizontal="right"/>
    </xf>
    <xf numFmtId="0" fontId="0" fillId="5" borderId="48" xfId="0" applyFill="1" applyBorder="1" applyProtection="1"/>
    <xf numFmtId="9" fontId="0" fillId="5" borderId="2" xfId="0" applyNumberFormat="1" applyFill="1" applyBorder="1" applyAlignment="1" applyProtection="1">
      <alignment horizontal="center"/>
    </xf>
    <xf numFmtId="9" fontId="0" fillId="10" borderId="2" xfId="0" applyNumberFormat="1" applyFill="1" applyBorder="1" applyAlignment="1" applyProtection="1">
      <alignment horizontal="center"/>
    </xf>
    <xf numFmtId="9" fontId="0" fillId="5" borderId="23" xfId="0" applyNumberFormat="1" applyFill="1" applyBorder="1" applyAlignment="1" applyProtection="1">
      <alignment horizontal="center"/>
    </xf>
    <xf numFmtId="0" fontId="0" fillId="5" borderId="10" xfId="0" applyFill="1" applyBorder="1" applyProtection="1"/>
    <xf numFmtId="0" fontId="0" fillId="5" borderId="24" xfId="0" applyFill="1" applyBorder="1" applyProtection="1"/>
    <xf numFmtId="0" fontId="0" fillId="5" borderId="47" xfId="0" applyFill="1" applyBorder="1" applyAlignment="1" applyProtection="1">
      <alignment horizontal="right"/>
    </xf>
    <xf numFmtId="0" fontId="0" fillId="5" borderId="43" xfId="0" applyFill="1" applyBorder="1" applyProtection="1"/>
    <xf numFmtId="9" fontId="1" fillId="0" borderId="25" xfId="0" applyNumberFormat="1" applyFont="1" applyFill="1" applyBorder="1" applyAlignment="1" applyProtection="1">
      <alignment horizontal="center"/>
    </xf>
    <xf numFmtId="9" fontId="1" fillId="0" borderId="26" xfId="0" applyNumberFormat="1" applyFont="1" applyFill="1" applyBorder="1" applyAlignment="1" applyProtection="1">
      <alignment horizontal="center"/>
    </xf>
    <xf numFmtId="0" fontId="0" fillId="5" borderId="9" xfId="0" quotePrefix="1" applyFill="1" applyBorder="1" applyAlignment="1" applyProtection="1">
      <alignment horizontal="right"/>
    </xf>
    <xf numFmtId="0" fontId="0" fillId="5" borderId="12" xfId="0" quotePrefix="1" applyFill="1" applyBorder="1" applyAlignment="1" applyProtection="1">
      <alignment horizontal="right"/>
    </xf>
    <xf numFmtId="0" fontId="0" fillId="5" borderId="46" xfId="0" applyFill="1" applyBorder="1" applyProtection="1"/>
    <xf numFmtId="0" fontId="0" fillId="5" borderId="24" xfId="0" quotePrefix="1" applyFill="1" applyBorder="1" applyAlignment="1" applyProtection="1">
      <alignment horizontal="right"/>
    </xf>
    <xf numFmtId="0" fontId="0" fillId="5" borderId="47" xfId="0" applyFill="1" applyBorder="1" applyProtection="1"/>
    <xf numFmtId="9" fontId="1" fillId="5" borderId="25" xfId="0" applyNumberFormat="1" applyFont="1" applyFill="1" applyBorder="1" applyAlignment="1" applyProtection="1">
      <alignment horizontal="center"/>
    </xf>
    <xf numFmtId="9" fontId="1" fillId="5" borderId="26" xfId="0" applyNumberFormat="1" applyFont="1" applyFill="1" applyBorder="1" applyAlignment="1" applyProtection="1">
      <alignment horizontal="center"/>
    </xf>
    <xf numFmtId="0" fontId="0" fillId="5" borderId="0" xfId="0" applyFont="1" applyFill="1" applyProtection="1"/>
    <xf numFmtId="1" fontId="0" fillId="3" borderId="57" xfId="0" applyNumberFormat="1" applyFont="1" applyFill="1" applyBorder="1" applyAlignment="1" applyProtection="1">
      <alignment horizontal="center" vertical="center" wrapText="1"/>
    </xf>
    <xf numFmtId="1" fontId="0" fillId="3" borderId="58" xfId="0" applyNumberFormat="1" applyFont="1" applyFill="1" applyBorder="1" applyAlignment="1" applyProtection="1">
      <alignment horizontal="center" vertical="center" wrapText="1"/>
    </xf>
    <xf numFmtId="1" fontId="0" fillId="3" borderId="59" xfId="0" applyNumberFormat="1" applyFont="1" applyFill="1" applyBorder="1" applyAlignment="1" applyProtection="1">
      <alignment horizontal="center" vertical="center" wrapText="1"/>
    </xf>
    <xf numFmtId="0" fontId="3" fillId="4" borderId="32" xfId="0" applyFont="1" applyFill="1" applyBorder="1" applyAlignment="1" applyProtection="1">
      <alignment horizontal="center"/>
    </xf>
    <xf numFmtId="0" fontId="0" fillId="0" borderId="0" xfId="0" applyFill="1" applyProtection="1"/>
    <xf numFmtId="0" fontId="0" fillId="5" borderId="5" xfId="0" applyFill="1" applyBorder="1" applyProtection="1"/>
    <xf numFmtId="0" fontId="0" fillId="0" borderId="0" xfId="0" applyFill="1" applyAlignment="1" applyProtection="1">
      <alignment horizontal="center"/>
    </xf>
    <xf numFmtId="0" fontId="5" fillId="5" borderId="0" xfId="0" applyFont="1" applyFill="1" applyProtection="1"/>
    <xf numFmtId="0" fontId="6" fillId="5" borderId="0" xfId="0" applyFont="1" applyFill="1" applyProtection="1"/>
    <xf numFmtId="0" fontId="1" fillId="5" borderId="5" xfId="0" applyFont="1" applyFill="1" applyBorder="1" applyAlignment="1" applyProtection="1">
      <alignment wrapText="1"/>
    </xf>
    <xf numFmtId="0" fontId="1" fillId="5" borderId="46" xfId="0" applyFont="1" applyFill="1" applyBorder="1" applyAlignment="1" applyProtection="1">
      <alignment wrapText="1"/>
    </xf>
    <xf numFmtId="0" fontId="4" fillId="5" borderId="46" xfId="0" applyFont="1" applyFill="1" applyBorder="1" applyProtection="1"/>
    <xf numFmtId="0" fontId="0" fillId="5" borderId="5" xfId="0" applyFill="1" applyBorder="1" applyAlignment="1" applyProtection="1">
      <alignment horizontal="right"/>
    </xf>
    <xf numFmtId="0" fontId="0" fillId="5" borderId="0" xfId="0" applyFill="1" applyAlignment="1">
      <alignment horizontal="center"/>
    </xf>
    <xf numFmtId="1" fontId="0" fillId="10" borderId="61" xfId="0" applyNumberFormat="1" applyFill="1" applyBorder="1" applyAlignment="1" applyProtection="1">
      <alignment horizontal="center" vertical="center"/>
    </xf>
    <xf numFmtId="1" fontId="0" fillId="10" borderId="62" xfId="0" applyNumberFormat="1" applyFill="1" applyBorder="1" applyAlignment="1" applyProtection="1">
      <alignment horizontal="center" vertical="center"/>
    </xf>
    <xf numFmtId="0" fontId="3" fillId="4" borderId="106" xfId="0" applyFont="1" applyFill="1" applyBorder="1" applyAlignment="1" applyProtection="1">
      <alignment horizontal="center"/>
    </xf>
    <xf numFmtId="0" fontId="3" fillId="4" borderId="107" xfId="0" applyFont="1" applyFill="1" applyBorder="1" applyAlignment="1" applyProtection="1">
      <alignment horizontal="center"/>
    </xf>
    <xf numFmtId="0" fontId="3" fillId="4" borderId="109" xfId="0" applyFont="1" applyFill="1" applyBorder="1" applyAlignment="1" applyProtection="1">
      <alignment horizontal="center"/>
    </xf>
    <xf numFmtId="1" fontId="0" fillId="10" borderId="105" xfId="0" applyNumberFormat="1" applyFill="1" applyBorder="1" applyAlignment="1" applyProtection="1">
      <alignment horizontal="center" vertical="center"/>
    </xf>
    <xf numFmtId="1" fontId="0" fillId="5" borderId="108" xfId="0" applyNumberFormat="1" applyFill="1" applyBorder="1" applyAlignment="1" applyProtection="1">
      <alignment horizontal="center" vertical="center"/>
    </xf>
    <xf numFmtId="1" fontId="0" fillId="5" borderId="61" xfId="0" applyNumberFormat="1" applyFill="1" applyBorder="1" applyAlignment="1" applyProtection="1">
      <alignment horizontal="center" vertical="center"/>
    </xf>
    <xf numFmtId="1" fontId="0" fillId="5" borderId="62" xfId="0" applyNumberFormat="1" applyFill="1" applyBorder="1" applyAlignment="1" applyProtection="1">
      <alignment horizontal="center" vertical="center"/>
    </xf>
    <xf numFmtId="0" fontId="0" fillId="13" borderId="12" xfId="0" applyFill="1" applyBorder="1" applyProtection="1"/>
    <xf numFmtId="0" fontId="0" fillId="13" borderId="46" xfId="0" applyFill="1" applyBorder="1" applyAlignment="1" applyProtection="1">
      <alignment horizontal="right"/>
    </xf>
    <xf numFmtId="0" fontId="0" fillId="13" borderId="48" xfId="0" applyFill="1" applyBorder="1" applyProtection="1"/>
    <xf numFmtId="9" fontId="0" fillId="13" borderId="2" xfId="0" applyNumberFormat="1" applyFill="1" applyBorder="1" applyAlignment="1" applyProtection="1">
      <alignment horizontal="center"/>
    </xf>
    <xf numFmtId="9" fontId="0" fillId="13" borderId="23" xfId="0" applyNumberFormat="1" applyFill="1" applyBorder="1" applyAlignment="1" applyProtection="1">
      <alignment horizontal="center"/>
    </xf>
    <xf numFmtId="0" fontId="3" fillId="5" borderId="0" xfId="0" applyFont="1" applyFill="1" applyProtection="1"/>
    <xf numFmtId="0" fontId="0" fillId="13" borderId="12" xfId="0" applyFill="1" applyBorder="1"/>
    <xf numFmtId="0" fontId="0" fillId="13" borderId="46" xfId="0" applyFill="1" applyBorder="1" applyAlignment="1">
      <alignment horizontal="right"/>
    </xf>
    <xf numFmtId="0" fontId="0" fillId="13" borderId="48" xfId="0" applyFill="1" applyBorder="1"/>
    <xf numFmtId="9" fontId="0" fillId="13" borderId="2" xfId="0" applyNumberFormat="1" applyFill="1" applyBorder="1" applyAlignment="1">
      <alignment horizontal="center"/>
    </xf>
    <xf numFmtId="0" fontId="34" fillId="5" borderId="0" xfId="0" applyFont="1" applyFill="1" applyProtection="1"/>
    <xf numFmtId="0" fontId="0" fillId="11" borderId="48" xfId="0" applyFill="1" applyBorder="1"/>
    <xf numFmtId="169" fontId="0" fillId="5" borderId="111" xfId="0" applyNumberFormat="1" applyFill="1" applyBorder="1" applyAlignment="1">
      <alignment horizontal="right" vertical="center"/>
    </xf>
    <xf numFmtId="169" fontId="0" fillId="5" borderId="21" xfId="0" applyNumberFormat="1" applyFill="1" applyBorder="1" applyAlignment="1">
      <alignment horizontal="right" vertical="center"/>
    </xf>
    <xf numFmtId="169" fontId="0" fillId="5" borderId="102" xfId="0" applyNumberFormat="1" applyFill="1" applyBorder="1" applyAlignment="1">
      <alignment horizontal="right" vertical="center"/>
    </xf>
    <xf numFmtId="0" fontId="3" fillId="4" borderId="30" xfId="0" applyFont="1" applyFill="1" applyBorder="1" applyAlignment="1" applyProtection="1">
      <alignment horizontal="center"/>
    </xf>
    <xf numFmtId="9" fontId="0" fillId="0" borderId="21" xfId="0" applyNumberFormat="1" applyFill="1" applyBorder="1" applyAlignment="1" applyProtection="1">
      <alignment horizontal="center" vertical="center"/>
    </xf>
    <xf numFmtId="9" fontId="0" fillId="0" borderId="19" xfId="0" applyNumberFormat="1" applyFill="1" applyBorder="1" applyAlignment="1" applyProtection="1">
      <alignment horizontal="center" vertical="center"/>
    </xf>
    <xf numFmtId="9" fontId="0" fillId="0" borderId="20" xfId="0" applyNumberFormat="1" applyFill="1" applyBorder="1" applyAlignment="1" applyProtection="1">
      <alignment horizontal="center" vertical="center"/>
    </xf>
    <xf numFmtId="166" fontId="0" fillId="5" borderId="2" xfId="0" applyNumberFormat="1" applyFill="1" applyBorder="1" applyProtection="1">
      <protection locked="0"/>
    </xf>
    <xf numFmtId="9" fontId="7" fillId="5" borderId="3" xfId="0" applyNumberFormat="1" applyFont="1" applyFill="1" applyBorder="1" applyAlignment="1">
      <alignment horizontal="center"/>
    </xf>
    <xf numFmtId="165" fontId="0" fillId="13" borderId="2" xfId="0" applyNumberFormat="1" applyFill="1" applyBorder="1" applyAlignment="1"/>
    <xf numFmtId="0" fontId="0" fillId="5" borderId="48" xfId="0" applyFill="1" applyBorder="1" applyAlignment="1" applyProtection="1">
      <alignment horizontal="right"/>
    </xf>
    <xf numFmtId="0" fontId="35" fillId="5" borderId="0" xfId="0" applyFont="1" applyFill="1"/>
    <xf numFmtId="0" fontId="0" fillId="5" borderId="6" xfId="0" applyFill="1" applyBorder="1" applyAlignment="1" applyProtection="1">
      <alignment horizontal="left" wrapText="1"/>
    </xf>
    <xf numFmtId="0" fontId="0" fillId="0" borderId="41" xfId="0" applyBorder="1" applyAlignment="1" applyProtection="1">
      <alignment horizontal="left" wrapText="1"/>
    </xf>
    <xf numFmtId="0" fontId="1" fillId="5" borderId="33" xfId="0" applyFont="1" applyFill="1" applyBorder="1" applyAlignment="1">
      <alignment horizontal="center" wrapText="1"/>
    </xf>
    <xf numFmtId="0" fontId="0" fillId="5" borderId="0" xfId="0" applyFill="1" applyAlignment="1">
      <alignment horizontal="center"/>
    </xf>
    <xf numFmtId="0" fontId="0" fillId="5" borderId="116" xfId="0" applyFill="1" applyBorder="1" applyAlignment="1">
      <alignment horizontal="right"/>
    </xf>
    <xf numFmtId="0" fontId="0" fillId="5" borderId="116" xfId="0" applyFill="1" applyBorder="1"/>
    <xf numFmtId="9" fontId="0" fillId="5" borderId="116" xfId="0" applyNumberFormat="1" applyFill="1" applyBorder="1" applyAlignment="1">
      <alignment horizontal="center"/>
    </xf>
    <xf numFmtId="0" fontId="0" fillId="5" borderId="119" xfId="0" applyFill="1" applyBorder="1" applyAlignment="1">
      <alignment horizontal="right"/>
    </xf>
    <xf numFmtId="0" fontId="0" fillId="5" borderId="119" xfId="0" applyFill="1" applyBorder="1"/>
    <xf numFmtId="9" fontId="0" fillId="5" borderId="119" xfId="0" applyNumberFormat="1" applyFill="1" applyBorder="1" applyAlignment="1">
      <alignment horizontal="center"/>
    </xf>
    <xf numFmtId="0" fontId="1" fillId="5" borderId="122" xfId="0" applyFont="1" applyFill="1" applyBorder="1" applyAlignment="1">
      <alignment horizontal="center" wrapText="1"/>
    </xf>
    <xf numFmtId="0" fontId="1" fillId="5" borderId="123" xfId="0" applyFont="1" applyFill="1" applyBorder="1" applyAlignment="1">
      <alignment horizontal="center" wrapText="1"/>
    </xf>
    <xf numFmtId="0" fontId="0" fillId="5" borderId="124" xfId="0" applyFill="1" applyBorder="1" applyAlignment="1">
      <alignment horizontal="center" wrapText="1"/>
    </xf>
    <xf numFmtId="0" fontId="0" fillId="5" borderId="125" xfId="0" applyFill="1" applyBorder="1" applyAlignment="1">
      <alignment horizontal="center" wrapText="1"/>
    </xf>
    <xf numFmtId="165" fontId="0" fillId="2" borderId="126" xfId="0" applyNumberFormat="1" applyFill="1" applyBorder="1" applyAlignment="1" applyProtection="1">
      <alignment horizontal="right" indent="1"/>
      <protection locked="0"/>
    </xf>
    <xf numFmtId="165" fontId="0" fillId="2" borderId="18" xfId="0" applyNumberFormat="1" applyFill="1" applyBorder="1" applyAlignment="1" applyProtection="1">
      <alignment horizontal="right" indent="1"/>
      <protection locked="0"/>
    </xf>
    <xf numFmtId="165" fontId="0" fillId="2" borderId="128" xfId="0" applyNumberFormat="1" applyFill="1" applyBorder="1" applyAlignment="1" applyProtection="1">
      <alignment horizontal="right" indent="1"/>
      <protection locked="0"/>
    </xf>
    <xf numFmtId="165" fontId="0" fillId="2" borderId="129" xfId="0" applyNumberFormat="1" applyFill="1" applyBorder="1" applyAlignment="1" applyProtection="1">
      <alignment horizontal="right" indent="1"/>
      <protection locked="0"/>
    </xf>
    <xf numFmtId="165" fontId="0" fillId="13" borderId="128" xfId="0" applyNumberFormat="1" applyFill="1" applyBorder="1" applyAlignment="1" applyProtection="1">
      <alignment horizontal="right" indent="1"/>
    </xf>
    <xf numFmtId="165" fontId="0" fillId="13" borderId="129" xfId="0" applyNumberFormat="1" applyFill="1" applyBorder="1" applyAlignment="1" applyProtection="1">
      <alignment horizontal="right" indent="1"/>
    </xf>
    <xf numFmtId="165" fontId="1" fillId="5" borderId="130" xfId="0" applyNumberFormat="1" applyFont="1" applyFill="1" applyBorder="1" applyAlignment="1">
      <alignment horizontal="right" indent="1"/>
    </xf>
    <xf numFmtId="165" fontId="1" fillId="5" borderId="131" xfId="0" applyNumberFormat="1" applyFont="1" applyFill="1" applyBorder="1" applyAlignment="1">
      <alignment horizontal="right" indent="1"/>
    </xf>
    <xf numFmtId="165" fontId="0" fillId="2" borderId="132" xfId="0" applyNumberFormat="1" applyFill="1" applyBorder="1" applyAlignment="1" applyProtection="1">
      <alignment horizontal="right" indent="1"/>
      <protection locked="0"/>
    </xf>
    <xf numFmtId="165" fontId="0" fillId="2" borderId="133" xfId="0" applyNumberFormat="1" applyFill="1" applyBorder="1" applyAlignment="1" applyProtection="1">
      <alignment horizontal="right" indent="1"/>
      <protection locked="0"/>
    </xf>
    <xf numFmtId="0" fontId="0" fillId="3" borderId="124" xfId="0" applyFill="1" applyBorder="1" applyAlignment="1">
      <alignment horizontal="center" wrapText="1"/>
    </xf>
    <xf numFmtId="0" fontId="0" fillId="3" borderId="137" xfId="0" applyFill="1" applyBorder="1" applyAlignment="1">
      <alignment horizontal="center" wrapText="1"/>
    </xf>
    <xf numFmtId="9" fontId="0" fillId="2" borderId="126" xfId="0" applyNumberFormat="1" applyFill="1" applyBorder="1" applyAlignment="1" applyProtection="1">
      <alignment horizontal="center"/>
      <protection locked="0"/>
    </xf>
    <xf numFmtId="9" fontId="0" fillId="5" borderId="138" xfId="0" applyNumberFormat="1" applyFill="1" applyBorder="1" applyAlignment="1">
      <alignment horizontal="center"/>
    </xf>
    <xf numFmtId="9" fontId="0" fillId="2" borderId="127" xfId="0" applyNumberFormat="1" applyFill="1" applyBorder="1" applyAlignment="1" applyProtection="1">
      <alignment horizontal="center"/>
      <protection locked="0"/>
    </xf>
    <xf numFmtId="9" fontId="0" fillId="5" borderId="139" xfId="0" applyNumberFormat="1" applyFill="1" applyBorder="1" applyAlignment="1">
      <alignment horizontal="center"/>
    </xf>
    <xf numFmtId="9" fontId="0" fillId="2" borderId="128" xfId="0" applyNumberFormat="1" applyFill="1" applyBorder="1" applyAlignment="1" applyProtection="1">
      <alignment horizontal="center"/>
      <protection locked="0"/>
    </xf>
    <xf numFmtId="9" fontId="0" fillId="2" borderId="140" xfId="0" applyNumberFormat="1" applyFill="1" applyBorder="1" applyAlignment="1" applyProtection="1">
      <alignment horizontal="center"/>
      <protection locked="0"/>
    </xf>
    <xf numFmtId="9" fontId="0" fillId="5" borderId="132" xfId="0" applyNumberFormat="1" applyFill="1" applyBorder="1" applyAlignment="1">
      <alignment horizontal="center"/>
    </xf>
    <xf numFmtId="9" fontId="0" fillId="5" borderId="141" xfId="0" applyNumberFormat="1" applyFill="1" applyBorder="1" applyAlignment="1">
      <alignment horizontal="center"/>
    </xf>
    <xf numFmtId="9" fontId="0" fillId="13" borderId="132" xfId="0" applyNumberFormat="1" applyFill="1" applyBorder="1" applyAlignment="1">
      <alignment horizontal="center"/>
    </xf>
    <xf numFmtId="9" fontId="0" fillId="13" borderId="141" xfId="0" applyNumberFormat="1" applyFill="1" applyBorder="1" applyAlignment="1">
      <alignment horizontal="center"/>
    </xf>
    <xf numFmtId="9" fontId="1" fillId="0" borderId="130" xfId="0" applyNumberFormat="1" applyFont="1" applyFill="1" applyBorder="1" applyAlignment="1">
      <alignment horizontal="center"/>
    </xf>
    <xf numFmtId="9" fontId="1" fillId="0" borderId="142" xfId="0" applyNumberFormat="1" applyFont="1" applyFill="1" applyBorder="1" applyAlignment="1">
      <alignment horizontal="center"/>
    </xf>
    <xf numFmtId="9" fontId="1" fillId="5" borderId="130" xfId="0" applyNumberFormat="1" applyFont="1" applyFill="1" applyBorder="1" applyAlignment="1">
      <alignment horizontal="center"/>
    </xf>
    <xf numFmtId="9" fontId="1" fillId="5" borderId="142" xfId="0" applyNumberFormat="1" applyFont="1" applyFill="1" applyBorder="1" applyAlignment="1">
      <alignment horizontal="center"/>
    </xf>
    <xf numFmtId="0" fontId="0" fillId="5" borderId="143" xfId="0" applyFill="1" applyBorder="1" applyAlignment="1">
      <alignment horizontal="right"/>
    </xf>
    <xf numFmtId="0" fontId="0" fillId="5" borderId="143" xfId="0" applyFill="1" applyBorder="1"/>
    <xf numFmtId="9" fontId="0" fillId="5" borderId="144" xfId="0" applyNumberFormat="1" applyFill="1" applyBorder="1" applyAlignment="1">
      <alignment horizontal="center"/>
    </xf>
    <xf numFmtId="9" fontId="0" fillId="5" borderId="145" xfId="0" applyNumberFormat="1" applyFill="1" applyBorder="1" applyAlignment="1">
      <alignment horizontal="center"/>
    </xf>
    <xf numFmtId="9" fontId="0" fillId="5" borderId="143" xfId="0" applyNumberFormat="1" applyFill="1" applyBorder="1" applyAlignment="1">
      <alignment horizontal="center"/>
    </xf>
    <xf numFmtId="165" fontId="0" fillId="2" borderId="144" xfId="0" applyNumberFormat="1" applyFill="1" applyBorder="1" applyAlignment="1" applyProtection="1">
      <alignment horizontal="right" indent="1"/>
      <protection locked="0"/>
    </xf>
    <xf numFmtId="165" fontId="0" fillId="2" borderId="20" xfId="0" applyNumberFormat="1" applyFill="1" applyBorder="1" applyAlignment="1" applyProtection="1">
      <alignment horizontal="right" indent="1"/>
      <protection locked="0"/>
    </xf>
    <xf numFmtId="9" fontId="0" fillId="5" borderId="127" xfId="0" applyNumberFormat="1" applyFill="1" applyBorder="1" applyAlignment="1">
      <alignment horizontal="center"/>
    </xf>
    <xf numFmtId="165" fontId="0" fillId="2" borderId="127" xfId="0" applyNumberFormat="1" applyFill="1" applyBorder="1" applyAlignment="1" applyProtection="1">
      <alignment horizontal="right" indent="1"/>
      <protection locked="0"/>
    </xf>
    <xf numFmtId="9" fontId="0" fillId="2" borderId="144" xfId="0" applyNumberFormat="1" applyFill="1" applyBorder="1" applyAlignment="1" applyProtection="1">
      <alignment horizontal="center"/>
      <protection locked="0"/>
    </xf>
    <xf numFmtId="9" fontId="0" fillId="2" borderId="139" xfId="0" applyNumberFormat="1" applyFill="1" applyBorder="1" applyAlignment="1" applyProtection="1">
      <alignment horizontal="center"/>
      <protection locked="0"/>
    </xf>
    <xf numFmtId="9" fontId="0" fillId="0" borderId="144" xfId="0" applyNumberFormat="1" applyFill="1" applyBorder="1" applyAlignment="1">
      <alignment horizontal="center"/>
    </xf>
    <xf numFmtId="9" fontId="0" fillId="0" borderId="127" xfId="0" applyNumberFormat="1" applyFill="1" applyBorder="1" applyAlignment="1">
      <alignment horizontal="center"/>
    </xf>
    <xf numFmtId="9" fontId="0" fillId="0" borderId="139" xfId="0" applyNumberFormat="1" applyFill="1" applyBorder="1" applyAlignment="1">
      <alignment horizontal="center"/>
    </xf>
    <xf numFmtId="9" fontId="7" fillId="5" borderId="116" xfId="0" applyNumberFormat="1" applyFont="1" applyFill="1" applyBorder="1" applyAlignment="1">
      <alignment horizontal="center"/>
    </xf>
    <xf numFmtId="9" fontId="16" fillId="5" borderId="116" xfId="0" applyNumberFormat="1" applyFont="1" applyFill="1" applyBorder="1" applyAlignment="1">
      <alignment horizontal="center"/>
    </xf>
    <xf numFmtId="4" fontId="0" fillId="5" borderId="116" xfId="0" applyNumberFormat="1" applyFill="1" applyBorder="1" applyAlignment="1">
      <alignment horizontal="right" indent="2"/>
    </xf>
    <xf numFmtId="9" fontId="7" fillId="5" borderId="119" xfId="0" applyNumberFormat="1" applyFont="1" applyFill="1" applyBorder="1" applyAlignment="1">
      <alignment horizontal="center"/>
    </xf>
    <xf numFmtId="9" fontId="16" fillId="5" borderId="119" xfId="0" applyNumberFormat="1" applyFont="1" applyFill="1" applyBorder="1" applyAlignment="1">
      <alignment horizontal="center"/>
    </xf>
    <xf numFmtId="4" fontId="0" fillId="5" borderId="119" xfId="0" applyNumberFormat="1" applyFill="1" applyBorder="1" applyAlignment="1">
      <alignment horizontal="right" indent="2"/>
    </xf>
    <xf numFmtId="9" fontId="16" fillId="5" borderId="143" xfId="0" applyNumberFormat="1" applyFont="1" applyFill="1" applyBorder="1" applyAlignment="1">
      <alignment horizontal="center"/>
    </xf>
    <xf numFmtId="9" fontId="7" fillId="5" borderId="143" xfId="0" applyNumberFormat="1" applyFont="1" applyFill="1" applyBorder="1" applyAlignment="1">
      <alignment horizontal="center"/>
    </xf>
    <xf numFmtId="4" fontId="0" fillId="5" borderId="143" xfId="0" applyNumberFormat="1" applyFill="1" applyBorder="1" applyAlignment="1">
      <alignment horizontal="right" indent="2"/>
    </xf>
    <xf numFmtId="0" fontId="0" fillId="5" borderId="146" xfId="0" applyFill="1" applyBorder="1" applyAlignment="1">
      <alignment horizontal="right"/>
    </xf>
    <xf numFmtId="0" fontId="0" fillId="5" borderId="146" xfId="0" applyFill="1" applyBorder="1"/>
    <xf numFmtId="9" fontId="0" fillId="11" borderId="146" xfId="0" applyNumberFormat="1" applyFill="1" applyBorder="1" applyAlignment="1">
      <alignment horizontal="center"/>
    </xf>
    <xf numFmtId="165" fontId="0" fillId="5" borderId="121" xfId="0" applyNumberFormat="1" applyFill="1" applyBorder="1" applyAlignment="1">
      <alignment horizontal="right" indent="2"/>
    </xf>
    <xf numFmtId="165" fontId="0" fillId="5" borderId="148" xfId="0" applyNumberFormat="1" applyFill="1" applyBorder="1" applyAlignment="1">
      <alignment horizontal="right" indent="2"/>
    </xf>
    <xf numFmtId="9" fontId="0" fillId="5" borderId="146" xfId="0" applyNumberFormat="1" applyFill="1" applyBorder="1" applyAlignment="1">
      <alignment horizontal="center"/>
    </xf>
    <xf numFmtId="9" fontId="0" fillId="11" borderId="119" xfId="0" applyNumberFormat="1" applyFill="1" applyBorder="1" applyAlignment="1">
      <alignment horizontal="center"/>
    </xf>
    <xf numFmtId="165" fontId="0" fillId="11" borderId="121" xfId="0" applyNumberFormat="1" applyFill="1" applyBorder="1" applyAlignment="1">
      <alignment horizontal="right" indent="2"/>
    </xf>
    <xf numFmtId="165" fontId="0" fillId="5" borderId="147" xfId="0" applyNumberFormat="1" applyFill="1" applyBorder="1" applyAlignment="1">
      <alignment horizontal="right" indent="2"/>
    </xf>
    <xf numFmtId="3" fontId="0" fillId="13" borderId="149" xfId="0" applyNumberFormat="1" applyFill="1" applyBorder="1" applyAlignment="1">
      <alignment horizontal="right" indent="2"/>
    </xf>
    <xf numFmtId="3" fontId="0" fillId="12" borderId="150" xfId="0" applyNumberFormat="1" applyFill="1" applyBorder="1" applyAlignment="1">
      <alignment horizontal="right" indent="2"/>
    </xf>
    <xf numFmtId="3" fontId="0" fillId="13" borderId="151" xfId="0" applyNumberFormat="1" applyFill="1" applyBorder="1" applyAlignment="1">
      <alignment horizontal="right" indent="2"/>
    </xf>
    <xf numFmtId="3" fontId="0" fillId="13" borderId="116" xfId="0" applyNumberFormat="1" applyFill="1" applyBorder="1" applyAlignment="1">
      <alignment horizontal="right" indent="2"/>
    </xf>
    <xf numFmtId="3" fontId="0" fillId="13" borderId="118" xfId="0" applyNumberFormat="1" applyFill="1" applyBorder="1" applyAlignment="1">
      <alignment horizontal="right" indent="2"/>
    </xf>
    <xf numFmtId="3" fontId="0" fillId="12" borderId="115" xfId="0" applyNumberFormat="1" applyFill="1" applyBorder="1" applyAlignment="1">
      <alignment horizontal="right" indent="2"/>
    </xf>
    <xf numFmtId="3" fontId="0" fillId="12" borderId="119" xfId="0" applyNumberFormat="1" applyFill="1" applyBorder="1" applyAlignment="1">
      <alignment horizontal="right" indent="2"/>
    </xf>
    <xf numFmtId="3" fontId="0" fillId="12" borderId="121" xfId="0" applyNumberFormat="1" applyFill="1" applyBorder="1" applyAlignment="1">
      <alignment horizontal="right" indent="2"/>
    </xf>
    <xf numFmtId="3" fontId="0" fillId="13" borderId="152" xfId="0" applyNumberFormat="1" applyFill="1" applyBorder="1" applyAlignment="1">
      <alignment horizontal="right" indent="2"/>
    </xf>
    <xf numFmtId="3" fontId="0" fillId="13" borderId="150" xfId="0" applyNumberFormat="1" applyFill="1" applyBorder="1" applyAlignment="1">
      <alignment horizontal="right" indent="2"/>
    </xf>
    <xf numFmtId="3" fontId="0" fillId="13" borderId="114" xfId="0" applyNumberFormat="1" applyFill="1" applyBorder="1" applyAlignment="1">
      <alignment horizontal="right" indent="2"/>
    </xf>
    <xf numFmtId="3" fontId="0" fillId="13" borderId="143" xfId="0" applyNumberFormat="1" applyFill="1" applyBorder="1" applyAlignment="1">
      <alignment horizontal="right" indent="2"/>
    </xf>
    <xf numFmtId="3" fontId="0" fillId="13" borderId="148" xfId="0" applyNumberFormat="1" applyFill="1" applyBorder="1" applyAlignment="1">
      <alignment horizontal="right" indent="2"/>
    </xf>
    <xf numFmtId="3" fontId="0" fillId="13" borderId="115" xfId="0" applyNumberFormat="1" applyFill="1" applyBorder="1" applyAlignment="1">
      <alignment horizontal="right" indent="2"/>
    </xf>
    <xf numFmtId="3" fontId="0" fillId="13" borderId="119" xfId="0" applyNumberFormat="1" applyFill="1" applyBorder="1" applyAlignment="1">
      <alignment horizontal="right" indent="2"/>
    </xf>
    <xf numFmtId="3" fontId="0" fillId="13" borderId="121" xfId="0" applyNumberFormat="1" applyFill="1" applyBorder="1" applyAlignment="1">
      <alignment horizontal="right" indent="2"/>
    </xf>
    <xf numFmtId="3" fontId="0" fillId="12" borderId="149" xfId="0" applyNumberFormat="1" applyFill="1" applyBorder="1" applyAlignment="1">
      <alignment horizontal="right" indent="2"/>
    </xf>
    <xf numFmtId="3" fontId="0" fillId="12" borderId="151" xfId="0" applyNumberFormat="1" applyFill="1" applyBorder="1" applyAlignment="1">
      <alignment horizontal="right" indent="2"/>
    </xf>
    <xf numFmtId="3" fontId="0" fillId="12" borderId="116" xfId="0" applyNumberFormat="1" applyFill="1" applyBorder="1" applyAlignment="1">
      <alignment horizontal="right" indent="2"/>
    </xf>
    <xf numFmtId="3" fontId="0" fillId="12" borderId="118" xfId="0" applyNumberFormat="1" applyFill="1" applyBorder="1" applyAlignment="1">
      <alignment horizontal="right" indent="2"/>
    </xf>
    <xf numFmtId="9" fontId="3" fillId="5" borderId="3" xfId="0" applyNumberFormat="1" applyFont="1" applyFill="1" applyBorder="1" applyAlignment="1">
      <alignment horizontal="center"/>
    </xf>
    <xf numFmtId="9" fontId="3" fillId="5" borderId="2" xfId="0" applyNumberFormat="1" applyFont="1" applyFill="1" applyBorder="1" applyAlignment="1">
      <alignment horizontal="center"/>
    </xf>
    <xf numFmtId="9" fontId="3" fillId="5" borderId="143" xfId="0" applyNumberFormat="1" applyFont="1" applyFill="1" applyBorder="1" applyAlignment="1">
      <alignment horizontal="center"/>
    </xf>
    <xf numFmtId="9" fontId="3" fillId="5" borderId="119" xfId="0" applyNumberFormat="1" applyFont="1" applyFill="1" applyBorder="1" applyAlignment="1">
      <alignment horizontal="center"/>
    </xf>
    <xf numFmtId="9" fontId="3" fillId="5" borderId="146" xfId="0" applyNumberFormat="1" applyFont="1" applyFill="1" applyBorder="1" applyAlignment="1">
      <alignment horizontal="center"/>
    </xf>
    <xf numFmtId="170" fontId="36" fillId="0" borderId="25" xfId="0" applyNumberFormat="1" applyFont="1" applyFill="1" applyBorder="1" applyAlignment="1">
      <alignment horizontal="center"/>
    </xf>
    <xf numFmtId="0" fontId="0" fillId="5" borderId="146" xfId="0" applyFill="1" applyBorder="1" applyAlignment="1" applyProtection="1">
      <alignment horizontal="right"/>
    </xf>
    <xf numFmtId="0" fontId="0" fillId="5" borderId="146" xfId="0" applyFill="1" applyBorder="1" applyProtection="1"/>
    <xf numFmtId="9" fontId="0" fillId="5" borderId="143" xfId="0" applyNumberFormat="1" applyFill="1" applyBorder="1" applyAlignment="1" applyProtection="1">
      <alignment horizontal="center"/>
    </xf>
    <xf numFmtId="9" fontId="0" fillId="10" borderId="147" xfId="0" applyNumberFormat="1" applyFill="1" applyBorder="1" applyAlignment="1" applyProtection="1">
      <alignment horizontal="center"/>
    </xf>
    <xf numFmtId="0" fontId="0" fillId="5" borderId="119" xfId="0" applyFill="1" applyBorder="1" applyAlignment="1" applyProtection="1">
      <alignment horizontal="right"/>
    </xf>
    <xf numFmtId="0" fontId="0" fillId="5" borderId="119" xfId="0" applyFill="1" applyBorder="1" applyProtection="1"/>
    <xf numFmtId="9" fontId="0" fillId="5" borderId="119" xfId="0" applyNumberFormat="1" applyFill="1" applyBorder="1" applyAlignment="1" applyProtection="1">
      <alignment horizontal="center"/>
    </xf>
    <xf numFmtId="9" fontId="0" fillId="10" borderId="121" xfId="0" applyNumberFormat="1" applyFill="1" applyBorder="1" applyAlignment="1" applyProtection="1">
      <alignment horizontal="center"/>
    </xf>
    <xf numFmtId="0" fontId="0" fillId="5" borderId="143" xfId="0" applyFill="1" applyBorder="1" applyAlignment="1" applyProtection="1">
      <alignment horizontal="right"/>
    </xf>
    <xf numFmtId="0" fontId="0" fillId="5" borderId="143" xfId="0" applyFill="1" applyBorder="1" applyProtection="1"/>
    <xf numFmtId="9" fontId="0" fillId="10" borderId="143" xfId="0" applyNumberFormat="1" applyFill="1" applyBorder="1" applyAlignment="1" applyProtection="1">
      <alignment horizontal="center"/>
    </xf>
    <xf numFmtId="9" fontId="0" fillId="5" borderId="148" xfId="0" applyNumberFormat="1" applyFill="1" applyBorder="1" applyAlignment="1" applyProtection="1">
      <alignment horizontal="center"/>
    </xf>
    <xf numFmtId="9" fontId="0" fillId="10" borderId="119" xfId="0" applyNumberFormat="1" applyFill="1" applyBorder="1" applyAlignment="1" applyProtection="1">
      <alignment horizontal="center"/>
    </xf>
    <xf numFmtId="9" fontId="0" fillId="5" borderId="121" xfId="0" applyNumberFormat="1" applyFill="1" applyBorder="1" applyAlignment="1" applyProtection="1">
      <alignment horizontal="center"/>
    </xf>
    <xf numFmtId="9" fontId="0" fillId="0" borderId="147" xfId="0" applyNumberFormat="1" applyFill="1" applyBorder="1" applyAlignment="1" applyProtection="1">
      <alignment horizontal="center"/>
    </xf>
    <xf numFmtId="9" fontId="0" fillId="0" borderId="119" xfId="0" applyNumberFormat="1" applyFill="1" applyBorder="1" applyAlignment="1" applyProtection="1">
      <alignment horizontal="center"/>
    </xf>
    <xf numFmtId="3" fontId="0" fillId="5" borderId="117" xfId="0" quotePrefix="1" applyNumberFormat="1" applyFill="1" applyBorder="1" applyAlignment="1">
      <alignment horizontal="left" indent="2"/>
    </xf>
    <xf numFmtId="3" fontId="1" fillId="5" borderId="153" xfId="0" applyNumberFormat="1" applyFont="1" applyFill="1" applyBorder="1" applyAlignment="1">
      <alignment horizontal="center"/>
    </xf>
    <xf numFmtId="3" fontId="0" fillId="5" borderId="120" xfId="0" applyNumberFormat="1" applyFill="1" applyBorder="1" applyAlignment="1">
      <alignment horizontal="left" indent="2"/>
    </xf>
    <xf numFmtId="3" fontId="1" fillId="5" borderId="113" xfId="0" applyNumberFormat="1" applyFont="1" applyFill="1" applyBorder="1" applyAlignment="1">
      <alignment horizontal="center"/>
    </xf>
    <xf numFmtId="0" fontId="0" fillId="13" borderId="0" xfId="0" applyFill="1" applyAlignment="1" applyProtection="1">
      <alignment horizontal="left" indent="1"/>
    </xf>
    <xf numFmtId="3" fontId="0" fillId="5" borderId="0" xfId="0" applyNumberFormat="1" applyFill="1" applyProtection="1"/>
    <xf numFmtId="3" fontId="0" fillId="5" borderId="0" xfId="0" applyNumberFormat="1" applyFill="1" applyAlignment="1">
      <alignment horizontal="left"/>
    </xf>
    <xf numFmtId="3" fontId="0" fillId="5" borderId="48" xfId="0" applyNumberFormat="1" applyFill="1" applyBorder="1" applyAlignment="1">
      <alignment horizontal="right"/>
    </xf>
    <xf numFmtId="3" fontId="37" fillId="5" borderId="44" xfId="0" applyNumberFormat="1" applyFont="1" applyFill="1" applyBorder="1"/>
    <xf numFmtId="3" fontId="7" fillId="5" borderId="49" xfId="0" applyNumberFormat="1" applyFont="1" applyFill="1" applyBorder="1" applyAlignment="1">
      <alignment wrapText="1"/>
    </xf>
    <xf numFmtId="0" fontId="0" fillId="5" borderId="0" xfId="0" applyFill="1" applyAlignment="1">
      <alignment horizontal="center"/>
    </xf>
    <xf numFmtId="0" fontId="3" fillId="5" borderId="154" xfId="0" applyFont="1" applyFill="1" applyBorder="1" applyAlignment="1" applyProtection="1">
      <alignment horizontal="center"/>
    </xf>
    <xf numFmtId="1" fontId="0" fillId="5" borderId="155" xfId="0" applyNumberFormat="1" applyFill="1" applyBorder="1" applyAlignment="1" applyProtection="1">
      <alignment horizontal="center" vertical="center"/>
    </xf>
    <xf numFmtId="1" fontId="0" fillId="5" borderId="156" xfId="0" applyNumberFormat="1" applyFill="1" applyBorder="1" applyAlignment="1" applyProtection="1">
      <alignment horizontal="center" vertical="center"/>
    </xf>
    <xf numFmtId="1" fontId="0" fillId="5" borderId="157" xfId="0" applyNumberFormat="1" applyFill="1" applyBorder="1" applyAlignment="1" applyProtection="1">
      <alignment horizontal="center" vertical="center"/>
    </xf>
    <xf numFmtId="0" fontId="3" fillId="5" borderId="158" xfId="0" applyFont="1" applyFill="1" applyBorder="1" applyAlignment="1" applyProtection="1">
      <alignment horizontal="center"/>
    </xf>
    <xf numFmtId="1" fontId="0" fillId="5" borderId="101" xfId="0" applyNumberFormat="1" applyFill="1" applyBorder="1" applyAlignment="1" applyProtection="1">
      <alignment horizontal="center" vertical="center"/>
    </xf>
    <xf numFmtId="1" fontId="0" fillId="5" borderId="13" xfId="0" applyNumberFormat="1" applyFill="1" applyBorder="1" applyAlignment="1" applyProtection="1">
      <alignment horizontal="center" vertical="center"/>
    </xf>
    <xf numFmtId="1" fontId="0" fillId="5" borderId="14" xfId="0" applyNumberFormat="1" applyFill="1" applyBorder="1" applyAlignment="1" applyProtection="1">
      <alignment horizontal="center" vertical="center"/>
    </xf>
    <xf numFmtId="167" fontId="0" fillId="0" borderId="2" xfId="0" applyNumberFormat="1" applyFill="1" applyBorder="1" applyAlignment="1"/>
    <xf numFmtId="172" fontId="0" fillId="5" borderId="0" xfId="0" applyNumberFormat="1" applyFill="1" applyAlignment="1">
      <alignment horizontal="left"/>
    </xf>
    <xf numFmtId="173" fontId="0" fillId="0" borderId="2" xfId="0" applyNumberFormat="1" applyFill="1" applyBorder="1" applyAlignment="1"/>
    <xf numFmtId="0" fontId="1" fillId="5" borderId="2" xfId="0" applyFont="1" applyFill="1" applyBorder="1"/>
    <xf numFmtId="1" fontId="0" fillId="5" borderId="63" xfId="0" applyNumberFormat="1" applyFont="1" applyFill="1" applyBorder="1" applyAlignment="1">
      <alignment vertical="center" wrapText="1"/>
    </xf>
    <xf numFmtId="1" fontId="0" fillId="5" borderId="103" xfId="0" applyNumberFormat="1" applyFont="1" applyFill="1" applyBorder="1" applyAlignment="1">
      <alignment vertical="center" wrapText="1"/>
    </xf>
    <xf numFmtId="1" fontId="0" fillId="5" borderId="104" xfId="0" applyNumberFormat="1" applyFont="1" applyFill="1" applyBorder="1" applyAlignment="1">
      <alignment vertical="center" wrapText="1"/>
    </xf>
    <xf numFmtId="175" fontId="0" fillId="5" borderId="0" xfId="0" applyNumberFormat="1" applyFill="1" applyAlignment="1">
      <alignment horizontal="left"/>
    </xf>
    <xf numFmtId="175" fontId="0" fillId="5" borderId="0" xfId="0" applyNumberFormat="1" applyFill="1"/>
    <xf numFmtId="0" fontId="1" fillId="5" borderId="33" xfId="0" applyFont="1" applyFill="1" applyBorder="1" applyAlignment="1">
      <alignment horizontal="center" wrapText="1"/>
    </xf>
    <xf numFmtId="0" fontId="0" fillId="5" borderId="0" xfId="0" applyFill="1" applyAlignment="1">
      <alignment horizontal="center"/>
    </xf>
    <xf numFmtId="165" fontId="0" fillId="5" borderId="0" xfId="0" applyNumberFormat="1" applyFill="1" applyAlignment="1">
      <alignment horizontal="left"/>
    </xf>
    <xf numFmtId="176" fontId="0" fillId="5" borderId="0" xfId="0" applyNumberFormat="1" applyFill="1"/>
    <xf numFmtId="165" fontId="0" fillId="5" borderId="5" xfId="0" applyNumberFormat="1" applyFill="1" applyBorder="1" applyAlignment="1"/>
    <xf numFmtId="165" fontId="0" fillId="5" borderId="46" xfId="0" applyNumberFormat="1" applyFill="1" applyBorder="1" applyAlignment="1"/>
    <xf numFmtId="165" fontId="0" fillId="5" borderId="48" xfId="0" applyNumberFormat="1" applyFill="1" applyBorder="1" applyAlignment="1"/>
    <xf numFmtId="0" fontId="8" fillId="5" borderId="0" xfId="0" applyFont="1" applyFill="1" applyBorder="1"/>
    <xf numFmtId="174" fontId="0" fillId="5" borderId="2" xfId="0" applyNumberFormat="1" applyFill="1" applyBorder="1" applyAlignment="1">
      <alignment horizontal="center"/>
    </xf>
    <xf numFmtId="174" fontId="1" fillId="5" borderId="2" xfId="0" applyNumberFormat="1" applyFont="1" applyFill="1" applyBorder="1" applyAlignment="1">
      <alignment horizontal="center"/>
    </xf>
    <xf numFmtId="1" fontId="0" fillId="2" borderId="110" xfId="0" applyNumberFormat="1" applyFill="1" applyBorder="1" applyAlignment="1" applyProtection="1">
      <alignment horizontal="right" vertical="center"/>
      <protection locked="0"/>
    </xf>
    <xf numFmtId="1" fontId="0" fillId="2" borderId="15" xfId="0" applyNumberFormat="1" applyFill="1" applyBorder="1" applyAlignment="1" applyProtection="1">
      <alignment horizontal="right" vertical="center"/>
      <protection locked="0"/>
    </xf>
    <xf numFmtId="1" fontId="0" fillId="2" borderId="16" xfId="0" applyNumberFormat="1" applyFill="1" applyBorder="1" applyAlignment="1" applyProtection="1">
      <alignment horizontal="right" vertical="center"/>
      <protection locked="0"/>
    </xf>
    <xf numFmtId="165" fontId="0" fillId="11" borderId="127" xfId="0" applyNumberFormat="1" applyFill="1" applyBorder="1" applyAlignment="1" applyProtection="1">
      <alignment horizontal="right" indent="1"/>
    </xf>
    <xf numFmtId="165" fontId="0" fillId="11" borderId="104" xfId="0" applyNumberFormat="1" applyFill="1" applyBorder="1" applyAlignment="1" applyProtection="1">
      <alignment horizontal="right" indent="1"/>
    </xf>
    <xf numFmtId="1" fontId="7" fillId="5" borderId="2" xfId="0" applyNumberFormat="1" applyFont="1" applyFill="1" applyBorder="1" applyAlignment="1" applyProtection="1">
      <alignment horizontal="center"/>
    </xf>
    <xf numFmtId="3" fontId="0" fillId="5" borderId="2" xfId="0" applyNumberFormat="1" applyFill="1" applyBorder="1" applyAlignment="1" applyProtection="1">
      <alignment horizontal="center"/>
    </xf>
    <xf numFmtId="4" fontId="0" fillId="0" borderId="0" xfId="0" applyNumberFormat="1" applyProtection="1"/>
    <xf numFmtId="1" fontId="0" fillId="5" borderId="0" xfId="0" applyNumberFormat="1" applyFill="1" applyProtection="1"/>
    <xf numFmtId="0" fontId="0" fillId="5" borderId="0" xfId="0" applyFill="1" applyAlignment="1" applyProtection="1">
      <alignment horizontal="center"/>
    </xf>
    <xf numFmtId="0" fontId="0" fillId="14" borderId="82" xfId="0" applyFill="1" applyBorder="1" applyAlignment="1" applyProtection="1">
      <alignment horizontal="center"/>
    </xf>
    <xf numFmtId="4" fontId="0" fillId="5" borderId="0" xfId="0" applyNumberFormat="1" applyFill="1" applyAlignment="1" applyProtection="1">
      <alignment horizontal="center"/>
    </xf>
    <xf numFmtId="171" fontId="0" fillId="5" borderId="2" xfId="0" applyNumberFormat="1" applyFill="1" applyBorder="1" applyAlignment="1" applyProtection="1">
      <alignment horizontal="center"/>
    </xf>
    <xf numFmtId="0" fontId="0" fillId="5" borderId="5" xfId="0" applyFill="1" applyBorder="1" applyAlignment="1">
      <alignment horizontal="center"/>
    </xf>
    <xf numFmtId="0" fontId="0" fillId="5" borderId="0" xfId="0" applyFill="1" applyAlignment="1">
      <alignment horizontal="center"/>
    </xf>
    <xf numFmtId="9" fontId="0" fillId="10" borderId="22" xfId="0" applyNumberFormat="1" applyFill="1" applyBorder="1" applyAlignment="1" applyProtection="1">
      <alignment horizontal="center" vertical="center"/>
    </xf>
    <xf numFmtId="9" fontId="0" fillId="10" borderId="13" xfId="0" applyNumberFormat="1" applyFill="1" applyBorder="1" applyAlignment="1" applyProtection="1">
      <alignment horizontal="center" vertical="center"/>
    </xf>
    <xf numFmtId="9" fontId="0" fillId="10" borderId="14" xfId="0" applyNumberFormat="1" applyFill="1" applyBorder="1" applyAlignment="1" applyProtection="1">
      <alignment horizontal="center" vertical="center"/>
    </xf>
    <xf numFmtId="0" fontId="3" fillId="4" borderId="31" xfId="0" applyFont="1" applyFill="1" applyBorder="1" applyAlignment="1" applyProtection="1">
      <alignment horizontal="center"/>
    </xf>
    <xf numFmtId="169" fontId="0" fillId="2" borderId="101" xfId="0" applyNumberFormat="1" applyFill="1" applyBorder="1" applyAlignment="1" applyProtection="1">
      <alignment horizontal="right" vertical="center"/>
      <protection locked="0"/>
    </xf>
    <xf numFmtId="169" fontId="0" fillId="2" borderId="13" xfId="0" applyNumberFormat="1" applyFill="1" applyBorder="1" applyAlignment="1" applyProtection="1">
      <alignment horizontal="right" vertical="center"/>
      <protection locked="0"/>
    </xf>
    <xf numFmtId="3" fontId="14" fillId="13" borderId="159" xfId="0" applyNumberFormat="1" applyFont="1" applyFill="1" applyBorder="1" applyAlignment="1">
      <alignment horizontal="center"/>
    </xf>
    <xf numFmtId="3" fontId="14" fillId="13" borderId="160" xfId="0" applyNumberFormat="1" applyFont="1" applyFill="1" applyBorder="1" applyAlignment="1">
      <alignment horizontal="center"/>
    </xf>
    <xf numFmtId="3" fontId="14" fillId="13" borderId="161" xfId="0" applyNumberFormat="1" applyFont="1" applyFill="1" applyBorder="1" applyAlignment="1">
      <alignment horizontal="center"/>
    </xf>
    <xf numFmtId="168" fontId="13" fillId="5" borderId="2" xfId="0" applyNumberFormat="1" applyFont="1" applyFill="1" applyBorder="1" applyAlignment="1">
      <alignment horizontal="center" vertical="center"/>
    </xf>
    <xf numFmtId="168" fontId="13" fillId="5" borderId="48" xfId="0" applyNumberFormat="1" applyFont="1" applyFill="1" applyBorder="1" applyAlignment="1">
      <alignment horizontal="center" vertical="center"/>
    </xf>
    <xf numFmtId="0" fontId="0" fillId="5" borderId="65" xfId="0" applyFill="1" applyBorder="1" applyAlignment="1">
      <alignment horizontal="center"/>
    </xf>
    <xf numFmtId="0" fontId="0" fillId="0" borderId="0" xfId="0" applyAlignment="1">
      <alignment horizontal="center"/>
    </xf>
    <xf numFmtId="9" fontId="0" fillId="11" borderId="4" xfId="0" applyNumberFormat="1" applyFill="1" applyBorder="1" applyAlignment="1">
      <alignment horizontal="center"/>
    </xf>
    <xf numFmtId="177" fontId="0" fillId="0" borderId="2" xfId="0" applyNumberFormat="1" applyFill="1" applyBorder="1" applyAlignment="1">
      <alignment horizontal="right"/>
    </xf>
    <xf numFmtId="165" fontId="0" fillId="11" borderId="2" xfId="0" applyNumberFormat="1" applyFill="1" applyBorder="1" applyAlignment="1"/>
    <xf numFmtId="0" fontId="0" fillId="11" borderId="2" xfId="0" applyFill="1" applyBorder="1" applyAlignment="1">
      <alignment horizontal="left"/>
    </xf>
    <xf numFmtId="0" fontId="0" fillId="11" borderId="5" xfId="0" applyFill="1" applyBorder="1"/>
    <xf numFmtId="166" fontId="0" fillId="11" borderId="2" xfId="0" applyNumberFormat="1" applyFill="1" applyBorder="1" applyAlignment="1"/>
    <xf numFmtId="171" fontId="0" fillId="0" borderId="2" xfId="0" applyNumberFormat="1" applyFill="1" applyBorder="1" applyAlignment="1" applyProtection="1">
      <alignment horizontal="center"/>
    </xf>
    <xf numFmtId="0" fontId="1" fillId="5" borderId="46" xfId="0" applyFont="1" applyFill="1" applyBorder="1" applyAlignment="1" applyProtection="1">
      <alignment horizontal="left" wrapText="1"/>
    </xf>
    <xf numFmtId="1" fontId="0" fillId="2" borderId="60" xfId="0" applyNumberFormat="1" applyFill="1" applyBorder="1" applyAlignment="1" applyProtection="1">
      <alignment horizontal="right" vertical="center"/>
      <protection locked="0"/>
    </xf>
    <xf numFmtId="1" fontId="0" fillId="2" borderId="17" xfId="0" applyNumberFormat="1" applyFill="1" applyBorder="1" applyAlignment="1" applyProtection="1">
      <alignment horizontal="right" vertical="center"/>
      <protection locked="0"/>
    </xf>
    <xf numFmtId="1" fontId="0" fillId="2" borderId="18" xfId="0" applyNumberFormat="1" applyFill="1" applyBorder="1" applyAlignment="1" applyProtection="1">
      <alignment horizontal="right" vertical="center"/>
      <protection locked="0"/>
    </xf>
    <xf numFmtId="178" fontId="0" fillId="0" borderId="2" xfId="0" applyNumberFormat="1" applyFill="1" applyBorder="1" applyAlignment="1"/>
    <xf numFmtId="169" fontId="0" fillId="5" borderId="13" xfId="0" applyNumberFormat="1" applyFill="1" applyBorder="1" applyAlignment="1" applyProtection="1">
      <alignment horizontal="right" vertical="center"/>
    </xf>
    <xf numFmtId="169" fontId="0" fillId="5" borderId="14" xfId="0" applyNumberFormat="1" applyFill="1" applyBorder="1" applyAlignment="1" applyProtection="1">
      <alignment horizontal="right" vertical="center"/>
    </xf>
    <xf numFmtId="2" fontId="0" fillId="10" borderId="2" xfId="0" applyNumberFormat="1" applyFill="1" applyBorder="1" applyProtection="1">
      <protection locked="0"/>
    </xf>
    <xf numFmtId="1" fontId="0" fillId="10" borderId="2" xfId="0" applyNumberFormat="1" applyFill="1" applyBorder="1" applyProtection="1">
      <protection locked="0"/>
    </xf>
    <xf numFmtId="0" fontId="0" fillId="14" borderId="83" xfId="0" applyFill="1" applyBorder="1" applyProtection="1"/>
    <xf numFmtId="0" fontId="0" fillId="14" borderId="84" xfId="0" applyFill="1" applyBorder="1" applyProtection="1"/>
    <xf numFmtId="3" fontId="0" fillId="0" borderId="2" xfId="0" applyNumberFormat="1" applyFill="1" applyBorder="1" applyProtection="1"/>
    <xf numFmtId="167" fontId="0" fillId="6" borderId="2" xfId="0" applyNumberFormat="1" applyFill="1" applyBorder="1" applyAlignment="1" applyProtection="1"/>
    <xf numFmtId="0" fontId="7" fillId="5" borderId="46" xfId="0" applyFont="1" applyFill="1" applyBorder="1" applyProtection="1"/>
    <xf numFmtId="0" fontId="7" fillId="5" borderId="46" xfId="0" applyFont="1" applyFill="1" applyBorder="1" applyAlignment="1" applyProtection="1">
      <alignment horizontal="center"/>
    </xf>
    <xf numFmtId="0" fontId="7" fillId="5" borderId="2" xfId="0" applyFont="1" applyFill="1" applyBorder="1" applyProtection="1"/>
    <xf numFmtId="3" fontId="7" fillId="0" borderId="2" xfId="0" applyNumberFormat="1" applyFont="1" applyFill="1" applyBorder="1" applyAlignment="1" applyProtection="1">
      <alignment horizontal="right"/>
    </xf>
    <xf numFmtId="3" fontId="7" fillId="10" borderId="2" xfId="0" applyNumberFormat="1" applyFont="1" applyFill="1" applyBorder="1" applyAlignment="1" applyProtection="1">
      <alignment horizontal="right"/>
    </xf>
    <xf numFmtId="0" fontId="7" fillId="5" borderId="2" xfId="0" applyFont="1" applyFill="1" applyBorder="1" applyAlignment="1" applyProtection="1">
      <alignment horizontal="center"/>
    </xf>
    <xf numFmtId="0" fontId="6" fillId="5" borderId="0" xfId="0" applyFont="1" applyFill="1" applyAlignment="1" applyProtection="1">
      <alignment horizontal="right"/>
    </xf>
    <xf numFmtId="0" fontId="0" fillId="5" borderId="2" xfId="0" applyFill="1" applyBorder="1" applyAlignment="1" applyProtection="1">
      <alignment horizontal="left" indent="2"/>
    </xf>
    <xf numFmtId="1" fontId="0" fillId="0" borderId="105" xfId="0" applyNumberFormat="1" applyFill="1" applyBorder="1" applyAlignment="1" applyProtection="1">
      <alignment horizontal="center" vertical="center"/>
    </xf>
    <xf numFmtId="1" fontId="0" fillId="0" borderId="61" xfId="0" applyNumberFormat="1" applyFill="1" applyBorder="1" applyAlignment="1" applyProtection="1">
      <alignment horizontal="center" vertical="center"/>
    </xf>
    <xf numFmtId="1" fontId="0" fillId="0" borderId="62" xfId="0" applyNumberFormat="1" applyFill="1" applyBorder="1" applyAlignment="1" applyProtection="1">
      <alignment horizontal="center" vertical="center"/>
    </xf>
    <xf numFmtId="0" fontId="19" fillId="5" borderId="99" xfId="2" applyFont="1" applyFill="1" applyBorder="1" applyAlignment="1">
      <alignment horizontal="center"/>
    </xf>
    <xf numFmtId="0" fontId="19" fillId="5" borderId="45" xfId="2" applyFont="1" applyFill="1" applyBorder="1" applyAlignment="1">
      <alignment horizontal="center"/>
    </xf>
    <xf numFmtId="0" fontId="19" fillId="5" borderId="0" xfId="2" applyFont="1" applyFill="1" applyBorder="1" applyAlignment="1">
      <alignment horizontal="left"/>
    </xf>
    <xf numFmtId="0" fontId="22" fillId="5" borderId="46" xfId="2" applyFont="1" applyFill="1" applyBorder="1" applyAlignment="1">
      <alignment horizontal="left"/>
    </xf>
    <xf numFmtId="0" fontId="23" fillId="5" borderId="49" xfId="2" applyFont="1" applyFill="1" applyBorder="1" applyAlignment="1">
      <alignment horizontal="left" vertical="top" wrapText="1"/>
    </xf>
    <xf numFmtId="0" fontId="24" fillId="5" borderId="49" xfId="2" applyFont="1" applyFill="1" applyBorder="1" applyAlignment="1">
      <alignment horizontal="left" vertical="top" wrapText="1"/>
    </xf>
    <xf numFmtId="0" fontId="24" fillId="5" borderId="97" xfId="2" applyFont="1" applyFill="1" applyBorder="1" applyAlignment="1">
      <alignment horizontal="left" vertical="top" wrapText="1"/>
    </xf>
    <xf numFmtId="0" fontId="20" fillId="5" borderId="52" xfId="2" applyFont="1" applyFill="1" applyBorder="1" applyAlignment="1">
      <alignment horizontal="left"/>
    </xf>
    <xf numFmtId="0" fontId="19" fillId="5" borderId="6" xfId="2" applyFont="1" applyFill="1" applyBorder="1" applyAlignment="1">
      <alignment horizontal="left"/>
    </xf>
    <xf numFmtId="0" fontId="22" fillId="5" borderId="81" xfId="2" applyFont="1" applyFill="1" applyBorder="1" applyAlignment="1">
      <alignment wrapText="1"/>
    </xf>
    <xf numFmtId="0" fontId="22" fillId="5" borderId="0" xfId="2" applyFont="1" applyFill="1" applyBorder="1" applyAlignment="1">
      <alignment wrapText="1"/>
    </xf>
    <xf numFmtId="0" fontId="22" fillId="5" borderId="78" xfId="2" applyFont="1" applyFill="1" applyBorder="1" applyAlignment="1">
      <alignment wrapText="1"/>
    </xf>
    <xf numFmtId="0" fontId="20" fillId="5" borderId="54" xfId="2" applyFont="1" applyFill="1" applyBorder="1" applyAlignment="1">
      <alignment horizontal="left"/>
    </xf>
    <xf numFmtId="0" fontId="20" fillId="5" borderId="73" xfId="2" applyFont="1" applyFill="1" applyBorder="1" applyAlignment="1">
      <alignment horizontal="left"/>
    </xf>
    <xf numFmtId="0" fontId="20" fillId="5" borderId="75" xfId="2" applyFont="1" applyFill="1" applyBorder="1" applyAlignment="1">
      <alignment horizontal="left"/>
    </xf>
    <xf numFmtId="0" fontId="19" fillId="5" borderId="81" xfId="2" applyFont="1" applyFill="1" applyBorder="1" applyAlignment="1">
      <alignment horizontal="left" wrapText="1"/>
    </xf>
    <xf numFmtId="0" fontId="19" fillId="5" borderId="0" xfId="2" applyFont="1" applyFill="1" applyBorder="1" applyAlignment="1">
      <alignment horizontal="left" wrapText="1"/>
    </xf>
    <xf numFmtId="0" fontId="19" fillId="5" borderId="78" xfId="2" applyFont="1" applyFill="1" applyBorder="1" applyAlignment="1">
      <alignment horizontal="left" wrapText="1"/>
    </xf>
    <xf numFmtId="14" fontId="19" fillId="5" borderId="0" xfId="2" applyNumberFormat="1" applyFont="1" applyFill="1" applyBorder="1" applyAlignment="1">
      <alignment horizontal="left" wrapText="1"/>
    </xf>
    <xf numFmtId="14" fontId="19" fillId="5" borderId="0" xfId="2" applyNumberFormat="1" applyFont="1" applyFill="1" applyBorder="1" applyAlignment="1">
      <alignment horizontal="center" wrapText="1"/>
    </xf>
    <xf numFmtId="0" fontId="19" fillId="5" borderId="92" xfId="2" applyFont="1" applyFill="1" applyBorder="1" applyAlignment="1">
      <alignment horizontal="left" wrapText="1"/>
    </xf>
    <xf numFmtId="0" fontId="19" fillId="5" borderId="45" xfId="2" applyFont="1" applyFill="1" applyBorder="1" applyAlignment="1">
      <alignment horizontal="left" wrapText="1"/>
    </xf>
    <xf numFmtId="0" fontId="19" fillId="5" borderId="80" xfId="2" applyFont="1" applyFill="1" applyBorder="1" applyAlignment="1">
      <alignment horizontal="left" wrapText="1"/>
    </xf>
    <xf numFmtId="0" fontId="20" fillId="5" borderId="54" xfId="2" applyFont="1" applyFill="1" applyBorder="1" applyAlignment="1">
      <alignment horizontal="left" wrapText="1"/>
    </xf>
    <xf numFmtId="0" fontId="20" fillId="5" borderId="73" xfId="2" applyFont="1" applyFill="1" applyBorder="1" applyAlignment="1">
      <alignment horizontal="left" wrapText="1"/>
    </xf>
    <xf numFmtId="0" fontId="20" fillId="5" borderId="75" xfId="2" applyFont="1" applyFill="1" applyBorder="1" applyAlignment="1">
      <alignment horizontal="left" wrapText="1"/>
    </xf>
    <xf numFmtId="0" fontId="22" fillId="5" borderId="0" xfId="2" applyFont="1" applyFill="1" applyBorder="1" applyAlignment="1">
      <alignment horizontal="center" wrapText="1"/>
    </xf>
    <xf numFmtId="0" fontId="22" fillId="5" borderId="73" xfId="2" applyFont="1" applyFill="1" applyBorder="1" applyAlignment="1">
      <alignment horizontal="center" wrapText="1"/>
    </xf>
    <xf numFmtId="0" fontId="27" fillId="0" borderId="0" xfId="2" applyFont="1" applyFill="1" applyBorder="1" applyAlignment="1">
      <alignment horizontal="left" vertical="top" wrapText="1"/>
    </xf>
    <xf numFmtId="0" fontId="25" fillId="0" borderId="0" xfId="2" applyFont="1" applyFill="1" applyBorder="1" applyAlignment="1">
      <alignment horizontal="left" vertical="top" wrapText="1"/>
    </xf>
    <xf numFmtId="0" fontId="27" fillId="0" borderId="0" xfId="2" applyFont="1" applyFill="1" applyBorder="1" applyAlignment="1">
      <alignment vertical="distributed" wrapText="1"/>
    </xf>
    <xf numFmtId="0" fontId="29" fillId="5" borderId="81" xfId="3" applyFill="1" applyBorder="1" applyAlignment="1" applyProtection="1">
      <alignment horizontal="left" wrapText="1"/>
    </xf>
    <xf numFmtId="0" fontId="29" fillId="5" borderId="0" xfId="3" applyFill="1" applyBorder="1" applyAlignment="1" applyProtection="1">
      <alignment horizontal="left" wrapText="1"/>
    </xf>
    <xf numFmtId="0" fontId="29" fillId="5" borderId="78" xfId="3" applyFill="1" applyBorder="1" applyAlignment="1" applyProtection="1">
      <alignment horizontal="left" wrapText="1"/>
    </xf>
    <xf numFmtId="0" fontId="20" fillId="5" borderId="81" xfId="2" applyFont="1" applyFill="1" applyBorder="1" applyAlignment="1">
      <alignment horizontal="left" wrapText="1"/>
    </xf>
    <xf numFmtId="0" fontId="20" fillId="5" borderId="0" xfId="2" applyFont="1" applyFill="1" applyBorder="1" applyAlignment="1">
      <alignment horizontal="left" wrapText="1"/>
    </xf>
    <xf numFmtId="0" fontId="20" fillId="5" borderId="78" xfId="2" applyFont="1" applyFill="1" applyBorder="1" applyAlignment="1">
      <alignment horizontal="left" wrapText="1"/>
    </xf>
    <xf numFmtId="0" fontId="30" fillId="5" borderId="81" xfId="2" applyFont="1" applyFill="1" applyBorder="1" applyAlignment="1">
      <alignment horizontal="left" wrapText="1"/>
    </xf>
    <xf numFmtId="0" fontId="30" fillId="5" borderId="0" xfId="2" applyFont="1" applyFill="1" applyBorder="1" applyAlignment="1">
      <alignment horizontal="left" wrapText="1"/>
    </xf>
    <xf numFmtId="0" fontId="30" fillId="5" borderId="78" xfId="2" applyFont="1" applyFill="1" applyBorder="1" applyAlignment="1">
      <alignment horizontal="left" wrapText="1"/>
    </xf>
    <xf numFmtId="0" fontId="30" fillId="5" borderId="92" xfId="2" applyFont="1" applyFill="1" applyBorder="1" applyAlignment="1">
      <alignment horizontal="left" wrapText="1"/>
    </xf>
    <xf numFmtId="0" fontId="30" fillId="5" borderId="45" xfId="2" applyFont="1" applyFill="1" applyBorder="1" applyAlignment="1">
      <alignment horizontal="left" wrapText="1"/>
    </xf>
    <xf numFmtId="0" fontId="30" fillId="5" borderId="80" xfId="2" applyFont="1" applyFill="1" applyBorder="1" applyAlignment="1">
      <alignment horizontal="left" wrapText="1"/>
    </xf>
    <xf numFmtId="0" fontId="7" fillId="5" borderId="51" xfId="0" applyFont="1" applyFill="1"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41" xfId="0" applyBorder="1" applyAlignment="1">
      <alignment vertical="top" wrapText="1"/>
    </xf>
    <xf numFmtId="0" fontId="0" fillId="0" borderId="44" xfId="0"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4" fillId="0" borderId="90" xfId="0" applyFont="1" applyFill="1" applyBorder="1" applyAlignment="1" applyProtection="1">
      <alignment vertical="center" wrapText="1"/>
    </xf>
    <xf numFmtId="0" fontId="4" fillId="0" borderId="87" xfId="0" applyFont="1" applyFill="1" applyBorder="1" applyAlignment="1" applyProtection="1">
      <alignment vertical="center" wrapText="1"/>
    </xf>
    <xf numFmtId="0" fontId="4" fillId="0" borderId="81" xfId="0" applyFont="1" applyFill="1" applyBorder="1" applyAlignment="1" applyProtection="1">
      <alignment vertical="center" wrapText="1"/>
    </xf>
    <xf numFmtId="0" fontId="4" fillId="0" borderId="41" xfId="0" applyFont="1" applyFill="1" applyBorder="1" applyAlignment="1" applyProtection="1">
      <alignment vertical="center" wrapText="1"/>
    </xf>
    <xf numFmtId="0" fontId="4" fillId="0" borderId="91" xfId="0" applyFont="1" applyFill="1" applyBorder="1" applyAlignment="1" applyProtection="1">
      <alignment horizontal="left" vertical="center" wrapText="1"/>
    </xf>
    <xf numFmtId="0" fontId="0" fillId="0" borderId="53" xfId="0" applyBorder="1" applyAlignment="1" applyProtection="1">
      <alignment horizontal="left" vertical="center" wrapText="1"/>
    </xf>
    <xf numFmtId="0" fontId="4" fillId="0" borderId="92" xfId="0" applyFont="1" applyFill="1" applyBorder="1" applyAlignment="1" applyProtection="1">
      <alignment horizontal="left" vertical="center" wrapText="1"/>
    </xf>
    <xf numFmtId="0" fontId="0" fillId="0" borderId="93" xfId="0" applyBorder="1" applyAlignment="1" applyProtection="1">
      <alignment horizontal="left" vertical="center" wrapText="1"/>
    </xf>
    <xf numFmtId="0" fontId="1" fillId="3" borderId="54" xfId="0" applyFont="1" applyFill="1" applyBorder="1" applyAlignment="1" applyProtection="1">
      <alignment vertical="center"/>
    </xf>
    <xf numFmtId="0" fontId="0" fillId="0" borderId="85" xfId="0" applyBorder="1" applyAlignment="1" applyProtection="1">
      <alignment vertical="center"/>
    </xf>
    <xf numFmtId="0" fontId="1" fillId="3" borderId="55" xfId="0" applyFont="1" applyFill="1" applyBorder="1" applyAlignment="1" applyProtection="1">
      <alignment vertical="center"/>
    </xf>
    <xf numFmtId="0" fontId="0" fillId="0" borderId="86" xfId="0" applyBorder="1" applyAlignment="1" applyProtection="1">
      <alignment vertical="center"/>
    </xf>
    <xf numFmtId="0" fontId="4" fillId="3" borderId="4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1" fillId="3" borderId="56"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0" fillId="5" borderId="29" xfId="0" applyFill="1" applyBorder="1" applyAlignment="1" applyProtection="1">
      <alignment horizontal="left" wrapText="1"/>
    </xf>
    <xf numFmtId="0" fontId="0" fillId="0" borderId="47" xfId="0" applyBorder="1" applyAlignment="1" applyProtection="1">
      <alignment horizontal="left" wrapText="1"/>
    </xf>
    <xf numFmtId="0" fontId="0" fillId="5" borderId="44" xfId="0" applyFill="1" applyBorder="1" applyAlignment="1" applyProtection="1">
      <alignment horizontal="left" wrapText="1"/>
    </xf>
    <xf numFmtId="0" fontId="0" fillId="0" borderId="50" xfId="0" applyBorder="1" applyAlignment="1" applyProtection="1">
      <alignment horizontal="left" wrapText="1"/>
    </xf>
    <xf numFmtId="0" fontId="0" fillId="5" borderId="51" xfId="0" applyFill="1" applyBorder="1" applyAlignment="1" applyProtection="1">
      <alignment horizontal="left" wrapText="1"/>
    </xf>
    <xf numFmtId="0" fontId="0" fillId="0" borderId="53" xfId="0" applyBorder="1" applyAlignment="1" applyProtection="1">
      <alignment horizontal="left" wrapText="1"/>
    </xf>
    <xf numFmtId="0" fontId="0" fillId="5" borderId="5" xfId="0" applyFill="1" applyBorder="1" applyAlignment="1" applyProtection="1">
      <alignment horizontal="left" wrapText="1"/>
    </xf>
    <xf numFmtId="0" fontId="0" fillId="0" borderId="46" xfId="0" applyBorder="1" applyAlignment="1" applyProtection="1">
      <alignment horizontal="left" wrapText="1"/>
    </xf>
    <xf numFmtId="0" fontId="0" fillId="13" borderId="5" xfId="0" applyFill="1" applyBorder="1" applyAlignment="1" applyProtection="1">
      <alignment horizontal="left" wrapText="1"/>
    </xf>
    <xf numFmtId="0" fontId="0" fillId="13" borderId="46" xfId="0" applyFill="1" applyBorder="1" applyAlignment="1" applyProtection="1">
      <alignment horizontal="left" wrapText="1"/>
    </xf>
    <xf numFmtId="0" fontId="0" fillId="5" borderId="89" xfId="0" applyFill="1" applyBorder="1" applyAlignment="1" applyProtection="1">
      <alignment wrapText="1"/>
    </xf>
    <xf numFmtId="0" fontId="0" fillId="0" borderId="7" xfId="0" applyBorder="1" applyAlignment="1" applyProtection="1">
      <alignment wrapText="1"/>
    </xf>
    <xf numFmtId="0" fontId="0" fillId="0" borderId="100" xfId="0" applyBorder="1" applyAlignment="1" applyProtection="1">
      <alignment wrapText="1"/>
    </xf>
    <xf numFmtId="0" fontId="0" fillId="5" borderId="29" xfId="0" applyFill="1" applyBorder="1" applyAlignment="1" applyProtection="1">
      <alignment wrapText="1"/>
    </xf>
    <xf numFmtId="0" fontId="0" fillId="5" borderId="47" xfId="0" applyFill="1" applyBorder="1" applyAlignment="1" applyProtection="1">
      <alignment wrapText="1"/>
    </xf>
    <xf numFmtId="0" fontId="0" fillId="5" borderId="5" xfId="0" applyFill="1" applyBorder="1" applyAlignment="1" applyProtection="1">
      <alignment wrapText="1"/>
    </xf>
    <xf numFmtId="0" fontId="0" fillId="5" borderId="46" xfId="0" applyFill="1" applyBorder="1" applyAlignment="1" applyProtection="1">
      <alignment wrapText="1"/>
    </xf>
    <xf numFmtId="0" fontId="1" fillId="5" borderId="34" xfId="0" applyFont="1" applyFill="1" applyBorder="1" applyAlignment="1" applyProtection="1">
      <alignment horizontal="center" wrapText="1"/>
    </xf>
    <xf numFmtId="0" fontId="0" fillId="0" borderId="95" xfId="0" applyBorder="1" applyAlignment="1" applyProtection="1">
      <alignment horizontal="center" wrapText="1"/>
    </xf>
    <xf numFmtId="0" fontId="0" fillId="5" borderId="42" xfId="0" applyFill="1" applyBorder="1" applyAlignment="1" applyProtection="1">
      <alignment horizontal="center" wrapText="1"/>
    </xf>
    <xf numFmtId="0" fontId="0" fillId="0" borderId="86" xfId="0" applyBorder="1" applyAlignment="1" applyProtection="1">
      <alignment horizontal="center" wrapText="1"/>
    </xf>
    <xf numFmtId="0" fontId="0" fillId="5" borderId="88" xfId="0" applyFill="1" applyBorder="1" applyAlignment="1" applyProtection="1">
      <alignment horizontal="left" wrapText="1"/>
    </xf>
    <xf numFmtId="0" fontId="0" fillId="0" borderId="87" xfId="0" applyBorder="1" applyAlignment="1" applyProtection="1">
      <alignment horizontal="left" wrapText="1"/>
    </xf>
    <xf numFmtId="0" fontId="1" fillId="3" borderId="33" xfId="0" applyFont="1" applyFill="1" applyBorder="1" applyAlignment="1" applyProtection="1">
      <alignment horizontal="center" wrapText="1"/>
    </xf>
    <xf numFmtId="0" fontId="0" fillId="0" borderId="4" xfId="0" applyBorder="1" applyAlignment="1" applyProtection="1">
      <alignment horizontal="center" wrapText="1"/>
    </xf>
    <xf numFmtId="0" fontId="0" fillId="0" borderId="46" xfId="0" applyBorder="1" applyAlignment="1" applyProtection="1">
      <alignment wrapText="1"/>
    </xf>
    <xf numFmtId="0" fontId="0" fillId="0" borderId="48" xfId="0" applyBorder="1" applyAlignment="1" applyProtection="1">
      <alignment wrapText="1"/>
    </xf>
    <xf numFmtId="0" fontId="1" fillId="5" borderId="28" xfId="0" applyFont="1" applyFill="1" applyBorder="1" applyAlignment="1" applyProtection="1">
      <alignment horizontal="center" wrapText="1"/>
    </xf>
    <xf numFmtId="0" fontId="0" fillId="0" borderId="11" xfId="0" applyBorder="1" applyAlignment="1" applyProtection="1">
      <alignment horizontal="center" wrapText="1"/>
    </xf>
    <xf numFmtId="0" fontId="1" fillId="5" borderId="40" xfId="0" applyFont="1" applyFill="1" applyBorder="1" applyAlignment="1" applyProtection="1">
      <alignment horizontal="center" wrapText="1"/>
    </xf>
    <xf numFmtId="0" fontId="0" fillId="0" borderId="85" xfId="0" applyBorder="1" applyAlignment="1" applyProtection="1">
      <alignment horizontal="center" wrapText="1"/>
    </xf>
    <xf numFmtId="0" fontId="0" fillId="0" borderId="6" xfId="0" applyBorder="1" applyAlignment="1" applyProtection="1">
      <alignment horizontal="center" wrapText="1"/>
    </xf>
    <xf numFmtId="0" fontId="0" fillId="0" borderId="41" xfId="0" applyBorder="1" applyAlignment="1" applyProtection="1">
      <alignment horizontal="center" wrapText="1"/>
    </xf>
    <xf numFmtId="0" fontId="1" fillId="5" borderId="33" xfId="0" applyFont="1" applyFill="1" applyBorder="1" applyAlignment="1" applyProtection="1">
      <alignment horizontal="center" wrapText="1"/>
    </xf>
    <xf numFmtId="0" fontId="0" fillId="5" borderId="88" xfId="0" applyFill="1" applyBorder="1" applyAlignment="1">
      <alignment horizontal="left" wrapText="1"/>
    </xf>
    <xf numFmtId="0" fontId="0" fillId="0" borderId="87" xfId="0" applyBorder="1" applyAlignment="1">
      <alignment horizontal="left" wrapText="1"/>
    </xf>
    <xf numFmtId="0" fontId="1" fillId="3" borderId="122" xfId="0" applyFont="1" applyFill="1" applyBorder="1" applyAlignment="1">
      <alignment horizontal="center" wrapText="1"/>
    </xf>
    <xf numFmtId="0" fontId="0" fillId="0" borderId="135" xfId="0" applyBorder="1" applyAlignment="1">
      <alignment horizontal="center" wrapText="1"/>
    </xf>
    <xf numFmtId="0" fontId="1" fillId="3" borderId="5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4" fillId="0" borderId="90"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0" fillId="13" borderId="5" xfId="0" applyFill="1" applyBorder="1" applyAlignment="1">
      <alignment horizontal="left" wrapText="1"/>
    </xf>
    <xf numFmtId="0" fontId="0" fillId="13" borderId="46" xfId="0" applyFill="1" applyBorder="1" applyAlignment="1">
      <alignment horizontal="left" wrapText="1"/>
    </xf>
    <xf numFmtId="0" fontId="0" fillId="5" borderId="5" xfId="0" applyFill="1" applyBorder="1" applyAlignment="1">
      <alignment horizontal="left" wrapText="1"/>
    </xf>
    <xf numFmtId="0" fontId="0" fillId="0" borderId="46" xfId="0" applyBorder="1" applyAlignment="1">
      <alignment horizontal="left" wrapText="1"/>
    </xf>
    <xf numFmtId="0" fontId="0" fillId="0" borderId="46" xfId="0" applyBorder="1" applyAlignment="1">
      <alignment wrapText="1"/>
    </xf>
    <xf numFmtId="0" fontId="0" fillId="0" borderId="48" xfId="0" applyBorder="1" applyAlignment="1">
      <alignment wrapText="1"/>
    </xf>
    <xf numFmtId="0" fontId="1" fillId="3" borderId="40" xfId="0" applyFont="1" applyFill="1" applyBorder="1" applyAlignment="1">
      <alignment horizontal="center" vertical="center"/>
    </xf>
    <xf numFmtId="0" fontId="1" fillId="3" borderId="42" xfId="0" applyFont="1" applyFill="1" applyBorder="1" applyAlignment="1">
      <alignment horizontal="center" vertical="center"/>
    </xf>
    <xf numFmtId="0" fontId="0" fillId="5" borderId="51" xfId="0" applyFill="1" applyBorder="1" applyAlignment="1">
      <alignment horizontal="left" wrapText="1"/>
    </xf>
    <xf numFmtId="0" fontId="0" fillId="0" borderId="53" xfId="0" applyBorder="1" applyAlignment="1">
      <alignment horizontal="left" wrapText="1"/>
    </xf>
    <xf numFmtId="0" fontId="0" fillId="5" borderId="44" xfId="0" applyFill="1" applyBorder="1" applyAlignment="1">
      <alignment horizontal="left" wrapText="1"/>
    </xf>
    <xf numFmtId="0" fontId="0" fillId="0" borderId="50" xfId="0" applyBorder="1" applyAlignment="1">
      <alignment horizontal="left" wrapText="1"/>
    </xf>
    <xf numFmtId="0" fontId="1" fillId="3" borderId="54" xfId="0" applyFont="1" applyFill="1" applyBorder="1" applyAlignment="1">
      <alignment vertical="center"/>
    </xf>
    <xf numFmtId="0" fontId="0" fillId="0" borderId="85" xfId="0" applyBorder="1" applyAlignment="1">
      <alignment vertical="center"/>
    </xf>
    <xf numFmtId="0" fontId="1" fillId="3" borderId="55" xfId="0" applyFont="1" applyFill="1" applyBorder="1" applyAlignment="1">
      <alignment vertical="center"/>
    </xf>
    <xf numFmtId="0" fontId="0" fillId="0" borderId="86" xfId="0" applyBorder="1" applyAlignment="1">
      <alignment vertical="center"/>
    </xf>
    <xf numFmtId="0" fontId="0" fillId="5" borderId="5" xfId="0" applyFill="1" applyBorder="1" applyAlignment="1">
      <alignment wrapText="1"/>
    </xf>
    <xf numFmtId="0" fontId="0" fillId="5" borderId="29" xfId="0" applyFill="1" applyBorder="1" applyAlignment="1">
      <alignment wrapText="1"/>
    </xf>
    <xf numFmtId="0" fontId="0" fillId="0" borderId="47" xfId="0" applyBorder="1" applyAlignment="1">
      <alignment wrapText="1"/>
    </xf>
    <xf numFmtId="0" fontId="0" fillId="5" borderId="89" xfId="0" applyFill="1" applyBorder="1" applyAlignment="1">
      <alignment wrapText="1"/>
    </xf>
    <xf numFmtId="0" fontId="0" fillId="0" borderId="7" xfId="0" applyBorder="1" applyAlignment="1">
      <alignment wrapText="1"/>
    </xf>
    <xf numFmtId="0" fontId="0" fillId="0" borderId="100" xfId="0" applyBorder="1" applyAlignment="1">
      <alignment wrapText="1"/>
    </xf>
    <xf numFmtId="0" fontId="0" fillId="5" borderId="29" xfId="0" applyFill="1" applyBorder="1" applyAlignment="1">
      <alignment horizontal="left" wrapText="1"/>
    </xf>
    <xf numFmtId="0" fontId="0" fillId="0" borderId="47" xfId="0" applyBorder="1" applyAlignment="1">
      <alignment horizontal="left" wrapText="1"/>
    </xf>
    <xf numFmtId="0" fontId="1" fillId="5" borderId="67" xfId="0" applyFont="1" applyFill="1" applyBorder="1" applyAlignment="1">
      <alignment horizontal="center" wrapText="1"/>
    </xf>
    <xf numFmtId="0" fontId="1" fillId="5" borderId="66" xfId="0" applyFont="1" applyFill="1" applyBorder="1" applyAlignment="1">
      <alignment horizontal="center" wrapText="1"/>
    </xf>
    <xf numFmtId="0" fontId="1" fillId="5" borderId="28" xfId="0" applyFont="1" applyFill="1" applyBorder="1" applyAlignment="1">
      <alignment horizontal="center" wrapText="1"/>
    </xf>
    <xf numFmtId="0" fontId="0" fillId="0" borderId="11" xfId="0" applyBorder="1" applyAlignment="1">
      <alignment horizontal="center" wrapText="1"/>
    </xf>
    <xf numFmtId="0" fontId="1" fillId="5" borderId="40" xfId="0" applyFont="1" applyFill="1" applyBorder="1" applyAlignment="1">
      <alignment horizontal="center" wrapText="1"/>
    </xf>
    <xf numFmtId="0" fontId="0" fillId="0" borderId="85" xfId="0" applyBorder="1" applyAlignment="1">
      <alignment horizontal="center" wrapText="1"/>
    </xf>
    <xf numFmtId="0" fontId="0" fillId="0" borderId="6" xfId="0" applyBorder="1" applyAlignment="1">
      <alignment horizontal="center" wrapText="1"/>
    </xf>
    <xf numFmtId="0" fontId="0" fillId="0" borderId="41" xfId="0" applyBorder="1" applyAlignment="1">
      <alignment horizontal="center" wrapText="1"/>
    </xf>
    <xf numFmtId="0" fontId="1" fillId="3" borderId="134" xfId="0" applyFont="1" applyFill="1" applyBorder="1" applyAlignment="1">
      <alignment horizontal="center" wrapText="1"/>
    </xf>
    <xf numFmtId="0" fontId="0" fillId="0" borderId="136" xfId="0" applyBorder="1" applyAlignment="1">
      <alignment horizontal="center" wrapText="1"/>
    </xf>
    <xf numFmtId="0" fontId="0" fillId="5" borderId="42" xfId="0" applyFill="1" applyBorder="1" applyAlignment="1">
      <alignment horizontal="center" wrapText="1"/>
    </xf>
    <xf numFmtId="0" fontId="0" fillId="0" borderId="86" xfId="0" applyBorder="1" applyAlignment="1">
      <alignment horizontal="center" wrapText="1"/>
    </xf>
    <xf numFmtId="0" fontId="1" fillId="5" borderId="33" xfId="0" applyFont="1" applyFill="1" applyBorder="1" applyAlignment="1">
      <alignment horizontal="center" wrapText="1"/>
    </xf>
    <xf numFmtId="0" fontId="0" fillId="0" borderId="4" xfId="0" applyBorder="1" applyAlignment="1">
      <alignment horizontal="center" wrapText="1"/>
    </xf>
    <xf numFmtId="0" fontId="0" fillId="5" borderId="5" xfId="0" applyFill="1" applyBorder="1" applyAlignment="1">
      <alignment horizontal="center"/>
    </xf>
    <xf numFmtId="0" fontId="0" fillId="5" borderId="48" xfId="0" applyFill="1" applyBorder="1" applyAlignment="1">
      <alignment horizontal="center"/>
    </xf>
    <xf numFmtId="0" fontId="1" fillId="5" borderId="73" xfId="0" applyFont="1" applyFill="1" applyBorder="1" applyAlignment="1">
      <alignment horizontal="center" wrapText="1"/>
    </xf>
    <xf numFmtId="0" fontId="0" fillId="5" borderId="75" xfId="0" applyFill="1" applyBorder="1" applyAlignment="1">
      <alignment horizontal="center" wrapText="1"/>
    </xf>
    <xf numFmtId="0" fontId="0" fillId="5" borderId="74" xfId="0" applyFill="1" applyBorder="1" applyAlignment="1">
      <alignment horizontal="center" wrapText="1"/>
    </xf>
    <xf numFmtId="0" fontId="0" fillId="5" borderId="76" xfId="0" applyFill="1" applyBorder="1" applyAlignment="1">
      <alignment horizontal="center" wrapText="1"/>
    </xf>
    <xf numFmtId="0" fontId="0" fillId="10" borderId="46" xfId="0" applyFill="1" applyBorder="1" applyAlignment="1" applyProtection="1"/>
    <xf numFmtId="0" fontId="0" fillId="10" borderId="48" xfId="0" applyFill="1" applyBorder="1" applyAlignment="1" applyProtection="1"/>
    <xf numFmtId="0" fontId="1" fillId="5" borderId="46" xfId="0" applyFont="1" applyFill="1" applyBorder="1" applyAlignment="1" applyProtection="1"/>
    <xf numFmtId="0" fontId="0" fillId="0" borderId="46" xfId="0" applyBorder="1" applyAlignment="1" applyProtection="1"/>
    <xf numFmtId="0" fontId="0" fillId="5" borderId="5" xfId="0" applyFill="1" applyBorder="1" applyAlignment="1" applyProtection="1"/>
    <xf numFmtId="0" fontId="0" fillId="0" borderId="48" xfId="0" applyBorder="1" applyAlignment="1" applyProtection="1"/>
    <xf numFmtId="0" fontId="1" fillId="5" borderId="0" xfId="0" applyFont="1" applyFill="1" applyBorder="1" applyAlignment="1"/>
    <xf numFmtId="0" fontId="0" fillId="0" borderId="0" xfId="0" applyBorder="1" applyAlignment="1"/>
    <xf numFmtId="0" fontId="0" fillId="5" borderId="46" xfId="0" applyFill="1" applyBorder="1" applyAlignment="1" applyProtection="1"/>
    <xf numFmtId="0" fontId="0" fillId="5" borderId="48" xfId="0" applyFill="1" applyBorder="1" applyAlignment="1" applyProtection="1"/>
    <xf numFmtId="0" fontId="0" fillId="5" borderId="0" xfId="0" applyFill="1" applyAlignment="1" applyProtection="1">
      <alignment horizontal="center"/>
    </xf>
    <xf numFmtId="4" fontId="0" fillId="5" borderId="49" xfId="0" applyNumberFormat="1" applyFill="1" applyBorder="1" applyAlignment="1" applyProtection="1">
      <alignment horizontal="center"/>
    </xf>
    <xf numFmtId="0" fontId="0" fillId="0" borderId="49" xfId="0" applyBorder="1" applyAlignment="1" applyProtection="1">
      <alignment horizontal="center"/>
    </xf>
    <xf numFmtId="0" fontId="0" fillId="5" borderId="0" xfId="0" applyFill="1" applyAlignment="1">
      <alignment horizontal="center"/>
    </xf>
    <xf numFmtId="0" fontId="0" fillId="5" borderId="49" xfId="0" applyFill="1" applyBorder="1" applyAlignment="1">
      <alignment horizontal="center"/>
    </xf>
  </cellXfs>
  <cellStyles count="5">
    <cellStyle name="Hypertextový odkaz" xfId="3" builtinId="8"/>
    <cellStyle name="Normal 2" xfId="4" xr:uid="{00000000-0005-0000-0000-000001000000}"/>
    <cellStyle name="Normal_calculation_cover_sheet" xfId="2" xr:uid="{00000000-0005-0000-0000-000002000000}"/>
    <cellStyle name="Normální" xfId="0" builtinId="0"/>
    <cellStyle name="Normální 2" xfId="1" xr:uid="{00000000-0005-0000-0000-000004000000}"/>
  </cellStyles>
  <dxfs count="21">
    <dxf>
      <fill>
        <patternFill>
          <bgColor rgb="FFFFC000"/>
        </patternFill>
      </fill>
    </dxf>
    <dxf>
      <fill>
        <patternFill>
          <bgColor rgb="FFFFC000"/>
        </patternFill>
      </fill>
    </dxf>
    <dxf>
      <fill>
        <patternFill>
          <bgColor rgb="FFFF5050"/>
        </patternFill>
      </fill>
    </dxf>
    <dxf>
      <fill>
        <patternFill>
          <bgColor rgb="FFFFC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b val="0"/>
        <i val="0"/>
        <color auto="1"/>
      </font>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CEEC"/>
      <color rgb="FFB86E00"/>
      <color rgb="FFFFE389"/>
      <color rgb="FF97C1FF"/>
      <color rgb="FFC1DAFF"/>
      <color rgb="FF2D82FF"/>
      <color rgb="FF0000FF"/>
      <color rgb="FF00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146539</xdr:colOff>
      <xdr:row>30</xdr:row>
      <xdr:rowOff>80596</xdr:rowOff>
    </xdr:from>
    <xdr:to>
      <xdr:col>11</xdr:col>
      <xdr:colOff>0</xdr:colOff>
      <xdr:row>32</xdr:row>
      <xdr:rowOff>80596</xdr:rowOff>
    </xdr:to>
    <xdr:sp macro="" textlink="">
      <xdr:nvSpPr>
        <xdr:cNvPr id="7" name="Volný tvar 6">
          <a:extLst>
            <a:ext uri="{FF2B5EF4-FFF2-40B4-BE49-F238E27FC236}">
              <a16:creationId xmlns:a16="http://schemas.microsoft.com/office/drawing/2014/main" id="{00000000-0008-0000-0700-000007000000}"/>
            </a:ext>
          </a:extLst>
        </xdr:cNvPr>
        <xdr:cNvSpPr/>
      </xdr:nvSpPr>
      <xdr:spPr>
        <a:xfrm>
          <a:off x="8887558" y="5605096"/>
          <a:ext cx="168519" cy="329712"/>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146539</xdr:colOff>
      <xdr:row>30</xdr:row>
      <xdr:rowOff>80596</xdr:rowOff>
    </xdr:from>
    <xdr:to>
      <xdr:col>11</xdr:col>
      <xdr:colOff>0</xdr:colOff>
      <xdr:row>32</xdr:row>
      <xdr:rowOff>80596</xdr:rowOff>
    </xdr:to>
    <xdr:sp macro="" textlink="">
      <xdr:nvSpPr>
        <xdr:cNvPr id="2" name="Volný tvar 1">
          <a:extLst>
            <a:ext uri="{FF2B5EF4-FFF2-40B4-BE49-F238E27FC236}">
              <a16:creationId xmlns:a16="http://schemas.microsoft.com/office/drawing/2014/main" id="{7E2F2764-487F-43EC-BC51-8585657A91F4}"/>
            </a:ext>
          </a:extLst>
        </xdr:cNvPr>
        <xdr:cNvSpPr/>
      </xdr:nvSpPr>
      <xdr:spPr>
        <a:xfrm>
          <a:off x="8871439" y="5481271"/>
          <a:ext cx="167786" cy="333375"/>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ttmac-my.sharepoint.com/personal/daniel_sestak_mottmac_com/Documents/396136%20Dopravci%20Trinec/02%20Model/TRINEC_Vypocetni%20nastroj_2020-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S41365\OneDrive%20-%20Mott%20MacDonald\396136%20Dopravci%20Kladno\02%20Model\KLADNO_Vypocetni%20nastroj_201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EC_Vypocetni%20nastroj_2020"/>
      <sheetName val="NASTAVENI OBJEDNATELE"/>
      <sheetName val="Skutecnost"/>
      <sheetName val="Cenova nabidka NAFT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S"/>
      <sheetName val="Informace"/>
      <sheetName val="NASTAVENI OBJEDNATELE"/>
      <sheetName val="NABIDKA DOPRAVCE"/>
      <sheetName val="Technicke hodnoceni"/>
      <sheetName val="Financni hodnoceni"/>
      <sheetName val="Cenova nabidka CELKOVA"/>
      <sheetName val="Cenova nabidka NAFTA"/>
      <sheetName val="Cenova nabidka CNG"/>
      <sheetName val="Cenova nabidka ELEKTRO"/>
      <sheetName val="Cenove indexy"/>
      <sheetName val="Cenove indexy-prepocet"/>
      <sheetName val="Skutecnost"/>
      <sheetName val="Vypocty indexu"/>
      <sheetName val="Beh smlouvy"/>
      <sheetName val="Beh smlouvy-vypocet"/>
      <sheetName val="Vypocty NAFTA_vykon"/>
      <sheetName val="Vypocty NAFTA_vozidlo"/>
      <sheetName val="Vypocty NAFTA_fix"/>
      <sheetName val="Vypocty Alternativni"/>
      <sheetName val="Vypocty CNG_vykon"/>
      <sheetName val="Vypocty CNG_vozidlo"/>
      <sheetName val="Vypocty CNG_fix"/>
      <sheetName val="Vypocty ELEKTRO_vykon"/>
      <sheetName val="Vypocty ELEKTRO_vozidlo"/>
      <sheetName val="Vypocty ELEKTRO_fix"/>
      <sheetName val="Modelovane odlisnosti"/>
    </sheetNames>
    <sheetDataSet>
      <sheetData sheetId="0"/>
      <sheetData sheetId="1"/>
      <sheetData sheetId="2">
        <row r="8">
          <cell r="H8">
            <v>1</v>
          </cell>
        </row>
      </sheetData>
      <sheetData sheetId="3"/>
      <sheetData sheetId="4"/>
      <sheetData sheetId="5"/>
      <sheetData sheetId="6"/>
      <sheetData sheetId="7"/>
      <sheetData sheetId="8"/>
      <sheetData sheetId="9"/>
      <sheetData sheetId="10"/>
      <sheetData sheetId="11"/>
      <sheetData sheetId="12">
        <row r="53">
          <cell r="G53">
            <v>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93"/>
  <sheetViews>
    <sheetView showGridLines="0" topLeftCell="A25" workbookViewId="0">
      <selection activeCell="B45" sqref="B45:E47"/>
    </sheetView>
  </sheetViews>
  <sheetFormatPr defaultColWidth="0" defaultRowHeight="12.75" zeroHeight="1"/>
  <cols>
    <col min="1" max="1" width="4.7109375" customWidth="1"/>
    <col min="2" max="2" width="19.5703125" customWidth="1"/>
    <col min="3" max="3" width="27" customWidth="1"/>
    <col min="4" max="5" width="9.140625" customWidth="1"/>
    <col min="6" max="6" width="12.85546875" customWidth="1"/>
    <col min="7" max="8" width="9.140625" customWidth="1"/>
    <col min="9" max="9" width="11.28515625" bestFit="1" customWidth="1"/>
    <col min="10" max="10" width="4.7109375" customWidth="1"/>
    <col min="11" max="11" width="9.140625" hidden="1" customWidth="1"/>
    <col min="12" max="12" width="0" hidden="1" customWidth="1"/>
    <col min="13" max="16384" width="9.140625" hidden="1"/>
  </cols>
  <sheetData>
    <row r="1" spans="2:9" ht="13.5" thickBot="1"/>
    <row r="2" spans="2:9" ht="18.75" thickBot="1">
      <c r="B2" s="180" t="s">
        <v>95</v>
      </c>
      <c r="C2" s="181"/>
      <c r="D2" s="181"/>
      <c r="E2" s="181"/>
      <c r="F2" s="181"/>
      <c r="G2" s="181"/>
      <c r="H2" s="181"/>
      <c r="I2" s="182"/>
    </row>
    <row r="3" spans="2:9">
      <c r="B3" s="183" t="s">
        <v>96</v>
      </c>
      <c r="C3" s="184" t="s">
        <v>97</v>
      </c>
      <c r="D3" s="185"/>
      <c r="E3" s="185"/>
      <c r="F3" s="185"/>
      <c r="G3" s="185"/>
      <c r="H3" s="185"/>
      <c r="I3" s="186"/>
    </row>
    <row r="4" spans="2:9">
      <c r="B4" s="187" t="s">
        <v>98</v>
      </c>
      <c r="C4" s="563">
        <v>304834</v>
      </c>
      <c r="D4" s="563"/>
      <c r="E4" s="188" t="s">
        <v>99</v>
      </c>
      <c r="F4" s="189" t="s">
        <v>100</v>
      </c>
      <c r="G4" s="190"/>
      <c r="H4" s="191" t="s">
        <v>101</v>
      </c>
      <c r="I4" s="192"/>
    </row>
    <row r="5" spans="2:9">
      <c r="B5" s="193" t="s">
        <v>102</v>
      </c>
      <c r="C5" s="564" t="s">
        <v>146</v>
      </c>
      <c r="D5" s="564"/>
      <c r="E5" s="564"/>
      <c r="F5" s="564"/>
      <c r="G5" s="194"/>
      <c r="H5" s="195" t="s">
        <v>103</v>
      </c>
      <c r="I5" s="196"/>
    </row>
    <row r="6" spans="2:9">
      <c r="B6" s="197" t="s">
        <v>104</v>
      </c>
      <c r="C6" s="565" t="s">
        <v>147</v>
      </c>
      <c r="D6" s="566"/>
      <c r="E6" s="566"/>
      <c r="F6" s="566"/>
      <c r="G6" s="566"/>
      <c r="H6" s="566"/>
      <c r="I6" s="567"/>
    </row>
    <row r="7" spans="2:9">
      <c r="B7" s="198" t="s">
        <v>105</v>
      </c>
      <c r="C7" s="199" t="s">
        <v>106</v>
      </c>
      <c r="D7" s="200" t="s">
        <v>107</v>
      </c>
      <c r="E7" s="199"/>
      <c r="F7" s="201" t="s">
        <v>106</v>
      </c>
      <c r="G7" s="568" t="s">
        <v>108</v>
      </c>
      <c r="H7" s="568"/>
      <c r="I7" s="202" t="s">
        <v>106</v>
      </c>
    </row>
    <row r="8" spans="2:9" s="87" customFormat="1">
      <c r="B8" s="203"/>
      <c r="C8" s="204"/>
      <c r="D8" s="569"/>
      <c r="E8" s="563"/>
      <c r="F8" s="205"/>
      <c r="G8" s="204"/>
      <c r="H8" s="204"/>
      <c r="I8" s="192"/>
    </row>
    <row r="9" spans="2:9" ht="13.5" thickBot="1">
      <c r="B9" s="206"/>
      <c r="C9" s="207"/>
      <c r="D9" s="561"/>
      <c r="E9" s="562"/>
      <c r="F9" s="208"/>
      <c r="G9" s="561"/>
      <c r="H9" s="562"/>
      <c r="I9" s="209"/>
    </row>
    <row r="10" spans="2:9">
      <c r="B10" s="573" t="s">
        <v>109</v>
      </c>
      <c r="C10" s="574"/>
      <c r="D10" s="574"/>
      <c r="E10" s="574"/>
      <c r="F10" s="574"/>
      <c r="G10" s="574"/>
      <c r="H10" s="574"/>
      <c r="I10" s="575"/>
    </row>
    <row r="11" spans="2:9">
      <c r="B11" s="198" t="s">
        <v>110</v>
      </c>
      <c r="C11" s="201"/>
      <c r="D11" s="200" t="s">
        <v>111</v>
      </c>
      <c r="E11" s="210"/>
      <c r="F11" s="210"/>
      <c r="G11" s="199"/>
      <c r="H11" s="199"/>
      <c r="I11" s="202"/>
    </row>
    <row r="12" spans="2:9">
      <c r="B12" s="203" t="s">
        <v>112</v>
      </c>
      <c r="C12" s="211"/>
      <c r="D12" s="212">
        <v>2010</v>
      </c>
      <c r="E12" s="204"/>
      <c r="F12" s="204"/>
      <c r="G12" s="191"/>
      <c r="H12" s="191"/>
      <c r="I12" s="213"/>
    </row>
    <row r="13" spans="2:9" ht="13.5" thickBot="1">
      <c r="B13" s="206"/>
      <c r="C13" s="214"/>
      <c r="D13" s="215"/>
      <c r="E13" s="216"/>
      <c r="F13" s="216"/>
      <c r="G13" s="217"/>
      <c r="H13" s="217"/>
      <c r="I13" s="218"/>
    </row>
    <row r="14" spans="2:9">
      <c r="B14" s="573" t="s">
        <v>113</v>
      </c>
      <c r="C14" s="574"/>
      <c r="D14" s="574"/>
      <c r="E14" s="574"/>
      <c r="F14" s="574"/>
      <c r="G14" s="574"/>
      <c r="H14" s="574"/>
      <c r="I14" s="575"/>
    </row>
    <row r="15" spans="2:9">
      <c r="B15" s="576"/>
      <c r="C15" s="577"/>
      <c r="D15" s="577"/>
      <c r="E15" s="577"/>
      <c r="F15" s="577"/>
      <c r="G15" s="577"/>
      <c r="H15" s="577"/>
      <c r="I15" s="578"/>
    </row>
    <row r="16" spans="2:9">
      <c r="B16" s="570" t="s">
        <v>114</v>
      </c>
      <c r="C16" s="571"/>
      <c r="D16" s="571"/>
      <c r="E16" s="571"/>
      <c r="F16" s="571"/>
      <c r="G16" s="571"/>
      <c r="H16" s="571"/>
      <c r="I16" s="572"/>
    </row>
    <row r="17" spans="2:9">
      <c r="B17" s="570" t="s">
        <v>115</v>
      </c>
      <c r="C17" s="571"/>
      <c r="D17" s="571"/>
      <c r="E17" s="571"/>
      <c r="F17" s="571"/>
      <c r="G17" s="571"/>
      <c r="H17" s="571"/>
      <c r="I17" s="572"/>
    </row>
    <row r="18" spans="2:9">
      <c r="B18" s="570" t="s">
        <v>116</v>
      </c>
      <c r="C18" s="571"/>
      <c r="D18" s="571"/>
      <c r="E18" s="571"/>
      <c r="F18" s="571"/>
      <c r="G18" s="571"/>
      <c r="H18" s="571"/>
      <c r="I18" s="572"/>
    </row>
    <row r="19" spans="2:9">
      <c r="B19" s="570" t="s">
        <v>117</v>
      </c>
      <c r="C19" s="571"/>
      <c r="D19" s="571"/>
      <c r="E19" s="571"/>
      <c r="F19" s="571"/>
      <c r="G19" s="571"/>
      <c r="H19" s="571"/>
      <c r="I19" s="572"/>
    </row>
    <row r="20" spans="2:9">
      <c r="B20" s="570" t="s">
        <v>118</v>
      </c>
      <c r="C20" s="571"/>
      <c r="D20" s="571"/>
      <c r="E20" s="571"/>
      <c r="F20" s="571"/>
      <c r="G20" s="571"/>
      <c r="H20" s="571"/>
      <c r="I20" s="572"/>
    </row>
    <row r="21" spans="2:9">
      <c r="B21" s="570" t="s">
        <v>119</v>
      </c>
      <c r="C21" s="571"/>
      <c r="D21" s="571"/>
      <c r="E21" s="571"/>
      <c r="F21" s="571"/>
      <c r="G21" s="571"/>
      <c r="H21" s="571"/>
      <c r="I21" s="572"/>
    </row>
    <row r="22" spans="2:9">
      <c r="B22" s="570" t="s">
        <v>120</v>
      </c>
      <c r="C22" s="571"/>
      <c r="D22" s="571"/>
      <c r="E22" s="571"/>
      <c r="F22" s="571"/>
      <c r="G22" s="571"/>
      <c r="H22" s="571"/>
      <c r="I22" s="572"/>
    </row>
    <row r="23" spans="2:9" ht="26.1" customHeight="1">
      <c r="B23" s="570" t="s">
        <v>121</v>
      </c>
      <c r="C23" s="571"/>
      <c r="D23" s="571"/>
      <c r="E23" s="571"/>
      <c r="F23" s="571"/>
      <c r="G23" s="571"/>
      <c r="H23" s="571"/>
      <c r="I23" s="572"/>
    </row>
    <row r="24" spans="2:9" ht="26.1" customHeight="1">
      <c r="B24" s="570" t="s">
        <v>122</v>
      </c>
      <c r="C24" s="571"/>
      <c r="D24" s="571"/>
      <c r="E24" s="571"/>
      <c r="F24" s="571"/>
      <c r="G24" s="571"/>
      <c r="H24" s="571"/>
      <c r="I24" s="572"/>
    </row>
    <row r="25" spans="2:9" ht="26.1" customHeight="1">
      <c r="B25" s="570" t="s">
        <v>181</v>
      </c>
      <c r="C25" s="571"/>
      <c r="D25" s="571"/>
      <c r="E25" s="571"/>
      <c r="F25" s="571"/>
      <c r="G25" s="571"/>
      <c r="H25" s="571"/>
      <c r="I25" s="572"/>
    </row>
    <row r="26" spans="2:9">
      <c r="B26" s="570" t="s">
        <v>148</v>
      </c>
      <c r="C26" s="571"/>
      <c r="D26" s="571"/>
      <c r="E26" s="571"/>
      <c r="F26" s="571"/>
      <c r="G26" s="571"/>
      <c r="H26" s="571"/>
      <c r="I26" s="572"/>
    </row>
    <row r="27" spans="2:9" ht="12.75" customHeight="1">
      <c r="B27" s="570" t="s">
        <v>123</v>
      </c>
      <c r="C27" s="571"/>
      <c r="D27" s="571"/>
      <c r="E27" s="571"/>
      <c r="F27" s="571"/>
      <c r="G27" s="571"/>
      <c r="H27" s="571"/>
      <c r="I27" s="572"/>
    </row>
    <row r="28" spans="2:9" ht="12.75" customHeight="1">
      <c r="B28" s="570" t="s">
        <v>124</v>
      </c>
      <c r="C28" s="571"/>
      <c r="D28" s="571"/>
      <c r="E28" s="571"/>
      <c r="F28" s="571"/>
      <c r="G28" s="571"/>
      <c r="H28" s="571"/>
      <c r="I28" s="572"/>
    </row>
    <row r="29" spans="2:9" ht="26.1" customHeight="1">
      <c r="B29" s="570" t="s">
        <v>125</v>
      </c>
      <c r="C29" s="571"/>
      <c r="D29" s="571"/>
      <c r="E29" s="571"/>
      <c r="F29" s="571"/>
      <c r="G29" s="571"/>
      <c r="H29" s="571"/>
      <c r="I29" s="572"/>
    </row>
    <row r="30" spans="2:9" ht="12.75" customHeight="1">
      <c r="B30" s="570" t="s">
        <v>126</v>
      </c>
      <c r="C30" s="571"/>
      <c r="D30" s="571"/>
      <c r="E30" s="571"/>
      <c r="F30" s="571"/>
      <c r="G30" s="571"/>
      <c r="H30" s="571"/>
      <c r="I30" s="572"/>
    </row>
    <row r="31" spans="2:9" ht="12.75" customHeight="1">
      <c r="B31" s="570" t="s">
        <v>127</v>
      </c>
      <c r="C31" s="571"/>
      <c r="D31" s="571"/>
      <c r="E31" s="571"/>
      <c r="F31" s="571"/>
      <c r="G31" s="571"/>
      <c r="H31" s="571"/>
      <c r="I31" s="572"/>
    </row>
    <row r="32" spans="2:9" ht="12.75" customHeight="1">
      <c r="B32" s="570" t="s">
        <v>182</v>
      </c>
      <c r="C32" s="571"/>
      <c r="D32" s="571"/>
      <c r="E32" s="571"/>
      <c r="F32" s="571"/>
      <c r="G32" s="571"/>
      <c r="H32" s="571"/>
      <c r="I32" s="572"/>
    </row>
    <row r="33" spans="2:9" ht="13.5" thickBot="1">
      <c r="B33" s="581"/>
      <c r="C33" s="582"/>
      <c r="D33" s="582"/>
      <c r="E33" s="582"/>
      <c r="F33" s="582"/>
      <c r="G33" s="582"/>
      <c r="H33" s="582"/>
      <c r="I33" s="583"/>
    </row>
    <row r="34" spans="2:9">
      <c r="B34" s="584" t="s">
        <v>128</v>
      </c>
      <c r="C34" s="585"/>
      <c r="D34" s="585"/>
      <c r="E34" s="585"/>
      <c r="F34" s="585"/>
      <c r="G34" s="585"/>
      <c r="H34" s="585"/>
      <c r="I34" s="586"/>
    </row>
    <row r="35" spans="2:9">
      <c r="B35" s="219" t="s">
        <v>129</v>
      </c>
      <c r="C35" s="220" t="s">
        <v>130</v>
      </c>
      <c r="D35" s="220"/>
      <c r="E35" s="220"/>
      <c r="F35" s="220"/>
      <c r="G35" s="587" t="s">
        <v>131</v>
      </c>
      <c r="H35" s="587"/>
      <c r="I35" s="221"/>
    </row>
    <row r="36" spans="2:9">
      <c r="B36" s="222">
        <v>41961</v>
      </c>
      <c r="C36" s="579" t="s">
        <v>154</v>
      </c>
      <c r="D36" s="579"/>
      <c r="E36" s="579"/>
      <c r="F36" s="579"/>
      <c r="G36" s="580" t="s">
        <v>155</v>
      </c>
      <c r="H36" s="580"/>
      <c r="I36" s="223"/>
    </row>
    <row r="37" spans="2:9">
      <c r="B37" s="576"/>
      <c r="C37" s="577"/>
      <c r="D37" s="577"/>
      <c r="E37" s="577"/>
      <c r="F37" s="577"/>
      <c r="G37" s="577"/>
      <c r="H37" s="577"/>
      <c r="I37" s="578"/>
    </row>
    <row r="38" spans="2:9">
      <c r="B38" s="576"/>
      <c r="C38" s="577"/>
      <c r="D38" s="577"/>
      <c r="E38" s="577"/>
      <c r="F38" s="577"/>
      <c r="G38" s="577"/>
      <c r="H38" s="577"/>
      <c r="I38" s="578"/>
    </row>
    <row r="39" spans="2:9">
      <c r="B39" s="576"/>
      <c r="C39" s="577"/>
      <c r="D39" s="577"/>
      <c r="E39" s="577"/>
      <c r="F39" s="577"/>
      <c r="G39" s="577"/>
      <c r="H39" s="577"/>
      <c r="I39" s="578"/>
    </row>
    <row r="40" spans="2:9" ht="13.5" thickBot="1">
      <c r="B40" s="576"/>
      <c r="C40" s="577"/>
      <c r="D40" s="577"/>
      <c r="E40" s="577"/>
      <c r="F40" s="577"/>
      <c r="G40" s="577"/>
      <c r="H40" s="577"/>
      <c r="I40" s="578"/>
    </row>
    <row r="41" spans="2:9" ht="12.75" customHeight="1">
      <c r="B41" s="249" t="s">
        <v>132</v>
      </c>
      <c r="C41" s="588" t="s">
        <v>130</v>
      </c>
      <c r="D41" s="588"/>
      <c r="E41" s="588"/>
      <c r="F41" s="224" t="s">
        <v>131</v>
      </c>
      <c r="G41" s="588" t="s">
        <v>133</v>
      </c>
      <c r="H41" s="588"/>
      <c r="I41" s="250" t="s">
        <v>129</v>
      </c>
    </row>
    <row r="42" spans="2:9" s="227" customFormat="1" ht="24">
      <c r="B42" s="254" t="s">
        <v>156</v>
      </c>
      <c r="C42" s="589" t="s">
        <v>157</v>
      </c>
      <c r="D42" s="589"/>
      <c r="E42" s="589"/>
      <c r="F42" s="255" t="s">
        <v>155</v>
      </c>
      <c r="G42" s="590" t="s">
        <v>170</v>
      </c>
      <c r="H42" s="590"/>
      <c r="I42" s="256">
        <v>41961</v>
      </c>
    </row>
    <row r="43" spans="2:9" s="227" customFormat="1">
      <c r="B43" s="254"/>
      <c r="C43" s="589" t="s">
        <v>158</v>
      </c>
      <c r="D43" s="589"/>
      <c r="E43" s="589"/>
      <c r="F43" s="255"/>
      <c r="G43" s="590" t="s">
        <v>170</v>
      </c>
      <c r="H43" s="590"/>
      <c r="I43" s="256">
        <v>41961</v>
      </c>
    </row>
    <row r="44" spans="2:9" s="227" customFormat="1">
      <c r="B44" s="254" t="s">
        <v>159</v>
      </c>
      <c r="C44" s="589" t="s">
        <v>160</v>
      </c>
      <c r="D44" s="589"/>
      <c r="E44" s="589"/>
      <c r="F44" s="255"/>
      <c r="G44" s="590" t="s">
        <v>170</v>
      </c>
      <c r="H44" s="590"/>
      <c r="I44" s="256">
        <v>41961</v>
      </c>
    </row>
    <row r="45" spans="2:9" s="227" customFormat="1" ht="12.75" customHeight="1">
      <c r="B45" s="254"/>
      <c r="C45" s="589" t="s">
        <v>161</v>
      </c>
      <c r="D45" s="589"/>
      <c r="E45" s="589"/>
      <c r="F45" s="257"/>
      <c r="G45" s="590" t="s">
        <v>170</v>
      </c>
      <c r="H45" s="590"/>
      <c r="I45" s="256">
        <v>41961</v>
      </c>
    </row>
    <row r="46" spans="2:9" s="227" customFormat="1" ht="26.25" customHeight="1">
      <c r="B46" s="254"/>
      <c r="C46" s="591" t="s">
        <v>162</v>
      </c>
      <c r="D46" s="591"/>
      <c r="E46" s="591"/>
      <c r="F46" s="257"/>
      <c r="G46" s="590" t="s">
        <v>170</v>
      </c>
      <c r="H46" s="590"/>
      <c r="I46" s="256">
        <v>41961</v>
      </c>
    </row>
    <row r="47" spans="2:9" s="227" customFormat="1" ht="24">
      <c r="B47" s="254" t="s">
        <v>163</v>
      </c>
      <c r="C47" s="589" t="s">
        <v>164</v>
      </c>
      <c r="D47" s="589"/>
      <c r="E47" s="589"/>
      <c r="F47" s="255"/>
      <c r="G47" s="590" t="s">
        <v>170</v>
      </c>
      <c r="H47" s="590"/>
      <c r="I47" s="256">
        <v>41961</v>
      </c>
    </row>
    <row r="48" spans="2:9" s="227" customFormat="1" ht="12.75" customHeight="1">
      <c r="B48" s="254"/>
      <c r="C48" s="589" t="s">
        <v>172</v>
      </c>
      <c r="D48" s="589"/>
      <c r="E48" s="589"/>
      <c r="F48" s="257"/>
      <c r="G48" s="590" t="s">
        <v>170</v>
      </c>
      <c r="H48" s="590"/>
      <c r="I48" s="256">
        <v>41961</v>
      </c>
    </row>
    <row r="49" spans="2:9" s="227" customFormat="1">
      <c r="B49" s="254" t="s">
        <v>165</v>
      </c>
      <c r="C49" s="589" t="s">
        <v>166</v>
      </c>
      <c r="D49" s="589"/>
      <c r="E49" s="589"/>
      <c r="F49" s="255"/>
      <c r="G49" s="590" t="s">
        <v>170</v>
      </c>
      <c r="H49" s="590"/>
      <c r="I49" s="256">
        <v>41961</v>
      </c>
    </row>
    <row r="50" spans="2:9" s="227" customFormat="1">
      <c r="B50" s="254"/>
      <c r="C50" s="589" t="s">
        <v>167</v>
      </c>
      <c r="D50" s="589"/>
      <c r="E50" s="589"/>
      <c r="F50" s="255"/>
      <c r="G50" s="590" t="s">
        <v>170</v>
      </c>
      <c r="H50" s="590"/>
      <c r="I50" s="256">
        <v>41961</v>
      </c>
    </row>
    <row r="51" spans="2:9" s="227" customFormat="1" ht="84">
      <c r="B51" s="254" t="s">
        <v>168</v>
      </c>
      <c r="C51" s="255" t="s">
        <v>169</v>
      </c>
      <c r="D51" s="255"/>
      <c r="E51" s="255"/>
      <c r="F51" s="255"/>
      <c r="G51" s="590" t="s">
        <v>171</v>
      </c>
      <c r="H51" s="590"/>
      <c r="I51" s="256">
        <v>41961</v>
      </c>
    </row>
    <row r="52" spans="2:9" s="227" customFormat="1" ht="36">
      <c r="B52" s="225" t="s">
        <v>177</v>
      </c>
      <c r="C52" s="243" t="s">
        <v>178</v>
      </c>
      <c r="D52" s="243"/>
      <c r="E52" s="243"/>
      <c r="F52" s="243" t="s">
        <v>155</v>
      </c>
      <c r="G52" s="244" t="s">
        <v>170</v>
      </c>
      <c r="H52" s="244"/>
      <c r="I52" s="226">
        <v>41971</v>
      </c>
    </row>
    <row r="53" spans="2:9" s="227" customFormat="1" ht="36">
      <c r="B53" s="225" t="s">
        <v>179</v>
      </c>
      <c r="C53" s="243" t="s">
        <v>178</v>
      </c>
      <c r="D53" s="243"/>
      <c r="E53" s="243"/>
      <c r="F53" s="243"/>
      <c r="G53" s="244" t="s">
        <v>170</v>
      </c>
      <c r="H53" s="244"/>
      <c r="I53" s="226">
        <v>41971</v>
      </c>
    </row>
    <row r="54" spans="2:9" s="227" customFormat="1" ht="51">
      <c r="B54" s="251"/>
      <c r="C54" s="252" t="s">
        <v>183</v>
      </c>
      <c r="D54" s="253"/>
      <c r="E54" s="253"/>
      <c r="F54" s="243"/>
      <c r="G54" s="244" t="s">
        <v>180</v>
      </c>
      <c r="H54" s="244"/>
      <c r="I54" s="226"/>
    </row>
    <row r="55" spans="2:9" s="227" customFormat="1" ht="78" customHeight="1">
      <c r="B55" s="251"/>
      <c r="C55" s="252" t="s">
        <v>184</v>
      </c>
      <c r="D55" s="243"/>
      <c r="E55" s="243"/>
      <c r="F55" s="243"/>
      <c r="G55" s="244" t="s">
        <v>180</v>
      </c>
      <c r="H55" s="244"/>
      <c r="I55" s="226"/>
    </row>
    <row r="56" spans="2:9" s="227" customFormat="1" ht="36">
      <c r="B56" s="225" t="s">
        <v>185</v>
      </c>
      <c r="C56" s="243" t="s">
        <v>178</v>
      </c>
      <c r="D56" s="243"/>
      <c r="E56" s="243"/>
      <c r="F56" s="243"/>
      <c r="G56" s="244" t="s">
        <v>170</v>
      </c>
      <c r="H56" s="244"/>
      <c r="I56" s="226">
        <v>41971</v>
      </c>
    </row>
    <row r="57" spans="2:9" s="227" customFormat="1" hidden="1">
      <c r="B57" s="225"/>
      <c r="C57" s="243"/>
      <c r="D57" s="243"/>
      <c r="E57" s="243"/>
      <c r="F57" s="243"/>
      <c r="G57" s="244"/>
      <c r="H57" s="244"/>
      <c r="I57" s="226"/>
    </row>
    <row r="58" spans="2:9" s="227" customFormat="1" hidden="1">
      <c r="B58" s="225"/>
      <c r="C58" s="243"/>
      <c r="D58" s="243"/>
      <c r="E58" s="243"/>
      <c r="F58" s="243"/>
      <c r="G58" s="244"/>
      <c r="H58" s="244"/>
      <c r="I58" s="226"/>
    </row>
    <row r="59" spans="2:9" s="227" customFormat="1" hidden="1">
      <c r="B59" s="225"/>
      <c r="C59" s="243"/>
      <c r="D59" s="243"/>
      <c r="E59" s="243"/>
      <c r="F59" s="243"/>
      <c r="G59" s="244"/>
      <c r="H59" s="244"/>
      <c r="I59" s="226"/>
    </row>
    <row r="60" spans="2:9" s="227" customFormat="1" hidden="1">
      <c r="B60" s="225"/>
      <c r="C60" s="243"/>
      <c r="D60" s="243"/>
      <c r="E60" s="243"/>
      <c r="F60" s="243"/>
      <c r="G60" s="244"/>
      <c r="H60" s="244"/>
      <c r="I60" s="226"/>
    </row>
    <row r="61" spans="2:9" s="227" customFormat="1" hidden="1">
      <c r="B61" s="225"/>
      <c r="C61" s="243"/>
      <c r="D61" s="243"/>
      <c r="E61" s="243"/>
      <c r="F61" s="243"/>
      <c r="G61" s="244"/>
      <c r="H61" s="244"/>
      <c r="I61" s="226"/>
    </row>
    <row r="62" spans="2:9" s="227" customFormat="1" hidden="1">
      <c r="B62" s="225"/>
      <c r="C62" s="243"/>
      <c r="D62" s="243"/>
      <c r="E62" s="243"/>
      <c r="F62" s="243"/>
      <c r="G62" s="244"/>
      <c r="H62" s="244"/>
      <c r="I62" s="226"/>
    </row>
    <row r="63" spans="2:9" s="227" customFormat="1" hidden="1">
      <c r="B63" s="228"/>
      <c r="C63" s="229"/>
      <c r="D63" s="229"/>
      <c r="E63" s="229"/>
      <c r="F63" s="229"/>
      <c r="G63" s="229"/>
      <c r="H63" s="229"/>
      <c r="I63" s="230"/>
    </row>
    <row r="64" spans="2:9" s="227" customFormat="1">
      <c r="B64" s="228"/>
      <c r="C64" s="229"/>
      <c r="D64" s="229"/>
      <c r="E64" s="229"/>
      <c r="F64" s="229"/>
      <c r="G64" s="229"/>
      <c r="H64" s="229"/>
      <c r="I64" s="230"/>
    </row>
    <row r="65" spans="2:9">
      <c r="B65" s="231" t="s">
        <v>134</v>
      </c>
      <c r="C65" s="232"/>
      <c r="D65" s="233"/>
      <c r="E65" s="233"/>
      <c r="F65" s="233"/>
      <c r="G65" s="233"/>
      <c r="H65" s="232"/>
      <c r="I65" s="234"/>
    </row>
    <row r="66" spans="2:9">
      <c r="B66" s="576" t="s">
        <v>135</v>
      </c>
      <c r="C66" s="577"/>
      <c r="D66" s="577"/>
      <c r="E66" s="577"/>
      <c r="F66" s="577"/>
      <c r="G66" s="577"/>
      <c r="H66" s="577"/>
      <c r="I66" s="578"/>
    </row>
    <row r="67" spans="2:9">
      <c r="B67" s="592"/>
      <c r="C67" s="593"/>
      <c r="D67" s="593"/>
      <c r="E67" s="593"/>
      <c r="F67" s="593"/>
      <c r="G67" s="593"/>
      <c r="H67" s="593"/>
      <c r="I67" s="594"/>
    </row>
    <row r="68" spans="2:9">
      <c r="B68" s="576" t="s">
        <v>136</v>
      </c>
      <c r="C68" s="577"/>
      <c r="D68" s="577"/>
      <c r="E68" s="577"/>
      <c r="F68" s="577"/>
      <c r="G68" s="577"/>
      <c r="H68" s="577"/>
      <c r="I68" s="578"/>
    </row>
    <row r="69" spans="2:9">
      <c r="B69" s="592"/>
      <c r="C69" s="593"/>
      <c r="D69" s="593"/>
      <c r="E69" s="593"/>
      <c r="F69" s="593"/>
      <c r="G69" s="593"/>
      <c r="H69" s="593"/>
      <c r="I69" s="594"/>
    </row>
    <row r="70" spans="2:9">
      <c r="B70" s="576" t="s">
        <v>137</v>
      </c>
      <c r="C70" s="577"/>
      <c r="D70" s="577"/>
      <c r="E70" s="577"/>
      <c r="F70" s="577"/>
      <c r="G70" s="577"/>
      <c r="H70" s="577"/>
      <c r="I70" s="578"/>
    </row>
    <row r="71" spans="2:9" ht="13.5" thickBot="1">
      <c r="B71" s="581"/>
      <c r="C71" s="582"/>
      <c r="D71" s="582"/>
      <c r="E71" s="582"/>
      <c r="F71" s="582"/>
      <c r="G71" s="582"/>
      <c r="H71" s="582"/>
      <c r="I71" s="583"/>
    </row>
    <row r="72" spans="2:9">
      <c r="B72" s="595" t="s">
        <v>138</v>
      </c>
      <c r="C72" s="596"/>
      <c r="D72" s="596"/>
      <c r="E72" s="596"/>
      <c r="F72" s="596"/>
      <c r="G72" s="596"/>
      <c r="H72" s="596"/>
      <c r="I72" s="597"/>
    </row>
    <row r="73" spans="2:9">
      <c r="B73" s="576"/>
      <c r="C73" s="577"/>
      <c r="D73" s="577"/>
      <c r="E73" s="577"/>
      <c r="F73" s="577"/>
      <c r="G73" s="577"/>
      <c r="H73" s="577"/>
      <c r="I73" s="578"/>
    </row>
    <row r="74" spans="2:9">
      <c r="B74" s="576"/>
      <c r="C74" s="577"/>
      <c r="D74" s="577"/>
      <c r="E74" s="577"/>
      <c r="F74" s="577"/>
      <c r="G74" s="577"/>
      <c r="H74" s="577"/>
      <c r="I74" s="578"/>
    </row>
    <row r="75" spans="2:9" ht="13.5" thickBot="1">
      <c r="B75" s="581"/>
      <c r="C75" s="582"/>
      <c r="D75" s="582"/>
      <c r="E75" s="582"/>
      <c r="F75" s="582"/>
      <c r="G75" s="582"/>
      <c r="H75" s="582"/>
      <c r="I75" s="583"/>
    </row>
    <row r="76" spans="2:9">
      <c r="B76" s="584" t="s">
        <v>139</v>
      </c>
      <c r="C76" s="585"/>
      <c r="D76" s="585"/>
      <c r="E76" s="585"/>
      <c r="F76" s="585"/>
      <c r="G76" s="585"/>
      <c r="H76" s="585"/>
      <c r="I76" s="586"/>
    </row>
    <row r="77" spans="2:9">
      <c r="B77" s="576"/>
      <c r="C77" s="577"/>
      <c r="D77" s="577"/>
      <c r="E77" s="577"/>
      <c r="F77" s="577"/>
      <c r="G77" s="577"/>
      <c r="H77" s="577"/>
      <c r="I77" s="578"/>
    </row>
    <row r="78" spans="2:9">
      <c r="B78" s="576"/>
      <c r="C78" s="577"/>
      <c r="D78" s="577"/>
      <c r="E78" s="577"/>
      <c r="F78" s="577"/>
      <c r="G78" s="577"/>
      <c r="H78" s="577"/>
      <c r="I78" s="578"/>
    </row>
    <row r="79" spans="2:9" ht="13.5" thickBot="1">
      <c r="B79" s="581"/>
      <c r="C79" s="582"/>
      <c r="D79" s="582"/>
      <c r="E79" s="582"/>
      <c r="F79" s="582"/>
      <c r="G79" s="582"/>
      <c r="H79" s="582"/>
      <c r="I79" s="583"/>
    </row>
    <row r="80" spans="2:9">
      <c r="B80" s="584" t="s">
        <v>140</v>
      </c>
      <c r="C80" s="585"/>
      <c r="D80" s="585"/>
      <c r="E80" s="585"/>
      <c r="F80" s="585"/>
      <c r="G80" s="585"/>
      <c r="H80" s="585"/>
      <c r="I80" s="586"/>
    </row>
    <row r="81" spans="2:9">
      <c r="B81" s="576"/>
      <c r="C81" s="577"/>
      <c r="D81" s="577"/>
      <c r="E81" s="577"/>
      <c r="F81" s="577"/>
      <c r="G81" s="577"/>
      <c r="H81" s="577"/>
      <c r="I81" s="578"/>
    </row>
    <row r="82" spans="2:9">
      <c r="B82" s="576"/>
      <c r="C82" s="577"/>
      <c r="D82" s="577"/>
      <c r="E82" s="577"/>
      <c r="F82" s="577"/>
      <c r="G82" s="577"/>
      <c r="H82" s="577"/>
      <c r="I82" s="578"/>
    </row>
    <row r="83" spans="2:9" ht="13.5" thickBot="1">
      <c r="B83" s="581"/>
      <c r="C83" s="582"/>
      <c r="D83" s="582"/>
      <c r="E83" s="582"/>
      <c r="F83" s="582"/>
      <c r="G83" s="582"/>
      <c r="H83" s="582"/>
      <c r="I83" s="583"/>
    </row>
    <row r="84" spans="2:9">
      <c r="B84" s="584" t="s">
        <v>141</v>
      </c>
      <c r="C84" s="585"/>
      <c r="D84" s="585"/>
      <c r="E84" s="585"/>
      <c r="F84" s="585"/>
      <c r="G84" s="585"/>
      <c r="H84" s="585"/>
      <c r="I84" s="586"/>
    </row>
    <row r="85" spans="2:9">
      <c r="B85" s="598" t="s">
        <v>142</v>
      </c>
      <c r="C85" s="599"/>
      <c r="D85" s="599"/>
      <c r="E85" s="599"/>
      <c r="F85" s="599"/>
      <c r="G85" s="599"/>
      <c r="H85" s="599"/>
      <c r="I85" s="600"/>
    </row>
    <row r="86" spans="2:9">
      <c r="B86" s="598" t="s">
        <v>143</v>
      </c>
      <c r="C86" s="599"/>
      <c r="D86" s="599"/>
      <c r="E86" s="599"/>
      <c r="F86" s="599"/>
      <c r="G86" s="599"/>
      <c r="H86" s="599"/>
      <c r="I86" s="600"/>
    </row>
    <row r="87" spans="2:9">
      <c r="B87" s="598" t="s">
        <v>144</v>
      </c>
      <c r="C87" s="599"/>
      <c r="D87" s="599"/>
      <c r="E87" s="599"/>
      <c r="F87" s="599"/>
      <c r="G87" s="599"/>
      <c r="H87" s="599"/>
      <c r="I87" s="600"/>
    </row>
    <row r="88" spans="2:9" ht="13.5" thickBot="1">
      <c r="B88" s="601" t="s">
        <v>145</v>
      </c>
      <c r="C88" s="602"/>
      <c r="D88" s="602"/>
      <c r="E88" s="602"/>
      <c r="F88" s="602"/>
      <c r="G88" s="602"/>
      <c r="H88" s="602"/>
      <c r="I88" s="603"/>
    </row>
    <row r="89" spans="2:9" ht="15">
      <c r="B89" s="235"/>
      <c r="C89" s="235"/>
      <c r="D89" s="235"/>
      <c r="E89" s="235"/>
      <c r="F89" s="235"/>
      <c r="G89" s="235"/>
      <c r="H89" s="235"/>
      <c r="I89" s="235"/>
    </row>
    <row r="90" spans="2:9" hidden="1"/>
    <row r="91" spans="2:9" hidden="1"/>
    <row r="92" spans="2:9" hidden="1"/>
    <row r="93" spans="2:9" hidden="1"/>
  </sheetData>
  <sheetProtection formatRows="0"/>
  <mergeCells count="80">
    <mergeCell ref="B84:I84"/>
    <mergeCell ref="B85:I85"/>
    <mergeCell ref="B86:I86"/>
    <mergeCell ref="B87:I87"/>
    <mergeCell ref="B88:I88"/>
    <mergeCell ref="B83:I83"/>
    <mergeCell ref="B72:I72"/>
    <mergeCell ref="B73:I73"/>
    <mergeCell ref="B74:I74"/>
    <mergeCell ref="B75:I75"/>
    <mergeCell ref="B76:I76"/>
    <mergeCell ref="B77:I77"/>
    <mergeCell ref="B78:I78"/>
    <mergeCell ref="B79:I79"/>
    <mergeCell ref="B80:I80"/>
    <mergeCell ref="B81:I81"/>
    <mergeCell ref="B82:I82"/>
    <mergeCell ref="B71:I71"/>
    <mergeCell ref="C48:E48"/>
    <mergeCell ref="C49:E49"/>
    <mergeCell ref="G49:H49"/>
    <mergeCell ref="C50:E50"/>
    <mergeCell ref="G50:H50"/>
    <mergeCell ref="B66:I66"/>
    <mergeCell ref="B67:I67"/>
    <mergeCell ref="B68:I68"/>
    <mergeCell ref="B69:I69"/>
    <mergeCell ref="B70:I70"/>
    <mergeCell ref="G51:H51"/>
    <mergeCell ref="G48:H48"/>
    <mergeCell ref="C45:E45"/>
    <mergeCell ref="G45:H45"/>
    <mergeCell ref="C46:E46"/>
    <mergeCell ref="G46:H46"/>
    <mergeCell ref="C47:E47"/>
    <mergeCell ref="G47:H47"/>
    <mergeCell ref="C42:E42"/>
    <mergeCell ref="G42:H42"/>
    <mergeCell ref="C43:E43"/>
    <mergeCell ref="G43:H43"/>
    <mergeCell ref="C44:E44"/>
    <mergeCell ref="G44:H44"/>
    <mergeCell ref="B37:I37"/>
    <mergeCell ref="B38:I38"/>
    <mergeCell ref="B39:I39"/>
    <mergeCell ref="B40:I40"/>
    <mergeCell ref="C41:E41"/>
    <mergeCell ref="G41:H41"/>
    <mergeCell ref="C36:F36"/>
    <mergeCell ref="G36:H36"/>
    <mergeCell ref="B25:I25"/>
    <mergeCell ref="B26:I26"/>
    <mergeCell ref="B27:I27"/>
    <mergeCell ref="B28:I28"/>
    <mergeCell ref="B29:I29"/>
    <mergeCell ref="B30:I30"/>
    <mergeCell ref="B31:I31"/>
    <mergeCell ref="B32:I32"/>
    <mergeCell ref="B33:I33"/>
    <mergeCell ref="B34:I34"/>
    <mergeCell ref="G35:H35"/>
    <mergeCell ref="B24:I24"/>
    <mergeCell ref="B10:I10"/>
    <mergeCell ref="B14:I14"/>
    <mergeCell ref="B15:I15"/>
    <mergeCell ref="B16:I16"/>
    <mergeCell ref="B17:I17"/>
    <mergeCell ref="B18:I18"/>
    <mergeCell ref="B19:I19"/>
    <mergeCell ref="B20:I20"/>
    <mergeCell ref="B21:I21"/>
    <mergeCell ref="B22:I22"/>
    <mergeCell ref="B23:I23"/>
    <mergeCell ref="D9:E9"/>
    <mergeCell ref="G9:H9"/>
    <mergeCell ref="C4:D4"/>
    <mergeCell ref="C5:F5"/>
    <mergeCell ref="C6:I6"/>
    <mergeCell ref="G7:H7"/>
    <mergeCell ref="D8:E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32"/>
  <sheetViews>
    <sheetView workbookViewId="0">
      <selection activeCell="B10" sqref="B10"/>
    </sheetView>
  </sheetViews>
  <sheetFormatPr defaultColWidth="0" defaultRowHeight="12.75" customHeight="1" zeroHeight="1"/>
  <cols>
    <col min="1" max="1" width="4.7109375" customWidth="1"/>
    <col min="2" max="8" width="12.7109375" customWidth="1"/>
    <col min="9" max="9" width="4.7109375" customWidth="1"/>
    <col min="10" max="16384" width="9.140625" hidden="1"/>
  </cols>
  <sheetData>
    <row r="1" spans="1:9">
      <c r="A1" s="5"/>
      <c r="B1" s="5"/>
      <c r="C1" s="5"/>
      <c r="D1" s="5"/>
      <c r="E1" s="5"/>
      <c r="F1" s="5"/>
      <c r="G1" s="5"/>
      <c r="H1" s="5"/>
      <c r="I1" s="5"/>
    </row>
    <row r="2" spans="1:9">
      <c r="A2" s="5"/>
      <c r="B2" s="6" t="s">
        <v>189</v>
      </c>
      <c r="C2" s="5"/>
      <c r="D2" s="5"/>
      <c r="E2" s="5"/>
      <c r="F2" s="5"/>
      <c r="G2" s="5"/>
      <c r="H2" s="5"/>
      <c r="I2" s="5"/>
    </row>
    <row r="3" spans="1:9">
      <c r="A3" s="5"/>
      <c r="B3" s="5"/>
      <c r="C3" s="5"/>
      <c r="D3" s="5"/>
      <c r="E3" s="5"/>
      <c r="F3" s="5"/>
      <c r="G3" s="5"/>
      <c r="H3" s="5"/>
      <c r="I3" s="5"/>
    </row>
    <row r="4" spans="1:9">
      <c r="A4" s="5"/>
      <c r="B4" s="604" t="s">
        <v>190</v>
      </c>
      <c r="C4" s="605"/>
      <c r="D4" s="605"/>
      <c r="E4" s="605"/>
      <c r="F4" s="605"/>
      <c r="G4" s="605"/>
      <c r="H4" s="606"/>
      <c r="I4" s="5"/>
    </row>
    <row r="5" spans="1:9">
      <c r="A5" s="5"/>
      <c r="B5" s="607"/>
      <c r="C5" s="608"/>
      <c r="D5" s="608"/>
      <c r="E5" s="608"/>
      <c r="F5" s="608"/>
      <c r="G5" s="608"/>
      <c r="H5" s="609"/>
      <c r="I5" s="5"/>
    </row>
    <row r="6" spans="1:9">
      <c r="A6" s="5"/>
      <c r="B6" s="607"/>
      <c r="C6" s="608"/>
      <c r="D6" s="608"/>
      <c r="E6" s="608"/>
      <c r="F6" s="608"/>
      <c r="G6" s="608"/>
      <c r="H6" s="609"/>
      <c r="I6" s="5"/>
    </row>
    <row r="7" spans="1:9">
      <c r="A7" s="5"/>
      <c r="B7" s="610"/>
      <c r="C7" s="611"/>
      <c r="D7" s="611"/>
      <c r="E7" s="611"/>
      <c r="F7" s="611"/>
      <c r="G7" s="611"/>
      <c r="H7" s="612"/>
      <c r="I7" s="5"/>
    </row>
    <row r="8" spans="1:9">
      <c r="A8" s="5"/>
      <c r="B8" s="5"/>
      <c r="C8" s="5"/>
      <c r="D8" s="5"/>
      <c r="E8" s="5"/>
      <c r="F8" s="5"/>
      <c r="G8" s="5"/>
      <c r="H8" s="5"/>
      <c r="I8" s="5"/>
    </row>
    <row r="9" spans="1:9">
      <c r="A9" s="5"/>
      <c r="B9" s="6" t="s">
        <v>261</v>
      </c>
      <c r="C9" s="5"/>
      <c r="D9" s="5"/>
      <c r="E9" s="5"/>
      <c r="F9" s="5"/>
      <c r="G9" s="5"/>
      <c r="H9" s="5"/>
      <c r="I9" s="5"/>
    </row>
    <row r="10" spans="1:9">
      <c r="A10" s="5"/>
      <c r="C10" s="5"/>
      <c r="D10" s="5"/>
      <c r="E10" s="5"/>
      <c r="F10" s="5"/>
      <c r="G10" s="5"/>
      <c r="H10" s="5"/>
      <c r="I10" s="5"/>
    </row>
    <row r="11" spans="1:9" ht="12.75" hidden="1" customHeight="1"/>
    <row r="12" spans="1:9" ht="12.75" hidden="1" customHeight="1"/>
    <row r="13" spans="1:9" ht="12.75" hidden="1" customHeight="1"/>
    <row r="14" spans="1:9" ht="12.75" hidden="1" customHeight="1"/>
    <row r="15" spans="1:9" ht="12.75" hidden="1" customHeight="1"/>
    <row r="16" spans="1:9"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sheetData>
  <sheetProtection algorithmName="SHA-512" hashValue="FdvtPmL1I575E4h2d0vymq0XWmfzSWEcag/52YnUaPcj2ItLKw6Ruw31sYK6OgkgIvVebS8J3lCja6uQSbXcjg==" saltValue="lcvaLYM0F9JJ8pwnOjYENA==" spinCount="100000" sheet="1" objects="1" scenarios="1"/>
  <mergeCells count="1">
    <mergeCell ref="B4:H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AO73"/>
  <sheetViews>
    <sheetView tabSelected="1" zoomScaleNormal="100" zoomScaleSheetLayoutView="100" workbookViewId="0">
      <selection activeCell="H12" sqref="H12"/>
    </sheetView>
  </sheetViews>
  <sheetFormatPr defaultColWidth="0" defaultRowHeight="0" customHeight="1" zeroHeight="1"/>
  <cols>
    <col min="1" max="1" width="4.7109375" style="307" customWidth="1"/>
    <col min="2" max="2" width="6.7109375" style="307" customWidth="1"/>
    <col min="3" max="3" width="33.7109375" style="307" customWidth="1"/>
    <col min="4" max="4" width="13.7109375" style="307" customWidth="1"/>
    <col min="5" max="6" width="11.7109375" style="307" customWidth="1"/>
    <col min="7" max="9" width="11.7109375" style="309" customWidth="1"/>
    <col min="10" max="14" width="11.7109375" style="307" customWidth="1"/>
    <col min="15" max="15" width="4.7109375" style="307" customWidth="1"/>
    <col min="16" max="17" width="9.140625" style="307" hidden="1" customWidth="1"/>
    <col min="18" max="41" width="0" style="307" hidden="1" customWidth="1"/>
    <col min="42" max="16384" width="9.140625" style="307" hidden="1"/>
  </cols>
  <sheetData>
    <row r="1" spans="1:15" s="241" customFormat="1" ht="12.75">
      <c r="A1" s="239"/>
      <c r="B1" s="239"/>
      <c r="C1" s="239"/>
      <c r="D1" s="239"/>
      <c r="E1" s="239"/>
      <c r="F1" s="239"/>
      <c r="G1" s="258"/>
      <c r="H1" s="258"/>
      <c r="I1" s="258"/>
      <c r="J1" s="239"/>
      <c r="K1" s="239"/>
      <c r="L1" s="239"/>
      <c r="M1" s="239"/>
      <c r="N1" s="239"/>
      <c r="O1" s="239"/>
    </row>
    <row r="2" spans="1:15" s="241" customFormat="1" ht="12.75">
      <c r="A2" s="239"/>
      <c r="B2" s="259" t="s">
        <v>197</v>
      </c>
      <c r="C2" s="259"/>
      <c r="D2" s="239"/>
      <c r="E2" s="239"/>
      <c r="F2" s="239"/>
      <c r="G2" s="258"/>
      <c r="H2" s="258"/>
      <c r="I2" s="258"/>
      <c r="J2" s="239"/>
      <c r="K2" s="260" t="s">
        <v>173</v>
      </c>
      <c r="L2" s="261"/>
      <c r="M2" s="261"/>
      <c r="N2" s="258"/>
      <c r="O2" s="239"/>
    </row>
    <row r="3" spans="1:15" s="241" customFormat="1" ht="12.75">
      <c r="A3" s="239"/>
      <c r="B3" s="259"/>
      <c r="C3" s="259"/>
      <c r="D3" s="239"/>
      <c r="E3" s="259"/>
      <c r="F3" s="239"/>
      <c r="G3" s="258"/>
      <c r="H3" s="258"/>
      <c r="I3" s="258"/>
      <c r="J3" s="239"/>
      <c r="K3" s="260" t="s">
        <v>174</v>
      </c>
      <c r="L3" s="261"/>
      <c r="M3" s="261"/>
      <c r="N3" s="239"/>
      <c r="O3" s="239"/>
    </row>
    <row r="4" spans="1:15" s="241" customFormat="1" ht="12.75">
      <c r="A4" s="239"/>
      <c r="B4" s="259" t="s">
        <v>41</v>
      </c>
      <c r="C4" s="239"/>
      <c r="D4" s="239"/>
      <c r="E4" s="239"/>
      <c r="F4" s="239"/>
      <c r="G4" s="239"/>
      <c r="H4" s="239"/>
      <c r="I4" s="239"/>
      <c r="J4" s="239"/>
      <c r="K4" s="239"/>
      <c r="L4" s="239"/>
      <c r="M4" s="239"/>
      <c r="N4" s="239"/>
      <c r="O4" s="239"/>
    </row>
    <row r="5" spans="1:15" s="241" customFormat="1" ht="12.75">
      <c r="A5" s="239"/>
      <c r="B5" s="240"/>
      <c r="C5" s="240"/>
      <c r="D5" s="240"/>
      <c r="E5" s="240"/>
      <c r="F5" s="240"/>
      <c r="G5" s="240"/>
      <c r="H5" s="240"/>
      <c r="I5" s="240"/>
      <c r="J5" s="239"/>
      <c r="K5" s="239"/>
      <c r="L5" s="239"/>
      <c r="M5" s="239"/>
      <c r="N5" s="239"/>
      <c r="O5" s="239"/>
    </row>
    <row r="6" spans="1:15" s="241" customFormat="1" ht="12.75">
      <c r="A6" s="239"/>
      <c r="B6" s="240" t="s">
        <v>212</v>
      </c>
      <c r="C6" s="242"/>
      <c r="D6" s="240"/>
      <c r="E6" s="240"/>
      <c r="F6" s="240"/>
      <c r="G6" s="240"/>
      <c r="H6" s="262">
        <v>2021</v>
      </c>
      <c r="I6" s="240"/>
      <c r="J6" s="239"/>
      <c r="K6" s="239"/>
      <c r="L6" s="239"/>
      <c r="M6" s="239"/>
      <c r="N6" s="239"/>
      <c r="O6" s="239"/>
    </row>
    <row r="7" spans="1:15" s="241" customFormat="1" ht="12.75">
      <c r="A7" s="239"/>
      <c r="B7" s="240" t="s">
        <v>199</v>
      </c>
      <c r="C7" s="242"/>
      <c r="D7" s="240"/>
      <c r="E7" s="240"/>
      <c r="F7" s="240"/>
      <c r="G7" s="240"/>
      <c r="H7" s="262">
        <v>2022</v>
      </c>
      <c r="I7" s="240"/>
      <c r="J7" s="239"/>
      <c r="K7" s="239"/>
      <c r="L7" s="239"/>
      <c r="M7" s="239"/>
      <c r="N7" s="239"/>
      <c r="O7" s="239"/>
    </row>
    <row r="8" spans="1:15" s="241" customFormat="1" ht="12.75">
      <c r="A8" s="239"/>
      <c r="B8" s="263" t="s">
        <v>149</v>
      </c>
      <c r="C8" s="263"/>
      <c r="D8" s="263"/>
      <c r="E8" s="263"/>
      <c r="F8" s="263"/>
      <c r="G8" s="263"/>
      <c r="H8" s="263">
        <v>1</v>
      </c>
      <c r="I8" s="240"/>
      <c r="J8" s="239"/>
      <c r="K8" s="239"/>
      <c r="L8" s="239"/>
      <c r="M8" s="239"/>
      <c r="N8" s="239"/>
      <c r="O8" s="239"/>
    </row>
    <row r="9" spans="1:15" s="241" customFormat="1" ht="12.75">
      <c r="A9" s="239"/>
      <c r="B9" s="242" t="s">
        <v>213</v>
      </c>
      <c r="C9" s="240"/>
      <c r="D9" s="240"/>
      <c r="E9" s="265" t="s">
        <v>206</v>
      </c>
      <c r="F9" s="264">
        <v>-0.05</v>
      </c>
      <c r="G9" s="265" t="s">
        <v>55</v>
      </c>
      <c r="H9" s="264">
        <v>0.05</v>
      </c>
      <c r="I9" s="240"/>
      <c r="J9" s="239"/>
      <c r="K9" s="239"/>
      <c r="L9" s="239"/>
      <c r="M9" s="239"/>
      <c r="N9" s="239"/>
      <c r="O9" s="239"/>
    </row>
    <row r="10" spans="1:15" s="241" customFormat="1" ht="12.75">
      <c r="A10" s="239"/>
      <c r="B10" s="468" t="s">
        <v>246</v>
      </c>
      <c r="C10" s="240"/>
      <c r="D10" s="240"/>
      <c r="E10" s="265" t="s">
        <v>206</v>
      </c>
      <c r="F10" s="264">
        <v>-0.2</v>
      </c>
      <c r="G10" s="265" t="s">
        <v>55</v>
      </c>
      <c r="H10" s="264">
        <v>0.2</v>
      </c>
      <c r="I10" s="240"/>
      <c r="J10" s="239"/>
      <c r="K10" s="239"/>
      <c r="L10" s="239"/>
      <c r="M10" s="239"/>
      <c r="N10" s="239"/>
      <c r="O10" s="239"/>
    </row>
    <row r="11" spans="1:15" s="241" customFormat="1" ht="12.75">
      <c r="A11" s="239"/>
      <c r="B11" s="240"/>
      <c r="C11" s="240"/>
      <c r="D11" s="240"/>
      <c r="E11" s="240"/>
      <c r="F11" s="240"/>
      <c r="G11" s="240"/>
      <c r="H11" s="240"/>
      <c r="I11" s="240"/>
      <c r="J11" s="239"/>
      <c r="K11" s="239"/>
      <c r="L11" s="239"/>
      <c r="M11" s="239"/>
      <c r="N11" s="239"/>
      <c r="O11" s="239"/>
    </row>
    <row r="12" spans="1:15" s="241" customFormat="1" ht="12.75">
      <c r="A12" s="239"/>
      <c r="B12" s="240" t="s">
        <v>150</v>
      </c>
      <c r="C12" s="240"/>
      <c r="D12" s="240"/>
      <c r="E12" s="240"/>
      <c r="F12" s="240"/>
      <c r="G12" s="240"/>
      <c r="H12" s="266">
        <v>371288</v>
      </c>
      <c r="I12" s="240" t="s">
        <v>205</v>
      </c>
      <c r="J12" s="239"/>
      <c r="K12" s="469"/>
      <c r="L12" s="239"/>
      <c r="M12" s="239"/>
      <c r="N12" s="239"/>
      <c r="O12" s="239"/>
    </row>
    <row r="13" spans="1:15" s="241" customFormat="1" ht="12.75">
      <c r="A13" s="239"/>
      <c r="B13" s="240"/>
      <c r="C13" s="240"/>
      <c r="D13" s="240"/>
      <c r="E13" s="240"/>
      <c r="F13" s="240"/>
      <c r="G13" s="240"/>
      <c r="H13" s="240"/>
      <c r="I13" s="240"/>
      <c r="J13" s="239"/>
      <c r="K13" s="239"/>
      <c r="L13" s="239"/>
      <c r="M13" s="239"/>
      <c r="N13" s="239"/>
      <c r="O13" s="239"/>
    </row>
    <row r="14" spans="1:15" s="241" customFormat="1" ht="12.75">
      <c r="A14" s="239"/>
      <c r="B14" s="267"/>
      <c r="C14" s="239"/>
      <c r="D14" s="239"/>
      <c r="E14" s="239"/>
      <c r="F14" s="239"/>
      <c r="G14" s="239"/>
      <c r="H14" s="268"/>
      <c r="I14" s="239"/>
      <c r="J14" s="239"/>
      <c r="K14" s="239"/>
      <c r="L14" s="239"/>
      <c r="M14" s="239"/>
      <c r="N14" s="239"/>
      <c r="O14" s="239"/>
    </row>
    <row r="15" spans="1:15" s="241" customFormat="1" ht="12.75">
      <c r="A15" s="239"/>
      <c r="B15" s="259" t="s">
        <v>247</v>
      </c>
      <c r="C15" s="259"/>
      <c r="D15" s="239"/>
      <c r="E15" s="259"/>
      <c r="F15" s="239"/>
      <c r="G15" s="258"/>
      <c r="H15" s="258"/>
      <c r="I15" s="258"/>
      <c r="J15" s="239"/>
      <c r="K15" s="259"/>
      <c r="L15" s="239"/>
      <c r="M15" s="239"/>
      <c r="N15" s="239"/>
      <c r="O15" s="239"/>
    </row>
    <row r="16" spans="1:15" s="241" customFormat="1" ht="13.5" thickBot="1">
      <c r="A16" s="239"/>
      <c r="B16" s="259"/>
      <c r="C16" s="259"/>
      <c r="D16" s="239"/>
      <c r="E16" s="259"/>
      <c r="F16" s="239"/>
      <c r="G16" s="258"/>
      <c r="H16" s="258"/>
      <c r="I16" s="258"/>
      <c r="J16" s="239"/>
      <c r="K16" s="259"/>
      <c r="L16" s="239"/>
      <c r="M16" s="239"/>
      <c r="N16" s="239"/>
      <c r="O16" s="239"/>
    </row>
    <row r="17" spans="1:15" s="241" customFormat="1" ht="12.75">
      <c r="A17" s="239"/>
      <c r="B17" s="657" t="s">
        <v>28</v>
      </c>
      <c r="C17" s="659" t="s">
        <v>29</v>
      </c>
      <c r="D17" s="660"/>
      <c r="E17" s="663" t="s">
        <v>31</v>
      </c>
      <c r="F17" s="663" t="s">
        <v>30</v>
      </c>
      <c r="G17" s="653" t="s">
        <v>224</v>
      </c>
      <c r="H17" s="653" t="s">
        <v>80</v>
      </c>
      <c r="I17" s="647" t="s">
        <v>81</v>
      </c>
      <c r="J17" s="239"/>
      <c r="K17" s="239"/>
      <c r="L17" s="239"/>
      <c r="M17" s="239"/>
      <c r="N17" s="239"/>
      <c r="O17" s="239"/>
    </row>
    <row r="18" spans="1:15" s="270" customFormat="1" ht="25.5" customHeight="1">
      <c r="A18" s="269"/>
      <c r="B18" s="658"/>
      <c r="C18" s="661"/>
      <c r="D18" s="662"/>
      <c r="E18" s="654"/>
      <c r="F18" s="654"/>
      <c r="G18" s="654"/>
      <c r="H18" s="654"/>
      <c r="I18" s="648"/>
      <c r="J18" s="239"/>
      <c r="K18" s="239"/>
      <c r="L18" s="239"/>
      <c r="M18" s="239"/>
      <c r="N18" s="269"/>
      <c r="O18" s="269"/>
    </row>
    <row r="19" spans="1:15" s="276" customFormat="1" ht="13.5" thickBot="1">
      <c r="A19" s="271"/>
      <c r="B19" s="272"/>
      <c r="C19" s="649"/>
      <c r="D19" s="650"/>
      <c r="E19" s="273"/>
      <c r="F19" s="273"/>
      <c r="G19" s="274" t="s">
        <v>32</v>
      </c>
      <c r="H19" s="274" t="s">
        <v>32</v>
      </c>
      <c r="I19" s="275" t="s">
        <v>32</v>
      </c>
      <c r="J19" s="239"/>
      <c r="K19" s="239"/>
      <c r="L19" s="239"/>
      <c r="M19" s="239"/>
      <c r="N19" s="271"/>
      <c r="O19" s="271"/>
    </row>
    <row r="20" spans="1:15" s="241" customFormat="1" ht="13.5" thickTop="1">
      <c r="A20" s="239"/>
      <c r="B20" s="277">
        <v>11</v>
      </c>
      <c r="C20" s="651" t="s">
        <v>86</v>
      </c>
      <c r="D20" s="652"/>
      <c r="E20" s="448" t="s">
        <v>15</v>
      </c>
      <c r="F20" s="449" t="s">
        <v>84</v>
      </c>
      <c r="G20" s="450"/>
      <c r="H20" s="450"/>
      <c r="I20" s="451">
        <v>0</v>
      </c>
      <c r="J20" s="239"/>
      <c r="K20" s="239"/>
      <c r="L20" s="239"/>
      <c r="M20" s="239"/>
      <c r="N20" s="239"/>
      <c r="O20" s="239"/>
    </row>
    <row r="21" spans="1:15" s="241" customFormat="1" ht="12.75">
      <c r="A21" s="239"/>
      <c r="B21" s="280"/>
      <c r="C21" s="350"/>
      <c r="D21" s="351"/>
      <c r="E21" s="452" t="s">
        <v>16</v>
      </c>
      <c r="F21" s="453" t="s">
        <v>248</v>
      </c>
      <c r="G21" s="454"/>
      <c r="H21" s="454"/>
      <c r="I21" s="455">
        <v>0</v>
      </c>
      <c r="J21" s="239"/>
      <c r="K21" s="239"/>
      <c r="L21" s="239"/>
      <c r="M21" s="239"/>
      <c r="N21" s="239"/>
      <c r="O21" s="239"/>
    </row>
    <row r="22" spans="1:15" s="241" customFormat="1" ht="12.75">
      <c r="A22" s="239"/>
      <c r="B22" s="283">
        <v>12</v>
      </c>
      <c r="C22" s="636" t="s">
        <v>1</v>
      </c>
      <c r="D22" s="637"/>
      <c r="E22" s="284"/>
      <c r="F22" s="285"/>
      <c r="G22" s="286"/>
      <c r="H22" s="286"/>
      <c r="I22" s="279"/>
      <c r="J22" s="239"/>
      <c r="K22" s="239"/>
      <c r="L22" s="239"/>
      <c r="M22" s="239"/>
      <c r="N22" s="239"/>
      <c r="O22" s="239"/>
    </row>
    <row r="23" spans="1:15" s="241" customFormat="1" ht="12.75">
      <c r="A23" s="239"/>
      <c r="B23" s="283">
        <v>13</v>
      </c>
      <c r="C23" s="636" t="s">
        <v>2</v>
      </c>
      <c r="D23" s="637"/>
      <c r="E23" s="284"/>
      <c r="F23" s="285"/>
      <c r="G23" s="286"/>
      <c r="H23" s="286"/>
      <c r="I23" s="288"/>
      <c r="J23" s="239"/>
      <c r="K23" s="239"/>
      <c r="L23" s="239"/>
      <c r="M23" s="239"/>
      <c r="N23" s="239"/>
      <c r="O23" s="239"/>
    </row>
    <row r="24" spans="1:15" s="241" customFormat="1" ht="12.75">
      <c r="A24" s="239"/>
      <c r="B24" s="289">
        <v>14</v>
      </c>
      <c r="C24" s="634" t="s">
        <v>3</v>
      </c>
      <c r="D24" s="635"/>
      <c r="E24" s="456" t="s">
        <v>21</v>
      </c>
      <c r="F24" s="457" t="s">
        <v>19</v>
      </c>
      <c r="G24" s="458">
        <v>0</v>
      </c>
      <c r="H24" s="458">
        <v>1</v>
      </c>
      <c r="I24" s="459">
        <f>100%-G24-H24</f>
        <v>0</v>
      </c>
      <c r="J24" s="239"/>
      <c r="K24" s="239"/>
      <c r="L24" s="239"/>
      <c r="M24" s="239"/>
      <c r="N24" s="239"/>
      <c r="O24" s="239"/>
    </row>
    <row r="25" spans="1:15" s="241" customFormat="1" ht="12.75">
      <c r="A25" s="239"/>
      <c r="B25" s="282"/>
      <c r="C25" s="632"/>
      <c r="D25" s="633"/>
      <c r="E25" s="452" t="s">
        <v>22</v>
      </c>
      <c r="F25" s="453" t="s">
        <v>18</v>
      </c>
      <c r="G25" s="460">
        <v>0</v>
      </c>
      <c r="H25" s="460">
        <v>0</v>
      </c>
      <c r="I25" s="461">
        <f>100%-G25-H25</f>
        <v>1</v>
      </c>
      <c r="J25" s="239"/>
      <c r="K25" s="239"/>
      <c r="L25" s="239"/>
      <c r="M25" s="239"/>
      <c r="N25" s="239"/>
      <c r="O25" s="239"/>
    </row>
    <row r="26" spans="1:15" s="241" customFormat="1" ht="12.75">
      <c r="A26" s="239"/>
      <c r="B26" s="283">
        <v>15</v>
      </c>
      <c r="C26" s="636" t="s">
        <v>35</v>
      </c>
      <c r="D26" s="637"/>
      <c r="E26" s="655"/>
      <c r="F26" s="656"/>
      <c r="G26" s="287">
        <v>0</v>
      </c>
      <c r="H26" s="287">
        <v>1</v>
      </c>
      <c r="I26" s="288">
        <f>100%-G26-H26</f>
        <v>0</v>
      </c>
      <c r="J26" s="239"/>
      <c r="K26" s="239"/>
      <c r="L26" s="239"/>
      <c r="M26" s="239"/>
      <c r="N26" s="239"/>
      <c r="O26" s="239"/>
    </row>
    <row r="27" spans="1:15" s="241" customFormat="1" ht="12.75">
      <c r="A27" s="239"/>
      <c r="B27" s="289">
        <v>16</v>
      </c>
      <c r="C27" s="634" t="s">
        <v>4</v>
      </c>
      <c r="D27" s="635"/>
      <c r="E27" s="456" t="s">
        <v>23</v>
      </c>
      <c r="F27" s="457" t="s">
        <v>20</v>
      </c>
      <c r="G27" s="450"/>
      <c r="H27" s="450"/>
      <c r="I27" s="451">
        <v>0</v>
      </c>
      <c r="J27" s="239"/>
      <c r="K27" s="239"/>
      <c r="L27" s="239"/>
      <c r="M27" s="239"/>
      <c r="N27" s="239"/>
      <c r="O27" s="239"/>
    </row>
    <row r="28" spans="1:15" s="241" customFormat="1" ht="12.75">
      <c r="A28" s="239"/>
      <c r="B28" s="282"/>
      <c r="C28" s="632"/>
      <c r="D28" s="633"/>
      <c r="E28" s="452" t="s">
        <v>24</v>
      </c>
      <c r="F28" s="453" t="s">
        <v>18</v>
      </c>
      <c r="G28" s="454"/>
      <c r="H28" s="454"/>
      <c r="I28" s="461"/>
      <c r="J28" s="239"/>
      <c r="K28" s="239"/>
      <c r="L28" s="239"/>
      <c r="M28" s="239"/>
      <c r="N28" s="239"/>
      <c r="O28" s="239"/>
    </row>
    <row r="29" spans="1:15" s="241" customFormat="1" ht="12.75">
      <c r="A29" s="239"/>
      <c r="B29" s="289">
        <v>17</v>
      </c>
      <c r="C29" s="634" t="s">
        <v>5</v>
      </c>
      <c r="D29" s="635"/>
      <c r="E29" s="456" t="s">
        <v>33</v>
      </c>
      <c r="F29" s="457" t="s">
        <v>20</v>
      </c>
      <c r="G29" s="450"/>
      <c r="H29" s="450"/>
      <c r="I29" s="462">
        <f>I27</f>
        <v>0</v>
      </c>
      <c r="J29" s="239"/>
      <c r="K29" s="239"/>
      <c r="L29" s="239"/>
      <c r="M29" s="239"/>
      <c r="N29" s="239"/>
      <c r="O29" s="239"/>
    </row>
    <row r="30" spans="1:15" s="241" customFormat="1" ht="12.75">
      <c r="A30" s="239"/>
      <c r="B30" s="282"/>
      <c r="C30" s="632"/>
      <c r="D30" s="633"/>
      <c r="E30" s="452" t="s">
        <v>34</v>
      </c>
      <c r="F30" s="453" t="s">
        <v>18</v>
      </c>
      <c r="G30" s="463"/>
      <c r="H30" s="454"/>
      <c r="I30" s="461"/>
      <c r="J30" s="239"/>
      <c r="K30" s="239"/>
      <c r="L30" s="239"/>
      <c r="M30" s="239"/>
      <c r="N30" s="239"/>
      <c r="O30" s="239"/>
    </row>
    <row r="31" spans="1:15" s="241" customFormat="1" ht="13.5" customHeight="1">
      <c r="A31" s="239"/>
      <c r="B31" s="283">
        <v>18</v>
      </c>
      <c r="C31" s="636" t="s">
        <v>6</v>
      </c>
      <c r="D31" s="637"/>
      <c r="E31" s="284"/>
      <c r="F31" s="285"/>
      <c r="G31" s="286"/>
      <c r="H31" s="286"/>
      <c r="I31" s="288"/>
      <c r="J31" s="239"/>
      <c r="K31" s="239"/>
      <c r="L31" s="239"/>
      <c r="M31" s="239"/>
      <c r="N31" s="239"/>
      <c r="O31" s="239"/>
    </row>
    <row r="32" spans="1:15" s="241" customFormat="1" ht="12.75">
      <c r="A32" s="239"/>
      <c r="B32" s="326">
        <v>19</v>
      </c>
      <c r="C32" s="638" t="s">
        <v>7</v>
      </c>
      <c r="D32" s="639"/>
      <c r="E32" s="327"/>
      <c r="F32" s="328"/>
      <c r="G32" s="329"/>
      <c r="H32" s="329"/>
      <c r="I32" s="330"/>
      <c r="J32" s="239"/>
      <c r="K32" s="336" t="s">
        <v>193</v>
      </c>
      <c r="L32" s="331"/>
      <c r="M32" s="331"/>
      <c r="N32" s="331"/>
      <c r="O32" s="239"/>
    </row>
    <row r="33" spans="1:15" s="241" customFormat="1" ht="12.75">
      <c r="A33" s="239"/>
      <c r="B33" s="326">
        <v>20</v>
      </c>
      <c r="C33" s="638" t="s">
        <v>8</v>
      </c>
      <c r="D33" s="639"/>
      <c r="E33" s="327"/>
      <c r="F33" s="328"/>
      <c r="G33" s="329"/>
      <c r="H33" s="329"/>
      <c r="I33" s="330"/>
      <c r="J33" s="239"/>
      <c r="K33" s="336" t="s">
        <v>193</v>
      </c>
      <c r="L33" s="331"/>
      <c r="M33" s="331"/>
      <c r="N33" s="331"/>
      <c r="O33" s="239"/>
    </row>
    <row r="34" spans="1:15" s="241" customFormat="1" ht="12.75">
      <c r="A34" s="239"/>
      <c r="B34" s="326">
        <v>21</v>
      </c>
      <c r="C34" s="638" t="s">
        <v>9</v>
      </c>
      <c r="D34" s="639"/>
      <c r="E34" s="327"/>
      <c r="F34" s="328"/>
      <c r="G34" s="329"/>
      <c r="H34" s="329"/>
      <c r="I34" s="330"/>
      <c r="J34" s="239"/>
      <c r="K34" s="336" t="s">
        <v>193</v>
      </c>
      <c r="L34" s="331"/>
      <c r="M34" s="331"/>
      <c r="N34" s="331"/>
      <c r="O34" s="239"/>
    </row>
    <row r="35" spans="1:15" s="241" customFormat="1" ht="12.75">
      <c r="A35" s="239"/>
      <c r="B35" s="283">
        <v>22</v>
      </c>
      <c r="C35" s="636" t="s">
        <v>10</v>
      </c>
      <c r="D35" s="637"/>
      <c r="E35" s="284"/>
      <c r="F35" s="285"/>
      <c r="G35" s="286"/>
      <c r="H35" s="286"/>
      <c r="I35" s="288"/>
      <c r="J35" s="239"/>
      <c r="K35" s="239"/>
      <c r="L35" s="239"/>
      <c r="M35" s="239"/>
      <c r="N35" s="239"/>
      <c r="O35" s="239"/>
    </row>
    <row r="36" spans="1:15" s="241" customFormat="1" ht="12.75">
      <c r="A36" s="239"/>
      <c r="B36" s="283">
        <v>23</v>
      </c>
      <c r="C36" s="636" t="s">
        <v>11</v>
      </c>
      <c r="D36" s="637"/>
      <c r="E36" s="284"/>
      <c r="F36" s="285"/>
      <c r="G36" s="286"/>
      <c r="H36" s="286"/>
      <c r="I36" s="288"/>
      <c r="J36" s="239"/>
      <c r="K36" s="239"/>
      <c r="L36" s="239"/>
      <c r="M36" s="239"/>
      <c r="N36" s="239"/>
      <c r="O36" s="239"/>
    </row>
    <row r="37" spans="1:15" s="241" customFormat="1" ht="12.75">
      <c r="A37" s="239"/>
      <c r="B37" s="283">
        <v>24</v>
      </c>
      <c r="C37" s="636" t="s">
        <v>12</v>
      </c>
      <c r="D37" s="637"/>
      <c r="E37" s="284"/>
      <c r="F37" s="285"/>
      <c r="G37" s="286"/>
      <c r="H37" s="286"/>
      <c r="I37" s="288"/>
      <c r="J37" s="239"/>
      <c r="K37" s="239"/>
      <c r="L37" s="239"/>
      <c r="M37" s="239"/>
      <c r="N37" s="239"/>
      <c r="O37" s="239"/>
    </row>
    <row r="38" spans="1:15" s="241" customFormat="1" ht="12.75">
      <c r="A38" s="239"/>
      <c r="B38" s="283">
        <v>25</v>
      </c>
      <c r="C38" s="636" t="s">
        <v>13</v>
      </c>
      <c r="D38" s="637"/>
      <c r="E38" s="284"/>
      <c r="F38" s="285"/>
      <c r="G38" s="286"/>
      <c r="H38" s="286"/>
      <c r="I38" s="288"/>
      <c r="J38" s="239"/>
      <c r="K38" s="239"/>
      <c r="L38" s="239"/>
      <c r="M38" s="239"/>
      <c r="N38" s="239"/>
      <c r="O38" s="239"/>
    </row>
    <row r="39" spans="1:15" s="241" customFormat="1" ht="13.5" thickBot="1">
      <c r="A39" s="239"/>
      <c r="B39" s="290">
        <v>26</v>
      </c>
      <c r="C39" s="630" t="s">
        <v>14</v>
      </c>
      <c r="D39" s="631"/>
      <c r="E39" s="291"/>
      <c r="F39" s="292"/>
      <c r="G39" s="293"/>
      <c r="H39" s="293"/>
      <c r="I39" s="294"/>
      <c r="J39" s="239"/>
      <c r="K39" s="239"/>
      <c r="L39" s="239"/>
      <c r="M39" s="239"/>
      <c r="N39" s="239"/>
      <c r="O39" s="239"/>
    </row>
    <row r="40" spans="1:15" s="241" customFormat="1" ht="12.75">
      <c r="A40" s="239"/>
      <c r="B40" s="295">
        <v>97</v>
      </c>
      <c r="C40" s="640" t="s">
        <v>67</v>
      </c>
      <c r="D40" s="641"/>
      <c r="E40" s="641"/>
      <c r="F40" s="642"/>
      <c r="G40" s="278">
        <v>0</v>
      </c>
      <c r="H40" s="278">
        <v>1</v>
      </c>
      <c r="I40" s="279">
        <f>100%-G40-H40</f>
        <v>0</v>
      </c>
      <c r="J40" s="239"/>
      <c r="K40" s="239"/>
      <c r="L40" s="239"/>
      <c r="M40" s="239"/>
      <c r="N40" s="239"/>
      <c r="O40" s="239"/>
    </row>
    <row r="41" spans="1:15" s="241" customFormat="1" ht="12.75">
      <c r="A41" s="239"/>
      <c r="B41" s="296">
        <v>98</v>
      </c>
      <c r="C41" s="645" t="s">
        <v>37</v>
      </c>
      <c r="D41" s="646"/>
      <c r="E41" s="297"/>
      <c r="F41" s="285"/>
      <c r="G41" s="286"/>
      <c r="H41" s="286"/>
      <c r="I41" s="288"/>
      <c r="J41" s="239"/>
      <c r="K41" s="239"/>
      <c r="L41" s="239"/>
      <c r="M41" s="239"/>
      <c r="N41" s="239"/>
      <c r="O41" s="239"/>
    </row>
    <row r="42" spans="1:15" s="241" customFormat="1" ht="13.5" thickBot="1">
      <c r="A42" s="239"/>
      <c r="B42" s="298"/>
      <c r="C42" s="643" t="s">
        <v>39</v>
      </c>
      <c r="D42" s="644"/>
      <c r="E42" s="299"/>
      <c r="F42" s="292"/>
      <c r="G42" s="300"/>
      <c r="H42" s="300"/>
      <c r="I42" s="301"/>
      <c r="J42" s="239"/>
      <c r="K42" s="239"/>
      <c r="L42" s="239"/>
      <c r="M42" s="239"/>
      <c r="N42" s="239"/>
      <c r="O42" s="239"/>
    </row>
    <row r="43" spans="1:15" s="241" customFormat="1" ht="12.75">
      <c r="A43" s="239"/>
      <c r="B43" s="239"/>
      <c r="C43" s="239"/>
      <c r="D43" s="239"/>
      <c r="E43" s="239"/>
      <c r="F43" s="239"/>
      <c r="G43" s="258"/>
      <c r="H43" s="258"/>
      <c r="I43" s="258"/>
      <c r="J43" s="239"/>
      <c r="K43" s="239"/>
      <c r="L43" s="239"/>
      <c r="M43" s="239"/>
      <c r="N43" s="239"/>
      <c r="O43" s="239"/>
    </row>
    <row r="44" spans="1:15" s="241" customFormat="1" ht="12.75">
      <c r="A44" s="239"/>
      <c r="B44" s="259" t="s">
        <v>79</v>
      </c>
      <c r="C44" s="239"/>
      <c r="D44" s="239"/>
      <c r="E44" s="239"/>
      <c r="F44" s="239"/>
      <c r="G44" s="239"/>
      <c r="H44" s="239"/>
      <c r="I44" s="239"/>
      <c r="J44" s="239"/>
      <c r="K44" s="239"/>
      <c r="L44" s="239"/>
      <c r="M44" s="239"/>
      <c r="N44" s="239"/>
      <c r="O44" s="239"/>
    </row>
    <row r="45" spans="1:15" s="241" customFormat="1" ht="12.75">
      <c r="A45" s="239"/>
      <c r="B45" s="302" t="s">
        <v>201</v>
      </c>
      <c r="C45" s="239"/>
      <c r="D45" s="239"/>
      <c r="E45" s="239"/>
      <c r="F45" s="239"/>
      <c r="G45" s="239"/>
      <c r="H45" s="239"/>
      <c r="I45" s="239"/>
      <c r="J45" s="239"/>
      <c r="K45" s="239"/>
      <c r="L45" s="239"/>
      <c r="M45" s="239"/>
      <c r="N45" s="239"/>
      <c r="O45" s="239"/>
    </row>
    <row r="46" spans="1:15" s="241" customFormat="1" ht="13.5" thickBot="1">
      <c r="A46" s="239"/>
      <c r="B46" s="239"/>
      <c r="C46" s="239"/>
      <c r="D46" s="239"/>
      <c r="E46" s="239"/>
      <c r="F46" s="239"/>
      <c r="G46" s="239"/>
      <c r="H46" s="239"/>
      <c r="I46" s="239"/>
      <c r="J46" s="239"/>
      <c r="K46" s="239"/>
      <c r="L46" s="239"/>
      <c r="M46" s="239"/>
      <c r="N46" s="239"/>
      <c r="O46" s="239"/>
    </row>
    <row r="47" spans="1:15" s="241" customFormat="1" ht="12.75">
      <c r="A47" s="239"/>
      <c r="B47" s="621" t="s">
        <v>0</v>
      </c>
      <c r="C47" s="622"/>
      <c r="D47" s="625" t="s">
        <v>186</v>
      </c>
      <c r="E47" s="627" t="s">
        <v>90</v>
      </c>
      <c r="F47" s="628"/>
      <c r="G47" s="628"/>
      <c r="H47" s="628"/>
      <c r="I47" s="628"/>
      <c r="J47" s="628"/>
      <c r="K47" s="628"/>
      <c r="L47" s="628"/>
      <c r="M47" s="628"/>
      <c r="N47" s="629"/>
      <c r="O47" s="239"/>
    </row>
    <row r="48" spans="1:15" s="241" customFormat="1" ht="13.5" thickBot="1">
      <c r="A48" s="239"/>
      <c r="B48" s="623"/>
      <c r="C48" s="624"/>
      <c r="D48" s="626"/>
      <c r="E48" s="303">
        <f>VR</f>
        <v>1</v>
      </c>
      <c r="F48" s="304">
        <f>E48+1</f>
        <v>2</v>
      </c>
      <c r="G48" s="304">
        <f t="shared" ref="G48:M48" si="0">F48+1</f>
        <v>3</v>
      </c>
      <c r="H48" s="304">
        <f t="shared" si="0"/>
        <v>4</v>
      </c>
      <c r="I48" s="304">
        <f t="shared" si="0"/>
        <v>5</v>
      </c>
      <c r="J48" s="304">
        <f t="shared" si="0"/>
        <v>6</v>
      </c>
      <c r="K48" s="304">
        <f t="shared" si="0"/>
        <v>7</v>
      </c>
      <c r="L48" s="304">
        <f t="shared" si="0"/>
        <v>8</v>
      </c>
      <c r="M48" s="304">
        <f t="shared" si="0"/>
        <v>9</v>
      </c>
      <c r="N48" s="305">
        <f>M48+1</f>
        <v>10</v>
      </c>
      <c r="O48" s="239"/>
    </row>
    <row r="49" spans="1:15" s="241" customFormat="1" ht="13.5" customHeight="1" thickTop="1">
      <c r="A49" s="239"/>
      <c r="B49" s="613" t="s">
        <v>251</v>
      </c>
      <c r="C49" s="614"/>
      <c r="D49" s="319" t="s">
        <v>249</v>
      </c>
      <c r="E49" s="323"/>
      <c r="F49" s="324"/>
      <c r="G49" s="324"/>
      <c r="H49" s="324"/>
      <c r="I49" s="324"/>
      <c r="J49" s="324"/>
      <c r="K49" s="324"/>
      <c r="L49" s="324"/>
      <c r="M49" s="324"/>
      <c r="N49" s="325"/>
      <c r="O49" s="239"/>
    </row>
    <row r="50" spans="1:15" s="241" customFormat="1" ht="13.5" customHeight="1">
      <c r="A50" s="239"/>
      <c r="B50" s="615"/>
      <c r="C50" s="616"/>
      <c r="D50" s="321" t="s">
        <v>250</v>
      </c>
      <c r="E50" s="322">
        <v>1</v>
      </c>
      <c r="F50" s="317">
        <v>1</v>
      </c>
      <c r="G50" s="317">
        <v>1</v>
      </c>
      <c r="H50" s="317">
        <v>1</v>
      </c>
      <c r="I50" s="317">
        <v>1</v>
      </c>
      <c r="J50" s="317">
        <v>1</v>
      </c>
      <c r="K50" s="317">
        <v>1</v>
      </c>
      <c r="L50" s="317">
        <v>1</v>
      </c>
      <c r="M50" s="317">
        <v>1</v>
      </c>
      <c r="N50" s="318">
        <v>1</v>
      </c>
      <c r="O50" s="239"/>
    </row>
    <row r="51" spans="1:15" s="241" customFormat="1" ht="12.75">
      <c r="A51" s="239"/>
      <c r="B51" s="617" t="s">
        <v>252</v>
      </c>
      <c r="C51" s="618"/>
      <c r="D51" s="341" t="s">
        <v>84</v>
      </c>
      <c r="E51" s="342"/>
      <c r="F51" s="343"/>
      <c r="G51" s="343"/>
      <c r="H51" s="343"/>
      <c r="I51" s="343"/>
      <c r="J51" s="343"/>
      <c r="K51" s="343"/>
      <c r="L51" s="343"/>
      <c r="M51" s="343"/>
      <c r="N51" s="344"/>
      <c r="O51" s="239"/>
    </row>
    <row r="52" spans="1:15" s="241" customFormat="1" ht="13.5" thickBot="1">
      <c r="A52" s="239"/>
      <c r="B52" s="619"/>
      <c r="C52" s="620"/>
      <c r="D52" s="306" t="s">
        <v>248</v>
      </c>
      <c r="E52" s="517">
        <v>0</v>
      </c>
      <c r="F52" s="518">
        <v>0</v>
      </c>
      <c r="G52" s="518">
        <v>1</v>
      </c>
      <c r="H52" s="518">
        <v>1</v>
      </c>
      <c r="I52" s="518">
        <v>1</v>
      </c>
      <c r="J52" s="518">
        <v>1</v>
      </c>
      <c r="K52" s="518">
        <v>1</v>
      </c>
      <c r="L52" s="518">
        <v>1</v>
      </c>
      <c r="M52" s="518">
        <v>1</v>
      </c>
      <c r="N52" s="519">
        <v>1</v>
      </c>
      <c r="O52" s="239"/>
    </row>
    <row r="53" spans="1:15" s="241" customFormat="1" ht="12.75">
      <c r="A53" s="239"/>
      <c r="B53" s="239"/>
      <c r="C53" s="239"/>
      <c r="D53" s="239"/>
      <c r="E53" s="239"/>
      <c r="F53" s="239"/>
      <c r="G53" s="258"/>
      <c r="H53" s="258"/>
      <c r="I53" s="258"/>
      <c r="J53" s="239"/>
      <c r="K53" s="239"/>
      <c r="L53" s="239"/>
      <c r="M53" s="239"/>
      <c r="N53" s="239"/>
      <c r="O53" s="239"/>
    </row>
    <row r="54" spans="1:15" ht="12.75">
      <c r="A54" s="239"/>
      <c r="B54" s="259" t="s">
        <v>188</v>
      </c>
      <c r="C54" s="239"/>
      <c r="D54" s="239"/>
      <c r="E54" s="239"/>
      <c r="F54" s="239"/>
      <c r="G54" s="239"/>
      <c r="H54" s="239"/>
      <c r="I54" s="239"/>
      <c r="J54" s="239"/>
      <c r="K54" s="239"/>
      <c r="L54" s="239"/>
      <c r="M54" s="239"/>
      <c r="N54" s="239"/>
      <c r="O54" s="239"/>
    </row>
    <row r="55" spans="1:15" ht="12.75">
      <c r="A55" s="239"/>
      <c r="B55" s="302" t="s">
        <v>201</v>
      </c>
      <c r="C55" s="239"/>
      <c r="D55" s="239"/>
      <c r="E55" s="239"/>
      <c r="F55" s="239"/>
      <c r="G55" s="239"/>
      <c r="H55" s="239"/>
      <c r="I55" s="239"/>
      <c r="J55" s="239"/>
      <c r="K55" s="239"/>
      <c r="L55" s="239"/>
      <c r="M55" s="239"/>
      <c r="N55" s="239"/>
      <c r="O55" s="239"/>
    </row>
    <row r="56" spans="1:15" ht="13.5" thickBot="1">
      <c r="A56" s="239"/>
      <c r="B56" s="239"/>
      <c r="C56" s="239"/>
      <c r="D56" s="239"/>
      <c r="E56" s="239"/>
      <c r="F56" s="239"/>
      <c r="G56" s="239"/>
      <c r="H56" s="239"/>
      <c r="I56" s="239"/>
      <c r="J56" s="239"/>
      <c r="K56" s="239"/>
      <c r="L56" s="239"/>
      <c r="M56" s="239"/>
      <c r="N56" s="239"/>
      <c r="O56" s="239"/>
    </row>
    <row r="57" spans="1:15" ht="12.75">
      <c r="A57" s="239"/>
      <c r="B57" s="621" t="s">
        <v>0</v>
      </c>
      <c r="C57" s="622"/>
      <c r="D57" s="625" t="s">
        <v>186</v>
      </c>
      <c r="E57" s="627" t="s">
        <v>90</v>
      </c>
      <c r="F57" s="628"/>
      <c r="G57" s="628"/>
      <c r="H57" s="628"/>
      <c r="I57" s="628"/>
      <c r="J57" s="628"/>
      <c r="K57" s="628"/>
      <c r="L57" s="628"/>
      <c r="M57" s="628"/>
      <c r="N57" s="629"/>
      <c r="O57" s="239"/>
    </row>
    <row r="58" spans="1:15" ht="13.5" thickBot="1">
      <c r="A58" s="239"/>
      <c r="B58" s="623"/>
      <c r="C58" s="624"/>
      <c r="D58" s="626"/>
      <c r="E58" s="303">
        <f>VR</f>
        <v>1</v>
      </c>
      <c r="F58" s="304">
        <f t="shared" ref="F58:N58" si="1">E58+1</f>
        <v>2</v>
      </c>
      <c r="G58" s="304">
        <f t="shared" si="1"/>
        <v>3</v>
      </c>
      <c r="H58" s="304">
        <f t="shared" si="1"/>
        <v>4</v>
      </c>
      <c r="I58" s="304">
        <f t="shared" si="1"/>
        <v>5</v>
      </c>
      <c r="J58" s="304">
        <f t="shared" si="1"/>
        <v>6</v>
      </c>
      <c r="K58" s="304">
        <f t="shared" si="1"/>
        <v>7</v>
      </c>
      <c r="L58" s="304">
        <f t="shared" si="1"/>
        <v>8</v>
      </c>
      <c r="M58" s="304">
        <f t="shared" si="1"/>
        <v>9</v>
      </c>
      <c r="N58" s="305">
        <f t="shared" si="1"/>
        <v>10</v>
      </c>
      <c r="O58" s="239"/>
    </row>
    <row r="59" spans="1:15" ht="13.5" customHeight="1" thickTop="1">
      <c r="A59" s="239"/>
      <c r="B59" s="613" t="s">
        <v>251</v>
      </c>
      <c r="C59" s="614"/>
      <c r="D59" s="319" t="s">
        <v>249</v>
      </c>
      <c r="E59" s="323"/>
      <c r="F59" s="324"/>
      <c r="G59" s="324"/>
      <c r="H59" s="324"/>
      <c r="I59" s="324"/>
      <c r="J59" s="324"/>
      <c r="K59" s="324"/>
      <c r="L59" s="324"/>
      <c r="M59" s="324"/>
      <c r="N59" s="325"/>
      <c r="O59" s="239"/>
    </row>
    <row r="60" spans="1:15" ht="13.5" customHeight="1">
      <c r="A60" s="239"/>
      <c r="B60" s="615"/>
      <c r="C60" s="616"/>
      <c r="D60" s="321" t="s">
        <v>250</v>
      </c>
      <c r="E60" s="558"/>
      <c r="F60" s="559"/>
      <c r="G60" s="559"/>
      <c r="H60" s="559"/>
      <c r="I60" s="559"/>
      <c r="J60" s="559"/>
      <c r="K60" s="559"/>
      <c r="L60" s="559"/>
      <c r="M60" s="559"/>
      <c r="N60" s="560"/>
      <c r="O60" s="239"/>
    </row>
    <row r="61" spans="1:15" ht="12.75" customHeight="1">
      <c r="A61" s="239"/>
      <c r="B61" s="617" t="s">
        <v>252</v>
      </c>
      <c r="C61" s="618"/>
      <c r="D61" s="341" t="s">
        <v>84</v>
      </c>
      <c r="E61" s="342"/>
      <c r="F61" s="343"/>
      <c r="G61" s="343"/>
      <c r="H61" s="343"/>
      <c r="I61" s="343"/>
      <c r="J61" s="343"/>
      <c r="K61" s="343"/>
      <c r="L61" s="343"/>
      <c r="M61" s="343"/>
      <c r="N61" s="344"/>
      <c r="O61" s="239"/>
    </row>
    <row r="62" spans="1:15" ht="13.5" thickBot="1">
      <c r="A62" s="239"/>
      <c r="B62" s="619"/>
      <c r="C62" s="620"/>
      <c r="D62" s="306" t="s">
        <v>248</v>
      </c>
      <c r="E62" s="517">
        <v>1</v>
      </c>
      <c r="F62" s="518">
        <v>1</v>
      </c>
      <c r="G62" s="518">
        <v>1</v>
      </c>
      <c r="H62" s="518">
        <v>1</v>
      </c>
      <c r="I62" s="518">
        <v>1</v>
      </c>
      <c r="J62" s="518">
        <v>1</v>
      </c>
      <c r="K62" s="518">
        <v>1</v>
      </c>
      <c r="L62" s="518">
        <v>1</v>
      </c>
      <c r="M62" s="518">
        <v>1</v>
      </c>
      <c r="N62" s="519">
        <v>1</v>
      </c>
      <c r="O62" s="239"/>
    </row>
    <row r="63" spans="1:15" ht="12.75">
      <c r="A63" s="239"/>
      <c r="B63" s="239"/>
      <c r="C63" s="239"/>
      <c r="D63" s="239"/>
      <c r="E63" s="239"/>
      <c r="F63" s="239"/>
      <c r="G63" s="511"/>
      <c r="H63" s="511"/>
      <c r="I63" s="511"/>
      <c r="J63" s="239"/>
      <c r="K63" s="239"/>
      <c r="L63" s="239"/>
      <c r="M63" s="239"/>
      <c r="N63" s="239"/>
      <c r="O63" s="239"/>
    </row>
    <row r="64" spans="1:15" ht="12.75" hidden="1" customHeight="1">
      <c r="A64" s="239"/>
      <c r="B64" s="239"/>
      <c r="C64" s="239"/>
      <c r="D64" s="239"/>
      <c r="E64" s="239"/>
      <c r="F64" s="239"/>
      <c r="G64" s="258"/>
      <c r="H64" s="258"/>
      <c r="I64" s="258"/>
      <c r="J64" s="239"/>
      <c r="K64" s="239"/>
      <c r="L64" s="239"/>
      <c r="M64" s="239"/>
      <c r="N64" s="239"/>
      <c r="O64" s="239"/>
    </row>
    <row r="65" spans="1:15" ht="12.75" hidden="1" customHeight="1" thickBot="1">
      <c r="A65" s="239"/>
      <c r="O65" s="239"/>
    </row>
    <row r="66" spans="1:15" ht="12.75" hidden="1" customHeight="1">
      <c r="A66" s="239"/>
      <c r="B66" s="617" t="s">
        <v>210</v>
      </c>
      <c r="C66" s="618"/>
      <c r="D66" s="475" t="s">
        <v>191</v>
      </c>
      <c r="E66" s="476" t="e">
        <f>IF(AND(#REF!&gt;0,E60&gt;0),1,IF(#REF!&gt;0,2,IF(E60&gt;0,3,4)))</f>
        <v>#REF!</v>
      </c>
      <c r="F66" s="477" t="e">
        <f>IF(AND(#REF!&gt;0,F60&gt;0),1,IF(#REF!&gt;0,2,IF(F60&gt;0,3,4)))</f>
        <v>#REF!</v>
      </c>
      <c r="G66" s="477" t="e">
        <f>IF(AND(#REF!&gt;0,G60&gt;0),1,IF(#REF!&gt;0,2,IF(G60&gt;0,3,4)))</f>
        <v>#REF!</v>
      </c>
      <c r="H66" s="477" t="e">
        <f>IF(AND(#REF!&gt;0,H60&gt;0),1,IF(#REF!&gt;0,2,IF(H60&gt;0,3,4)))</f>
        <v>#REF!</v>
      </c>
      <c r="I66" s="477" t="e">
        <f>IF(AND(#REF!&gt;0,I60&gt;0),1,IF(#REF!&gt;0,2,IF(I60&gt;0,3,4)))</f>
        <v>#REF!</v>
      </c>
      <c r="J66" s="477" t="e">
        <f>IF(AND(#REF!&gt;0,J60&gt;0),1,IF(#REF!&gt;0,2,IF(J60&gt;0,3,4)))</f>
        <v>#REF!</v>
      </c>
      <c r="K66" s="477" t="e">
        <f>IF(AND(#REF!&gt;0,K60&gt;0),1,IF(#REF!&gt;0,2,IF(K60&gt;0,3,4)))</f>
        <v>#REF!</v>
      </c>
      <c r="L66" s="477" t="e">
        <f>IF(AND(#REF!&gt;0,L60&gt;0),1,IF(#REF!&gt;0,2,IF(L60&gt;0,3,4)))</f>
        <v>#REF!</v>
      </c>
      <c r="M66" s="477" t="e">
        <f>IF(AND(#REF!&gt;0,M60&gt;0),1,IF(#REF!&gt;0,2,IF(M60&gt;0,3,4)))</f>
        <v>#REF!</v>
      </c>
      <c r="N66" s="478" t="e">
        <f>IF(AND(#REF!&gt;0,N60&gt;0),1,IF(#REF!&gt;0,2,IF(N60&gt;0,3,4)))</f>
        <v>#REF!</v>
      </c>
      <c r="O66" s="239"/>
    </row>
    <row r="67" spans="1:15" ht="12.75" hidden="1" customHeight="1" thickBot="1">
      <c r="B67" s="619"/>
      <c r="C67" s="620"/>
      <c r="D67" s="479" t="s">
        <v>192</v>
      </c>
      <c r="E67" s="480">
        <f t="shared" ref="E67:N67" si="2">IF(AND(E50&gt;0,E61&gt;0),1,IF(E50&gt;0,2,IF(E61&gt;0,3,4)))</f>
        <v>2</v>
      </c>
      <c r="F67" s="481">
        <f t="shared" si="2"/>
        <v>2</v>
      </c>
      <c r="G67" s="481">
        <f t="shared" si="2"/>
        <v>2</v>
      </c>
      <c r="H67" s="481">
        <f t="shared" si="2"/>
        <v>2</v>
      </c>
      <c r="I67" s="481">
        <f t="shared" si="2"/>
        <v>2</v>
      </c>
      <c r="J67" s="481">
        <f t="shared" si="2"/>
        <v>2</v>
      </c>
      <c r="K67" s="481">
        <f t="shared" si="2"/>
        <v>2</v>
      </c>
      <c r="L67" s="481">
        <f t="shared" si="2"/>
        <v>2</v>
      </c>
      <c r="M67" s="481">
        <f t="shared" si="2"/>
        <v>2</v>
      </c>
      <c r="N67" s="482">
        <f t="shared" si="2"/>
        <v>2</v>
      </c>
    </row>
    <row r="68" spans="1:15" ht="12.75" hidden="1" customHeight="1"/>
    <row r="69" spans="1:15" ht="0" hidden="1" customHeight="1"/>
    <row r="70" spans="1:15" ht="0" hidden="1" customHeight="1"/>
    <row r="71" spans="1:15" ht="0" hidden="1" customHeight="1"/>
    <row r="72" spans="1:15" ht="0" hidden="1" customHeight="1"/>
    <row r="73" spans="1:15" ht="0" hidden="1" customHeight="1"/>
  </sheetData>
  <sheetProtection algorithmName="SHA-512" hashValue="wYjP9HlCWUdnCEOktxpxrOQ609F/9fwsQYIg1XqJbT7u1ssFNwUVS6f/7TVxLFmJMRbE8ePiznZJkddKREm0aA==" saltValue="datuSK3TfwNwK554dcFvuw==" spinCount="100000" sheet="1" formatRows="0"/>
  <mergeCells count="41">
    <mergeCell ref="B17:B18"/>
    <mergeCell ref="C17:D18"/>
    <mergeCell ref="E17:E18"/>
    <mergeCell ref="F17:F18"/>
    <mergeCell ref="G17:G18"/>
    <mergeCell ref="C27:D27"/>
    <mergeCell ref="I17:I18"/>
    <mergeCell ref="C19:D19"/>
    <mergeCell ref="C20:D20"/>
    <mergeCell ref="H17:H18"/>
    <mergeCell ref="C22:D22"/>
    <mergeCell ref="C23:D23"/>
    <mergeCell ref="C24:D24"/>
    <mergeCell ref="C25:D25"/>
    <mergeCell ref="C26:F26"/>
    <mergeCell ref="B66:C67"/>
    <mergeCell ref="C39:D39"/>
    <mergeCell ref="C28:D28"/>
    <mergeCell ref="C29:D29"/>
    <mergeCell ref="C30:D30"/>
    <mergeCell ref="C31:D31"/>
    <mergeCell ref="C32:D32"/>
    <mergeCell ref="C33:D33"/>
    <mergeCell ref="C34:D34"/>
    <mergeCell ref="C35:D35"/>
    <mergeCell ref="C36:D36"/>
    <mergeCell ref="C37:D37"/>
    <mergeCell ref="C38:D38"/>
    <mergeCell ref="C40:F40"/>
    <mergeCell ref="C42:D42"/>
    <mergeCell ref="C41:D41"/>
    <mergeCell ref="D57:D58"/>
    <mergeCell ref="E57:N57"/>
    <mergeCell ref="D47:D48"/>
    <mergeCell ref="E47:N47"/>
    <mergeCell ref="B47:C48"/>
    <mergeCell ref="B59:C60"/>
    <mergeCell ref="B61:C62"/>
    <mergeCell ref="B49:C50"/>
    <mergeCell ref="B51:C52"/>
    <mergeCell ref="B57:C58"/>
  </mergeCells>
  <pageMargins left="0.70866141732283472" right="0.70866141732283472" top="0.78740157480314965" bottom="0.78740157480314965" header="0.31496062992125984" footer="0.31496062992125984"/>
  <pageSetup paperSize="9" scale="76" fitToHeight="2" orientation="landscape" r:id="rId1"/>
  <headerFooter>
    <oddHeader>&amp;F</oddHeader>
    <oddFooter>&amp;A</oddFooter>
  </headerFooter>
  <rowBreaks count="2" manualBreakCount="2">
    <brk id="14" min="1" max="13" man="1"/>
    <brk id="43"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FF00"/>
  </sheetPr>
  <dimension ref="A1:O78"/>
  <sheetViews>
    <sheetView showGridLines="0" zoomScaleNormal="100" zoomScaleSheetLayoutView="100" workbookViewId="0">
      <selection activeCell="F42" sqref="F42"/>
    </sheetView>
  </sheetViews>
  <sheetFormatPr defaultColWidth="0" defaultRowHeight="0" customHeight="1" zeroHeight="1"/>
  <cols>
    <col min="1" max="1" width="4.7109375" style="4" customWidth="1"/>
    <col min="2" max="2" width="6.7109375" style="4" customWidth="1"/>
    <col min="3" max="3" width="33.7109375" style="4" customWidth="1"/>
    <col min="4" max="4" width="13.7109375" style="4" customWidth="1"/>
    <col min="5" max="6" width="11.7109375" style="4" customWidth="1"/>
    <col min="7" max="9" width="11.7109375" style="30" customWidth="1"/>
    <col min="10" max="14" width="11.7109375" style="4" customWidth="1"/>
    <col min="15" max="15" width="4.7109375" style="4" customWidth="1"/>
    <col min="16" max="16384" width="9.140625" style="4" hidden="1"/>
  </cols>
  <sheetData>
    <row r="1" spans="1:15" customFormat="1" ht="12.75">
      <c r="A1" s="5"/>
      <c r="B1" s="5"/>
      <c r="C1" s="5"/>
      <c r="D1" s="5"/>
      <c r="E1" s="5"/>
      <c r="F1" s="5"/>
      <c r="G1" s="164"/>
      <c r="H1" s="164"/>
      <c r="I1" s="164"/>
      <c r="J1" s="5"/>
      <c r="K1" s="5"/>
      <c r="L1" s="5"/>
      <c r="M1" s="5"/>
      <c r="N1" s="5"/>
      <c r="O1" s="5"/>
    </row>
    <row r="2" spans="1:15" customFormat="1" ht="12.75">
      <c r="A2" s="5"/>
      <c r="B2" s="6" t="s">
        <v>92</v>
      </c>
      <c r="C2" s="6"/>
      <c r="D2" s="5"/>
      <c r="E2" s="5"/>
      <c r="F2" s="5"/>
      <c r="G2" s="164"/>
      <c r="H2" s="164"/>
      <c r="I2" s="164"/>
      <c r="J2" s="5"/>
      <c r="K2" s="169" t="s">
        <v>93</v>
      </c>
      <c r="L2" s="247"/>
      <c r="M2" s="247"/>
      <c r="N2" s="248"/>
      <c r="O2" s="247"/>
    </row>
    <row r="3" spans="1:15" customFormat="1" ht="12.75">
      <c r="A3" s="5"/>
      <c r="B3" s="6"/>
      <c r="C3" s="6"/>
      <c r="D3" s="5"/>
      <c r="E3" s="6"/>
      <c r="F3" s="5"/>
      <c r="G3" s="164"/>
      <c r="H3" s="164"/>
      <c r="I3" s="164"/>
      <c r="J3" s="5"/>
      <c r="K3" s="170" t="s">
        <v>94</v>
      </c>
      <c r="L3" s="245"/>
      <c r="M3" s="245"/>
      <c r="N3" s="245"/>
      <c r="O3" s="245"/>
    </row>
    <row r="4" spans="1:15" s="168" customFormat="1" ht="15" customHeight="1">
      <c r="A4" s="167"/>
      <c r="B4" s="6"/>
      <c r="C4" s="6"/>
      <c r="D4" s="5"/>
      <c r="E4" s="6"/>
      <c r="F4" s="5"/>
      <c r="G4" s="474"/>
      <c r="H4" s="474"/>
      <c r="I4" s="474"/>
      <c r="J4" s="167"/>
      <c r="K4" s="167"/>
      <c r="L4" s="167"/>
      <c r="M4" s="167"/>
      <c r="N4" s="167"/>
      <c r="O4" s="167"/>
    </row>
    <row r="5" spans="1:15" ht="12" customHeight="1">
      <c r="A5" s="5"/>
      <c r="B5" s="6"/>
      <c r="C5" s="6"/>
      <c r="D5" s="5"/>
      <c r="E5" s="6"/>
      <c r="F5" s="5"/>
      <c r="G5" s="474"/>
      <c r="H5" s="474"/>
      <c r="I5" s="474"/>
      <c r="J5" s="5"/>
      <c r="K5" s="41"/>
      <c r="L5" s="5"/>
      <c r="M5" s="5"/>
      <c r="N5" s="5"/>
      <c r="O5" s="5"/>
    </row>
    <row r="6" spans="1:15" s="168" customFormat="1" ht="15" customHeight="1">
      <c r="A6" s="167"/>
      <c r="B6" s="41" t="s">
        <v>200</v>
      </c>
      <c r="C6" s="5"/>
      <c r="D6" s="5"/>
      <c r="E6" s="5"/>
      <c r="F6" s="5"/>
      <c r="G6" s="5"/>
      <c r="H6" s="5"/>
      <c r="I6" s="5"/>
      <c r="J6" s="5"/>
      <c r="K6" s="179"/>
      <c r="L6" s="167"/>
      <c r="M6" s="167"/>
      <c r="N6" s="167"/>
      <c r="O6" s="167"/>
    </row>
    <row r="7" spans="1:15" customFormat="1" ht="13.5" thickBot="1">
      <c r="A7" s="5"/>
      <c r="B7" s="5"/>
      <c r="C7" s="5"/>
      <c r="D7" s="5"/>
      <c r="E7" s="5"/>
      <c r="F7" s="5"/>
      <c r="G7" s="164"/>
      <c r="H7" s="164"/>
      <c r="I7" s="164"/>
      <c r="J7" s="5"/>
      <c r="K7" s="5"/>
      <c r="L7" s="5"/>
      <c r="M7" s="5"/>
      <c r="N7" s="5"/>
      <c r="O7" s="5"/>
    </row>
    <row r="8" spans="1:15" customFormat="1" ht="25.5" customHeight="1" thickBot="1">
      <c r="A8" s="5"/>
      <c r="B8" s="703" t="s">
        <v>28</v>
      </c>
      <c r="C8" s="705" t="s">
        <v>29</v>
      </c>
      <c r="D8" s="706"/>
      <c r="E8" s="713" t="s">
        <v>31</v>
      </c>
      <c r="F8" s="713" t="s">
        <v>30</v>
      </c>
      <c r="G8" s="666" t="s">
        <v>224</v>
      </c>
      <c r="H8" s="709" t="s">
        <v>80</v>
      </c>
      <c r="I8" s="713" t="s">
        <v>81</v>
      </c>
      <c r="J8" s="701" t="s">
        <v>231</v>
      </c>
      <c r="K8" s="702"/>
      <c r="L8" s="7"/>
      <c r="M8" s="5"/>
      <c r="N8" s="5"/>
      <c r="O8" s="5"/>
    </row>
    <row r="9" spans="1:15" s="3" customFormat="1" ht="13.5" customHeight="1">
      <c r="A9" s="7"/>
      <c r="B9" s="704"/>
      <c r="C9" s="707"/>
      <c r="D9" s="708"/>
      <c r="E9" s="714"/>
      <c r="F9" s="714"/>
      <c r="G9" s="667"/>
      <c r="H9" s="710"/>
      <c r="I9" s="714"/>
      <c r="J9" s="360" t="s">
        <v>84</v>
      </c>
      <c r="K9" s="361" t="s">
        <v>248</v>
      </c>
      <c r="L9" s="31"/>
      <c r="M9" s="7"/>
      <c r="N9" s="7"/>
    </row>
    <row r="10" spans="1:15" s="34" customFormat="1" ht="13.5" thickBot="1">
      <c r="A10" s="31"/>
      <c r="B10" s="32"/>
      <c r="C10" s="711"/>
      <c r="D10" s="712"/>
      <c r="E10" s="25"/>
      <c r="F10" s="25"/>
      <c r="G10" s="374" t="s">
        <v>32</v>
      </c>
      <c r="H10" s="375" t="s">
        <v>32</v>
      </c>
      <c r="I10" s="25" t="s">
        <v>32</v>
      </c>
      <c r="J10" s="362" t="s">
        <v>27</v>
      </c>
      <c r="K10" s="363" t="s">
        <v>27</v>
      </c>
      <c r="L10" s="5"/>
      <c r="M10" s="31"/>
      <c r="N10" s="31"/>
    </row>
    <row r="11" spans="1:15" customFormat="1" ht="13.5" thickTop="1">
      <c r="A11" s="5"/>
      <c r="B11" s="10">
        <v>11</v>
      </c>
      <c r="C11" s="664" t="s">
        <v>86</v>
      </c>
      <c r="D11" s="665"/>
      <c r="E11" s="354" t="s">
        <v>15</v>
      </c>
      <c r="F11" s="355" t="s">
        <v>84</v>
      </c>
      <c r="G11" s="376"/>
      <c r="H11" s="377">
        <f>100%-G11-I11</f>
        <v>1</v>
      </c>
      <c r="I11" s="356">
        <f>'NASTAVENI OBJEDNATELE'!I20</f>
        <v>0</v>
      </c>
      <c r="J11" s="364"/>
      <c r="K11" s="506" t="s">
        <v>207</v>
      </c>
      <c r="L11" s="5"/>
      <c r="M11" s="5"/>
      <c r="N11" s="5"/>
    </row>
    <row r="12" spans="1:15" customFormat="1" ht="12.75">
      <c r="A12" s="5"/>
      <c r="B12" s="14"/>
      <c r="C12" s="687"/>
      <c r="D12" s="688"/>
      <c r="E12" s="357" t="s">
        <v>16</v>
      </c>
      <c r="F12" s="358" t="s">
        <v>248</v>
      </c>
      <c r="G12" s="378"/>
      <c r="H12" s="379">
        <f>100%-G12-I12</f>
        <v>1</v>
      </c>
      <c r="I12" s="359">
        <f>'NASTAVENI OBJEDNATELE'!I21</f>
        <v>0</v>
      </c>
      <c r="J12" s="505" t="s">
        <v>207</v>
      </c>
      <c r="K12" s="365"/>
      <c r="L12" s="5"/>
      <c r="M12" s="5"/>
      <c r="N12" s="5"/>
    </row>
    <row r="13" spans="1:15" customFormat="1" ht="12.75">
      <c r="A13" s="5"/>
      <c r="B13" s="15">
        <v>12</v>
      </c>
      <c r="C13" s="679" t="s">
        <v>1</v>
      </c>
      <c r="D13" s="680"/>
      <c r="E13" s="39"/>
      <c r="F13" s="38"/>
      <c r="G13" s="380"/>
      <c r="H13" s="381"/>
      <c r="I13" s="27">
        <f>100%-G13-H13</f>
        <v>1</v>
      </c>
      <c r="J13" s="366"/>
      <c r="K13" s="367"/>
      <c r="L13" s="5"/>
      <c r="M13" s="5"/>
      <c r="N13" s="5"/>
    </row>
    <row r="14" spans="1:15" customFormat="1" ht="12.75">
      <c r="A14" s="5"/>
      <c r="B14" s="15">
        <v>13</v>
      </c>
      <c r="C14" s="679" t="s">
        <v>2</v>
      </c>
      <c r="D14" s="680"/>
      <c r="E14" s="39"/>
      <c r="F14" s="38"/>
      <c r="G14" s="380"/>
      <c r="H14" s="381"/>
      <c r="I14" s="27">
        <f t="shared" ref="I14:I29" si="0">100%-G14-H14</f>
        <v>1</v>
      </c>
      <c r="J14" s="366"/>
      <c r="K14" s="367"/>
      <c r="L14" s="5"/>
      <c r="M14" s="5"/>
      <c r="N14" s="5"/>
    </row>
    <row r="15" spans="1:15" customFormat="1" ht="12.75">
      <c r="A15" s="5"/>
      <c r="B15" s="16">
        <v>14</v>
      </c>
      <c r="C15" s="685" t="s">
        <v>3</v>
      </c>
      <c r="D15" s="686"/>
      <c r="E15" s="390" t="s">
        <v>21</v>
      </c>
      <c r="F15" s="391" t="s">
        <v>19</v>
      </c>
      <c r="G15" s="392">
        <f>'NASTAVENI OBJEDNATELE'!G24</f>
        <v>0</v>
      </c>
      <c r="H15" s="393">
        <f>'NASTAVENI OBJEDNATELE'!H24</f>
        <v>1</v>
      </c>
      <c r="I15" s="394">
        <f t="shared" si="0"/>
        <v>0</v>
      </c>
      <c r="J15" s="395"/>
      <c r="K15" s="396"/>
      <c r="L15" s="5"/>
      <c r="M15" s="5"/>
      <c r="N15" s="5"/>
    </row>
    <row r="16" spans="1:15" customFormat="1" ht="12.75">
      <c r="A16" s="5"/>
      <c r="B16" s="14"/>
      <c r="C16" s="687"/>
      <c r="D16" s="688"/>
      <c r="E16" s="357" t="s">
        <v>22</v>
      </c>
      <c r="F16" s="358" t="s">
        <v>18</v>
      </c>
      <c r="G16" s="397">
        <f>'NASTAVENI OBJEDNATELE'!G25</f>
        <v>0</v>
      </c>
      <c r="H16" s="379">
        <f>'NASTAVENI OBJEDNATELE'!H25</f>
        <v>0</v>
      </c>
      <c r="I16" s="359">
        <f>100%-G16-H16</f>
        <v>1</v>
      </c>
      <c r="J16" s="398"/>
      <c r="K16" s="365"/>
      <c r="L16" s="5"/>
      <c r="M16" s="5"/>
      <c r="N16" s="5"/>
    </row>
    <row r="17" spans="1:14" customFormat="1" ht="12.75">
      <c r="A17" s="5"/>
      <c r="B17" s="15">
        <v>15</v>
      </c>
      <c r="C17" s="679" t="s">
        <v>35</v>
      </c>
      <c r="D17" s="680"/>
      <c r="E17" s="681"/>
      <c r="F17" s="682"/>
      <c r="G17" s="382">
        <f>'NASTAVENI OBJEDNATELE'!G26</f>
        <v>0</v>
      </c>
      <c r="H17" s="383">
        <f>'NASTAVENI OBJEDNATELE'!H26</f>
        <v>1</v>
      </c>
      <c r="I17" s="27">
        <f t="shared" si="0"/>
        <v>0</v>
      </c>
      <c r="J17" s="366"/>
      <c r="K17" s="367"/>
      <c r="L17" s="5"/>
      <c r="M17" s="5"/>
      <c r="N17" s="5"/>
    </row>
    <row r="18" spans="1:14" customFormat="1" ht="12.75">
      <c r="A18" s="5"/>
      <c r="B18" s="16">
        <v>16</v>
      </c>
      <c r="C18" s="685" t="s">
        <v>4</v>
      </c>
      <c r="D18" s="686"/>
      <c r="E18" s="390" t="s">
        <v>23</v>
      </c>
      <c r="F18" s="391" t="s">
        <v>20</v>
      </c>
      <c r="G18" s="399"/>
      <c r="H18" s="393">
        <f>100%-G18-I18</f>
        <v>1</v>
      </c>
      <c r="I18" s="394">
        <f>'NASTAVENI OBJEDNATELE'!I27</f>
        <v>0</v>
      </c>
      <c r="J18" s="395"/>
      <c r="K18" s="396"/>
      <c r="L18" s="5"/>
      <c r="M18" s="5"/>
      <c r="N18" s="5"/>
    </row>
    <row r="19" spans="1:14" customFormat="1" ht="12.75">
      <c r="A19" s="5"/>
      <c r="B19" s="14"/>
      <c r="C19" s="687"/>
      <c r="D19" s="688"/>
      <c r="E19" s="357" t="s">
        <v>24</v>
      </c>
      <c r="F19" s="358" t="s">
        <v>18</v>
      </c>
      <c r="G19" s="378"/>
      <c r="H19" s="400"/>
      <c r="I19" s="359">
        <f t="shared" si="0"/>
        <v>1</v>
      </c>
      <c r="J19" s="398"/>
      <c r="K19" s="365"/>
      <c r="L19" s="5"/>
      <c r="M19" s="5"/>
      <c r="N19" s="5"/>
    </row>
    <row r="20" spans="1:14" customFormat="1" ht="12.75">
      <c r="A20" s="5"/>
      <c r="B20" s="16">
        <v>17</v>
      </c>
      <c r="C20" s="685" t="s">
        <v>5</v>
      </c>
      <c r="D20" s="686"/>
      <c r="E20" s="390" t="s">
        <v>33</v>
      </c>
      <c r="F20" s="391" t="s">
        <v>20</v>
      </c>
      <c r="G20" s="401">
        <f>G18</f>
        <v>0</v>
      </c>
      <c r="H20" s="393">
        <f>100%-G20-I20</f>
        <v>1</v>
      </c>
      <c r="I20" s="394">
        <f>'NASTAVENI OBJEDNATELE'!I29</f>
        <v>0</v>
      </c>
      <c r="J20" s="395"/>
      <c r="K20" s="396"/>
      <c r="L20" s="5"/>
      <c r="M20" s="5"/>
      <c r="N20" s="5"/>
    </row>
    <row r="21" spans="1:14" customFormat="1" ht="12.75">
      <c r="A21" s="5"/>
      <c r="B21" s="14"/>
      <c r="C21" s="687"/>
      <c r="D21" s="688"/>
      <c r="E21" s="357" t="s">
        <v>34</v>
      </c>
      <c r="F21" s="358" t="s">
        <v>18</v>
      </c>
      <c r="G21" s="402">
        <f>G19</f>
        <v>0</v>
      </c>
      <c r="H21" s="403">
        <f>H19</f>
        <v>0</v>
      </c>
      <c r="I21" s="359">
        <f t="shared" si="0"/>
        <v>1</v>
      </c>
      <c r="J21" s="398"/>
      <c r="K21" s="365"/>
      <c r="L21" s="5"/>
      <c r="M21" s="5"/>
      <c r="N21" s="5"/>
    </row>
    <row r="22" spans="1:14" customFormat="1" ht="12.75">
      <c r="A22" s="5"/>
      <c r="B22" s="15">
        <v>18</v>
      </c>
      <c r="C22" s="679" t="s">
        <v>6</v>
      </c>
      <c r="D22" s="680"/>
      <c r="E22" s="39"/>
      <c r="F22" s="38"/>
      <c r="G22" s="380"/>
      <c r="H22" s="381"/>
      <c r="I22" s="27">
        <f t="shared" si="0"/>
        <v>1</v>
      </c>
      <c r="J22" s="366"/>
      <c r="K22" s="367"/>
      <c r="L22" s="5"/>
      <c r="M22" s="5"/>
      <c r="N22" s="5"/>
    </row>
    <row r="23" spans="1:14" customFormat="1" ht="12.75" customHeight="1">
      <c r="A23" s="5"/>
      <c r="B23" s="332">
        <v>19</v>
      </c>
      <c r="C23" s="677" t="s">
        <v>7</v>
      </c>
      <c r="D23" s="678"/>
      <c r="E23" s="333"/>
      <c r="F23" s="334"/>
      <c r="G23" s="384"/>
      <c r="H23" s="385"/>
      <c r="I23" s="335"/>
      <c r="J23" s="368"/>
      <c r="K23" s="369"/>
      <c r="L23" s="5"/>
      <c r="M23" s="336"/>
      <c r="N23" s="5"/>
    </row>
    <row r="24" spans="1:14" customFormat="1" ht="12.75">
      <c r="A24" s="5"/>
      <c r="B24" s="332">
        <v>20</v>
      </c>
      <c r="C24" s="677" t="s">
        <v>8</v>
      </c>
      <c r="D24" s="678"/>
      <c r="E24" s="333"/>
      <c r="F24" s="334"/>
      <c r="G24" s="384"/>
      <c r="H24" s="385"/>
      <c r="I24" s="335"/>
      <c r="J24" s="368"/>
      <c r="K24" s="369"/>
      <c r="L24" s="5"/>
      <c r="M24" s="336"/>
      <c r="N24" s="5"/>
    </row>
    <row r="25" spans="1:14" customFormat="1" ht="12.75">
      <c r="A25" s="5"/>
      <c r="B25" s="332">
        <v>21</v>
      </c>
      <c r="C25" s="677" t="s">
        <v>9</v>
      </c>
      <c r="D25" s="678"/>
      <c r="E25" s="333"/>
      <c r="F25" s="334"/>
      <c r="G25" s="384"/>
      <c r="H25" s="385"/>
      <c r="I25" s="335"/>
      <c r="J25" s="368"/>
      <c r="K25" s="369"/>
      <c r="L25" s="5"/>
      <c r="M25" s="336"/>
      <c r="N25" s="5"/>
    </row>
    <row r="26" spans="1:14" customFormat="1" ht="12.75">
      <c r="A26" s="5"/>
      <c r="B26" s="15">
        <v>22</v>
      </c>
      <c r="C26" s="679" t="s">
        <v>10</v>
      </c>
      <c r="D26" s="680"/>
      <c r="E26" s="39"/>
      <c r="F26" s="38"/>
      <c r="G26" s="380"/>
      <c r="H26" s="381"/>
      <c r="I26" s="27">
        <f t="shared" si="0"/>
        <v>1</v>
      </c>
      <c r="J26" s="366"/>
      <c r="K26" s="367"/>
      <c r="L26" s="5"/>
      <c r="M26" s="5"/>
      <c r="N26" s="5"/>
    </row>
    <row r="27" spans="1:14" customFormat="1" ht="12.75">
      <c r="A27" s="5"/>
      <c r="B27" s="15">
        <v>23</v>
      </c>
      <c r="C27" s="679" t="s">
        <v>11</v>
      </c>
      <c r="D27" s="680"/>
      <c r="E27" s="39"/>
      <c r="F27" s="38"/>
      <c r="G27" s="380"/>
      <c r="H27" s="381"/>
      <c r="I27" s="27">
        <f t="shared" si="0"/>
        <v>1</v>
      </c>
      <c r="J27" s="366"/>
      <c r="K27" s="367"/>
      <c r="L27" s="5"/>
      <c r="M27" s="5"/>
      <c r="N27" s="5"/>
    </row>
    <row r="28" spans="1:14" customFormat="1" ht="12.75">
      <c r="A28" s="5"/>
      <c r="B28" s="15">
        <v>24</v>
      </c>
      <c r="C28" s="679" t="s">
        <v>12</v>
      </c>
      <c r="D28" s="680"/>
      <c r="E28" s="39"/>
      <c r="F28" s="38"/>
      <c r="G28" s="380"/>
      <c r="H28" s="381"/>
      <c r="I28" s="27">
        <f t="shared" si="0"/>
        <v>1</v>
      </c>
      <c r="J28" s="366"/>
      <c r="K28" s="367"/>
      <c r="L28" s="5"/>
      <c r="M28" s="5"/>
      <c r="N28" s="5"/>
    </row>
    <row r="29" spans="1:14" customFormat="1" ht="12.75">
      <c r="A29" s="5"/>
      <c r="B29" s="15">
        <v>25</v>
      </c>
      <c r="C29" s="679" t="s">
        <v>13</v>
      </c>
      <c r="D29" s="680"/>
      <c r="E29" s="39"/>
      <c r="F29" s="38"/>
      <c r="G29" s="380"/>
      <c r="H29" s="381"/>
      <c r="I29" s="27">
        <f t="shared" si="0"/>
        <v>1</v>
      </c>
      <c r="J29" s="366"/>
      <c r="K29" s="367"/>
      <c r="L29" s="5"/>
      <c r="M29" s="5"/>
      <c r="N29" s="5"/>
    </row>
    <row r="30" spans="1:14" customFormat="1" ht="13.5" thickBot="1">
      <c r="A30" s="5"/>
      <c r="B30" s="18">
        <v>26</v>
      </c>
      <c r="C30" s="699" t="s">
        <v>14</v>
      </c>
      <c r="D30" s="700"/>
      <c r="E30" s="75"/>
      <c r="F30" s="71"/>
      <c r="G30" s="386"/>
      <c r="H30" s="387"/>
      <c r="I30" s="28"/>
      <c r="J30" s="370">
        <f>SUM(J11:J29)</f>
        <v>0</v>
      </c>
      <c r="K30" s="371">
        <f>SUM(K11:K29)</f>
        <v>0</v>
      </c>
      <c r="L30" s="5"/>
      <c r="M30" s="5"/>
      <c r="N30" s="5"/>
    </row>
    <row r="31" spans="1:14" customFormat="1" ht="12.75">
      <c r="A31" s="5"/>
      <c r="B31" s="72">
        <v>97</v>
      </c>
      <c r="C31" s="696" t="s">
        <v>67</v>
      </c>
      <c r="D31" s="697"/>
      <c r="E31" s="697"/>
      <c r="F31" s="698"/>
      <c r="G31" s="382">
        <f>'NASTAVENI OBJEDNATELE'!G40</f>
        <v>0</v>
      </c>
      <c r="H31" s="383">
        <f>'NASTAVENI OBJEDNATELE'!H40</f>
        <v>1</v>
      </c>
      <c r="I31" s="26">
        <f>100%-G31-H31</f>
        <v>0</v>
      </c>
      <c r="J31" s="372"/>
      <c r="K31" s="373"/>
      <c r="L31" s="5"/>
      <c r="M31" s="5"/>
      <c r="N31" s="5"/>
    </row>
    <row r="32" spans="1:14" customFormat="1" ht="12.75">
      <c r="A32" s="5"/>
      <c r="B32" s="35">
        <v>98</v>
      </c>
      <c r="C32" s="693" t="s">
        <v>37</v>
      </c>
      <c r="D32" s="681"/>
      <c r="E32" s="19"/>
      <c r="F32" s="38"/>
      <c r="G32" s="380"/>
      <c r="H32" s="381"/>
      <c r="I32" s="27">
        <f>100%-G32-H32</f>
        <v>1</v>
      </c>
      <c r="J32" s="366"/>
      <c r="K32" s="367"/>
      <c r="L32" s="5"/>
      <c r="M32" s="5"/>
      <c r="N32" s="5"/>
    </row>
    <row r="33" spans="1:15" customFormat="1" ht="13.5" thickBot="1">
      <c r="A33" s="5"/>
      <c r="B33" s="36"/>
      <c r="C33" s="694" t="s">
        <v>39</v>
      </c>
      <c r="D33" s="695"/>
      <c r="E33" s="20"/>
      <c r="F33" s="71"/>
      <c r="G33" s="388"/>
      <c r="H33" s="389"/>
      <c r="I33" s="29"/>
      <c r="J33" s="370">
        <f>SUM(J30:J32)</f>
        <v>0</v>
      </c>
      <c r="K33" s="371">
        <f>SUM(K30:K32)</f>
        <v>0</v>
      </c>
      <c r="L33" s="5"/>
      <c r="M33" s="5"/>
      <c r="N33" s="5"/>
    </row>
    <row r="34" spans="1:15" customFormat="1" ht="12.75">
      <c r="A34" s="5"/>
      <c r="B34" s="6"/>
      <c r="C34" s="6"/>
      <c r="D34" s="5"/>
      <c r="E34" s="5"/>
      <c r="F34" s="5"/>
      <c r="G34" s="5"/>
      <c r="H34" s="5"/>
      <c r="I34" s="5"/>
      <c r="J34" s="5"/>
      <c r="K34" s="5"/>
      <c r="L34" s="5"/>
      <c r="M34" s="5"/>
      <c r="N34" s="5"/>
      <c r="O34" s="5"/>
    </row>
    <row r="35" spans="1:15" customFormat="1" ht="12.75">
      <c r="A35" s="5"/>
      <c r="B35" s="6" t="s">
        <v>78</v>
      </c>
      <c r="C35" s="6"/>
      <c r="D35" s="5"/>
      <c r="E35" s="5"/>
      <c r="F35" s="5"/>
      <c r="G35" s="5"/>
      <c r="H35" s="5"/>
      <c r="I35" s="5"/>
      <c r="J35" s="5"/>
      <c r="K35" s="5"/>
      <c r="L35" s="5"/>
      <c r="M35" s="5"/>
      <c r="N35" s="5"/>
      <c r="O35" s="5"/>
    </row>
    <row r="36" spans="1:15" customFormat="1" ht="12.75">
      <c r="A36" s="5"/>
      <c r="B36" s="166" t="s">
        <v>202</v>
      </c>
      <c r="C36" s="166"/>
      <c r="D36" s="5"/>
      <c r="E36" s="5"/>
      <c r="F36" s="5"/>
      <c r="G36" s="5"/>
      <c r="H36" s="5"/>
      <c r="I36" s="5"/>
      <c r="J36" s="5"/>
      <c r="K36" s="5"/>
      <c r="L36" s="5"/>
      <c r="M36" s="5"/>
      <c r="N36" s="5"/>
      <c r="O36" s="5"/>
    </row>
    <row r="37" spans="1:15" customFormat="1" ht="12.75">
      <c r="A37" s="5"/>
      <c r="B37" s="349" t="s">
        <v>203</v>
      </c>
      <c r="C37" s="166"/>
      <c r="D37" s="5"/>
      <c r="E37" s="5"/>
      <c r="F37" s="5"/>
      <c r="G37" s="5"/>
      <c r="H37" s="5"/>
      <c r="I37" s="5"/>
      <c r="J37" s="5"/>
      <c r="K37" s="5"/>
      <c r="L37" s="5"/>
      <c r="M37" s="5"/>
      <c r="N37" s="5"/>
      <c r="O37" s="5"/>
    </row>
    <row r="38" spans="1:15" customFormat="1" ht="13.5" thickBot="1">
      <c r="A38" s="5"/>
      <c r="B38" s="5"/>
      <c r="C38" s="5"/>
      <c r="D38" s="5"/>
      <c r="E38" s="5"/>
      <c r="F38" s="5"/>
      <c r="G38" s="5"/>
      <c r="H38" s="5"/>
      <c r="I38" s="5"/>
      <c r="J38" s="5"/>
      <c r="K38" s="5"/>
      <c r="L38" s="5"/>
      <c r="M38" s="5"/>
      <c r="N38" s="5"/>
      <c r="O38" s="5"/>
    </row>
    <row r="39" spans="1:15" customFormat="1" ht="12.75">
      <c r="A39" s="5"/>
      <c r="B39" s="689" t="s">
        <v>0</v>
      </c>
      <c r="C39" s="690"/>
      <c r="D39" s="683" t="s">
        <v>186</v>
      </c>
      <c r="E39" s="668" t="s">
        <v>90</v>
      </c>
      <c r="F39" s="669"/>
      <c r="G39" s="669"/>
      <c r="H39" s="669"/>
      <c r="I39" s="669"/>
      <c r="J39" s="669"/>
      <c r="K39" s="669"/>
      <c r="L39" s="669"/>
      <c r="M39" s="669"/>
      <c r="N39" s="670"/>
      <c r="O39" s="5"/>
    </row>
    <row r="40" spans="1:15" customFormat="1" ht="13.5" thickBot="1">
      <c r="A40" s="5"/>
      <c r="B40" s="691"/>
      <c r="C40" s="692"/>
      <c r="D40" s="684"/>
      <c r="E40" s="90">
        <f>VR</f>
        <v>1</v>
      </c>
      <c r="F40" s="91">
        <f>E40+1</f>
        <v>2</v>
      </c>
      <c r="G40" s="91">
        <f t="shared" ref="G40:N40" si="1">F40+1</f>
        <v>3</v>
      </c>
      <c r="H40" s="91">
        <f t="shared" si="1"/>
        <v>4</v>
      </c>
      <c r="I40" s="91">
        <f t="shared" si="1"/>
        <v>5</v>
      </c>
      <c r="J40" s="91">
        <f t="shared" si="1"/>
        <v>6</v>
      </c>
      <c r="K40" s="91">
        <f t="shared" si="1"/>
        <v>7</v>
      </c>
      <c r="L40" s="91">
        <f>K40+1</f>
        <v>8</v>
      </c>
      <c r="M40" s="91">
        <f>L40+1</f>
        <v>9</v>
      </c>
      <c r="N40" s="92">
        <f t="shared" si="1"/>
        <v>10</v>
      </c>
      <c r="O40" s="5"/>
    </row>
    <row r="41" spans="1:15" customFormat="1" ht="13.5" thickTop="1">
      <c r="A41" s="5"/>
      <c r="B41" s="671" t="s">
        <v>251</v>
      </c>
      <c r="C41" s="672"/>
      <c r="D41" s="319" t="s">
        <v>211</v>
      </c>
      <c r="E41" s="487">
        <f t="shared" ref="E41:N41" si="2">SUM(E42:E43)</f>
        <v>0</v>
      </c>
      <c r="F41" s="488">
        <f t="shared" si="2"/>
        <v>0</v>
      </c>
      <c r="G41" s="488">
        <f t="shared" si="2"/>
        <v>0</v>
      </c>
      <c r="H41" s="488">
        <f t="shared" si="2"/>
        <v>0</v>
      </c>
      <c r="I41" s="488">
        <f t="shared" si="2"/>
        <v>0</v>
      </c>
      <c r="J41" s="488">
        <f t="shared" si="2"/>
        <v>0</v>
      </c>
      <c r="K41" s="488">
        <f t="shared" si="2"/>
        <v>0</v>
      </c>
      <c r="L41" s="488">
        <f t="shared" si="2"/>
        <v>0</v>
      </c>
      <c r="M41" s="488">
        <f t="shared" si="2"/>
        <v>0</v>
      </c>
      <c r="N41" s="489">
        <f t="shared" si="2"/>
        <v>0</v>
      </c>
      <c r="O41" s="5"/>
    </row>
    <row r="42" spans="1:15" customFormat="1" ht="13.5" customHeight="1">
      <c r="A42" s="5"/>
      <c r="B42" s="673"/>
      <c r="C42" s="674"/>
      <c r="D42" s="320" t="s">
        <v>249</v>
      </c>
      <c r="E42" s="502"/>
      <c r="F42" s="503"/>
      <c r="G42" s="503"/>
      <c r="H42" s="503"/>
      <c r="I42" s="503"/>
      <c r="J42" s="503"/>
      <c r="K42" s="503"/>
      <c r="L42" s="503"/>
      <c r="M42" s="503"/>
      <c r="N42" s="504"/>
      <c r="O42" s="5"/>
    </row>
    <row r="43" spans="1:15" customFormat="1" ht="13.5" customHeight="1">
      <c r="A43" s="5"/>
      <c r="B43" s="675"/>
      <c r="C43" s="676"/>
      <c r="D43" s="520" t="s">
        <v>250</v>
      </c>
      <c r="E43" s="538"/>
      <c r="F43" s="539"/>
      <c r="G43" s="539"/>
      <c r="H43" s="539"/>
      <c r="I43" s="539"/>
      <c r="J43" s="539"/>
      <c r="K43" s="539"/>
      <c r="L43" s="539"/>
      <c r="M43" s="539"/>
      <c r="N43" s="540"/>
      <c r="O43" s="5"/>
    </row>
    <row r="44" spans="1:15" customFormat="1" ht="12.75" customHeight="1">
      <c r="A44" s="5"/>
      <c r="B44" s="617" t="s">
        <v>252</v>
      </c>
      <c r="C44" s="618"/>
      <c r="D44" s="1" t="s">
        <v>84</v>
      </c>
      <c r="E44" s="338">
        <f>1-E45</f>
        <v>1</v>
      </c>
      <c r="F44" s="339">
        <f t="shared" ref="F44:N44" si="3">1-F45</f>
        <v>1</v>
      </c>
      <c r="G44" s="339">
        <f t="shared" si="3"/>
        <v>0</v>
      </c>
      <c r="H44" s="339">
        <f t="shared" si="3"/>
        <v>0</v>
      </c>
      <c r="I44" s="339">
        <f t="shared" si="3"/>
        <v>0</v>
      </c>
      <c r="J44" s="339">
        <f t="shared" si="3"/>
        <v>0</v>
      </c>
      <c r="K44" s="339">
        <f t="shared" si="3"/>
        <v>0</v>
      </c>
      <c r="L44" s="339">
        <f t="shared" si="3"/>
        <v>0</v>
      </c>
      <c r="M44" s="339">
        <f t="shared" si="3"/>
        <v>0</v>
      </c>
      <c r="N44" s="340">
        <f t="shared" si="3"/>
        <v>0</v>
      </c>
      <c r="O44" s="5"/>
    </row>
    <row r="45" spans="1:15" customFormat="1" ht="13.5" thickBot="1">
      <c r="A45" s="5"/>
      <c r="B45" s="619"/>
      <c r="C45" s="620"/>
      <c r="D45" s="2" t="s">
        <v>248</v>
      </c>
      <c r="E45" s="521"/>
      <c r="F45" s="522"/>
      <c r="G45" s="542">
        <v>1</v>
      </c>
      <c r="H45" s="542">
        <v>1</v>
      </c>
      <c r="I45" s="542">
        <v>1</v>
      </c>
      <c r="J45" s="542">
        <v>1</v>
      </c>
      <c r="K45" s="542">
        <v>1</v>
      </c>
      <c r="L45" s="542">
        <v>1</v>
      </c>
      <c r="M45" s="542">
        <v>1</v>
      </c>
      <c r="N45" s="543">
        <v>1</v>
      </c>
      <c r="O45" s="5"/>
    </row>
    <row r="46" spans="1:15" customFormat="1" ht="12.75">
      <c r="A46" s="5"/>
      <c r="B46" s="5"/>
      <c r="C46" s="5"/>
      <c r="D46" s="5"/>
      <c r="E46" s="5"/>
      <c r="F46" s="5"/>
      <c r="G46" s="164"/>
      <c r="H46" s="164"/>
      <c r="I46" s="164"/>
      <c r="J46" s="5"/>
      <c r="K46" s="5"/>
      <c r="L46" s="5"/>
      <c r="M46" s="5"/>
      <c r="N46" s="5"/>
      <c r="O46" s="5"/>
    </row>
    <row r="47" spans="1:15" ht="12.75" hidden="1">
      <c r="A47" s="5"/>
      <c r="B47" s="5"/>
      <c r="C47" s="5"/>
      <c r="D47" s="5"/>
      <c r="E47" s="5"/>
      <c r="F47" s="5"/>
      <c r="G47" s="316"/>
      <c r="H47" s="316"/>
      <c r="I47" s="316"/>
      <c r="J47" s="5"/>
      <c r="K47" s="5"/>
      <c r="L47" s="5"/>
      <c r="M47" s="5"/>
      <c r="N47" s="5"/>
      <c r="O47" s="5"/>
    </row>
    <row r="48" spans="1:15" ht="12.75" hidden="1" customHeight="1">
      <c r="A48" s="5"/>
      <c r="B48" s="5"/>
      <c r="C48" s="5"/>
      <c r="D48" s="5"/>
      <c r="E48" s="5"/>
      <c r="F48" s="5"/>
      <c r="G48" s="316"/>
      <c r="H48" s="316"/>
      <c r="I48" s="316"/>
      <c r="J48" s="5"/>
      <c r="K48" s="5"/>
      <c r="L48" s="5"/>
      <c r="M48" s="5"/>
      <c r="N48" s="5"/>
      <c r="O48" s="5"/>
    </row>
    <row r="49" spans="1:15" ht="12.75" hidden="1" customHeight="1">
      <c r="A49" s="5"/>
      <c r="B49" s="5"/>
      <c r="C49" s="5"/>
      <c r="D49" s="5"/>
      <c r="E49" s="5"/>
      <c r="F49" s="5"/>
      <c r="G49" s="316"/>
      <c r="H49" s="316"/>
      <c r="I49" s="316"/>
      <c r="J49" s="5"/>
      <c r="K49" s="5"/>
      <c r="L49" s="5"/>
      <c r="M49" s="5"/>
      <c r="N49" s="5"/>
      <c r="O49" s="5"/>
    </row>
    <row r="50" spans="1:15" ht="12.75" hidden="1" customHeight="1">
      <c r="A50" s="5"/>
      <c r="B50" s="5"/>
      <c r="C50" s="5"/>
      <c r="D50" s="5"/>
      <c r="E50" s="5"/>
      <c r="F50" s="5"/>
      <c r="G50" s="316"/>
      <c r="H50" s="316"/>
      <c r="I50" s="316"/>
      <c r="J50" s="5"/>
      <c r="K50" s="5"/>
      <c r="L50" s="5"/>
      <c r="M50" s="5"/>
      <c r="N50" s="5"/>
      <c r="O50" s="5"/>
    </row>
    <row r="51" spans="1:15" ht="12.75" hidden="1" customHeight="1">
      <c r="A51" s="5"/>
      <c r="B51" s="5"/>
      <c r="C51" s="5"/>
      <c r="D51" s="5"/>
      <c r="E51" s="5"/>
      <c r="F51" s="5"/>
      <c r="G51" s="316"/>
      <c r="H51" s="316"/>
      <c r="I51" s="316"/>
      <c r="J51" s="5"/>
      <c r="K51" s="5"/>
      <c r="L51" s="5"/>
      <c r="M51" s="5"/>
      <c r="N51" s="5"/>
      <c r="O51" s="5"/>
    </row>
    <row r="52" spans="1:15" ht="12.75" hidden="1" customHeight="1">
      <c r="A52" s="5"/>
      <c r="B52" s="5"/>
      <c r="C52" s="5"/>
      <c r="D52" s="5"/>
      <c r="E52" s="5"/>
      <c r="F52" s="5"/>
      <c r="G52" s="316"/>
      <c r="H52" s="316"/>
      <c r="I52" s="316"/>
      <c r="J52" s="5"/>
      <c r="K52" s="5"/>
      <c r="L52" s="5"/>
      <c r="M52" s="5"/>
      <c r="N52" s="5"/>
      <c r="O52" s="5"/>
    </row>
    <row r="53" spans="1:15" ht="12.75" hidden="1" customHeight="1">
      <c r="A53" s="5"/>
      <c r="B53" s="5"/>
      <c r="C53" s="5"/>
      <c r="D53" s="5"/>
      <c r="E53" s="5"/>
      <c r="F53" s="5"/>
      <c r="G53" s="316"/>
      <c r="H53" s="316"/>
      <c r="I53" s="316"/>
      <c r="J53" s="5"/>
      <c r="K53" s="5"/>
      <c r="L53" s="5"/>
      <c r="M53" s="5"/>
      <c r="N53" s="5"/>
      <c r="O53" s="5"/>
    </row>
    <row r="54" spans="1:15" ht="12.75" hidden="1" customHeight="1">
      <c r="A54" s="5"/>
      <c r="B54" s="5"/>
      <c r="C54" s="5"/>
      <c r="D54" s="5"/>
      <c r="E54" s="5"/>
      <c r="F54" s="5"/>
      <c r="G54" s="316"/>
      <c r="H54" s="316"/>
      <c r="I54" s="316"/>
      <c r="J54" s="5"/>
      <c r="K54" s="5"/>
      <c r="L54" s="5"/>
      <c r="M54" s="5"/>
      <c r="N54" s="5"/>
      <c r="O54" s="5"/>
    </row>
    <row r="55" spans="1:15" ht="12.75" hidden="1" customHeight="1">
      <c r="A55" s="5"/>
      <c r="B55" s="5"/>
      <c r="C55" s="5"/>
      <c r="D55" s="5"/>
      <c r="E55" s="5"/>
      <c r="F55" s="5"/>
      <c r="G55" s="316"/>
      <c r="H55" s="316"/>
      <c r="I55" s="316"/>
      <c r="J55" s="5"/>
      <c r="K55" s="5"/>
      <c r="L55" s="5"/>
      <c r="M55" s="5"/>
      <c r="N55" s="5"/>
      <c r="O55" s="5"/>
    </row>
    <row r="56" spans="1:15" ht="12.75" hidden="1" customHeight="1">
      <c r="A56" s="5"/>
      <c r="B56" s="5"/>
      <c r="C56" s="5"/>
      <c r="D56" s="5"/>
      <c r="E56" s="5"/>
      <c r="F56" s="5"/>
      <c r="G56" s="316"/>
      <c r="H56" s="316"/>
      <c r="I56" s="316"/>
      <c r="J56" s="5"/>
      <c r="K56" s="5"/>
      <c r="L56" s="5"/>
      <c r="M56" s="5"/>
      <c r="N56" s="5"/>
      <c r="O56" s="5"/>
    </row>
    <row r="57" spans="1:15" ht="12.75" hidden="1" customHeight="1">
      <c r="A57" s="5"/>
      <c r="B57" s="5"/>
      <c r="C57" s="5"/>
      <c r="D57" s="5"/>
      <c r="E57" s="5"/>
      <c r="F57" s="5"/>
      <c r="G57" s="316"/>
      <c r="H57" s="316"/>
      <c r="I57" s="316"/>
      <c r="J57" s="5"/>
      <c r="K57" s="5"/>
      <c r="L57" s="5"/>
      <c r="M57" s="5"/>
      <c r="N57" s="5"/>
      <c r="O57" s="5"/>
    </row>
    <row r="58" spans="1:15" ht="12.75" hidden="1" customHeight="1">
      <c r="A58" s="5"/>
      <c r="B58" s="5"/>
      <c r="C58" s="5"/>
      <c r="D58" s="5"/>
      <c r="E58" s="5"/>
      <c r="F58" s="5"/>
      <c r="G58" s="316"/>
      <c r="H58" s="316"/>
      <c r="I58" s="316"/>
      <c r="J58" s="5"/>
      <c r="K58" s="5"/>
      <c r="L58" s="5"/>
      <c r="M58" s="5"/>
      <c r="N58" s="5"/>
      <c r="O58" s="5"/>
    </row>
    <row r="59" spans="1:15" ht="12.75" hidden="1" customHeight="1">
      <c r="A59" s="5"/>
      <c r="B59" s="5"/>
      <c r="C59" s="5"/>
      <c r="D59" s="5"/>
      <c r="E59" s="5"/>
      <c r="F59" s="5"/>
      <c r="G59" s="316"/>
      <c r="H59" s="316"/>
      <c r="I59" s="316"/>
      <c r="J59" s="5"/>
      <c r="K59" s="5"/>
      <c r="L59" s="5"/>
      <c r="M59" s="5"/>
      <c r="N59" s="5"/>
      <c r="O59" s="5"/>
    </row>
    <row r="60" spans="1:15" ht="12.75" hidden="1" customHeight="1">
      <c r="A60" s="5"/>
      <c r="B60" s="5"/>
      <c r="C60" s="5"/>
      <c r="D60" s="5"/>
      <c r="E60" s="5"/>
      <c r="F60" s="5"/>
      <c r="G60" s="316"/>
      <c r="H60" s="316"/>
      <c r="I60" s="316"/>
      <c r="J60" s="5"/>
      <c r="K60" s="5"/>
      <c r="L60" s="5"/>
      <c r="M60" s="5"/>
      <c r="N60" s="5"/>
      <c r="O60" s="5"/>
    </row>
    <row r="61" spans="1:15" ht="12.75" hidden="1" customHeight="1">
      <c r="A61" s="5"/>
      <c r="B61" s="5"/>
      <c r="C61" s="5"/>
      <c r="D61" s="5"/>
      <c r="E61" s="5"/>
      <c r="F61" s="5"/>
      <c r="G61" s="316"/>
      <c r="H61" s="316"/>
      <c r="I61" s="316"/>
      <c r="J61" s="5"/>
      <c r="K61" s="5"/>
      <c r="L61" s="5"/>
      <c r="M61" s="5"/>
      <c r="N61" s="5"/>
      <c r="O61" s="5"/>
    </row>
    <row r="62" spans="1:15" ht="12.75" hidden="1" customHeight="1">
      <c r="A62" s="5"/>
      <c r="B62" s="5"/>
      <c r="C62" s="5"/>
      <c r="D62" s="5"/>
      <c r="E62" s="5"/>
      <c r="F62" s="5"/>
      <c r="G62" s="316"/>
      <c r="H62" s="316"/>
      <c r="I62" s="316"/>
      <c r="J62" s="5"/>
      <c r="K62" s="5"/>
      <c r="L62" s="5"/>
      <c r="M62" s="5"/>
      <c r="N62" s="5"/>
      <c r="O62" s="5"/>
    </row>
    <row r="63" spans="1:15" ht="12.75" hidden="1" customHeight="1">
      <c r="A63" s="5"/>
      <c r="B63" s="5"/>
      <c r="C63" s="5"/>
      <c r="D63" s="5"/>
      <c r="E63" s="5"/>
      <c r="F63" s="5"/>
      <c r="G63" s="316"/>
      <c r="H63" s="316"/>
      <c r="I63" s="316"/>
      <c r="J63" s="5"/>
      <c r="K63" s="5"/>
      <c r="L63" s="5"/>
      <c r="M63" s="5"/>
      <c r="N63" s="5"/>
      <c r="O63" s="5"/>
    </row>
    <row r="64" spans="1:15" ht="12.75" hidden="1" customHeight="1">
      <c r="A64" s="5"/>
      <c r="B64" s="5"/>
      <c r="C64" s="5"/>
      <c r="D64" s="5"/>
      <c r="E64" s="5"/>
      <c r="F64" s="5"/>
      <c r="G64" s="316"/>
      <c r="H64" s="316"/>
      <c r="I64" s="316"/>
      <c r="J64" s="5"/>
      <c r="K64" s="5"/>
      <c r="L64" s="5"/>
      <c r="M64" s="5"/>
      <c r="N64" s="5"/>
      <c r="O64" s="5"/>
    </row>
    <row r="65" spans="1:15" ht="12.75" hidden="1" customHeight="1">
      <c r="A65" s="5"/>
      <c r="B65" s="5"/>
      <c r="C65" s="5"/>
      <c r="D65" s="5"/>
      <c r="E65" s="5"/>
      <c r="F65" s="5"/>
      <c r="G65" s="316"/>
      <c r="H65" s="316"/>
      <c r="I65" s="316"/>
      <c r="J65" s="5"/>
      <c r="K65" s="5"/>
      <c r="L65" s="5"/>
      <c r="M65" s="5"/>
      <c r="N65" s="5"/>
      <c r="O65" s="5"/>
    </row>
    <row r="66" spans="1:15" ht="12.75" hidden="1" customHeight="1">
      <c r="A66" s="5"/>
      <c r="B66" s="5"/>
      <c r="C66" s="5"/>
      <c r="D66" s="5"/>
      <c r="E66" s="5"/>
      <c r="F66" s="5"/>
      <c r="G66" s="316"/>
      <c r="H66" s="316"/>
      <c r="I66" s="316"/>
      <c r="J66" s="5"/>
      <c r="K66" s="5"/>
      <c r="L66" s="5"/>
      <c r="M66" s="5"/>
      <c r="N66" s="5"/>
      <c r="O66" s="5"/>
    </row>
    <row r="67" spans="1:15" ht="12.75" hidden="1" customHeight="1">
      <c r="A67" s="5"/>
      <c r="B67" s="5"/>
      <c r="C67" s="5"/>
      <c r="D67" s="5"/>
      <c r="E67" s="5"/>
      <c r="F67" s="5"/>
      <c r="G67" s="316"/>
      <c r="H67" s="316"/>
      <c r="I67" s="316"/>
      <c r="J67" s="5"/>
      <c r="K67" s="5"/>
      <c r="L67" s="5"/>
      <c r="M67" s="5"/>
      <c r="N67" s="5"/>
      <c r="O67" s="5"/>
    </row>
    <row r="68" spans="1:15" ht="12.75" hidden="1" customHeight="1">
      <c r="A68" s="5"/>
      <c r="B68" s="5"/>
      <c r="C68" s="5"/>
      <c r="D68" s="5"/>
      <c r="E68" s="5"/>
      <c r="F68" s="5"/>
      <c r="G68" s="316"/>
      <c r="H68" s="316"/>
      <c r="I68" s="316"/>
      <c r="J68" s="5"/>
      <c r="K68" s="5"/>
      <c r="L68" s="5"/>
      <c r="M68" s="5"/>
      <c r="N68" s="5"/>
      <c r="O68" s="5"/>
    </row>
    <row r="69" spans="1:15" ht="12.75" hidden="1" customHeight="1">
      <c r="A69" s="5"/>
      <c r="B69" s="5"/>
      <c r="C69" s="5"/>
      <c r="D69" s="5"/>
      <c r="E69" s="5"/>
      <c r="F69" s="5"/>
      <c r="G69" s="316"/>
      <c r="H69" s="316"/>
      <c r="I69" s="316"/>
      <c r="J69" s="5"/>
      <c r="K69" s="5"/>
      <c r="L69" s="5"/>
      <c r="M69" s="5"/>
      <c r="N69" s="5"/>
      <c r="O69" s="5"/>
    </row>
    <row r="70" spans="1:15" ht="12.75" hidden="1" customHeight="1">
      <c r="A70" s="5"/>
      <c r="O70" s="5"/>
    </row>
    <row r="71" spans="1:15" ht="0" hidden="1" customHeight="1"/>
    <row r="72" spans="1:15" ht="0" hidden="1" customHeight="1"/>
    <row r="73" spans="1:15" ht="0" hidden="1" customHeight="1"/>
    <row r="74" spans="1:15" ht="0" hidden="1" customHeight="1"/>
    <row r="75" spans="1:15" ht="0" hidden="1" customHeight="1"/>
    <row r="76" spans="1:15" ht="0" hidden="1" customHeight="1"/>
    <row r="77" spans="1:15" ht="0" hidden="1" customHeight="1"/>
    <row r="78" spans="1:15" ht="0" hidden="1" customHeight="1"/>
  </sheetData>
  <sheetProtection algorithmName="SHA-512" hashValue="GmK2EGIF9yeklUlXfl1nqEhaB5aq0fODb7fKKTML/bvOigePiloXmemHi9BmwjWPTx4TZcGr94szUTaeeDoOhA==" saltValue="H9BwDBCaiZ3sYnMqNMT0vA==" spinCount="100000" sheet="1" formatRows="0"/>
  <mergeCells count="37">
    <mergeCell ref="J8:K8"/>
    <mergeCell ref="B8:B9"/>
    <mergeCell ref="C8:D9"/>
    <mergeCell ref="H8:H9"/>
    <mergeCell ref="C10:D10"/>
    <mergeCell ref="I8:I9"/>
    <mergeCell ref="F8:F9"/>
    <mergeCell ref="E8:E9"/>
    <mergeCell ref="B39:C40"/>
    <mergeCell ref="B44:C45"/>
    <mergeCell ref="C29:D29"/>
    <mergeCell ref="C12:D12"/>
    <mergeCell ref="C13:D13"/>
    <mergeCell ref="C26:D26"/>
    <mergeCell ref="C27:D27"/>
    <mergeCell ref="C24:D24"/>
    <mergeCell ref="C28:D28"/>
    <mergeCell ref="C32:D32"/>
    <mergeCell ref="C33:D33"/>
    <mergeCell ref="C31:F31"/>
    <mergeCell ref="C30:D30"/>
    <mergeCell ref="C11:D11"/>
    <mergeCell ref="G8:G9"/>
    <mergeCell ref="E39:N39"/>
    <mergeCell ref="B41:C43"/>
    <mergeCell ref="C23:D23"/>
    <mergeCell ref="C17:F17"/>
    <mergeCell ref="D39:D40"/>
    <mergeCell ref="C25:D25"/>
    <mergeCell ref="C14:D14"/>
    <mergeCell ref="C15:D15"/>
    <mergeCell ref="C16:D16"/>
    <mergeCell ref="C18:D18"/>
    <mergeCell ref="C19:D19"/>
    <mergeCell ref="C20:D20"/>
    <mergeCell ref="C21:D21"/>
    <mergeCell ref="C22:D22"/>
  </mergeCells>
  <conditionalFormatting sqref="J32">
    <cfRule type="expression" dxfId="20" priority="39">
      <formula>AND(J30-J25&gt;0,ROUND(J32,3)&lt;0.001)</formula>
    </cfRule>
  </conditionalFormatting>
  <conditionalFormatting sqref="K32">
    <cfRule type="expression" dxfId="19" priority="38">
      <formula>AND(K30-K25&gt;0,ROUND(K32,3)&lt;0.001)</formula>
    </cfRule>
  </conditionalFormatting>
  <pageMargins left="0.70866141732283472" right="0.70866141732283472" top="0.78740157480314965" bottom="0.78740157480314965" header="0.31496062992125984" footer="0.31496062992125984"/>
  <pageSetup paperSize="9" scale="86" fitToHeight="2" orientation="landscape" r:id="rId1"/>
  <headerFooter>
    <oddHeader>&amp;F</oddHeader>
    <oddFooter>&amp;A</oddFooter>
  </headerFooter>
  <rowBreaks count="1" manualBreakCount="1">
    <brk id="34" min="1" max="14" man="1"/>
  </rowBreaks>
  <ignoredErrors>
    <ignoredError sqref="I18 I20" formula="1"/>
  </ignoredErrors>
  <extLst>
    <ext xmlns:x14="http://schemas.microsoft.com/office/spreadsheetml/2009/9/main" uri="{78C0D931-6437-407d-A8EE-F0AAD7539E65}">
      <x14:conditionalFormattings>
        <x14:conditionalFormatting xmlns:xm="http://schemas.microsoft.com/office/excel/2006/main">
          <x14:cfRule type="expression" priority="228" id="{6F28F32E-A477-4A1A-BFC5-B0D854325E5F}">
            <xm:f>$J$33&gt;'NASTAVENI OBJEDNATELE'!#REF!</xm:f>
            <x14:dxf>
              <fill>
                <patternFill>
                  <bgColor rgb="FFFF0000"/>
                </patternFill>
              </fill>
            </x14:dxf>
          </x14:cfRule>
          <xm:sqref>J11:J33</xm:sqref>
        </x14:conditionalFormatting>
        <x14:conditionalFormatting xmlns:xm="http://schemas.microsoft.com/office/excel/2006/main">
          <x14:cfRule type="expression" priority="230" id="{8BE41DE1-FB8E-44AF-9BED-DD54688146A0}">
            <xm:f>$K$33&gt;'NASTAVENI OBJEDNATELE'!#REF!</xm:f>
            <x14:dxf>
              <fill>
                <patternFill>
                  <bgColor rgb="FFFF0000"/>
                </patternFill>
              </fill>
            </x14:dxf>
          </x14:cfRule>
          <xm:sqref>K11:K33</xm:sqref>
        </x14:conditionalFormatting>
        <x14:conditionalFormatting xmlns:xm="http://schemas.microsoft.com/office/excel/2006/main">
          <x14:cfRule type="cellIs" priority="3" operator="lessThan" id="{0939A229-311C-4A28-A193-0D025EFBA315}">
            <xm:f>'NASTAVENI OBJEDNATELE'!E$52</xm:f>
            <x14:dxf>
              <fill>
                <patternFill>
                  <bgColor rgb="FFFF0000"/>
                </patternFill>
              </fill>
            </x14:dxf>
          </x14:cfRule>
          <x14:cfRule type="cellIs" priority="4" operator="greaterThan" id="{D9265959-45BB-40D9-AC42-E231B77B627B}">
            <xm:f>'NASTAVENI OBJEDNATELE'!E$62</xm:f>
            <x14:dxf>
              <fill>
                <patternFill>
                  <bgColor rgb="FFFF0000"/>
                </patternFill>
              </fill>
            </x14:dxf>
          </x14:cfRule>
          <xm:sqref>E45:N45</xm:sqref>
        </x14:conditionalFormatting>
        <x14:conditionalFormatting xmlns:xm="http://schemas.microsoft.com/office/excel/2006/main">
          <x14:cfRule type="cellIs" priority="1" operator="lessThan" id="{D5FB0619-C5F7-4A27-9853-501D0C8C3BD7}">
            <xm:f>'NASTAVENI OBJEDNATELE'!E$50</xm:f>
            <x14:dxf>
              <fill>
                <patternFill>
                  <bgColor rgb="FFFF0000"/>
                </patternFill>
              </fill>
            </x14:dxf>
          </x14:cfRule>
          <xm:sqref>E43:N43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E8F2-1146-492A-A1A2-5064402419D9}">
  <sheetPr>
    <tabColor theme="0"/>
  </sheetPr>
  <dimension ref="A1:M10"/>
  <sheetViews>
    <sheetView zoomScaleNormal="100" zoomScaleSheetLayoutView="100" workbookViewId="0">
      <selection activeCell="I5" sqref="I5"/>
    </sheetView>
  </sheetViews>
  <sheetFormatPr defaultColWidth="0" defaultRowHeight="0" customHeight="1" zeroHeight="1"/>
  <cols>
    <col min="1" max="1" width="4.7109375" customWidth="1"/>
    <col min="2" max="2" width="24.5703125" customWidth="1"/>
    <col min="3" max="6" width="9.140625" customWidth="1"/>
    <col min="7" max="8" width="18.7109375" style="529" customWidth="1"/>
    <col min="9" max="9" width="13.28515625" customWidth="1"/>
    <col min="10" max="10" width="6.7109375" customWidth="1"/>
    <col min="11" max="11" width="4.7109375" customWidth="1"/>
    <col min="12" max="13" width="0" hidden="1" customWidth="1"/>
    <col min="14" max="16384" width="9.140625" hidden="1"/>
  </cols>
  <sheetData>
    <row r="1" spans="1:11" ht="12.75">
      <c r="A1" s="5"/>
      <c r="B1" s="5"/>
      <c r="C1" s="5"/>
      <c r="D1" s="5"/>
      <c r="E1" s="5"/>
      <c r="F1" s="5"/>
      <c r="G1" s="516"/>
      <c r="H1" s="516"/>
      <c r="I1" s="5"/>
      <c r="J1" s="5"/>
      <c r="K1" s="5"/>
    </row>
    <row r="2" spans="1:11" ht="12.75">
      <c r="A2" s="5"/>
      <c r="B2" s="6" t="s">
        <v>232</v>
      </c>
      <c r="C2" s="5"/>
      <c r="D2" s="5"/>
      <c r="E2" s="5"/>
      <c r="F2" s="5"/>
      <c r="G2" s="516"/>
      <c r="H2" s="516"/>
      <c r="I2" s="5"/>
      <c r="J2" s="5"/>
      <c r="K2" s="5"/>
    </row>
    <row r="3" spans="1:11" ht="12.75">
      <c r="A3" s="5"/>
      <c r="B3" s="6"/>
      <c r="C3" s="5"/>
      <c r="D3" s="5"/>
      <c r="E3" s="5"/>
      <c r="F3" s="5"/>
      <c r="G3" s="516"/>
      <c r="H3" s="516"/>
      <c r="I3" s="5"/>
      <c r="J3" s="5"/>
      <c r="K3" s="5"/>
    </row>
    <row r="4" spans="1:11" ht="12.75">
      <c r="A4" s="5"/>
      <c r="B4" s="5"/>
      <c r="C4" s="5"/>
      <c r="D4" s="5"/>
      <c r="E4" s="5"/>
      <c r="F4" s="5"/>
      <c r="G4" s="99" t="s">
        <v>84</v>
      </c>
      <c r="H4" s="515" t="s">
        <v>248</v>
      </c>
      <c r="I4" s="715" t="s">
        <v>85</v>
      </c>
      <c r="J4" s="716"/>
      <c r="K4" s="5"/>
    </row>
    <row r="5" spans="1:11" ht="25.5">
      <c r="A5" s="5"/>
      <c r="B5" s="98" t="s">
        <v>233</v>
      </c>
      <c r="C5" s="19"/>
      <c r="D5" s="19"/>
      <c r="E5" s="19"/>
      <c r="F5" s="19"/>
      <c r="G5" s="526">
        <f>'Cenova nabidka NAFTA'!I29</f>
        <v>0</v>
      </c>
      <c r="H5" s="527">
        <f>'Cenova nabidka CNG'!I29</f>
        <v>0</v>
      </c>
      <c r="I5" s="95">
        <f>'Cenova nabidka CELKOVA'!I29</f>
        <v>0</v>
      </c>
      <c r="J5" s="96" t="s">
        <v>25</v>
      </c>
      <c r="K5" s="5"/>
    </row>
    <row r="6" spans="1:11" ht="12.75">
      <c r="A6" s="5"/>
      <c r="B6" s="5"/>
      <c r="C6" s="5"/>
      <c r="D6" s="5"/>
      <c r="E6" s="5"/>
      <c r="F6" s="5"/>
      <c r="G6" s="516"/>
      <c r="H6" s="516"/>
      <c r="I6" s="5"/>
      <c r="J6" s="5"/>
      <c r="K6" s="5"/>
    </row>
    <row r="7" spans="1:11" ht="13.5" thickBot="1">
      <c r="A7" s="5"/>
      <c r="B7" s="5"/>
      <c r="C7" s="5"/>
      <c r="D7" s="5"/>
      <c r="E7" s="5"/>
      <c r="F7" s="5"/>
      <c r="G7" s="516"/>
      <c r="H7" s="516"/>
      <c r="I7" s="5"/>
      <c r="J7" s="5"/>
      <c r="K7" s="5"/>
    </row>
    <row r="8" spans="1:11" ht="27" thickBot="1">
      <c r="A8" s="5"/>
      <c r="B8" s="101" t="s">
        <v>234</v>
      </c>
      <c r="C8" s="97"/>
      <c r="D8" s="97"/>
      <c r="E8" s="97"/>
      <c r="F8" s="97"/>
      <c r="G8" s="528"/>
      <c r="H8" s="528"/>
      <c r="I8" s="102">
        <f>ROUND(I5,2)</f>
        <v>0</v>
      </c>
      <c r="J8" s="100" t="s">
        <v>25</v>
      </c>
      <c r="K8" s="5"/>
    </row>
    <row r="9" spans="1:11" ht="12.75">
      <c r="A9" s="5"/>
      <c r="B9" s="5"/>
      <c r="C9" s="5"/>
      <c r="D9" s="5"/>
      <c r="E9" s="5"/>
      <c r="F9" s="5"/>
      <c r="G9" s="516"/>
      <c r="H9" s="516"/>
      <c r="I9" s="5"/>
      <c r="J9" s="5"/>
      <c r="K9" s="5"/>
    </row>
    <row r="10" spans="1:11" ht="12.75" hidden="1"/>
  </sheetData>
  <sheetProtection algorithmName="SHA-512" hashValue="djlkLXtk0O3KETr91guZMx02VlGR6Fz0rQ6OnZYMVlI0Ki64BadRhNghCJUzI4Wu+9yJSwafBDC5cY3JsTpnHA==" saltValue="S3C5O5Konz04ifW+oVZxKA==" spinCount="100000" sheet="1" objects="1" scenarios="1"/>
  <mergeCells count="1">
    <mergeCell ref="I4:J4"/>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97D3A139-EA2D-4E40-95F2-1E5142988798}">
            <xm:f>OR('\Users\SES41365\OneDrive - Mott MacDonald\396136 Dopravci Kladno\02 Model\[KLADNO_Vypocetni nastroj_2019-10-14.xlsx]Cenova nabidka NAFTA'!#REF!&gt;'\Users\SES41365\OneDrive - Mott MacDonald\396136 Dopravci Kladno\02 Model\[KLADNO_Vypocetni nastroj_2019-10-14.xlsx]NASTAVENI OBJEDNATELE'!#REF!,'\Users\SES41365\OneDrive - Mott MacDonald\396136 Dopravci Kladno\02 Model\[KLADNO_Vypocetni nastroj_2019-10-14.xlsx]Cenova nabidka CNG'!#REF!&gt;'\Users\SES41365\OneDrive - Mott MacDonald\396136 Dopravci Kladno\02 Model\[KLADNO_Vypocetni nastroj_2019-10-14.xlsx]NASTAVENI OBJEDNATELE'!#REF!,#REF!&gt;'\Users\SES41365\OneDrive - Mott MacDonald\396136 Dopravci Kladno\02 Model\[KLADNO_Vypocetni nastroj_2019-10-14.xlsx]NASTAVENI OBJEDNATELE'!#REF!)</xm:f>
            <x14:dxf>
              <fill>
                <patternFill>
                  <bgColor rgb="FFFF0000"/>
                </patternFill>
              </fill>
            </x14:dxf>
          </x14:cfRule>
          <xm:sqref>I5:J5</xm:sqref>
        </x14:conditionalFormatting>
        <x14:conditionalFormatting xmlns:xm="http://schemas.microsoft.com/office/excel/2006/main">
          <x14:cfRule type="expression" priority="2" id="{C6F3E725-4701-48A6-8B01-9E38398BA0E4}">
            <xm:f>'\Users\SES41365\OneDrive - Mott MacDonald\396136 Dopravci Kladno\02 Model\[KLADNO_Vypocetni nastroj_2019-10-14.xlsx]Cenova nabidka NAFTA'!#REF!=0</xm:f>
            <x14:dxf>
              <font>
                <color theme="0"/>
              </font>
            </x14:dxf>
          </x14:cfRule>
          <x14:cfRule type="cellIs" priority="3" operator="greaterThan" id="{E2BAB5C2-CBF4-411D-8E00-5CF7A01C6441}">
            <xm:f>'\Users\SES41365\OneDrive - Mott MacDonald\396136 Dopravci Kladno\02 Model\[KLADNO_Vypocetni nastroj_2019-10-14.xlsx]NASTAVENI OBJEDNATELE'!#REF!</xm:f>
            <x14:dxf>
              <font>
                <b val="0"/>
                <i val="0"/>
                <color auto="1"/>
              </font>
              <fill>
                <patternFill>
                  <bgColor rgb="FFFF0000"/>
                </patternFill>
              </fill>
            </x14:dxf>
          </x14:cfRule>
          <xm:sqref>G5</xm:sqref>
        </x14:conditionalFormatting>
        <x14:conditionalFormatting xmlns:xm="http://schemas.microsoft.com/office/excel/2006/main">
          <x14:cfRule type="expression" priority="4" id="{7FD77F85-8049-4A0F-986C-FDFF4501512D}">
            <xm:f>'\Users\SES41365\OneDrive - Mott MacDonald\396136 Dopravci Kladno\02 Model\[KLADNO_Vypocetni nastroj_2019-10-14.xlsx]Cenova nabidka CNG'!#REF!=0</xm:f>
            <x14:dxf>
              <font>
                <color theme="0"/>
              </font>
            </x14:dxf>
          </x14:cfRule>
          <x14:cfRule type="cellIs" priority="5" operator="greaterThan" id="{C0520D20-AD58-49F3-9DB4-38E3CC67B090}">
            <xm:f>'\Users\SES41365\OneDrive - Mott MacDonald\396136 Dopravci Kladno\02 Model\[KLADNO_Vypocetni nastroj_2019-10-14.xlsx]NASTAVENI OBJEDNATELE'!#REF!</xm:f>
            <x14:dxf>
              <fill>
                <patternFill>
                  <bgColor rgb="FFFF0000"/>
                </patternFill>
              </fill>
            </x14:dxf>
          </x14:cfRule>
          <xm:sqref>H5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P32"/>
  <sheetViews>
    <sheetView topLeftCell="A2" zoomScaleNormal="100" zoomScaleSheetLayoutView="100" workbookViewId="0">
      <selection activeCell="E8" sqref="E8"/>
    </sheetView>
  </sheetViews>
  <sheetFormatPr defaultColWidth="0" defaultRowHeight="0" customHeight="1"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0" width="4.5703125" style="4" customWidth="1"/>
    <col min="11" max="11" width="16.7109375" style="4" customWidth="1"/>
    <col min="12" max="12" width="4.7109375" style="4" customWidth="1"/>
    <col min="13" max="16" width="0" style="4" hidden="1" customWidth="1"/>
    <col min="17" max="16384" width="9.140625" style="4" hidden="1"/>
  </cols>
  <sheetData>
    <row r="1" spans="1:12" ht="0" hidden="1" customHeight="1"/>
    <row r="2" spans="1:12" customFormat="1" ht="12.75">
      <c r="A2" s="5"/>
      <c r="B2" s="5"/>
      <c r="C2" s="5"/>
      <c r="D2" s="5"/>
      <c r="E2" s="5"/>
      <c r="F2" s="21"/>
      <c r="G2" s="21"/>
      <c r="H2" s="21"/>
      <c r="I2" s="5"/>
      <c r="J2" s="5"/>
      <c r="K2" s="5"/>
      <c r="L2" s="5"/>
    </row>
    <row r="3" spans="1:12" customFormat="1" ht="12.75">
      <c r="A3" s="5"/>
      <c r="B3" s="6" t="s">
        <v>175</v>
      </c>
      <c r="C3" s="5"/>
      <c r="D3" s="6"/>
      <c r="E3" s="5"/>
      <c r="F3" s="21"/>
      <c r="G3" s="21"/>
      <c r="H3" s="175">
        <v>1</v>
      </c>
      <c r="I3" s="171" t="s">
        <v>198</v>
      </c>
      <c r="J3" s="5"/>
      <c r="K3" s="5"/>
      <c r="L3" s="5"/>
    </row>
    <row r="4" spans="1:12" customFormat="1" ht="13.5" thickBot="1">
      <c r="A4" s="5"/>
      <c r="B4" s="5"/>
      <c r="C4" s="5"/>
      <c r="D4" s="5"/>
      <c r="E4" s="5"/>
      <c r="F4" s="21"/>
      <c r="G4" s="21"/>
      <c r="H4" s="21"/>
      <c r="I4" s="5"/>
      <c r="J4" s="5"/>
      <c r="K4" s="5"/>
      <c r="L4" s="5"/>
    </row>
    <row r="5" spans="1:12" s="3" customFormat="1" ht="38.25" customHeight="1">
      <c r="A5" s="7"/>
      <c r="B5" s="8" t="s">
        <v>28</v>
      </c>
      <c r="C5" s="9" t="s">
        <v>29</v>
      </c>
      <c r="D5" s="9" t="s">
        <v>31</v>
      </c>
      <c r="E5" s="9" t="s">
        <v>30</v>
      </c>
      <c r="F5" s="22" t="s">
        <v>224</v>
      </c>
      <c r="G5" s="22" t="s">
        <v>80</v>
      </c>
      <c r="H5" s="172" t="s">
        <v>81</v>
      </c>
      <c r="I5" s="236" t="s">
        <v>151</v>
      </c>
      <c r="J5" s="717" t="s">
        <v>153</v>
      </c>
      <c r="K5" s="718"/>
      <c r="L5" s="7"/>
    </row>
    <row r="6" spans="1:12" s="34" customFormat="1" ht="13.5" thickBot="1">
      <c r="A6" s="31"/>
      <c r="B6" s="32"/>
      <c r="C6" s="25"/>
      <c r="D6" s="25"/>
      <c r="E6" s="25"/>
      <c r="F6" s="24" t="s">
        <v>32</v>
      </c>
      <c r="G6" s="24" t="s">
        <v>32</v>
      </c>
      <c r="H6" s="24" t="s">
        <v>32</v>
      </c>
      <c r="I6" s="25" t="s">
        <v>27</v>
      </c>
      <c r="J6" s="719" t="s">
        <v>26</v>
      </c>
      <c r="K6" s="720"/>
      <c r="L6" s="31"/>
    </row>
    <row r="7" spans="1:12" customFormat="1" ht="13.5" thickTop="1">
      <c r="A7" s="5"/>
      <c r="B7" s="10">
        <v>11</v>
      </c>
      <c r="C7" s="11" t="s">
        <v>86</v>
      </c>
      <c r="D7" s="354" t="s">
        <v>15</v>
      </c>
      <c r="E7" s="355" t="s">
        <v>84</v>
      </c>
      <c r="F7" s="404">
        <f>'NABIDKA DOPRAVCE'!G11</f>
        <v>0</v>
      </c>
      <c r="G7" s="404">
        <f>'NABIDKA DOPRAVCE'!H11</f>
        <v>1</v>
      </c>
      <c r="H7" s="405">
        <f>'NABIDKA DOPRAVCE'!I11</f>
        <v>0</v>
      </c>
      <c r="I7" s="406">
        <f>'Cenova nabidka NAFTA'!I7+'Cenova nabidka CNG'!I7</f>
        <v>0</v>
      </c>
      <c r="J7" s="464"/>
      <c r="K7" s="465">
        <f>'Cenova nabidka NAFTA'!L31</f>
        <v>742576</v>
      </c>
      <c r="L7" s="5"/>
    </row>
    <row r="8" spans="1:12" customFormat="1" ht="12.75">
      <c r="A8" s="5"/>
      <c r="B8" s="14"/>
      <c r="C8" s="12"/>
      <c r="D8" s="357" t="s">
        <v>16</v>
      </c>
      <c r="E8" s="358" t="s">
        <v>248</v>
      </c>
      <c r="F8" s="407">
        <f>'NABIDKA DOPRAVCE'!G12</f>
        <v>0</v>
      </c>
      <c r="G8" s="407">
        <f>'NABIDKA DOPRAVCE'!H12</f>
        <v>1</v>
      </c>
      <c r="H8" s="408">
        <f>'NABIDKA DOPRAVCE'!I12</f>
        <v>0</v>
      </c>
      <c r="I8" s="409">
        <f>'Cenova nabidka NAFTA'!I8+'Cenova nabidka CNG'!I8</f>
        <v>0</v>
      </c>
      <c r="J8" s="466"/>
      <c r="K8" s="467">
        <f>'Cenova nabidka CNG'!L31</f>
        <v>2970304</v>
      </c>
      <c r="L8" s="5"/>
    </row>
    <row r="9" spans="1:12" customFormat="1" ht="12.75">
      <c r="A9" s="5"/>
      <c r="B9" s="15">
        <v>12</v>
      </c>
      <c r="C9" s="37" t="s">
        <v>1</v>
      </c>
      <c r="D9" s="39"/>
      <c r="E9" s="38"/>
      <c r="F9" s="346">
        <f>'NABIDKA DOPRAVCE'!G13</f>
        <v>0</v>
      </c>
      <c r="G9" s="346">
        <f>'NABIDKA DOPRAVCE'!H13</f>
        <v>0</v>
      </c>
      <c r="H9" s="346">
        <f>'NABIDKA DOPRAVCE'!I13</f>
        <v>1</v>
      </c>
      <c r="I9" s="159">
        <f>('Cenova nabidka NAFTA'!I9*$K$7+'Cenova nabidka CNG'!I9*$K$8)/$K$16</f>
        <v>0</v>
      </c>
      <c r="J9" s="155" t="s">
        <v>38</v>
      </c>
      <c r="K9" s="160">
        <f>$K$16</f>
        <v>3712880</v>
      </c>
      <c r="L9" s="5"/>
    </row>
    <row r="10" spans="1:12" customFormat="1" ht="12.75">
      <c r="A10" s="5"/>
      <c r="B10" s="15">
        <v>13</v>
      </c>
      <c r="C10" s="37" t="s">
        <v>2</v>
      </c>
      <c r="D10" s="39"/>
      <c r="E10" s="38"/>
      <c r="F10" s="346">
        <f>'NABIDKA DOPRAVCE'!G14</f>
        <v>0</v>
      </c>
      <c r="G10" s="346">
        <f>'NABIDKA DOPRAVCE'!H14</f>
        <v>0</v>
      </c>
      <c r="H10" s="346">
        <f>'NABIDKA DOPRAVCE'!I14</f>
        <v>1</v>
      </c>
      <c r="I10" s="159">
        <f>('Cenova nabidka NAFTA'!I10*$K$7+'Cenova nabidka CNG'!I10*$K$8)/$K$16</f>
        <v>0</v>
      </c>
      <c r="J10" s="155" t="s">
        <v>38</v>
      </c>
      <c r="K10" s="160">
        <f t="shared" ref="K10:K15" si="0">$K$16</f>
        <v>3712880</v>
      </c>
      <c r="L10" s="5"/>
    </row>
    <row r="11" spans="1:12" customFormat="1" ht="12.75">
      <c r="A11" s="5"/>
      <c r="B11" s="16">
        <v>14</v>
      </c>
      <c r="C11" s="17" t="s">
        <v>3</v>
      </c>
      <c r="D11" s="390" t="s">
        <v>21</v>
      </c>
      <c r="E11" s="391" t="s">
        <v>19</v>
      </c>
      <c r="F11" s="410">
        <f>'NABIDKA DOPRAVCE'!G15</f>
        <v>0</v>
      </c>
      <c r="G11" s="410">
        <f>'NABIDKA DOPRAVCE'!H15</f>
        <v>1</v>
      </c>
      <c r="H11" s="411">
        <f>'NABIDKA DOPRAVCE'!I15</f>
        <v>0</v>
      </c>
      <c r="I11" s="412">
        <f>('Cenova nabidka NAFTA'!I11*$K$7+'Cenova nabidka CNG'!I11*$K$8)/$K$16</f>
        <v>0</v>
      </c>
      <c r="J11" s="155" t="s">
        <v>38</v>
      </c>
      <c r="K11" s="160">
        <f t="shared" si="0"/>
        <v>3712880</v>
      </c>
      <c r="L11" s="5"/>
    </row>
    <row r="12" spans="1:12" customFormat="1" ht="12.75">
      <c r="A12" s="5"/>
      <c r="B12" s="14"/>
      <c r="C12" s="12"/>
      <c r="D12" s="357" t="s">
        <v>22</v>
      </c>
      <c r="E12" s="358" t="s">
        <v>18</v>
      </c>
      <c r="F12" s="408">
        <f>'NABIDKA DOPRAVCE'!G16</f>
        <v>0</v>
      </c>
      <c r="G12" s="408">
        <f>'NABIDKA DOPRAVCE'!H16</f>
        <v>0</v>
      </c>
      <c r="H12" s="407">
        <f>'NABIDKA DOPRAVCE'!I16</f>
        <v>1</v>
      </c>
      <c r="I12" s="409">
        <f>('Cenova nabidka NAFTA'!I12*$K$7+'Cenova nabidka CNG'!I12*$K$8)/$K$16</f>
        <v>0</v>
      </c>
      <c r="J12" s="155" t="s">
        <v>38</v>
      </c>
      <c r="K12" s="160">
        <f t="shared" si="0"/>
        <v>3712880</v>
      </c>
      <c r="L12" s="5"/>
    </row>
    <row r="13" spans="1:12" customFormat="1" ht="12.75">
      <c r="A13" s="5"/>
      <c r="B13" s="15">
        <v>15</v>
      </c>
      <c r="C13" s="37" t="s">
        <v>35</v>
      </c>
      <c r="D13" s="39"/>
      <c r="E13" s="38"/>
      <c r="F13" s="174">
        <f>'NABIDKA DOPRAVCE'!G17</f>
        <v>0</v>
      </c>
      <c r="G13" s="174">
        <f>'NABIDKA DOPRAVCE'!H17</f>
        <v>1</v>
      </c>
      <c r="H13" s="346">
        <f>'NABIDKA DOPRAVCE'!I17</f>
        <v>0</v>
      </c>
      <c r="I13" s="159">
        <f>('Cenova nabidka NAFTA'!I13*$K$7+'Cenova nabidka CNG'!I13*$K$8)/$K$16</f>
        <v>0</v>
      </c>
      <c r="J13" s="155" t="s">
        <v>38</v>
      </c>
      <c r="K13" s="160">
        <f t="shared" si="0"/>
        <v>3712880</v>
      </c>
      <c r="L13" s="5"/>
    </row>
    <row r="14" spans="1:12" customFormat="1" ht="12.75">
      <c r="A14" s="5"/>
      <c r="B14" s="16">
        <v>16</v>
      </c>
      <c r="C14" s="17" t="s">
        <v>4</v>
      </c>
      <c r="D14" s="390" t="s">
        <v>23</v>
      </c>
      <c r="E14" s="391" t="s">
        <v>20</v>
      </c>
      <c r="F14" s="411">
        <f>'NABIDKA DOPRAVCE'!G18</f>
        <v>0</v>
      </c>
      <c r="G14" s="411">
        <f>'NABIDKA DOPRAVCE'!H18</f>
        <v>1</v>
      </c>
      <c r="H14" s="410">
        <f>'NABIDKA DOPRAVCE'!I18</f>
        <v>0</v>
      </c>
      <c r="I14" s="412">
        <f>('Cenova nabidka NAFTA'!I14*$K$7+'Cenova nabidka CNG'!I14*$K$8)/$K$16</f>
        <v>0</v>
      </c>
      <c r="J14" s="155" t="s">
        <v>38</v>
      </c>
      <c r="K14" s="160">
        <f t="shared" si="0"/>
        <v>3712880</v>
      </c>
      <c r="L14" s="5"/>
    </row>
    <row r="15" spans="1:12" customFormat="1" ht="12.75">
      <c r="A15" s="5"/>
      <c r="B15" s="14"/>
      <c r="C15" s="12"/>
      <c r="D15" s="357" t="s">
        <v>24</v>
      </c>
      <c r="E15" s="358" t="s">
        <v>18</v>
      </c>
      <c r="F15" s="407">
        <f>'NABIDKA DOPRAVCE'!G19</f>
        <v>0</v>
      </c>
      <c r="G15" s="407">
        <f>'NABIDKA DOPRAVCE'!H19</f>
        <v>0</v>
      </c>
      <c r="H15" s="407">
        <f>'NABIDKA DOPRAVCE'!I19</f>
        <v>1</v>
      </c>
      <c r="I15" s="409">
        <f>('Cenova nabidka NAFTA'!I15*$K$7+'Cenova nabidka CNG'!I15*$K$8)/$K$16</f>
        <v>0</v>
      </c>
      <c r="J15" s="155" t="s">
        <v>38</v>
      </c>
      <c r="K15" s="160">
        <f t="shared" si="0"/>
        <v>3712880</v>
      </c>
      <c r="L15" s="5"/>
    </row>
    <row r="16" spans="1:12" customFormat="1" ht="12.75">
      <c r="A16" s="5"/>
      <c r="B16" s="16">
        <v>17</v>
      </c>
      <c r="C16" s="17" t="s">
        <v>5</v>
      </c>
      <c r="D16" s="390" t="s">
        <v>33</v>
      </c>
      <c r="E16" s="391" t="s">
        <v>20</v>
      </c>
      <c r="F16" s="411">
        <f>'NABIDKA DOPRAVCE'!G20</f>
        <v>0</v>
      </c>
      <c r="G16" s="411">
        <f>'NABIDKA DOPRAVCE'!H20</f>
        <v>1</v>
      </c>
      <c r="H16" s="410">
        <f>'NABIDKA DOPRAVCE'!I20</f>
        <v>0</v>
      </c>
      <c r="I16" s="412">
        <f>('Cenova nabidka NAFTA'!I16*$K$7+'Cenova nabidka CNG'!I16*$K$8)/$K$16</f>
        <v>0</v>
      </c>
      <c r="J16" s="155" t="s">
        <v>38</v>
      </c>
      <c r="K16" s="161">
        <f>K7+K8</f>
        <v>3712880</v>
      </c>
      <c r="L16" s="5"/>
    </row>
    <row r="17" spans="1:12" customFormat="1" ht="12.75">
      <c r="A17" s="5"/>
      <c r="B17" s="14"/>
      <c r="C17" s="12"/>
      <c r="D17" s="357" t="s">
        <v>34</v>
      </c>
      <c r="E17" s="358" t="s">
        <v>18</v>
      </c>
      <c r="F17" s="407">
        <f>'NABIDKA DOPRAVCE'!G21</f>
        <v>0</v>
      </c>
      <c r="G17" s="407">
        <f>'NABIDKA DOPRAVCE'!H21</f>
        <v>0</v>
      </c>
      <c r="H17" s="407">
        <f>'NABIDKA DOPRAVCE'!I21</f>
        <v>1</v>
      </c>
      <c r="I17" s="409">
        <f>('Cenova nabidka NAFTA'!I17*$K$7+'Cenova nabidka CNG'!I17*$K$8)/$K$16</f>
        <v>0</v>
      </c>
      <c r="J17" s="155" t="s">
        <v>38</v>
      </c>
      <c r="K17" s="160">
        <f t="shared" ref="K17:K25" si="1">$K$16</f>
        <v>3712880</v>
      </c>
      <c r="L17" s="5"/>
    </row>
    <row r="18" spans="1:12" customFormat="1" ht="12.75">
      <c r="A18" s="5"/>
      <c r="B18" s="15">
        <v>18</v>
      </c>
      <c r="C18" s="37" t="s">
        <v>6</v>
      </c>
      <c r="D18" s="39"/>
      <c r="E18" s="38"/>
      <c r="F18" s="346">
        <f>'NABIDKA DOPRAVCE'!G22</f>
        <v>0</v>
      </c>
      <c r="G18" s="346">
        <f>'NABIDKA DOPRAVCE'!H22</f>
        <v>0</v>
      </c>
      <c r="H18" s="346">
        <f>'NABIDKA DOPRAVCE'!I22</f>
        <v>1</v>
      </c>
      <c r="I18" s="159">
        <f>('Cenova nabidka NAFTA'!I18*$K$7+'Cenova nabidka CNG'!I18*$K$8)/$K$16</f>
        <v>0</v>
      </c>
      <c r="J18" s="155" t="s">
        <v>38</v>
      </c>
      <c r="K18" s="160">
        <f t="shared" si="1"/>
        <v>3712880</v>
      </c>
      <c r="L18" s="5"/>
    </row>
    <row r="19" spans="1:12" customFormat="1" ht="12.75">
      <c r="A19" s="5"/>
      <c r="B19" s="15">
        <v>19</v>
      </c>
      <c r="C19" s="37" t="s">
        <v>7</v>
      </c>
      <c r="D19" s="39"/>
      <c r="E19" s="38"/>
      <c r="F19" s="346">
        <f>'NABIDKA DOPRAVCE'!G23</f>
        <v>0</v>
      </c>
      <c r="G19" s="346">
        <f>'NABIDKA DOPRAVCE'!H23</f>
        <v>0</v>
      </c>
      <c r="H19" s="346">
        <f>'NABIDKA DOPRAVCE'!I23</f>
        <v>0</v>
      </c>
      <c r="I19" s="159">
        <f>('Cenova nabidka NAFTA'!I19*$K$7+'Cenova nabidka CNG'!I19*$K$8)/$K$16</f>
        <v>0</v>
      </c>
      <c r="J19" s="155" t="s">
        <v>38</v>
      </c>
      <c r="K19" s="160">
        <f t="shared" si="1"/>
        <v>3712880</v>
      </c>
      <c r="L19" s="5"/>
    </row>
    <row r="20" spans="1:12" customFormat="1" ht="12.75">
      <c r="A20" s="5"/>
      <c r="B20" s="15">
        <v>20</v>
      </c>
      <c r="C20" s="37" t="s">
        <v>8</v>
      </c>
      <c r="D20" s="39"/>
      <c r="E20" s="38"/>
      <c r="F20" s="346">
        <f>'NABIDKA DOPRAVCE'!G24</f>
        <v>0</v>
      </c>
      <c r="G20" s="346">
        <f>'NABIDKA DOPRAVCE'!H24</f>
        <v>0</v>
      </c>
      <c r="H20" s="346">
        <f>'NABIDKA DOPRAVCE'!I24</f>
        <v>0</v>
      </c>
      <c r="I20" s="159">
        <f>('Cenova nabidka NAFTA'!I20*$K$7+'Cenova nabidka CNG'!I20*$K$8)/$K$16</f>
        <v>0</v>
      </c>
      <c r="J20" s="155" t="s">
        <v>38</v>
      </c>
      <c r="K20" s="160">
        <f t="shared" si="1"/>
        <v>3712880</v>
      </c>
      <c r="L20" s="5"/>
    </row>
    <row r="21" spans="1:12" customFormat="1" ht="12.75">
      <c r="A21" s="5"/>
      <c r="B21" s="15">
        <v>21</v>
      </c>
      <c r="C21" s="37" t="s">
        <v>9</v>
      </c>
      <c r="D21" s="39"/>
      <c r="E21" s="38"/>
      <c r="F21" s="346">
        <f>'NABIDKA DOPRAVCE'!G25</f>
        <v>0</v>
      </c>
      <c r="G21" s="346">
        <f>'NABIDKA DOPRAVCE'!H25</f>
        <v>0</v>
      </c>
      <c r="H21" s="346">
        <f>'NABIDKA DOPRAVCE'!I25</f>
        <v>0</v>
      </c>
      <c r="I21" s="159">
        <f>('Cenova nabidka NAFTA'!I21*$K$7+'Cenova nabidka CNG'!I21*$K$8)/$K$16</f>
        <v>0</v>
      </c>
      <c r="J21" s="155" t="s">
        <v>38</v>
      </c>
      <c r="K21" s="160">
        <f t="shared" si="1"/>
        <v>3712880</v>
      </c>
      <c r="L21" s="5"/>
    </row>
    <row r="22" spans="1:12" customFormat="1" ht="12.75">
      <c r="A22" s="5"/>
      <c r="B22" s="15">
        <v>22</v>
      </c>
      <c r="C22" s="37" t="s">
        <v>10</v>
      </c>
      <c r="D22" s="39"/>
      <c r="E22" s="38"/>
      <c r="F22" s="346">
        <f>'NABIDKA DOPRAVCE'!G26</f>
        <v>0</v>
      </c>
      <c r="G22" s="346">
        <f>'NABIDKA DOPRAVCE'!H26</f>
        <v>0</v>
      </c>
      <c r="H22" s="346">
        <f>'NABIDKA DOPRAVCE'!I26</f>
        <v>1</v>
      </c>
      <c r="I22" s="159">
        <f>('Cenova nabidka NAFTA'!I22*$K$7+'Cenova nabidka CNG'!I22*$K$8)/$K$16</f>
        <v>0</v>
      </c>
      <c r="J22" s="155" t="s">
        <v>38</v>
      </c>
      <c r="K22" s="160">
        <f t="shared" si="1"/>
        <v>3712880</v>
      </c>
      <c r="L22" s="5"/>
    </row>
    <row r="23" spans="1:12" customFormat="1" ht="12.75">
      <c r="A23" s="5"/>
      <c r="B23" s="15">
        <v>23</v>
      </c>
      <c r="C23" s="37" t="s">
        <v>11</v>
      </c>
      <c r="D23" s="39"/>
      <c r="E23" s="38"/>
      <c r="F23" s="346">
        <f>'NABIDKA DOPRAVCE'!G27</f>
        <v>0</v>
      </c>
      <c r="G23" s="346">
        <f>'NABIDKA DOPRAVCE'!H27</f>
        <v>0</v>
      </c>
      <c r="H23" s="346">
        <f>'NABIDKA DOPRAVCE'!I27</f>
        <v>1</v>
      </c>
      <c r="I23" s="159">
        <f>('Cenova nabidka NAFTA'!I23*$K$7+'Cenova nabidka CNG'!I23*$K$8)/$K$16</f>
        <v>0</v>
      </c>
      <c r="J23" s="155" t="s">
        <v>38</v>
      </c>
      <c r="K23" s="160">
        <f t="shared" si="1"/>
        <v>3712880</v>
      </c>
      <c r="L23" s="5"/>
    </row>
    <row r="24" spans="1:12" customFormat="1" ht="12.75">
      <c r="A24" s="5"/>
      <c r="B24" s="15">
        <v>24</v>
      </c>
      <c r="C24" s="37" t="s">
        <v>12</v>
      </c>
      <c r="D24" s="39"/>
      <c r="E24" s="38"/>
      <c r="F24" s="346">
        <f>'NABIDKA DOPRAVCE'!G28</f>
        <v>0</v>
      </c>
      <c r="G24" s="346">
        <f>'NABIDKA DOPRAVCE'!H28</f>
        <v>0</v>
      </c>
      <c r="H24" s="346">
        <f>'NABIDKA DOPRAVCE'!I28</f>
        <v>1</v>
      </c>
      <c r="I24" s="159">
        <f>('Cenova nabidka NAFTA'!I24*$K$7+'Cenova nabidka CNG'!I24*$K$8)/$K$16</f>
        <v>0</v>
      </c>
      <c r="J24" s="155" t="s">
        <v>38</v>
      </c>
      <c r="K24" s="160">
        <f t="shared" si="1"/>
        <v>3712880</v>
      </c>
      <c r="L24" s="5"/>
    </row>
    <row r="25" spans="1:12" customFormat="1" ht="12.75">
      <c r="A25" s="5"/>
      <c r="B25" s="15">
        <v>25</v>
      </c>
      <c r="C25" s="37" t="s">
        <v>13</v>
      </c>
      <c r="D25" s="39"/>
      <c r="E25" s="38"/>
      <c r="F25" s="346">
        <f>'NABIDKA DOPRAVCE'!G29</f>
        <v>0</v>
      </c>
      <c r="G25" s="346">
        <f>'NABIDKA DOPRAVCE'!H29</f>
        <v>0</v>
      </c>
      <c r="H25" s="346">
        <f>'NABIDKA DOPRAVCE'!I29</f>
        <v>1</v>
      </c>
      <c r="I25" s="159">
        <f>('Cenova nabidka NAFTA'!I25*$K$7+'Cenova nabidka CNG'!I25*$K$8)/$K$16</f>
        <v>0</v>
      </c>
      <c r="J25" s="156" t="s">
        <v>38</v>
      </c>
      <c r="K25" s="160">
        <f t="shared" si="1"/>
        <v>3712880</v>
      </c>
      <c r="L25" s="5"/>
    </row>
    <row r="26" spans="1:12" customFormat="1" ht="13.5" thickBot="1">
      <c r="A26" s="5"/>
      <c r="B26" s="18">
        <v>26</v>
      </c>
      <c r="C26" s="70" t="s">
        <v>14</v>
      </c>
      <c r="D26" s="75"/>
      <c r="E26" s="71"/>
      <c r="F26" s="246">
        <f>IF($I$26=0,0,SUMPRODUCT(F7:F25,$I$7:$I$25,$K$7:$K$25)/($I$26*$K$26))</f>
        <v>0</v>
      </c>
      <c r="G26" s="246">
        <f>IF($I$26=0,0,SUMPRODUCT(G7:G25,$I$7:$I$25,$K$7:$K$25)/($I$26*$K$26))</f>
        <v>0</v>
      </c>
      <c r="H26" s="246">
        <f>IF($I$26=0,0,SUMPRODUCT(H7:H25,$I$7:$I$25,$K$7:$K$25)/($I$26*$K$26))</f>
        <v>0</v>
      </c>
      <c r="I26" s="237">
        <f>SUM(I9:I25)+(K7*I7+K8*I8)/K16</f>
        <v>0</v>
      </c>
      <c r="J26" s="157"/>
      <c r="K26" s="162">
        <f>K16</f>
        <v>3712880</v>
      </c>
      <c r="L26" s="5"/>
    </row>
    <row r="27" spans="1:12" customFormat="1" ht="12.75">
      <c r="A27" s="5"/>
      <c r="B27" s="72">
        <v>97</v>
      </c>
      <c r="C27" s="73" t="s">
        <v>67</v>
      </c>
      <c r="D27" s="69"/>
      <c r="E27" s="74"/>
      <c r="F27" s="174">
        <f>'NABIDKA DOPRAVCE'!G31</f>
        <v>0</v>
      </c>
      <c r="G27" s="174">
        <f>'NABIDKA DOPRAVCE'!H31</f>
        <v>1</v>
      </c>
      <c r="H27" s="346">
        <f>'NABIDKA DOPRAVCE'!I31</f>
        <v>0</v>
      </c>
      <c r="I27" s="159">
        <f>('Cenova nabidka NAFTA'!I27*$K$7+'Cenova nabidka CNG'!I27*$K$8)/$K$16</f>
        <v>0</v>
      </c>
      <c r="J27" s="155" t="s">
        <v>38</v>
      </c>
      <c r="K27" s="160">
        <f>$K$16</f>
        <v>3712880</v>
      </c>
      <c r="L27" s="5"/>
    </row>
    <row r="28" spans="1:12" customFormat="1" ht="12.75">
      <c r="A28" s="5"/>
      <c r="B28" s="35">
        <v>98</v>
      </c>
      <c r="C28" s="37" t="s">
        <v>37</v>
      </c>
      <c r="D28" s="19"/>
      <c r="E28" s="38"/>
      <c r="F28" s="346">
        <f>'NABIDKA DOPRAVCE'!G32</f>
        <v>0</v>
      </c>
      <c r="G28" s="346">
        <f>'NABIDKA DOPRAVCE'!H32</f>
        <v>0</v>
      </c>
      <c r="H28" s="346">
        <f>'NABIDKA DOPRAVCE'!I32</f>
        <v>1</v>
      </c>
      <c r="I28" s="150">
        <f>('Cenova nabidka NAFTA'!I28*$K$7+'Cenova nabidka CNG'!I28*$K$8)/$K$16</f>
        <v>0</v>
      </c>
      <c r="J28" s="155" t="s">
        <v>38</v>
      </c>
      <c r="K28" s="161">
        <f>$K$16</f>
        <v>3712880</v>
      </c>
      <c r="L28" s="5"/>
    </row>
    <row r="29" spans="1:12" customFormat="1" ht="13.5" thickBot="1">
      <c r="A29" s="5"/>
      <c r="B29" s="36"/>
      <c r="C29" s="70" t="s">
        <v>39</v>
      </c>
      <c r="D29" s="20"/>
      <c r="E29" s="71"/>
      <c r="F29" s="246">
        <f>IF(OR($I$29=0,$I$26=0),0,(F26*$I$26+SUMPRODUCT(F27:F28,$I$27:$I$28))/$I$29)</f>
        <v>0</v>
      </c>
      <c r="G29" s="246">
        <f>IF(OR($I$29=0,$I$26=0),0,(G26*$I$26+SUMPRODUCT(G27:G28,$I$27:$I$28))/$I$29)</f>
        <v>0</v>
      </c>
      <c r="H29" s="246">
        <f>IF(OR($I$29=0,$I$26=0),0,(H26*$I$26+SUMPRODUCT(H27:H28,$I$27:$I$28))/$I$29)</f>
        <v>0</v>
      </c>
      <c r="I29" s="237">
        <f>SUM(I26:I28)</f>
        <v>0</v>
      </c>
      <c r="J29" s="158" t="s">
        <v>38</v>
      </c>
      <c r="K29" s="163">
        <f>$K$16</f>
        <v>3712880</v>
      </c>
      <c r="L29" s="5"/>
    </row>
    <row r="30" spans="1:12" customFormat="1" ht="12.75">
      <c r="A30" s="5"/>
      <c r="B30" s="5"/>
      <c r="C30" s="5"/>
      <c r="D30" s="5"/>
      <c r="E30" s="5"/>
      <c r="F30" s="21"/>
      <c r="G30" s="21"/>
      <c r="H30" s="21"/>
      <c r="I30" s="5"/>
      <c r="J30" s="5"/>
      <c r="K30" s="5"/>
      <c r="L30" s="5"/>
    </row>
    <row r="31" spans="1:12" ht="12.75" hidden="1"/>
    <row r="32" spans="1:12" ht="12.75" hidden="1"/>
  </sheetData>
  <sheetProtection algorithmName="SHA-512" hashValue="rgM1SicfyJwe5X4KKb5PRHCPweYKvLl735SdumxDWGyrnLnkM2YRCUzIMjkFHwc9cRzHXzKyWPG6xTkkPCuS6g==" saltValue="k0Z/YK1Qu9qFhO7NJMnkGw==" spinCount="100000" sheet="1" objects="1" scenarios="1"/>
  <mergeCells count="2">
    <mergeCell ref="J5:K5"/>
    <mergeCell ref="J6:K6"/>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4" id="{2F5E33B3-22EB-4ADC-ACFC-38A0215054F6}">
            <xm:f>#REF!&gt;'NASTAVENI OBJEDNATELE'!#REF!</xm:f>
            <x14:dxf>
              <fill>
                <patternFill>
                  <bgColor rgb="FFFF0000"/>
                </patternFill>
              </fill>
            </x14:dxf>
          </x14:cfRule>
          <xm:sqref>I27:I28 I7:I25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Z38"/>
  <sheetViews>
    <sheetView topLeftCell="A4" zoomScaleNormal="100" zoomScaleSheetLayoutView="70" workbookViewId="0">
      <selection activeCell="O16" sqref="O16"/>
    </sheetView>
  </sheetViews>
  <sheetFormatPr defaultColWidth="0" defaultRowHeight="12.75"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1" width="4.7109375" style="106" customWidth="1"/>
    <col min="12" max="12" width="16.7109375" style="4" customWidth="1"/>
    <col min="13" max="13" width="4.5703125" style="4" customWidth="1"/>
    <col min="14" max="23" width="16.7109375" style="4" customWidth="1"/>
    <col min="24" max="25" width="4.7109375" style="4" customWidth="1"/>
    <col min="26" max="26" width="0" style="4" hidden="1" customWidth="1"/>
    <col min="27" max="16384" width="9.140625" style="4" hidden="1"/>
  </cols>
  <sheetData>
    <row r="1" spans="1:25" customFormat="1">
      <c r="A1" s="5"/>
      <c r="B1" s="5"/>
      <c r="C1" s="5"/>
      <c r="D1" s="5"/>
      <c r="E1" s="5"/>
      <c r="F1" s="21"/>
      <c r="G1" s="21"/>
      <c r="H1" s="21"/>
      <c r="I1" s="5"/>
      <c r="J1" s="44"/>
      <c r="K1" s="44"/>
      <c r="L1" s="5"/>
      <c r="M1" s="5"/>
      <c r="N1" s="5"/>
      <c r="O1" s="5"/>
      <c r="P1" s="5"/>
      <c r="Q1" s="5"/>
      <c r="R1" s="5"/>
      <c r="S1" s="5"/>
      <c r="T1" s="5"/>
      <c r="U1" s="5"/>
      <c r="V1" s="5"/>
      <c r="W1" s="5"/>
      <c r="X1" s="5"/>
      <c r="Y1" s="5"/>
    </row>
    <row r="2" spans="1:25" customFormat="1">
      <c r="A2" s="5"/>
      <c r="B2" s="6" t="s">
        <v>82</v>
      </c>
      <c r="C2" s="5"/>
      <c r="D2" s="6" t="s">
        <v>83</v>
      </c>
      <c r="E2" s="5"/>
      <c r="F2" s="21"/>
      <c r="G2" s="21"/>
      <c r="H2" s="21"/>
      <c r="I2" s="5"/>
      <c r="J2" s="44"/>
      <c r="K2" s="110"/>
      <c r="L2" s="111"/>
      <c r="M2" s="111"/>
      <c r="N2" s="111"/>
      <c r="O2" s="111"/>
      <c r="P2" s="111"/>
      <c r="Q2" s="111"/>
      <c r="R2" s="111"/>
      <c r="S2" s="111"/>
      <c r="T2" s="111"/>
      <c r="U2" s="111"/>
      <c r="V2" s="111"/>
      <c r="W2" s="111"/>
      <c r="X2" s="111"/>
      <c r="Y2" s="5"/>
    </row>
    <row r="3" spans="1:25" customFormat="1">
      <c r="A3" s="5"/>
      <c r="B3" s="5"/>
      <c r="C3" s="5"/>
      <c r="D3" s="5"/>
      <c r="E3" s="5"/>
      <c r="F3" s="21"/>
      <c r="G3" s="21"/>
      <c r="H3" s="21"/>
      <c r="I3" s="5"/>
      <c r="J3" s="44"/>
      <c r="K3" s="110"/>
      <c r="L3" s="112" t="s">
        <v>88</v>
      </c>
      <c r="M3" s="111"/>
      <c r="N3" s="111"/>
      <c r="O3" s="111"/>
      <c r="P3" s="111"/>
      <c r="Q3" s="111"/>
      <c r="R3" s="111"/>
      <c r="S3" s="111"/>
      <c r="T3" s="111"/>
      <c r="U3" s="111"/>
      <c r="V3" s="111"/>
      <c r="W3" s="111"/>
      <c r="X3" s="111"/>
      <c r="Y3" s="5"/>
    </row>
    <row r="4" spans="1:25" customFormat="1" ht="13.5" thickBot="1">
      <c r="A4" s="5"/>
      <c r="B4" s="5"/>
      <c r="C4" s="5"/>
      <c r="D4" s="5"/>
      <c r="E4" s="5"/>
      <c r="F4" s="21"/>
      <c r="G4" s="21"/>
      <c r="H4" s="21"/>
      <c r="I4" s="5"/>
      <c r="J4" s="44"/>
      <c r="K4" s="110"/>
      <c r="L4" s="111"/>
      <c r="M4" s="111"/>
      <c r="N4" s="111"/>
      <c r="O4" s="111"/>
      <c r="P4" s="111"/>
      <c r="Q4" s="111"/>
      <c r="R4" s="111"/>
      <c r="S4" s="111"/>
      <c r="T4" s="111"/>
      <c r="U4" s="111"/>
      <c r="V4" s="111"/>
      <c r="W4" s="111"/>
      <c r="X4" s="111"/>
      <c r="Y4" s="5"/>
    </row>
    <row r="5" spans="1:25" s="3" customFormat="1" ht="38.25">
      <c r="A5" s="7"/>
      <c r="B5" s="8" t="s">
        <v>28</v>
      </c>
      <c r="C5" s="9" t="s">
        <v>29</v>
      </c>
      <c r="D5" s="9" t="s">
        <v>31</v>
      </c>
      <c r="E5" s="9" t="s">
        <v>30</v>
      </c>
      <c r="F5" s="23" t="s">
        <v>224</v>
      </c>
      <c r="G5" s="23" t="s">
        <v>80</v>
      </c>
      <c r="H5" s="23" t="s">
        <v>81</v>
      </c>
      <c r="I5" s="107" t="s">
        <v>151</v>
      </c>
      <c r="J5" s="108"/>
      <c r="K5" s="113"/>
      <c r="L5" s="114" t="s">
        <v>209</v>
      </c>
      <c r="M5" s="111"/>
      <c r="N5" s="115" t="str">
        <f>"Dopravní rok "&amp;'NABIDKA DOPRAVCE'!E40</f>
        <v>Dopravní rok 1</v>
      </c>
      <c r="O5" s="116" t="str">
        <f>"Dopravní rok "&amp;'NABIDKA DOPRAVCE'!F40</f>
        <v>Dopravní rok 2</v>
      </c>
      <c r="P5" s="116" t="str">
        <f>"Dopravní rok "&amp;'NABIDKA DOPRAVCE'!G40</f>
        <v>Dopravní rok 3</v>
      </c>
      <c r="Q5" s="116" t="str">
        <f>"Dopravní rok "&amp;'NABIDKA DOPRAVCE'!H40</f>
        <v>Dopravní rok 4</v>
      </c>
      <c r="R5" s="116" t="str">
        <f>"Dopravní rok "&amp;'NABIDKA DOPRAVCE'!I40</f>
        <v>Dopravní rok 5</v>
      </c>
      <c r="S5" s="116" t="str">
        <f>"Dopravní rok "&amp;'NABIDKA DOPRAVCE'!J40</f>
        <v>Dopravní rok 6</v>
      </c>
      <c r="T5" s="116" t="str">
        <f>"Dopravní rok "&amp;'NABIDKA DOPRAVCE'!K40</f>
        <v>Dopravní rok 7</v>
      </c>
      <c r="U5" s="116" t="str">
        <f>"Dopravní rok "&amp;'NABIDKA DOPRAVCE'!L40</f>
        <v>Dopravní rok 8</v>
      </c>
      <c r="V5" s="116" t="str">
        <f>"Dopravní rok "&amp;'NABIDKA DOPRAVCE'!M40</f>
        <v>Dopravní rok 9</v>
      </c>
      <c r="W5" s="117" t="str">
        <f>"Dopravní rok "&amp;'NABIDKA DOPRAVCE'!N40</f>
        <v>Dopravní rok 10</v>
      </c>
      <c r="X5" s="118"/>
      <c r="Y5" s="7"/>
    </row>
    <row r="6" spans="1:25" s="34" customFormat="1" ht="13.5" thickBot="1">
      <c r="A6" s="31"/>
      <c r="B6" s="32"/>
      <c r="C6" s="25"/>
      <c r="D6" s="25"/>
      <c r="E6" s="25"/>
      <c r="F6" s="25" t="s">
        <v>32</v>
      </c>
      <c r="G6" s="25" t="s">
        <v>32</v>
      </c>
      <c r="H6" s="25" t="s">
        <v>32</v>
      </c>
      <c r="I6" s="33" t="s">
        <v>27</v>
      </c>
      <c r="J6" s="103"/>
      <c r="K6" s="119"/>
      <c r="L6" s="120" t="s">
        <v>25</v>
      </c>
      <c r="M6" s="111"/>
      <c r="N6" s="121" t="s">
        <v>25</v>
      </c>
      <c r="O6" s="122" t="s">
        <v>25</v>
      </c>
      <c r="P6" s="122" t="s">
        <v>25</v>
      </c>
      <c r="Q6" s="122" t="s">
        <v>25</v>
      </c>
      <c r="R6" s="122" t="s">
        <v>25</v>
      </c>
      <c r="S6" s="122" t="s">
        <v>25</v>
      </c>
      <c r="T6" s="122" t="s">
        <v>25</v>
      </c>
      <c r="U6" s="122" t="s">
        <v>25</v>
      </c>
      <c r="V6" s="122" t="s">
        <v>25</v>
      </c>
      <c r="W6" s="123" t="s">
        <v>25</v>
      </c>
      <c r="X6" s="124"/>
      <c r="Y6" s="31"/>
    </row>
    <row r="7" spans="1:25" customFormat="1" ht="13.5" thickTop="1">
      <c r="A7" s="5"/>
      <c r="B7" s="10">
        <v>11</v>
      </c>
      <c r="C7" s="11" t="s">
        <v>86</v>
      </c>
      <c r="D7" s="413" t="s">
        <v>15</v>
      </c>
      <c r="E7" s="414" t="s">
        <v>84</v>
      </c>
      <c r="F7" s="418">
        <f>'Cenova nabidka CELKOVA'!F7</f>
        <v>0</v>
      </c>
      <c r="G7" s="418">
        <f>'Cenova nabidka CELKOVA'!G7</f>
        <v>1</v>
      </c>
      <c r="H7" s="418">
        <f>100%-F7-G7</f>
        <v>0</v>
      </c>
      <c r="I7" s="421">
        <f>ROUND('NABIDKA DOPRAVCE'!J11,3)</f>
        <v>0</v>
      </c>
      <c r="J7" s="104"/>
      <c r="K7" s="125"/>
      <c r="L7" s="422">
        <f>$I7*L$31</f>
        <v>0</v>
      </c>
      <c r="M7" s="111"/>
      <c r="N7" s="424">
        <f t="shared" ref="N7:W7" si="0">$I7*N$31</f>
        <v>0</v>
      </c>
      <c r="O7" s="425">
        <f t="shared" si="0"/>
        <v>0</v>
      </c>
      <c r="P7" s="425">
        <f t="shared" si="0"/>
        <v>0</v>
      </c>
      <c r="Q7" s="425">
        <f t="shared" si="0"/>
        <v>0</v>
      </c>
      <c r="R7" s="425">
        <f t="shared" si="0"/>
        <v>0</v>
      </c>
      <c r="S7" s="425">
        <f t="shared" si="0"/>
        <v>0</v>
      </c>
      <c r="T7" s="425">
        <f t="shared" si="0"/>
        <v>0</v>
      </c>
      <c r="U7" s="425">
        <f t="shared" si="0"/>
        <v>0</v>
      </c>
      <c r="V7" s="425">
        <f t="shared" si="0"/>
        <v>0</v>
      </c>
      <c r="W7" s="426">
        <f t="shared" si="0"/>
        <v>0</v>
      </c>
      <c r="X7" s="111"/>
      <c r="Y7" s="5"/>
    </row>
    <row r="8" spans="1:25" customFormat="1">
      <c r="A8" s="5"/>
      <c r="B8" s="14"/>
      <c r="C8" s="12"/>
      <c r="D8" s="357" t="s">
        <v>16</v>
      </c>
      <c r="E8" s="358" t="s">
        <v>248</v>
      </c>
      <c r="F8" s="419"/>
      <c r="G8" s="419"/>
      <c r="H8" s="419"/>
      <c r="I8" s="420"/>
      <c r="J8" s="104"/>
      <c r="K8" s="125"/>
      <c r="L8" s="423"/>
      <c r="M8" s="111"/>
      <c r="N8" s="427"/>
      <c r="O8" s="428"/>
      <c r="P8" s="428"/>
      <c r="Q8" s="428"/>
      <c r="R8" s="428"/>
      <c r="S8" s="428"/>
      <c r="T8" s="428"/>
      <c r="U8" s="428"/>
      <c r="V8" s="428"/>
      <c r="W8" s="429"/>
      <c r="X8" s="111"/>
      <c r="Y8" s="5"/>
    </row>
    <row r="9" spans="1:25" customFormat="1">
      <c r="A9" s="5"/>
      <c r="B9" s="15">
        <v>12</v>
      </c>
      <c r="C9" s="37" t="s">
        <v>1</v>
      </c>
      <c r="D9" s="39"/>
      <c r="E9" s="38"/>
      <c r="F9" s="26">
        <f>'Cenova nabidka CELKOVA'!F9</f>
        <v>0</v>
      </c>
      <c r="G9" s="26">
        <f>'Cenova nabidka CELKOVA'!G9</f>
        <v>0</v>
      </c>
      <c r="H9" s="26">
        <f t="shared" ref="H9:H25" si="1">100%-F9-G9</f>
        <v>1</v>
      </c>
      <c r="I9" s="178">
        <f>ROUND('NABIDKA DOPRAVCE'!J13,3)</f>
        <v>0</v>
      </c>
      <c r="J9" s="104"/>
      <c r="K9" s="125"/>
      <c r="L9" s="126">
        <f t="shared" ref="L9:L25" si="2">$I9*L$31</f>
        <v>0</v>
      </c>
      <c r="M9" s="111"/>
      <c r="N9" s="127">
        <f t="shared" ref="N9:W18" si="3">$I9*N$31</f>
        <v>0</v>
      </c>
      <c r="O9" s="128">
        <f t="shared" si="3"/>
        <v>0</v>
      </c>
      <c r="P9" s="128">
        <f t="shared" si="3"/>
        <v>0</v>
      </c>
      <c r="Q9" s="128">
        <f t="shared" si="3"/>
        <v>0</v>
      </c>
      <c r="R9" s="128">
        <f t="shared" si="3"/>
        <v>0</v>
      </c>
      <c r="S9" s="128">
        <f t="shared" si="3"/>
        <v>0</v>
      </c>
      <c r="T9" s="128">
        <f t="shared" si="3"/>
        <v>0</v>
      </c>
      <c r="U9" s="128">
        <f t="shared" si="3"/>
        <v>0</v>
      </c>
      <c r="V9" s="128">
        <f t="shared" si="3"/>
        <v>0</v>
      </c>
      <c r="W9" s="129">
        <f t="shared" si="3"/>
        <v>0</v>
      </c>
      <c r="X9" s="111"/>
      <c r="Y9" s="5"/>
    </row>
    <row r="10" spans="1:25" customFormat="1">
      <c r="A10" s="5"/>
      <c r="B10" s="15">
        <v>13</v>
      </c>
      <c r="C10" s="37" t="s">
        <v>2</v>
      </c>
      <c r="D10" s="39"/>
      <c r="E10" s="38"/>
      <c r="F10" s="27">
        <f>'Cenova nabidka CELKOVA'!F10</f>
        <v>0</v>
      </c>
      <c r="G10" s="27">
        <f>'Cenova nabidka CELKOVA'!G10</f>
        <v>0</v>
      </c>
      <c r="H10" s="27">
        <f t="shared" si="1"/>
        <v>1</v>
      </c>
      <c r="I10" s="178">
        <f>ROUND('NABIDKA DOPRAVCE'!J14,3)</f>
        <v>0</v>
      </c>
      <c r="J10" s="104"/>
      <c r="K10" s="125"/>
      <c r="L10" s="126">
        <f t="shared" si="2"/>
        <v>0</v>
      </c>
      <c r="M10" s="111"/>
      <c r="N10" s="130">
        <f t="shared" si="3"/>
        <v>0</v>
      </c>
      <c r="O10" s="131">
        <f t="shared" si="3"/>
        <v>0</v>
      </c>
      <c r="P10" s="131">
        <f t="shared" si="3"/>
        <v>0</v>
      </c>
      <c r="Q10" s="131">
        <f t="shared" si="3"/>
        <v>0</v>
      </c>
      <c r="R10" s="131">
        <f t="shared" si="3"/>
        <v>0</v>
      </c>
      <c r="S10" s="131">
        <f t="shared" si="3"/>
        <v>0</v>
      </c>
      <c r="T10" s="131">
        <f t="shared" si="3"/>
        <v>0</v>
      </c>
      <c r="U10" s="131">
        <f t="shared" si="3"/>
        <v>0</v>
      </c>
      <c r="V10" s="131">
        <f t="shared" si="3"/>
        <v>0</v>
      </c>
      <c r="W10" s="132">
        <f t="shared" si="3"/>
        <v>0</v>
      </c>
      <c r="X10" s="111"/>
      <c r="Y10" s="5"/>
    </row>
    <row r="11" spans="1:25" customFormat="1">
      <c r="A11" s="5"/>
      <c r="B11" s="16">
        <v>14</v>
      </c>
      <c r="C11" s="17" t="s">
        <v>3</v>
      </c>
      <c r="D11" s="390" t="s">
        <v>21</v>
      </c>
      <c r="E11" s="391" t="s">
        <v>19</v>
      </c>
      <c r="F11" s="394">
        <f>'Cenova nabidka CELKOVA'!F11</f>
        <v>0</v>
      </c>
      <c r="G11" s="394">
        <f>'Cenova nabidka CELKOVA'!G11</f>
        <v>1</v>
      </c>
      <c r="H11" s="394">
        <f t="shared" si="1"/>
        <v>0</v>
      </c>
      <c r="I11" s="417">
        <f>ROUND('NABIDKA DOPRAVCE'!J15,3)</f>
        <v>0</v>
      </c>
      <c r="J11" s="104"/>
      <c r="K11" s="125"/>
      <c r="L11" s="430">
        <f t="shared" si="2"/>
        <v>0</v>
      </c>
      <c r="M11" s="111"/>
      <c r="N11" s="432">
        <f t="shared" si="3"/>
        <v>0</v>
      </c>
      <c r="O11" s="433">
        <f t="shared" si="3"/>
        <v>0</v>
      </c>
      <c r="P11" s="433">
        <f t="shared" si="3"/>
        <v>0</v>
      </c>
      <c r="Q11" s="433">
        <f t="shared" si="3"/>
        <v>0</v>
      </c>
      <c r="R11" s="433">
        <f t="shared" si="3"/>
        <v>0</v>
      </c>
      <c r="S11" s="433">
        <f t="shared" si="3"/>
        <v>0</v>
      </c>
      <c r="T11" s="433">
        <f t="shared" si="3"/>
        <v>0</v>
      </c>
      <c r="U11" s="433">
        <f t="shared" si="3"/>
        <v>0</v>
      </c>
      <c r="V11" s="433">
        <f t="shared" si="3"/>
        <v>0</v>
      </c>
      <c r="W11" s="434">
        <f t="shared" si="3"/>
        <v>0</v>
      </c>
      <c r="X11" s="111"/>
      <c r="Y11" s="5"/>
    </row>
    <row r="12" spans="1:25" customFormat="1">
      <c r="A12" s="5"/>
      <c r="B12" s="14"/>
      <c r="C12" s="12"/>
      <c r="D12" s="357" t="s">
        <v>22</v>
      </c>
      <c r="E12" s="358" t="s">
        <v>18</v>
      </c>
      <c r="F12" s="359">
        <f>'Cenova nabidka CELKOVA'!F12</f>
        <v>0</v>
      </c>
      <c r="G12" s="359">
        <f>'Cenova nabidka CELKOVA'!G12</f>
        <v>0</v>
      </c>
      <c r="H12" s="359">
        <f t="shared" si="1"/>
        <v>1</v>
      </c>
      <c r="I12" s="416">
        <f>ROUND('NABIDKA DOPRAVCE'!J16,3)</f>
        <v>0</v>
      </c>
      <c r="J12" s="104"/>
      <c r="K12" s="125"/>
      <c r="L12" s="431">
        <f t="shared" si="2"/>
        <v>0</v>
      </c>
      <c r="M12" s="111"/>
      <c r="N12" s="435">
        <f t="shared" si="3"/>
        <v>0</v>
      </c>
      <c r="O12" s="436">
        <f t="shared" si="3"/>
        <v>0</v>
      </c>
      <c r="P12" s="436">
        <f t="shared" si="3"/>
        <v>0</v>
      </c>
      <c r="Q12" s="436">
        <f t="shared" si="3"/>
        <v>0</v>
      </c>
      <c r="R12" s="436">
        <f t="shared" si="3"/>
        <v>0</v>
      </c>
      <c r="S12" s="436">
        <f t="shared" si="3"/>
        <v>0</v>
      </c>
      <c r="T12" s="436">
        <f t="shared" si="3"/>
        <v>0</v>
      </c>
      <c r="U12" s="436">
        <f t="shared" si="3"/>
        <v>0</v>
      </c>
      <c r="V12" s="436">
        <f t="shared" si="3"/>
        <v>0</v>
      </c>
      <c r="W12" s="437">
        <f t="shared" si="3"/>
        <v>0</v>
      </c>
      <c r="X12" s="111"/>
      <c r="Y12" s="5"/>
    </row>
    <row r="13" spans="1:25" customFormat="1">
      <c r="A13" s="5"/>
      <c r="B13" s="15">
        <v>15</v>
      </c>
      <c r="C13" s="37" t="s">
        <v>35</v>
      </c>
      <c r="D13" s="39"/>
      <c r="E13" s="38"/>
      <c r="F13" s="27">
        <f>'Cenova nabidka CELKOVA'!F13</f>
        <v>0</v>
      </c>
      <c r="G13" s="27">
        <f>'Cenova nabidka CELKOVA'!G13</f>
        <v>1</v>
      </c>
      <c r="H13" s="27">
        <f t="shared" si="1"/>
        <v>0</v>
      </c>
      <c r="I13" s="178">
        <f>ROUND('NABIDKA DOPRAVCE'!J17,3)</f>
        <v>0</v>
      </c>
      <c r="J13" s="104"/>
      <c r="K13" s="125"/>
      <c r="L13" s="126">
        <f t="shared" si="2"/>
        <v>0</v>
      </c>
      <c r="M13" s="111"/>
      <c r="N13" s="130">
        <f t="shared" si="3"/>
        <v>0</v>
      </c>
      <c r="O13" s="131">
        <f t="shared" si="3"/>
        <v>0</v>
      </c>
      <c r="P13" s="131">
        <f t="shared" si="3"/>
        <v>0</v>
      </c>
      <c r="Q13" s="131">
        <f t="shared" si="3"/>
        <v>0</v>
      </c>
      <c r="R13" s="131">
        <f t="shared" si="3"/>
        <v>0</v>
      </c>
      <c r="S13" s="131">
        <f t="shared" si="3"/>
        <v>0</v>
      </c>
      <c r="T13" s="131">
        <f t="shared" si="3"/>
        <v>0</v>
      </c>
      <c r="U13" s="131">
        <f t="shared" si="3"/>
        <v>0</v>
      </c>
      <c r="V13" s="131">
        <f t="shared" si="3"/>
        <v>0</v>
      </c>
      <c r="W13" s="132">
        <f t="shared" si="3"/>
        <v>0</v>
      </c>
      <c r="X13" s="111"/>
      <c r="Y13" s="5"/>
    </row>
    <row r="14" spans="1:25" customFormat="1">
      <c r="A14" s="5"/>
      <c r="B14" s="16">
        <v>16</v>
      </c>
      <c r="C14" s="17" t="s">
        <v>4</v>
      </c>
      <c r="D14" s="390" t="s">
        <v>23</v>
      </c>
      <c r="E14" s="391" t="s">
        <v>20</v>
      </c>
      <c r="F14" s="418">
        <f>'Cenova nabidka CELKOVA'!F14</f>
        <v>0</v>
      </c>
      <c r="G14" s="418">
        <f>'Cenova nabidka CELKOVA'!G14</f>
        <v>1</v>
      </c>
      <c r="H14" s="418">
        <f t="shared" si="1"/>
        <v>0</v>
      </c>
      <c r="I14" s="417">
        <f>ROUND('NABIDKA DOPRAVCE'!J18,3)</f>
        <v>0</v>
      </c>
      <c r="J14" s="104"/>
      <c r="K14" s="125"/>
      <c r="L14" s="430">
        <f t="shared" si="2"/>
        <v>0</v>
      </c>
      <c r="M14" s="111"/>
      <c r="N14" s="432">
        <f t="shared" si="3"/>
        <v>0</v>
      </c>
      <c r="O14" s="433">
        <f t="shared" si="3"/>
        <v>0</v>
      </c>
      <c r="P14" s="433">
        <f t="shared" si="3"/>
        <v>0</v>
      </c>
      <c r="Q14" s="433">
        <f t="shared" si="3"/>
        <v>0</v>
      </c>
      <c r="R14" s="433">
        <f t="shared" si="3"/>
        <v>0</v>
      </c>
      <c r="S14" s="433">
        <f t="shared" si="3"/>
        <v>0</v>
      </c>
      <c r="T14" s="433">
        <f t="shared" si="3"/>
        <v>0</v>
      </c>
      <c r="U14" s="433">
        <f t="shared" si="3"/>
        <v>0</v>
      </c>
      <c r="V14" s="433">
        <f t="shared" si="3"/>
        <v>0</v>
      </c>
      <c r="W14" s="434">
        <f t="shared" si="3"/>
        <v>0</v>
      </c>
      <c r="X14" s="111"/>
      <c r="Y14" s="5"/>
    </row>
    <row r="15" spans="1:25" customFormat="1">
      <c r="A15" s="5"/>
      <c r="B15" s="14"/>
      <c r="C15" s="12"/>
      <c r="D15" s="357" t="s">
        <v>24</v>
      </c>
      <c r="E15" s="358" t="s">
        <v>18</v>
      </c>
      <c r="F15" s="359">
        <f>'Cenova nabidka CELKOVA'!F15</f>
        <v>0</v>
      </c>
      <c r="G15" s="359">
        <f>'Cenova nabidka CELKOVA'!G15</f>
        <v>0</v>
      </c>
      <c r="H15" s="359">
        <f t="shared" si="1"/>
        <v>1</v>
      </c>
      <c r="I15" s="416">
        <f>ROUND('NABIDKA DOPRAVCE'!J19,3)</f>
        <v>0</v>
      </c>
      <c r="J15" s="104"/>
      <c r="K15" s="125"/>
      <c r="L15" s="431">
        <f t="shared" si="2"/>
        <v>0</v>
      </c>
      <c r="M15" s="111"/>
      <c r="N15" s="435">
        <f t="shared" si="3"/>
        <v>0</v>
      </c>
      <c r="O15" s="436">
        <f t="shared" si="3"/>
        <v>0</v>
      </c>
      <c r="P15" s="436">
        <f t="shared" si="3"/>
        <v>0</v>
      </c>
      <c r="Q15" s="436">
        <f t="shared" si="3"/>
        <v>0</v>
      </c>
      <c r="R15" s="436">
        <f t="shared" si="3"/>
        <v>0</v>
      </c>
      <c r="S15" s="436">
        <f t="shared" si="3"/>
        <v>0</v>
      </c>
      <c r="T15" s="436">
        <f t="shared" si="3"/>
        <v>0</v>
      </c>
      <c r="U15" s="436">
        <f t="shared" si="3"/>
        <v>0</v>
      </c>
      <c r="V15" s="436">
        <f t="shared" si="3"/>
        <v>0</v>
      </c>
      <c r="W15" s="437">
        <f t="shared" si="3"/>
        <v>0</v>
      </c>
      <c r="X15" s="111"/>
      <c r="Y15" s="5"/>
    </row>
    <row r="16" spans="1:25" customFormat="1">
      <c r="A16" s="5"/>
      <c r="B16" s="16">
        <v>17</v>
      </c>
      <c r="C16" s="17" t="s">
        <v>5</v>
      </c>
      <c r="D16" s="390" t="s">
        <v>33</v>
      </c>
      <c r="E16" s="391" t="s">
        <v>20</v>
      </c>
      <c r="F16" s="394">
        <f>'Cenova nabidka CELKOVA'!F16</f>
        <v>0</v>
      </c>
      <c r="G16" s="394">
        <f>'Cenova nabidka CELKOVA'!G16</f>
        <v>1</v>
      </c>
      <c r="H16" s="394">
        <f t="shared" si="1"/>
        <v>0</v>
      </c>
      <c r="I16" s="417">
        <f>ROUND('NABIDKA DOPRAVCE'!J20,3)</f>
        <v>0</v>
      </c>
      <c r="J16" s="104"/>
      <c r="K16" s="125"/>
      <c r="L16" s="430">
        <f t="shared" si="2"/>
        <v>0</v>
      </c>
      <c r="M16" s="111"/>
      <c r="N16" s="432">
        <f t="shared" si="3"/>
        <v>0</v>
      </c>
      <c r="O16" s="433">
        <f t="shared" si="3"/>
        <v>0</v>
      </c>
      <c r="P16" s="433">
        <f t="shared" si="3"/>
        <v>0</v>
      </c>
      <c r="Q16" s="433">
        <f t="shared" si="3"/>
        <v>0</v>
      </c>
      <c r="R16" s="433">
        <f t="shared" si="3"/>
        <v>0</v>
      </c>
      <c r="S16" s="433">
        <f t="shared" si="3"/>
        <v>0</v>
      </c>
      <c r="T16" s="433">
        <f t="shared" si="3"/>
        <v>0</v>
      </c>
      <c r="U16" s="433">
        <f t="shared" si="3"/>
        <v>0</v>
      </c>
      <c r="V16" s="433">
        <f t="shared" si="3"/>
        <v>0</v>
      </c>
      <c r="W16" s="434">
        <f t="shared" si="3"/>
        <v>0</v>
      </c>
      <c r="X16" s="111"/>
      <c r="Y16" s="5"/>
    </row>
    <row r="17" spans="1:25" customFormat="1">
      <c r="A17" s="5"/>
      <c r="B17" s="14"/>
      <c r="C17" s="12"/>
      <c r="D17" s="357" t="s">
        <v>34</v>
      </c>
      <c r="E17" s="358" t="s">
        <v>18</v>
      </c>
      <c r="F17" s="359">
        <f>'Cenova nabidka CELKOVA'!F17</f>
        <v>0</v>
      </c>
      <c r="G17" s="359">
        <f>'Cenova nabidka CELKOVA'!G17</f>
        <v>0</v>
      </c>
      <c r="H17" s="359">
        <f t="shared" si="1"/>
        <v>1</v>
      </c>
      <c r="I17" s="416">
        <f>ROUND('NABIDKA DOPRAVCE'!J21,3)</f>
        <v>0</v>
      </c>
      <c r="J17" s="104"/>
      <c r="K17" s="125"/>
      <c r="L17" s="431">
        <f t="shared" si="2"/>
        <v>0</v>
      </c>
      <c r="M17" s="111"/>
      <c r="N17" s="435">
        <f t="shared" si="3"/>
        <v>0</v>
      </c>
      <c r="O17" s="436">
        <f t="shared" si="3"/>
        <v>0</v>
      </c>
      <c r="P17" s="436">
        <f t="shared" si="3"/>
        <v>0</v>
      </c>
      <c r="Q17" s="436">
        <f t="shared" si="3"/>
        <v>0</v>
      </c>
      <c r="R17" s="436">
        <f t="shared" si="3"/>
        <v>0</v>
      </c>
      <c r="S17" s="436">
        <f t="shared" si="3"/>
        <v>0</v>
      </c>
      <c r="T17" s="436">
        <f t="shared" si="3"/>
        <v>0</v>
      </c>
      <c r="U17" s="436">
        <f t="shared" si="3"/>
        <v>0</v>
      </c>
      <c r="V17" s="436">
        <f t="shared" si="3"/>
        <v>0</v>
      </c>
      <c r="W17" s="437">
        <f t="shared" si="3"/>
        <v>0</v>
      </c>
      <c r="X17" s="111"/>
      <c r="Y17" s="5"/>
    </row>
    <row r="18" spans="1:25" customFormat="1">
      <c r="A18" s="5"/>
      <c r="B18" s="15">
        <v>18</v>
      </c>
      <c r="C18" s="37" t="s">
        <v>6</v>
      </c>
      <c r="D18" s="39"/>
      <c r="E18" s="38"/>
      <c r="F18" s="27">
        <f>'Cenova nabidka CELKOVA'!F18</f>
        <v>0</v>
      </c>
      <c r="G18" s="27">
        <f>'Cenova nabidka CELKOVA'!G18</f>
        <v>0</v>
      </c>
      <c r="H18" s="27">
        <f t="shared" si="1"/>
        <v>1</v>
      </c>
      <c r="I18" s="178">
        <f>ROUND('NABIDKA DOPRAVCE'!J22,3)</f>
        <v>0</v>
      </c>
      <c r="J18" s="104"/>
      <c r="K18" s="125"/>
      <c r="L18" s="126">
        <f t="shared" si="2"/>
        <v>0</v>
      </c>
      <c r="M18" s="111"/>
      <c r="N18" s="130">
        <f t="shared" si="3"/>
        <v>0</v>
      </c>
      <c r="O18" s="131">
        <f t="shared" si="3"/>
        <v>0</v>
      </c>
      <c r="P18" s="131">
        <f t="shared" si="3"/>
        <v>0</v>
      </c>
      <c r="Q18" s="131">
        <f t="shared" si="3"/>
        <v>0</v>
      </c>
      <c r="R18" s="131">
        <f t="shared" si="3"/>
        <v>0</v>
      </c>
      <c r="S18" s="131">
        <f t="shared" si="3"/>
        <v>0</v>
      </c>
      <c r="T18" s="131">
        <f t="shared" si="3"/>
        <v>0</v>
      </c>
      <c r="U18" s="131">
        <f t="shared" si="3"/>
        <v>0</v>
      </c>
      <c r="V18" s="131">
        <f t="shared" si="3"/>
        <v>0</v>
      </c>
      <c r="W18" s="132">
        <f t="shared" si="3"/>
        <v>0</v>
      </c>
      <c r="X18" s="111"/>
      <c r="Y18" s="5"/>
    </row>
    <row r="19" spans="1:25" customFormat="1">
      <c r="A19" s="5"/>
      <c r="B19" s="15">
        <v>19</v>
      </c>
      <c r="C19" s="37" t="s">
        <v>7</v>
      </c>
      <c r="D19" s="39"/>
      <c r="E19" s="38"/>
      <c r="F19" s="27">
        <f>'Cenova nabidka CELKOVA'!F19</f>
        <v>0</v>
      </c>
      <c r="G19" s="27">
        <f>'Cenova nabidka CELKOVA'!G19</f>
        <v>0</v>
      </c>
      <c r="H19" s="27">
        <f t="shared" si="1"/>
        <v>1</v>
      </c>
      <c r="I19" s="178">
        <f>ROUND('NABIDKA DOPRAVCE'!J23,3)</f>
        <v>0</v>
      </c>
      <c r="J19" s="104"/>
      <c r="K19" s="125"/>
      <c r="L19" s="126">
        <f t="shared" si="2"/>
        <v>0</v>
      </c>
      <c r="M19" s="111"/>
      <c r="N19" s="130">
        <f t="shared" ref="N19:W25" si="4">$I19*N$31</f>
        <v>0</v>
      </c>
      <c r="O19" s="131">
        <f t="shared" si="4"/>
        <v>0</v>
      </c>
      <c r="P19" s="131">
        <f t="shared" si="4"/>
        <v>0</v>
      </c>
      <c r="Q19" s="131">
        <f t="shared" si="4"/>
        <v>0</v>
      </c>
      <c r="R19" s="131">
        <f t="shared" si="4"/>
        <v>0</v>
      </c>
      <c r="S19" s="131">
        <f t="shared" si="4"/>
        <v>0</v>
      </c>
      <c r="T19" s="131">
        <f t="shared" si="4"/>
        <v>0</v>
      </c>
      <c r="U19" s="131">
        <f t="shared" si="4"/>
        <v>0</v>
      </c>
      <c r="V19" s="131">
        <f t="shared" si="4"/>
        <v>0</v>
      </c>
      <c r="W19" s="132">
        <f t="shared" si="4"/>
        <v>0</v>
      </c>
      <c r="X19" s="111"/>
      <c r="Y19" s="5"/>
    </row>
    <row r="20" spans="1:25" customFormat="1">
      <c r="A20" s="5"/>
      <c r="B20" s="15">
        <v>20</v>
      </c>
      <c r="C20" s="37" t="s">
        <v>8</v>
      </c>
      <c r="D20" s="39"/>
      <c r="E20" s="38"/>
      <c r="F20" s="27">
        <f>'Cenova nabidka CELKOVA'!F20</f>
        <v>0</v>
      </c>
      <c r="G20" s="27">
        <f>'Cenova nabidka CELKOVA'!G20</f>
        <v>0</v>
      </c>
      <c r="H20" s="27">
        <f t="shared" si="1"/>
        <v>1</v>
      </c>
      <c r="I20" s="178">
        <f>ROUND('NABIDKA DOPRAVCE'!J24,3)</f>
        <v>0</v>
      </c>
      <c r="J20" s="104"/>
      <c r="K20" s="125"/>
      <c r="L20" s="126">
        <f t="shared" si="2"/>
        <v>0</v>
      </c>
      <c r="M20" s="111"/>
      <c r="N20" s="130">
        <f t="shared" si="4"/>
        <v>0</v>
      </c>
      <c r="O20" s="131">
        <f t="shared" si="4"/>
        <v>0</v>
      </c>
      <c r="P20" s="131">
        <f t="shared" si="4"/>
        <v>0</v>
      </c>
      <c r="Q20" s="131">
        <f t="shared" si="4"/>
        <v>0</v>
      </c>
      <c r="R20" s="131">
        <f t="shared" si="4"/>
        <v>0</v>
      </c>
      <c r="S20" s="131">
        <f t="shared" si="4"/>
        <v>0</v>
      </c>
      <c r="T20" s="131">
        <f t="shared" si="4"/>
        <v>0</v>
      </c>
      <c r="U20" s="131">
        <f t="shared" si="4"/>
        <v>0</v>
      </c>
      <c r="V20" s="131">
        <f t="shared" si="4"/>
        <v>0</v>
      </c>
      <c r="W20" s="132">
        <f t="shared" si="4"/>
        <v>0</v>
      </c>
      <c r="X20" s="111"/>
      <c r="Y20" s="5"/>
    </row>
    <row r="21" spans="1:25" customFormat="1">
      <c r="A21" s="5"/>
      <c r="B21" s="15">
        <v>21</v>
      </c>
      <c r="C21" s="37" t="s">
        <v>9</v>
      </c>
      <c r="D21" s="39"/>
      <c r="E21" s="38"/>
      <c r="F21" s="27">
        <f>'Cenova nabidka CELKOVA'!F21</f>
        <v>0</v>
      </c>
      <c r="G21" s="27">
        <f>'Cenova nabidka CELKOVA'!G21</f>
        <v>0</v>
      </c>
      <c r="H21" s="27">
        <f t="shared" si="1"/>
        <v>1</v>
      </c>
      <c r="I21" s="178">
        <f>ROUND('NABIDKA DOPRAVCE'!J25,3)</f>
        <v>0</v>
      </c>
      <c r="J21" s="104"/>
      <c r="K21" s="125"/>
      <c r="L21" s="126">
        <f t="shared" si="2"/>
        <v>0</v>
      </c>
      <c r="M21" s="111"/>
      <c r="N21" s="130">
        <f t="shared" si="4"/>
        <v>0</v>
      </c>
      <c r="O21" s="131">
        <f t="shared" si="4"/>
        <v>0</v>
      </c>
      <c r="P21" s="131">
        <f t="shared" si="4"/>
        <v>0</v>
      </c>
      <c r="Q21" s="131">
        <f t="shared" si="4"/>
        <v>0</v>
      </c>
      <c r="R21" s="131">
        <f t="shared" si="4"/>
        <v>0</v>
      </c>
      <c r="S21" s="131">
        <f t="shared" si="4"/>
        <v>0</v>
      </c>
      <c r="T21" s="131">
        <f t="shared" si="4"/>
        <v>0</v>
      </c>
      <c r="U21" s="131">
        <f t="shared" si="4"/>
        <v>0</v>
      </c>
      <c r="V21" s="131">
        <f t="shared" si="4"/>
        <v>0</v>
      </c>
      <c r="W21" s="132">
        <f t="shared" si="4"/>
        <v>0</v>
      </c>
      <c r="X21" s="111"/>
      <c r="Y21" s="5"/>
    </row>
    <row r="22" spans="1:25" customFormat="1">
      <c r="A22" s="5"/>
      <c r="B22" s="15">
        <v>22</v>
      </c>
      <c r="C22" s="37" t="s">
        <v>10</v>
      </c>
      <c r="D22" s="39"/>
      <c r="E22" s="38"/>
      <c r="F22" s="27">
        <f>'Cenova nabidka CELKOVA'!F22</f>
        <v>0</v>
      </c>
      <c r="G22" s="27">
        <f>'Cenova nabidka CELKOVA'!G22</f>
        <v>0</v>
      </c>
      <c r="H22" s="27">
        <f t="shared" si="1"/>
        <v>1</v>
      </c>
      <c r="I22" s="178">
        <f>ROUND('NABIDKA DOPRAVCE'!J26,3)</f>
        <v>0</v>
      </c>
      <c r="J22" s="104"/>
      <c r="K22" s="125"/>
      <c r="L22" s="126">
        <f t="shared" si="2"/>
        <v>0</v>
      </c>
      <c r="M22" s="111"/>
      <c r="N22" s="130">
        <f t="shared" si="4"/>
        <v>0</v>
      </c>
      <c r="O22" s="131">
        <f t="shared" si="4"/>
        <v>0</v>
      </c>
      <c r="P22" s="131">
        <f t="shared" si="4"/>
        <v>0</v>
      </c>
      <c r="Q22" s="131">
        <f t="shared" si="4"/>
        <v>0</v>
      </c>
      <c r="R22" s="131">
        <f t="shared" si="4"/>
        <v>0</v>
      </c>
      <c r="S22" s="131">
        <f t="shared" si="4"/>
        <v>0</v>
      </c>
      <c r="T22" s="131">
        <f t="shared" si="4"/>
        <v>0</v>
      </c>
      <c r="U22" s="131">
        <f t="shared" si="4"/>
        <v>0</v>
      </c>
      <c r="V22" s="131">
        <f t="shared" si="4"/>
        <v>0</v>
      </c>
      <c r="W22" s="132">
        <f t="shared" si="4"/>
        <v>0</v>
      </c>
      <c r="X22" s="111"/>
      <c r="Y22" s="5"/>
    </row>
    <row r="23" spans="1:25" customFormat="1">
      <c r="A23" s="5"/>
      <c r="B23" s="15">
        <v>23</v>
      </c>
      <c r="C23" s="37" t="s">
        <v>11</v>
      </c>
      <c r="D23" s="39"/>
      <c r="E23" s="38"/>
      <c r="F23" s="27">
        <f>'Cenova nabidka CELKOVA'!F23</f>
        <v>0</v>
      </c>
      <c r="G23" s="27">
        <f>'Cenova nabidka CELKOVA'!G23</f>
        <v>0</v>
      </c>
      <c r="H23" s="27">
        <f t="shared" si="1"/>
        <v>1</v>
      </c>
      <c r="I23" s="178">
        <f>ROUND('NABIDKA DOPRAVCE'!J27,3)</f>
        <v>0</v>
      </c>
      <c r="J23" s="104"/>
      <c r="K23" s="125"/>
      <c r="L23" s="126">
        <f t="shared" si="2"/>
        <v>0</v>
      </c>
      <c r="M23" s="111"/>
      <c r="N23" s="130">
        <f t="shared" si="4"/>
        <v>0</v>
      </c>
      <c r="O23" s="131">
        <f t="shared" si="4"/>
        <v>0</v>
      </c>
      <c r="P23" s="131">
        <f t="shared" si="4"/>
        <v>0</v>
      </c>
      <c r="Q23" s="131">
        <f t="shared" si="4"/>
        <v>0</v>
      </c>
      <c r="R23" s="131">
        <f t="shared" si="4"/>
        <v>0</v>
      </c>
      <c r="S23" s="131">
        <f t="shared" si="4"/>
        <v>0</v>
      </c>
      <c r="T23" s="131">
        <f t="shared" si="4"/>
        <v>0</v>
      </c>
      <c r="U23" s="131">
        <f t="shared" si="4"/>
        <v>0</v>
      </c>
      <c r="V23" s="131">
        <f t="shared" si="4"/>
        <v>0</v>
      </c>
      <c r="W23" s="132">
        <f t="shared" si="4"/>
        <v>0</v>
      </c>
      <c r="X23" s="111"/>
      <c r="Y23" s="5"/>
    </row>
    <row r="24" spans="1:25" customFormat="1">
      <c r="A24" s="5"/>
      <c r="B24" s="15">
        <v>24</v>
      </c>
      <c r="C24" s="37" t="s">
        <v>12</v>
      </c>
      <c r="D24" s="39"/>
      <c r="E24" s="38"/>
      <c r="F24" s="27">
        <f>'Cenova nabidka CELKOVA'!F24</f>
        <v>0</v>
      </c>
      <c r="G24" s="27">
        <f>'Cenova nabidka CELKOVA'!G24</f>
        <v>0</v>
      </c>
      <c r="H24" s="27">
        <f t="shared" si="1"/>
        <v>1</v>
      </c>
      <c r="I24" s="178">
        <f>ROUND('NABIDKA DOPRAVCE'!J28,3)</f>
        <v>0</v>
      </c>
      <c r="J24" s="104"/>
      <c r="K24" s="125"/>
      <c r="L24" s="126">
        <f t="shared" si="2"/>
        <v>0</v>
      </c>
      <c r="M24" s="111"/>
      <c r="N24" s="130">
        <f t="shared" si="4"/>
        <v>0</v>
      </c>
      <c r="O24" s="131">
        <f t="shared" si="4"/>
        <v>0</v>
      </c>
      <c r="P24" s="131">
        <f t="shared" si="4"/>
        <v>0</v>
      </c>
      <c r="Q24" s="131">
        <f t="shared" si="4"/>
        <v>0</v>
      </c>
      <c r="R24" s="131">
        <f t="shared" si="4"/>
        <v>0</v>
      </c>
      <c r="S24" s="131">
        <f t="shared" si="4"/>
        <v>0</v>
      </c>
      <c r="T24" s="131">
        <f t="shared" si="4"/>
        <v>0</v>
      </c>
      <c r="U24" s="131">
        <f t="shared" si="4"/>
        <v>0</v>
      </c>
      <c r="V24" s="131">
        <f t="shared" si="4"/>
        <v>0</v>
      </c>
      <c r="W24" s="132">
        <f t="shared" si="4"/>
        <v>0</v>
      </c>
      <c r="X24" s="111"/>
      <c r="Y24" s="5"/>
    </row>
    <row r="25" spans="1:25" customFormat="1">
      <c r="A25" s="5"/>
      <c r="B25" s="15">
        <v>25</v>
      </c>
      <c r="C25" s="37" t="s">
        <v>13</v>
      </c>
      <c r="D25" s="39"/>
      <c r="E25" s="38"/>
      <c r="F25" s="27">
        <f>'Cenova nabidka CELKOVA'!F25</f>
        <v>0</v>
      </c>
      <c r="G25" s="27">
        <f>'Cenova nabidka CELKOVA'!G25</f>
        <v>0</v>
      </c>
      <c r="H25" s="27">
        <f t="shared" si="1"/>
        <v>1</v>
      </c>
      <c r="I25" s="178">
        <f>ROUND('NABIDKA DOPRAVCE'!J29,3)</f>
        <v>0</v>
      </c>
      <c r="J25" s="104"/>
      <c r="K25" s="125"/>
      <c r="L25" s="126">
        <f t="shared" si="2"/>
        <v>0</v>
      </c>
      <c r="M25" s="111"/>
      <c r="N25" s="130">
        <f t="shared" si="4"/>
        <v>0</v>
      </c>
      <c r="O25" s="131">
        <f t="shared" si="4"/>
        <v>0</v>
      </c>
      <c r="P25" s="131">
        <f t="shared" si="4"/>
        <v>0</v>
      </c>
      <c r="Q25" s="131">
        <f t="shared" si="4"/>
        <v>0</v>
      </c>
      <c r="R25" s="131">
        <f t="shared" si="4"/>
        <v>0</v>
      </c>
      <c r="S25" s="131">
        <f t="shared" si="4"/>
        <v>0</v>
      </c>
      <c r="T25" s="131">
        <f t="shared" si="4"/>
        <v>0</v>
      </c>
      <c r="U25" s="131">
        <f t="shared" si="4"/>
        <v>0</v>
      </c>
      <c r="V25" s="131">
        <f t="shared" si="4"/>
        <v>0</v>
      </c>
      <c r="W25" s="132">
        <f t="shared" si="4"/>
        <v>0</v>
      </c>
      <c r="X25" s="111"/>
      <c r="Y25" s="5"/>
    </row>
    <row r="26" spans="1:25" customFormat="1" ht="13.5" thickBot="1">
      <c r="A26" s="5"/>
      <c r="B26" s="18">
        <v>26</v>
      </c>
      <c r="C26" s="70" t="s">
        <v>14</v>
      </c>
      <c r="D26" s="75"/>
      <c r="E26" s="71"/>
      <c r="F26" s="246">
        <f>IF($I$26=0,0,SUMPRODUCT(F7:F25,$I$7:$I$25)/$I$26)</f>
        <v>0</v>
      </c>
      <c r="G26" s="246">
        <f>IF($I$26=0,0,SUMPRODUCT(G7:G25,$I$7:$I$25)/$I$26)</f>
        <v>0</v>
      </c>
      <c r="H26" s="246">
        <f>IF($I$26=0,0,SUMPRODUCT(H7:H25,$I$7:$I$25)/$I$26)</f>
        <v>0</v>
      </c>
      <c r="I26" s="176">
        <f>SUM(I7:I25)</f>
        <v>0</v>
      </c>
      <c r="J26" s="105"/>
      <c r="K26" s="133"/>
      <c r="L26" s="134">
        <f>SUM(L7:L25)</f>
        <v>0</v>
      </c>
      <c r="M26" s="111"/>
      <c r="N26" s="135">
        <f t="shared" ref="N26:W26" si="5">SUM(N7:N25)</f>
        <v>0</v>
      </c>
      <c r="O26" s="136">
        <f t="shared" si="5"/>
        <v>0</v>
      </c>
      <c r="P26" s="136">
        <f t="shared" si="5"/>
        <v>0</v>
      </c>
      <c r="Q26" s="136">
        <f t="shared" si="5"/>
        <v>0</v>
      </c>
      <c r="R26" s="136">
        <f t="shared" si="5"/>
        <v>0</v>
      </c>
      <c r="S26" s="136">
        <f t="shared" si="5"/>
        <v>0</v>
      </c>
      <c r="T26" s="136">
        <f t="shared" si="5"/>
        <v>0</v>
      </c>
      <c r="U26" s="136">
        <f t="shared" si="5"/>
        <v>0</v>
      </c>
      <c r="V26" s="136">
        <f t="shared" si="5"/>
        <v>0</v>
      </c>
      <c r="W26" s="137">
        <f t="shared" si="5"/>
        <v>0</v>
      </c>
      <c r="X26" s="111"/>
      <c r="Y26" s="5"/>
    </row>
    <row r="27" spans="1:25" customFormat="1">
      <c r="A27" s="5"/>
      <c r="B27" s="72">
        <v>97</v>
      </c>
      <c r="C27" s="73" t="s">
        <v>67</v>
      </c>
      <c r="D27" s="69"/>
      <c r="E27" s="74"/>
      <c r="F27" s="26">
        <f>'Cenova nabidka CELKOVA'!F27</f>
        <v>0</v>
      </c>
      <c r="G27" s="26">
        <f>'Cenova nabidka CELKOVA'!G27</f>
        <v>1</v>
      </c>
      <c r="H27" s="26">
        <f>100%-F27-G27</f>
        <v>0</v>
      </c>
      <c r="I27" s="177">
        <f>ROUND('NABIDKA DOPRAVCE'!J31,3)</f>
        <v>0</v>
      </c>
      <c r="J27" s="104"/>
      <c r="K27" s="125"/>
      <c r="L27" s="126">
        <f>$I27*L$31</f>
        <v>0</v>
      </c>
      <c r="M27" s="111"/>
      <c r="N27" s="127">
        <f t="shared" ref="N27:W28" si="6">$I27*N$31</f>
        <v>0</v>
      </c>
      <c r="O27" s="128">
        <f t="shared" si="6"/>
        <v>0</v>
      </c>
      <c r="P27" s="128">
        <f t="shared" si="6"/>
        <v>0</v>
      </c>
      <c r="Q27" s="128">
        <f t="shared" si="6"/>
        <v>0</v>
      </c>
      <c r="R27" s="128">
        <f t="shared" si="6"/>
        <v>0</v>
      </c>
      <c r="S27" s="128">
        <f t="shared" si="6"/>
        <v>0</v>
      </c>
      <c r="T27" s="128">
        <f t="shared" si="6"/>
        <v>0</v>
      </c>
      <c r="U27" s="128">
        <f t="shared" si="6"/>
        <v>0</v>
      </c>
      <c r="V27" s="128">
        <f t="shared" si="6"/>
        <v>0</v>
      </c>
      <c r="W27" s="129">
        <f t="shared" si="6"/>
        <v>0</v>
      </c>
      <c r="X27" s="111"/>
      <c r="Y27" s="5"/>
    </row>
    <row r="28" spans="1:25" customFormat="1">
      <c r="A28" s="5"/>
      <c r="B28" s="35">
        <v>98</v>
      </c>
      <c r="C28" s="37" t="s">
        <v>37</v>
      </c>
      <c r="D28" s="19"/>
      <c r="E28" s="38"/>
      <c r="F28" s="27">
        <f>'Cenova nabidka CELKOVA'!F28</f>
        <v>0</v>
      </c>
      <c r="G28" s="27">
        <f>'Cenova nabidka CELKOVA'!G28</f>
        <v>0</v>
      </c>
      <c r="H28" s="27">
        <f>100%-F28-G28</f>
        <v>1</v>
      </c>
      <c r="I28" s="178">
        <f>ROUND('NABIDKA DOPRAVCE'!J32,3)</f>
        <v>0</v>
      </c>
      <c r="J28" s="104"/>
      <c r="K28" s="125"/>
      <c r="L28" s="126">
        <f>$I28*L$31</f>
        <v>0</v>
      </c>
      <c r="M28" s="111"/>
      <c r="N28" s="130">
        <f t="shared" si="6"/>
        <v>0</v>
      </c>
      <c r="O28" s="131">
        <f t="shared" si="6"/>
        <v>0</v>
      </c>
      <c r="P28" s="131">
        <f t="shared" si="6"/>
        <v>0</v>
      </c>
      <c r="Q28" s="131">
        <f t="shared" si="6"/>
        <v>0</v>
      </c>
      <c r="R28" s="131">
        <f t="shared" si="6"/>
        <v>0</v>
      </c>
      <c r="S28" s="131">
        <f t="shared" si="6"/>
        <v>0</v>
      </c>
      <c r="T28" s="131">
        <f t="shared" si="6"/>
        <v>0</v>
      </c>
      <c r="U28" s="131">
        <f t="shared" si="6"/>
        <v>0</v>
      </c>
      <c r="V28" s="131">
        <f t="shared" si="6"/>
        <v>0</v>
      </c>
      <c r="W28" s="132">
        <f t="shared" si="6"/>
        <v>0</v>
      </c>
      <c r="X28" s="111"/>
      <c r="Y28" s="5"/>
    </row>
    <row r="29" spans="1:25" customFormat="1" ht="13.5" thickBot="1">
      <c r="A29" s="5"/>
      <c r="B29" s="36"/>
      <c r="C29" s="70" t="s">
        <v>39</v>
      </c>
      <c r="D29" s="20"/>
      <c r="E29" s="71"/>
      <c r="F29" s="246" t="str">
        <f>IF($I$29=0,"",(F26*$I$26+SUMPRODUCT(F27:F28,$I$27:$I$28))/$I$29)</f>
        <v/>
      </c>
      <c r="G29" s="246" t="str">
        <f>IF($I$29=0,"",(G26*$I$26+SUMPRODUCT(G27:G28,$I$27:$I$28))/$I$29)</f>
        <v/>
      </c>
      <c r="H29" s="246" t="str">
        <f>IF($I$29=0,"",(H26*$I$26+SUMPRODUCT(H27:H28,$I$27:$I$28))/$I$29)</f>
        <v/>
      </c>
      <c r="I29" s="176">
        <f>SUM(I26:I28)</f>
        <v>0</v>
      </c>
      <c r="J29" s="105"/>
      <c r="K29" s="133"/>
      <c r="L29" s="134">
        <f>SUM(L26:L28)</f>
        <v>0</v>
      </c>
      <c r="M29" s="111"/>
      <c r="N29" s="135">
        <f t="shared" ref="N29:W29" si="7">SUM(N26:N28)</f>
        <v>0</v>
      </c>
      <c r="O29" s="136">
        <f t="shared" si="7"/>
        <v>0</v>
      </c>
      <c r="P29" s="136">
        <f t="shared" si="7"/>
        <v>0</v>
      </c>
      <c r="Q29" s="136">
        <f t="shared" si="7"/>
        <v>0</v>
      </c>
      <c r="R29" s="136">
        <f t="shared" si="7"/>
        <v>0</v>
      </c>
      <c r="S29" s="136">
        <f t="shared" si="7"/>
        <v>0</v>
      </c>
      <c r="T29" s="136">
        <f t="shared" si="7"/>
        <v>0</v>
      </c>
      <c r="U29" s="136">
        <f t="shared" si="7"/>
        <v>0</v>
      </c>
      <c r="V29" s="136">
        <f t="shared" si="7"/>
        <v>0</v>
      </c>
      <c r="W29" s="137">
        <f t="shared" si="7"/>
        <v>0</v>
      </c>
      <c r="X29" s="111"/>
      <c r="Y29" s="5"/>
    </row>
    <row r="30" spans="1:25" customFormat="1" ht="13.5" thickBot="1">
      <c r="A30" s="5"/>
      <c r="B30" s="5"/>
      <c r="C30" s="5"/>
      <c r="D30" s="5"/>
      <c r="E30" s="5"/>
      <c r="F30" s="21"/>
      <c r="G30" s="21"/>
      <c r="H30" s="21"/>
      <c r="I30" s="5"/>
      <c r="J30" s="44"/>
      <c r="K30" s="110"/>
      <c r="L30" s="111"/>
      <c r="M30" s="111"/>
      <c r="N30" s="111"/>
      <c r="O30" s="111"/>
      <c r="P30" s="111"/>
      <c r="Q30" s="111"/>
      <c r="R30" s="111"/>
      <c r="S30" s="111"/>
      <c r="T30" s="111"/>
      <c r="U30" s="111"/>
      <c r="V30" s="111"/>
      <c r="W30" s="111"/>
      <c r="X30" s="111"/>
      <c r="Y30" s="5"/>
    </row>
    <row r="31" spans="1:25" ht="13.5" thickBot="1">
      <c r="A31" s="5"/>
      <c r="B31" s="5"/>
      <c r="C31" s="5"/>
      <c r="D31" s="5"/>
      <c r="E31" s="5"/>
      <c r="F31" s="173"/>
      <c r="G31" s="173"/>
      <c r="H31" s="173"/>
      <c r="I31" s="5"/>
      <c r="J31" s="109"/>
      <c r="K31" s="138"/>
      <c r="L31" s="139">
        <f>SUM(N31:W31)</f>
        <v>742576</v>
      </c>
      <c r="M31" s="111"/>
      <c r="N31" s="523">
        <f>'NABIDKA DOPRAVCE'!E44*PP</f>
        <v>371288</v>
      </c>
      <c r="O31" s="524">
        <f>'NABIDKA DOPRAVCE'!F44*PP</f>
        <v>371288</v>
      </c>
      <c r="P31" s="524">
        <f>'NABIDKA DOPRAVCE'!G44*PP</f>
        <v>0</v>
      </c>
      <c r="Q31" s="524">
        <f>'NABIDKA DOPRAVCE'!H44*PP</f>
        <v>0</v>
      </c>
      <c r="R31" s="524">
        <f>'NABIDKA DOPRAVCE'!I44*PP</f>
        <v>0</v>
      </c>
      <c r="S31" s="524">
        <f>'NABIDKA DOPRAVCE'!J44*PP</f>
        <v>0</v>
      </c>
      <c r="T31" s="524">
        <f>'NABIDKA DOPRAVCE'!K44*PP</f>
        <v>0</v>
      </c>
      <c r="U31" s="524">
        <f>'NABIDKA DOPRAVCE'!L44*PP</f>
        <v>0</v>
      </c>
      <c r="V31" s="524">
        <f>'NABIDKA DOPRAVCE'!M44*PP</f>
        <v>0</v>
      </c>
      <c r="W31" s="525">
        <f>'NABIDKA DOPRAVCE'!N44*PP</f>
        <v>0</v>
      </c>
      <c r="X31" s="111"/>
      <c r="Y31" s="5"/>
    </row>
    <row r="32" spans="1:25">
      <c r="A32" s="5"/>
      <c r="B32" s="5"/>
      <c r="C32" s="5"/>
      <c r="D32" s="5"/>
      <c r="E32" s="5"/>
      <c r="F32" s="21"/>
      <c r="G32" s="21"/>
      <c r="H32" s="21"/>
      <c r="I32" s="5"/>
      <c r="J32" s="109"/>
      <c r="K32" s="138"/>
      <c r="L32" s="140"/>
      <c r="M32" s="111"/>
      <c r="N32" s="140"/>
      <c r="O32" s="140"/>
      <c r="P32" s="140"/>
      <c r="Q32" s="140"/>
      <c r="R32" s="140"/>
      <c r="S32" s="140"/>
      <c r="T32" s="140"/>
      <c r="U32" s="140"/>
      <c r="V32" s="140"/>
      <c r="W32" s="140"/>
      <c r="X32" s="111"/>
      <c r="Y32" s="5"/>
    </row>
    <row r="33" spans="1:25">
      <c r="A33" s="5"/>
      <c r="B33" s="5"/>
      <c r="C33" s="5"/>
      <c r="D33" s="5"/>
      <c r="E33" s="5"/>
      <c r="F33" s="21"/>
      <c r="G33" s="21"/>
      <c r="H33" s="21"/>
      <c r="I33" s="5"/>
      <c r="J33" s="109"/>
      <c r="K33" s="138"/>
      <c r="L33" s="141" t="s">
        <v>152</v>
      </c>
      <c r="M33" s="111"/>
      <c r="N33" s="140"/>
      <c r="O33" s="140"/>
      <c r="P33" s="140"/>
      <c r="Q33" s="140"/>
      <c r="R33" s="140"/>
      <c r="S33" s="140"/>
      <c r="T33" s="140"/>
      <c r="U33" s="140"/>
      <c r="V33" s="140"/>
      <c r="W33" s="140"/>
      <c r="X33" s="111"/>
      <c r="Y33" s="5"/>
    </row>
    <row r="34" spans="1:25">
      <c r="A34" s="5"/>
      <c r="B34" s="5"/>
      <c r="C34" s="5"/>
      <c r="D34" s="5"/>
      <c r="E34" s="5"/>
      <c r="F34" s="21"/>
      <c r="G34" s="21"/>
      <c r="H34" s="21"/>
      <c r="I34" s="5"/>
      <c r="J34" s="109"/>
      <c r="K34" s="138"/>
      <c r="L34" s="141"/>
      <c r="M34" s="111"/>
      <c r="N34" s="140"/>
      <c r="O34" s="140"/>
      <c r="P34" s="140"/>
      <c r="Q34" s="140"/>
      <c r="R34" s="140"/>
      <c r="S34" s="140"/>
      <c r="T34" s="140"/>
      <c r="U34" s="140"/>
      <c r="V34" s="140"/>
      <c r="W34" s="140"/>
      <c r="X34" s="111"/>
      <c r="Y34" s="5"/>
    </row>
    <row r="35" spans="1:25">
      <c r="A35" s="5"/>
      <c r="B35" s="5"/>
      <c r="C35" s="5"/>
      <c r="D35" s="5"/>
      <c r="E35" s="5"/>
      <c r="F35" s="21"/>
      <c r="G35" s="21"/>
      <c r="H35" s="21"/>
      <c r="I35" s="5"/>
      <c r="J35" s="44"/>
      <c r="K35" s="44"/>
      <c r="L35" s="5"/>
      <c r="M35" s="5"/>
      <c r="N35" s="5"/>
      <c r="O35" s="5"/>
      <c r="P35" s="5"/>
      <c r="Q35" s="5"/>
      <c r="R35" s="5"/>
      <c r="S35" s="5"/>
      <c r="T35" s="5"/>
      <c r="U35" s="5"/>
      <c r="V35" s="5"/>
      <c r="W35" s="5"/>
      <c r="X35" s="5"/>
      <c r="Y35" s="5"/>
    </row>
    <row r="36" spans="1:25" hidden="1"/>
    <row r="37" spans="1:25" hidden="1"/>
    <row r="38" spans="1:25" hidden="1"/>
  </sheetData>
  <sheetProtection algorithmName="SHA-512" hashValue="e14G9lZMMjeLjZQgJ+f3KCAjVoYhqZjvw6X7B4YFdkR3XQmhNhgKc0OwBjU+Wb/kRbrWJL6pkK1TMDSaFRrfNA==" saltValue="spMP6SoyrYdQUZ6iTH9UhA==" spinCount="100000" sheet="1" objects="1" scenarios="1"/>
  <pageMargins left="0.70866141732283472" right="0.70866141732283472" top="0.78740157480314965" bottom="0.78740157480314965" header="0.31496062992125984" footer="0.31496062992125984"/>
  <pageSetup paperSize="9" scale="69" fitToWidth="2"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756BC999-72F0-4490-8691-9B8A648F62B6}">
            <xm:f>#REF!&gt;'NASTAVENI OBJEDNATELE'!#REF!</xm:f>
            <x14:dxf>
              <fill>
                <patternFill>
                  <bgColor rgb="FFFF0000"/>
                </patternFill>
              </fill>
            </x14:dxf>
          </x14:cfRule>
          <xm:sqref>I7:I29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EC51-E285-42A4-9BB4-5E6F449F154D}">
  <sheetPr codeName="List8"/>
  <dimension ref="A1:AB35"/>
  <sheetViews>
    <sheetView topLeftCell="A4" zoomScaleNormal="100" zoomScaleSheetLayoutView="70" workbookViewId="0">
      <selection activeCell="O14" sqref="O14"/>
    </sheetView>
  </sheetViews>
  <sheetFormatPr defaultColWidth="0" defaultRowHeight="0" customHeight="1"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1" width="4.7109375" style="106" customWidth="1"/>
    <col min="12" max="12" width="16.7109375" style="4" customWidth="1"/>
    <col min="13" max="13" width="4.5703125" style="4" customWidth="1"/>
    <col min="14" max="23" width="16.7109375" style="4" customWidth="1"/>
    <col min="24" max="25" width="4.7109375" style="4" customWidth="1"/>
    <col min="26" max="28" width="0" style="4" hidden="1" customWidth="1"/>
    <col min="29" max="16384" width="9.140625" style="4" hidden="1"/>
  </cols>
  <sheetData>
    <row r="1" spans="1:25" customFormat="1" ht="12.75">
      <c r="A1" s="5"/>
      <c r="B1" s="5"/>
      <c r="C1" s="5"/>
      <c r="D1" s="5"/>
      <c r="E1" s="5"/>
      <c r="F1" s="353"/>
      <c r="G1" s="353"/>
      <c r="H1" s="353"/>
      <c r="I1" s="5"/>
      <c r="J1" s="44"/>
      <c r="K1" s="44"/>
      <c r="L1" s="5"/>
      <c r="M1" s="5"/>
      <c r="N1" s="5"/>
      <c r="O1" s="5"/>
      <c r="P1" s="5"/>
      <c r="Q1" s="5"/>
      <c r="R1" s="5"/>
      <c r="S1" s="5"/>
      <c r="T1" s="5"/>
      <c r="U1" s="5"/>
      <c r="V1" s="5"/>
      <c r="W1" s="5"/>
      <c r="X1" s="5"/>
      <c r="Y1" s="5"/>
    </row>
    <row r="2" spans="1:25" customFormat="1" ht="12.75">
      <c r="A2" s="5"/>
      <c r="B2" s="6" t="s">
        <v>82</v>
      </c>
      <c r="C2" s="5"/>
      <c r="D2" s="6" t="s">
        <v>248</v>
      </c>
      <c r="E2" s="5"/>
      <c r="F2" s="353"/>
      <c r="G2" s="353"/>
      <c r="H2" s="353"/>
      <c r="I2" s="5"/>
      <c r="J2" s="44"/>
      <c r="K2" s="110"/>
      <c r="L2" s="111"/>
      <c r="M2" s="111"/>
      <c r="N2" s="111"/>
      <c r="O2" s="111"/>
      <c r="P2" s="111"/>
      <c r="Q2" s="111"/>
      <c r="R2" s="111"/>
      <c r="S2" s="111"/>
      <c r="T2" s="111"/>
      <c r="U2" s="111"/>
      <c r="V2" s="111"/>
      <c r="W2" s="111"/>
      <c r="X2" s="111"/>
      <c r="Y2" s="5"/>
    </row>
    <row r="3" spans="1:25" customFormat="1" ht="12.75">
      <c r="A3" s="5"/>
      <c r="B3" s="5"/>
      <c r="C3" s="5"/>
      <c r="D3" s="5"/>
      <c r="E3" s="5"/>
      <c r="F3" s="353"/>
      <c r="G3" s="353"/>
      <c r="H3" s="353"/>
      <c r="I3" s="5"/>
      <c r="J3" s="44"/>
      <c r="K3" s="110"/>
      <c r="L3" s="112" t="s">
        <v>88</v>
      </c>
      <c r="M3" s="111"/>
      <c r="N3" s="111"/>
      <c r="O3" s="111"/>
      <c r="P3" s="111"/>
      <c r="Q3" s="111"/>
      <c r="R3" s="111"/>
      <c r="S3" s="111"/>
      <c r="T3" s="111"/>
      <c r="U3" s="111"/>
      <c r="V3" s="111"/>
      <c r="W3" s="111"/>
      <c r="X3" s="111"/>
      <c r="Y3" s="5"/>
    </row>
    <row r="4" spans="1:25" customFormat="1" ht="13.5" thickBot="1">
      <c r="A4" s="5"/>
      <c r="B4" s="5"/>
      <c r="C4" s="5"/>
      <c r="D4" s="5"/>
      <c r="E4" s="5"/>
      <c r="F4" s="353"/>
      <c r="G4" s="353"/>
      <c r="H4" s="353"/>
      <c r="I4" s="5"/>
      <c r="J4" s="44"/>
      <c r="K4" s="110"/>
      <c r="L4" s="111"/>
      <c r="M4" s="111"/>
      <c r="N4" s="111"/>
      <c r="O4" s="111"/>
      <c r="P4" s="111"/>
      <c r="Q4" s="111"/>
      <c r="R4" s="111"/>
      <c r="S4" s="111"/>
      <c r="T4" s="111"/>
      <c r="U4" s="111"/>
      <c r="V4" s="111"/>
      <c r="W4" s="111"/>
      <c r="X4" s="111"/>
      <c r="Y4" s="5"/>
    </row>
    <row r="5" spans="1:25" s="3" customFormat="1" ht="38.25" customHeight="1">
      <c r="A5" s="7"/>
      <c r="B5" s="8" t="s">
        <v>28</v>
      </c>
      <c r="C5" s="9" t="s">
        <v>29</v>
      </c>
      <c r="D5" s="9" t="s">
        <v>31</v>
      </c>
      <c r="E5" s="9" t="s">
        <v>30</v>
      </c>
      <c r="F5" s="492" t="s">
        <v>224</v>
      </c>
      <c r="G5" s="352" t="s">
        <v>80</v>
      </c>
      <c r="H5" s="352" t="s">
        <v>81</v>
      </c>
      <c r="I5" s="352" t="s">
        <v>151</v>
      </c>
      <c r="J5" s="108"/>
      <c r="K5" s="113"/>
      <c r="L5" s="114" t="s">
        <v>209</v>
      </c>
      <c r="M5" s="111"/>
      <c r="N5" s="115" t="str">
        <f>"Dopravní rok "&amp;'NABIDKA DOPRAVCE'!E40</f>
        <v>Dopravní rok 1</v>
      </c>
      <c r="O5" s="116" t="str">
        <f>"Dopravní rok "&amp;'NABIDKA DOPRAVCE'!F40</f>
        <v>Dopravní rok 2</v>
      </c>
      <c r="P5" s="116" t="str">
        <f>"Dopravní rok "&amp;'NABIDKA DOPRAVCE'!G40</f>
        <v>Dopravní rok 3</v>
      </c>
      <c r="Q5" s="116" t="str">
        <f>"Dopravní rok "&amp;'NABIDKA DOPRAVCE'!H40</f>
        <v>Dopravní rok 4</v>
      </c>
      <c r="R5" s="116" t="str">
        <f>"Dopravní rok "&amp;'NABIDKA DOPRAVCE'!I40</f>
        <v>Dopravní rok 5</v>
      </c>
      <c r="S5" s="116" t="str">
        <f>"Dopravní rok "&amp;'NABIDKA DOPRAVCE'!J40</f>
        <v>Dopravní rok 6</v>
      </c>
      <c r="T5" s="116" t="str">
        <f>"Dopravní rok "&amp;'NABIDKA DOPRAVCE'!K40</f>
        <v>Dopravní rok 7</v>
      </c>
      <c r="U5" s="116" t="str">
        <f>"Dopravní rok "&amp;'NABIDKA DOPRAVCE'!L40</f>
        <v>Dopravní rok 8</v>
      </c>
      <c r="V5" s="116" t="str">
        <f>"Dopravní rok "&amp;'NABIDKA DOPRAVCE'!M40</f>
        <v>Dopravní rok 9</v>
      </c>
      <c r="W5" s="117" t="str">
        <f>"Dopravní rok "&amp;'NABIDKA DOPRAVCE'!N40</f>
        <v>Dopravní rok 10</v>
      </c>
      <c r="X5" s="118"/>
      <c r="Y5" s="7"/>
    </row>
    <row r="6" spans="1:25" s="34" customFormat="1" ht="13.5" thickBot="1">
      <c r="A6" s="31"/>
      <c r="B6" s="32"/>
      <c r="C6" s="25"/>
      <c r="D6" s="25"/>
      <c r="E6" s="25"/>
      <c r="F6" s="25" t="s">
        <v>32</v>
      </c>
      <c r="G6" s="25" t="s">
        <v>32</v>
      </c>
      <c r="H6" s="25" t="s">
        <v>32</v>
      </c>
      <c r="I6" s="25" t="s">
        <v>27</v>
      </c>
      <c r="J6" s="103"/>
      <c r="K6" s="119"/>
      <c r="L6" s="120" t="s">
        <v>25</v>
      </c>
      <c r="M6" s="111"/>
      <c r="N6" s="121" t="s">
        <v>25</v>
      </c>
      <c r="O6" s="122" t="s">
        <v>25</v>
      </c>
      <c r="P6" s="122" t="s">
        <v>25</v>
      </c>
      <c r="Q6" s="122" t="s">
        <v>25</v>
      </c>
      <c r="R6" s="122" t="s">
        <v>25</v>
      </c>
      <c r="S6" s="122" t="s">
        <v>25</v>
      </c>
      <c r="T6" s="122" t="s">
        <v>25</v>
      </c>
      <c r="U6" s="122" t="s">
        <v>25</v>
      </c>
      <c r="V6" s="122" t="s">
        <v>25</v>
      </c>
      <c r="W6" s="123" t="s">
        <v>25</v>
      </c>
      <c r="X6" s="124"/>
      <c r="Y6" s="31"/>
    </row>
    <row r="7" spans="1:25" customFormat="1" ht="13.5" thickTop="1">
      <c r="A7" s="5"/>
      <c r="B7" s="10">
        <v>11</v>
      </c>
      <c r="C7" s="11" t="s">
        <v>86</v>
      </c>
      <c r="D7" s="413" t="s">
        <v>15</v>
      </c>
      <c r="E7" s="414" t="s">
        <v>84</v>
      </c>
      <c r="F7" s="415"/>
      <c r="G7" s="415"/>
      <c r="H7" s="415"/>
      <c r="I7" s="530"/>
      <c r="J7" s="104"/>
      <c r="K7" s="125"/>
      <c r="L7" s="438"/>
      <c r="M7" s="111"/>
      <c r="N7" s="439"/>
      <c r="O7" s="440"/>
      <c r="P7" s="440"/>
      <c r="Q7" s="440"/>
      <c r="R7" s="440"/>
      <c r="S7" s="440"/>
      <c r="T7" s="440"/>
      <c r="U7" s="440"/>
      <c r="V7" s="440"/>
      <c r="W7" s="441"/>
      <c r="X7" s="111"/>
      <c r="Y7" s="5"/>
    </row>
    <row r="8" spans="1:25" customFormat="1" ht="12.75">
      <c r="A8" s="5"/>
      <c r="B8" s="14"/>
      <c r="C8" s="12"/>
      <c r="D8" s="357" t="s">
        <v>16</v>
      </c>
      <c r="E8" s="358" t="s">
        <v>248</v>
      </c>
      <c r="F8" s="359">
        <f>'Cenova nabidka CELKOVA'!F8</f>
        <v>0</v>
      </c>
      <c r="G8" s="359">
        <f>'Cenova nabidka CELKOVA'!G8</f>
        <v>1</v>
      </c>
      <c r="H8" s="359">
        <f>100%-F8-G8</f>
        <v>0</v>
      </c>
      <c r="I8" s="416">
        <f>ROUND('NABIDKA DOPRAVCE'!K12,3)</f>
        <v>0</v>
      </c>
      <c r="J8" s="104"/>
      <c r="K8" s="125"/>
      <c r="L8" s="126">
        <f t="shared" ref="L8:L25" si="0">$I8*L$31</f>
        <v>0</v>
      </c>
      <c r="M8" s="111"/>
      <c r="N8" s="127">
        <f t="shared" ref="N8:W18" si="1">$I8*N$31</f>
        <v>0</v>
      </c>
      <c r="O8" s="128">
        <f t="shared" si="1"/>
        <v>0</v>
      </c>
      <c r="P8" s="128">
        <f t="shared" si="1"/>
        <v>0</v>
      </c>
      <c r="Q8" s="128">
        <f t="shared" si="1"/>
        <v>0</v>
      </c>
      <c r="R8" s="128">
        <f t="shared" si="1"/>
        <v>0</v>
      </c>
      <c r="S8" s="128">
        <f t="shared" si="1"/>
        <v>0</v>
      </c>
      <c r="T8" s="128">
        <f t="shared" si="1"/>
        <v>0</v>
      </c>
      <c r="U8" s="128">
        <f t="shared" si="1"/>
        <v>0</v>
      </c>
      <c r="V8" s="128">
        <f t="shared" si="1"/>
        <v>0</v>
      </c>
      <c r="W8" s="129">
        <f t="shared" si="1"/>
        <v>0</v>
      </c>
      <c r="X8" s="111"/>
      <c r="Y8" s="5"/>
    </row>
    <row r="9" spans="1:25" customFormat="1" ht="12.75">
      <c r="A9" s="5"/>
      <c r="B9" s="15">
        <v>12</v>
      </c>
      <c r="C9" s="37" t="s">
        <v>1</v>
      </c>
      <c r="D9" s="39"/>
      <c r="E9" s="38"/>
      <c r="F9" s="442">
        <f>'Cenova nabidka CELKOVA'!F9</f>
        <v>0</v>
      </c>
      <c r="G9" s="442">
        <f>'Cenova nabidka CELKOVA'!G9</f>
        <v>0</v>
      </c>
      <c r="H9" s="442">
        <f t="shared" ref="H9:H25" si="2">100%-F9-G9</f>
        <v>1</v>
      </c>
      <c r="I9" s="178">
        <f>ROUND('NABIDKA DOPRAVCE'!K13,3)</f>
        <v>0</v>
      </c>
      <c r="J9" s="104"/>
      <c r="K9" s="125"/>
      <c r="L9" s="126">
        <f t="shared" si="0"/>
        <v>0</v>
      </c>
      <c r="M9" s="111"/>
      <c r="N9" s="127">
        <f t="shared" si="1"/>
        <v>0</v>
      </c>
      <c r="O9" s="128">
        <f t="shared" si="1"/>
        <v>0</v>
      </c>
      <c r="P9" s="128">
        <f t="shared" si="1"/>
        <v>0</v>
      </c>
      <c r="Q9" s="128">
        <f t="shared" si="1"/>
        <v>0</v>
      </c>
      <c r="R9" s="128">
        <f t="shared" si="1"/>
        <v>0</v>
      </c>
      <c r="S9" s="128">
        <f t="shared" si="1"/>
        <v>0</v>
      </c>
      <c r="T9" s="128">
        <f t="shared" si="1"/>
        <v>0</v>
      </c>
      <c r="U9" s="128">
        <f t="shared" si="1"/>
        <v>0</v>
      </c>
      <c r="V9" s="128">
        <f t="shared" si="1"/>
        <v>0</v>
      </c>
      <c r="W9" s="129">
        <f t="shared" si="1"/>
        <v>0</v>
      </c>
      <c r="X9" s="111"/>
      <c r="Y9" s="5"/>
    </row>
    <row r="10" spans="1:25" customFormat="1" ht="12.75">
      <c r="A10" s="5"/>
      <c r="B10" s="15">
        <v>13</v>
      </c>
      <c r="C10" s="37" t="s">
        <v>2</v>
      </c>
      <c r="D10" s="39"/>
      <c r="E10" s="38"/>
      <c r="F10" s="443">
        <f>'Cenova nabidka CELKOVA'!F10</f>
        <v>0</v>
      </c>
      <c r="G10" s="443">
        <f>'Cenova nabidka CELKOVA'!G10</f>
        <v>0</v>
      </c>
      <c r="H10" s="443">
        <f t="shared" si="2"/>
        <v>1</v>
      </c>
      <c r="I10" s="178">
        <f>ROUND('NABIDKA DOPRAVCE'!K14,3)</f>
        <v>0</v>
      </c>
      <c r="J10" s="104"/>
      <c r="K10" s="125"/>
      <c r="L10" s="126">
        <f t="shared" si="0"/>
        <v>0</v>
      </c>
      <c r="M10" s="111"/>
      <c r="N10" s="130">
        <f t="shared" si="1"/>
        <v>0</v>
      </c>
      <c r="O10" s="131">
        <f t="shared" si="1"/>
        <v>0</v>
      </c>
      <c r="P10" s="131">
        <f t="shared" si="1"/>
        <v>0</v>
      </c>
      <c r="Q10" s="131">
        <f t="shared" si="1"/>
        <v>0</v>
      </c>
      <c r="R10" s="131">
        <f t="shared" si="1"/>
        <v>0</v>
      </c>
      <c r="S10" s="131">
        <f t="shared" si="1"/>
        <v>0</v>
      </c>
      <c r="T10" s="131">
        <f t="shared" si="1"/>
        <v>0</v>
      </c>
      <c r="U10" s="131">
        <f t="shared" si="1"/>
        <v>0</v>
      </c>
      <c r="V10" s="131">
        <f t="shared" si="1"/>
        <v>0</v>
      </c>
      <c r="W10" s="132">
        <f t="shared" si="1"/>
        <v>0</v>
      </c>
      <c r="X10" s="111"/>
      <c r="Y10" s="5"/>
    </row>
    <row r="11" spans="1:25" customFormat="1" ht="12.75">
      <c r="A11" s="5"/>
      <c r="B11" s="16">
        <v>14</v>
      </c>
      <c r="C11" s="17" t="s">
        <v>3</v>
      </c>
      <c r="D11" s="390" t="s">
        <v>21</v>
      </c>
      <c r="E11" s="391" t="s">
        <v>19</v>
      </c>
      <c r="F11" s="444">
        <f>'Cenova nabidka CELKOVA'!F11</f>
        <v>0</v>
      </c>
      <c r="G11" s="444">
        <f>'Cenova nabidka CELKOVA'!G11</f>
        <v>1</v>
      </c>
      <c r="H11" s="444">
        <f t="shared" si="2"/>
        <v>0</v>
      </c>
      <c r="I11" s="417">
        <f>ROUND('NABIDKA DOPRAVCE'!K15,3)</f>
        <v>0</v>
      </c>
      <c r="J11" s="104"/>
      <c r="K11" s="125"/>
      <c r="L11" s="430">
        <f t="shared" si="0"/>
        <v>0</v>
      </c>
      <c r="M11" s="111"/>
      <c r="N11" s="432">
        <f t="shared" si="1"/>
        <v>0</v>
      </c>
      <c r="O11" s="433">
        <f t="shared" si="1"/>
        <v>0</v>
      </c>
      <c r="P11" s="433">
        <f t="shared" si="1"/>
        <v>0</v>
      </c>
      <c r="Q11" s="433">
        <f t="shared" si="1"/>
        <v>0</v>
      </c>
      <c r="R11" s="433">
        <f t="shared" si="1"/>
        <v>0</v>
      </c>
      <c r="S11" s="433">
        <f t="shared" si="1"/>
        <v>0</v>
      </c>
      <c r="T11" s="433">
        <f t="shared" si="1"/>
        <v>0</v>
      </c>
      <c r="U11" s="433">
        <f t="shared" si="1"/>
        <v>0</v>
      </c>
      <c r="V11" s="433">
        <f t="shared" si="1"/>
        <v>0</v>
      </c>
      <c r="W11" s="434">
        <f t="shared" si="1"/>
        <v>0</v>
      </c>
      <c r="X11" s="111"/>
      <c r="Y11" s="5"/>
    </row>
    <row r="12" spans="1:25" customFormat="1" ht="12.75">
      <c r="A12" s="5"/>
      <c r="B12" s="14"/>
      <c r="C12" s="12"/>
      <c r="D12" s="357" t="s">
        <v>22</v>
      </c>
      <c r="E12" s="358" t="s">
        <v>18</v>
      </c>
      <c r="F12" s="445">
        <f>'Cenova nabidka CELKOVA'!F12</f>
        <v>0</v>
      </c>
      <c r="G12" s="445">
        <f>'Cenova nabidka CELKOVA'!G12</f>
        <v>0</v>
      </c>
      <c r="H12" s="445">
        <f t="shared" si="2"/>
        <v>1</v>
      </c>
      <c r="I12" s="416">
        <f>ROUND('NABIDKA DOPRAVCE'!K16,3)</f>
        <v>0</v>
      </c>
      <c r="J12" s="104"/>
      <c r="K12" s="125"/>
      <c r="L12" s="431">
        <f t="shared" si="0"/>
        <v>0</v>
      </c>
      <c r="M12" s="111"/>
      <c r="N12" s="435">
        <f t="shared" si="1"/>
        <v>0</v>
      </c>
      <c r="O12" s="436">
        <f t="shared" si="1"/>
        <v>0</v>
      </c>
      <c r="P12" s="436">
        <f t="shared" si="1"/>
        <v>0</v>
      </c>
      <c r="Q12" s="436">
        <f t="shared" si="1"/>
        <v>0</v>
      </c>
      <c r="R12" s="436">
        <f t="shared" si="1"/>
        <v>0</v>
      </c>
      <c r="S12" s="436">
        <f t="shared" si="1"/>
        <v>0</v>
      </c>
      <c r="T12" s="436">
        <f t="shared" si="1"/>
        <v>0</v>
      </c>
      <c r="U12" s="436">
        <f t="shared" si="1"/>
        <v>0</v>
      </c>
      <c r="V12" s="436">
        <f t="shared" si="1"/>
        <v>0</v>
      </c>
      <c r="W12" s="437">
        <f t="shared" si="1"/>
        <v>0</v>
      </c>
      <c r="X12" s="111"/>
      <c r="Y12" s="5"/>
    </row>
    <row r="13" spans="1:25" customFormat="1" ht="12.75">
      <c r="A13" s="5"/>
      <c r="B13" s="15">
        <v>15</v>
      </c>
      <c r="C13" s="37" t="s">
        <v>35</v>
      </c>
      <c r="D13" s="39"/>
      <c r="E13" s="38"/>
      <c r="F13" s="443">
        <f>'Cenova nabidka CELKOVA'!F13</f>
        <v>0</v>
      </c>
      <c r="G13" s="443">
        <f>'Cenova nabidka CELKOVA'!G13</f>
        <v>1</v>
      </c>
      <c r="H13" s="443">
        <f>100%-F13-G13</f>
        <v>0</v>
      </c>
      <c r="I13" s="178">
        <f>ROUND('NABIDKA DOPRAVCE'!K17,3)</f>
        <v>0</v>
      </c>
      <c r="J13" s="104"/>
      <c r="K13" s="125"/>
      <c r="L13" s="126">
        <f t="shared" si="0"/>
        <v>0</v>
      </c>
      <c r="M13" s="111"/>
      <c r="N13" s="130">
        <f t="shared" si="1"/>
        <v>0</v>
      </c>
      <c r="O13" s="131">
        <f t="shared" si="1"/>
        <v>0</v>
      </c>
      <c r="P13" s="131">
        <f t="shared" si="1"/>
        <v>0</v>
      </c>
      <c r="Q13" s="131">
        <f t="shared" si="1"/>
        <v>0</v>
      </c>
      <c r="R13" s="131">
        <f t="shared" si="1"/>
        <v>0</v>
      </c>
      <c r="S13" s="131">
        <f t="shared" si="1"/>
        <v>0</v>
      </c>
      <c r="T13" s="131">
        <f t="shared" si="1"/>
        <v>0</v>
      </c>
      <c r="U13" s="131">
        <f t="shared" si="1"/>
        <v>0</v>
      </c>
      <c r="V13" s="131">
        <f t="shared" si="1"/>
        <v>0</v>
      </c>
      <c r="W13" s="132">
        <f t="shared" si="1"/>
        <v>0</v>
      </c>
      <c r="X13" s="111"/>
      <c r="Y13" s="5"/>
    </row>
    <row r="14" spans="1:25" customFormat="1" ht="12.75">
      <c r="A14" s="5"/>
      <c r="B14" s="16">
        <v>16</v>
      </c>
      <c r="C14" s="17" t="s">
        <v>4</v>
      </c>
      <c r="D14" s="390" t="s">
        <v>23</v>
      </c>
      <c r="E14" s="391" t="s">
        <v>20</v>
      </c>
      <c r="F14" s="446">
        <f>'Cenova nabidka CELKOVA'!F14</f>
        <v>0</v>
      </c>
      <c r="G14" s="446">
        <f>'Cenova nabidka CELKOVA'!G14</f>
        <v>1</v>
      </c>
      <c r="H14" s="446">
        <f t="shared" si="2"/>
        <v>0</v>
      </c>
      <c r="I14" s="417">
        <f>ROUND('NABIDKA DOPRAVCE'!K18,3)</f>
        <v>0</v>
      </c>
      <c r="J14" s="104"/>
      <c r="K14" s="125"/>
      <c r="L14" s="430">
        <f t="shared" si="0"/>
        <v>0</v>
      </c>
      <c r="M14" s="111"/>
      <c r="N14" s="432">
        <f t="shared" si="1"/>
        <v>0</v>
      </c>
      <c r="O14" s="433">
        <f t="shared" si="1"/>
        <v>0</v>
      </c>
      <c r="P14" s="433">
        <f t="shared" si="1"/>
        <v>0</v>
      </c>
      <c r="Q14" s="433">
        <f t="shared" si="1"/>
        <v>0</v>
      </c>
      <c r="R14" s="433">
        <f t="shared" si="1"/>
        <v>0</v>
      </c>
      <c r="S14" s="433">
        <f t="shared" si="1"/>
        <v>0</v>
      </c>
      <c r="T14" s="433">
        <f t="shared" si="1"/>
        <v>0</v>
      </c>
      <c r="U14" s="433">
        <f t="shared" si="1"/>
        <v>0</v>
      </c>
      <c r="V14" s="433">
        <f t="shared" si="1"/>
        <v>0</v>
      </c>
      <c r="W14" s="434">
        <f t="shared" si="1"/>
        <v>0</v>
      </c>
      <c r="X14" s="111"/>
      <c r="Y14" s="5"/>
    </row>
    <row r="15" spans="1:25" customFormat="1" ht="12.75">
      <c r="A15" s="5"/>
      <c r="B15" s="14"/>
      <c r="C15" s="12"/>
      <c r="D15" s="357" t="s">
        <v>24</v>
      </c>
      <c r="E15" s="358" t="s">
        <v>18</v>
      </c>
      <c r="F15" s="445">
        <f>'Cenova nabidka CELKOVA'!F15</f>
        <v>0</v>
      </c>
      <c r="G15" s="445">
        <f>'Cenova nabidka CELKOVA'!G15</f>
        <v>0</v>
      </c>
      <c r="H15" s="445">
        <f t="shared" si="2"/>
        <v>1</v>
      </c>
      <c r="I15" s="416">
        <f>ROUND('NABIDKA DOPRAVCE'!K19,3)</f>
        <v>0</v>
      </c>
      <c r="J15" s="104"/>
      <c r="K15" s="125"/>
      <c r="L15" s="431">
        <f t="shared" si="0"/>
        <v>0</v>
      </c>
      <c r="M15" s="111"/>
      <c r="N15" s="435">
        <f t="shared" si="1"/>
        <v>0</v>
      </c>
      <c r="O15" s="436">
        <f t="shared" si="1"/>
        <v>0</v>
      </c>
      <c r="P15" s="436">
        <f t="shared" si="1"/>
        <v>0</v>
      </c>
      <c r="Q15" s="436">
        <f t="shared" si="1"/>
        <v>0</v>
      </c>
      <c r="R15" s="436">
        <f t="shared" si="1"/>
        <v>0</v>
      </c>
      <c r="S15" s="436">
        <f t="shared" si="1"/>
        <v>0</v>
      </c>
      <c r="T15" s="436">
        <f t="shared" si="1"/>
        <v>0</v>
      </c>
      <c r="U15" s="436">
        <f t="shared" si="1"/>
        <v>0</v>
      </c>
      <c r="V15" s="436">
        <f t="shared" si="1"/>
        <v>0</v>
      </c>
      <c r="W15" s="437">
        <f t="shared" si="1"/>
        <v>0</v>
      </c>
      <c r="X15" s="111"/>
      <c r="Y15" s="5"/>
    </row>
    <row r="16" spans="1:25" customFormat="1" ht="12.75">
      <c r="A16" s="5"/>
      <c r="B16" s="16">
        <v>17</v>
      </c>
      <c r="C16" s="17" t="s">
        <v>5</v>
      </c>
      <c r="D16" s="390" t="s">
        <v>33</v>
      </c>
      <c r="E16" s="391" t="s">
        <v>20</v>
      </c>
      <c r="F16" s="444">
        <f>'Cenova nabidka CELKOVA'!F16</f>
        <v>0</v>
      </c>
      <c r="G16" s="444">
        <f>'Cenova nabidka CELKOVA'!G16</f>
        <v>1</v>
      </c>
      <c r="H16" s="444">
        <f t="shared" si="2"/>
        <v>0</v>
      </c>
      <c r="I16" s="417">
        <f>ROUND('NABIDKA DOPRAVCE'!K20,3)</f>
        <v>0</v>
      </c>
      <c r="J16" s="104"/>
      <c r="K16" s="125"/>
      <c r="L16" s="430">
        <f t="shared" si="0"/>
        <v>0</v>
      </c>
      <c r="M16" s="111"/>
      <c r="N16" s="432">
        <f t="shared" si="1"/>
        <v>0</v>
      </c>
      <c r="O16" s="433">
        <f t="shared" si="1"/>
        <v>0</v>
      </c>
      <c r="P16" s="433">
        <f t="shared" si="1"/>
        <v>0</v>
      </c>
      <c r="Q16" s="433">
        <f t="shared" si="1"/>
        <v>0</v>
      </c>
      <c r="R16" s="433">
        <f t="shared" si="1"/>
        <v>0</v>
      </c>
      <c r="S16" s="433">
        <f t="shared" si="1"/>
        <v>0</v>
      </c>
      <c r="T16" s="433">
        <f t="shared" si="1"/>
        <v>0</v>
      </c>
      <c r="U16" s="433">
        <f t="shared" si="1"/>
        <v>0</v>
      </c>
      <c r="V16" s="433">
        <f t="shared" si="1"/>
        <v>0</v>
      </c>
      <c r="W16" s="434">
        <f t="shared" si="1"/>
        <v>0</v>
      </c>
      <c r="X16" s="111"/>
      <c r="Y16" s="5"/>
    </row>
    <row r="17" spans="1:25" customFormat="1" ht="12.75">
      <c r="A17" s="5"/>
      <c r="B17" s="14"/>
      <c r="C17" s="12"/>
      <c r="D17" s="357" t="s">
        <v>34</v>
      </c>
      <c r="E17" s="358" t="s">
        <v>18</v>
      </c>
      <c r="F17" s="445">
        <f>'Cenova nabidka CELKOVA'!F17</f>
        <v>0</v>
      </c>
      <c r="G17" s="445">
        <f>'Cenova nabidka CELKOVA'!G17</f>
        <v>0</v>
      </c>
      <c r="H17" s="445">
        <f t="shared" si="2"/>
        <v>1</v>
      </c>
      <c r="I17" s="416">
        <f>ROUND('NABIDKA DOPRAVCE'!K21,3)</f>
        <v>0</v>
      </c>
      <c r="J17" s="104"/>
      <c r="K17" s="125"/>
      <c r="L17" s="431">
        <f t="shared" si="0"/>
        <v>0</v>
      </c>
      <c r="M17" s="111"/>
      <c r="N17" s="435">
        <f t="shared" si="1"/>
        <v>0</v>
      </c>
      <c r="O17" s="436">
        <f t="shared" si="1"/>
        <v>0</v>
      </c>
      <c r="P17" s="436">
        <f t="shared" si="1"/>
        <v>0</v>
      </c>
      <c r="Q17" s="436">
        <f t="shared" si="1"/>
        <v>0</v>
      </c>
      <c r="R17" s="436">
        <f t="shared" si="1"/>
        <v>0</v>
      </c>
      <c r="S17" s="436">
        <f t="shared" si="1"/>
        <v>0</v>
      </c>
      <c r="T17" s="436">
        <f t="shared" si="1"/>
        <v>0</v>
      </c>
      <c r="U17" s="436">
        <f t="shared" si="1"/>
        <v>0</v>
      </c>
      <c r="V17" s="436">
        <f t="shared" si="1"/>
        <v>0</v>
      </c>
      <c r="W17" s="437">
        <f t="shared" si="1"/>
        <v>0</v>
      </c>
      <c r="X17" s="111"/>
      <c r="Y17" s="5"/>
    </row>
    <row r="18" spans="1:25" customFormat="1" ht="12.75">
      <c r="A18" s="5"/>
      <c r="B18" s="15">
        <v>18</v>
      </c>
      <c r="C18" s="37" t="s">
        <v>6</v>
      </c>
      <c r="D18" s="39"/>
      <c r="E18" s="38"/>
      <c r="F18" s="443">
        <f>'Cenova nabidka CELKOVA'!F18</f>
        <v>0</v>
      </c>
      <c r="G18" s="443">
        <f>'Cenova nabidka CELKOVA'!G18</f>
        <v>0</v>
      </c>
      <c r="H18" s="443">
        <f t="shared" si="2"/>
        <v>1</v>
      </c>
      <c r="I18" s="178">
        <f>ROUND('NABIDKA DOPRAVCE'!K22,3)</f>
        <v>0</v>
      </c>
      <c r="J18" s="104"/>
      <c r="K18" s="125"/>
      <c r="L18" s="126">
        <f t="shared" si="0"/>
        <v>0</v>
      </c>
      <c r="M18" s="111"/>
      <c r="N18" s="130">
        <f t="shared" si="1"/>
        <v>0</v>
      </c>
      <c r="O18" s="131">
        <f t="shared" si="1"/>
        <v>0</v>
      </c>
      <c r="P18" s="131">
        <f t="shared" si="1"/>
        <v>0</v>
      </c>
      <c r="Q18" s="131">
        <f t="shared" si="1"/>
        <v>0</v>
      </c>
      <c r="R18" s="131">
        <f t="shared" si="1"/>
        <v>0</v>
      </c>
      <c r="S18" s="131">
        <f t="shared" si="1"/>
        <v>0</v>
      </c>
      <c r="T18" s="131">
        <f t="shared" si="1"/>
        <v>0</v>
      </c>
      <c r="U18" s="131">
        <f t="shared" si="1"/>
        <v>0</v>
      </c>
      <c r="V18" s="131">
        <f t="shared" si="1"/>
        <v>0</v>
      </c>
      <c r="W18" s="132">
        <f t="shared" si="1"/>
        <v>0</v>
      </c>
      <c r="X18" s="111"/>
      <c r="Y18" s="5"/>
    </row>
    <row r="19" spans="1:25" customFormat="1" ht="12.75">
      <c r="A19" s="5"/>
      <c r="B19" s="15">
        <v>19</v>
      </c>
      <c r="C19" s="37" t="s">
        <v>7</v>
      </c>
      <c r="D19" s="39"/>
      <c r="E19" s="38"/>
      <c r="F19" s="443">
        <f>'Cenova nabidka CELKOVA'!F19</f>
        <v>0</v>
      </c>
      <c r="G19" s="443">
        <f>'Cenova nabidka CELKOVA'!G19</f>
        <v>0</v>
      </c>
      <c r="H19" s="443">
        <f t="shared" si="2"/>
        <v>1</v>
      </c>
      <c r="I19" s="178">
        <f>ROUND('NABIDKA DOPRAVCE'!K23,3)</f>
        <v>0</v>
      </c>
      <c r="J19" s="104"/>
      <c r="K19" s="125"/>
      <c r="L19" s="126">
        <f t="shared" si="0"/>
        <v>0</v>
      </c>
      <c r="M19" s="111"/>
      <c r="N19" s="130">
        <f t="shared" ref="N19:W25" si="3">$I19*N$31</f>
        <v>0</v>
      </c>
      <c r="O19" s="131">
        <f t="shared" si="3"/>
        <v>0</v>
      </c>
      <c r="P19" s="131">
        <f t="shared" si="3"/>
        <v>0</v>
      </c>
      <c r="Q19" s="131">
        <f t="shared" si="3"/>
        <v>0</v>
      </c>
      <c r="R19" s="131">
        <f t="shared" si="3"/>
        <v>0</v>
      </c>
      <c r="S19" s="131">
        <f t="shared" si="3"/>
        <v>0</v>
      </c>
      <c r="T19" s="131">
        <f t="shared" si="3"/>
        <v>0</v>
      </c>
      <c r="U19" s="131">
        <f t="shared" si="3"/>
        <v>0</v>
      </c>
      <c r="V19" s="131">
        <f t="shared" si="3"/>
        <v>0</v>
      </c>
      <c r="W19" s="132">
        <f t="shared" si="3"/>
        <v>0</v>
      </c>
      <c r="X19" s="111"/>
      <c r="Y19" s="5"/>
    </row>
    <row r="20" spans="1:25" customFormat="1" ht="12.75">
      <c r="A20" s="5"/>
      <c r="B20" s="15">
        <v>20</v>
      </c>
      <c r="C20" s="37" t="s">
        <v>8</v>
      </c>
      <c r="D20" s="39"/>
      <c r="E20" s="38"/>
      <c r="F20" s="443">
        <f>'Cenova nabidka CELKOVA'!F20</f>
        <v>0</v>
      </c>
      <c r="G20" s="443">
        <f>'Cenova nabidka CELKOVA'!G20</f>
        <v>0</v>
      </c>
      <c r="H20" s="443">
        <f t="shared" si="2"/>
        <v>1</v>
      </c>
      <c r="I20" s="178">
        <f>ROUND('NABIDKA DOPRAVCE'!K24,3)</f>
        <v>0</v>
      </c>
      <c r="J20" s="104"/>
      <c r="K20" s="125"/>
      <c r="L20" s="126">
        <f t="shared" si="0"/>
        <v>0</v>
      </c>
      <c r="M20" s="111"/>
      <c r="N20" s="130">
        <f t="shared" si="3"/>
        <v>0</v>
      </c>
      <c r="O20" s="131">
        <f t="shared" si="3"/>
        <v>0</v>
      </c>
      <c r="P20" s="131">
        <f t="shared" si="3"/>
        <v>0</v>
      </c>
      <c r="Q20" s="131">
        <f t="shared" si="3"/>
        <v>0</v>
      </c>
      <c r="R20" s="131">
        <f t="shared" si="3"/>
        <v>0</v>
      </c>
      <c r="S20" s="131">
        <f t="shared" si="3"/>
        <v>0</v>
      </c>
      <c r="T20" s="131">
        <f t="shared" si="3"/>
        <v>0</v>
      </c>
      <c r="U20" s="131">
        <f t="shared" si="3"/>
        <v>0</v>
      </c>
      <c r="V20" s="131">
        <f t="shared" si="3"/>
        <v>0</v>
      </c>
      <c r="W20" s="132">
        <f t="shared" si="3"/>
        <v>0</v>
      </c>
      <c r="X20" s="111"/>
      <c r="Y20" s="5"/>
    </row>
    <row r="21" spans="1:25" customFormat="1" ht="12.75">
      <c r="A21" s="5"/>
      <c r="B21" s="15">
        <v>21</v>
      </c>
      <c r="C21" s="37" t="s">
        <v>9</v>
      </c>
      <c r="D21" s="39"/>
      <c r="E21" s="38"/>
      <c r="F21" s="443">
        <f>'Cenova nabidka CELKOVA'!F21</f>
        <v>0</v>
      </c>
      <c r="G21" s="443">
        <f>'Cenova nabidka CELKOVA'!G21</f>
        <v>0</v>
      </c>
      <c r="H21" s="443">
        <f t="shared" si="2"/>
        <v>1</v>
      </c>
      <c r="I21" s="178">
        <f>ROUND('NABIDKA DOPRAVCE'!K25,3)</f>
        <v>0</v>
      </c>
      <c r="J21" s="104"/>
      <c r="K21" s="125"/>
      <c r="L21" s="126">
        <f t="shared" si="0"/>
        <v>0</v>
      </c>
      <c r="M21" s="111"/>
      <c r="N21" s="130">
        <f t="shared" si="3"/>
        <v>0</v>
      </c>
      <c r="O21" s="131">
        <f t="shared" si="3"/>
        <v>0</v>
      </c>
      <c r="P21" s="131">
        <f t="shared" si="3"/>
        <v>0</v>
      </c>
      <c r="Q21" s="131">
        <f t="shared" si="3"/>
        <v>0</v>
      </c>
      <c r="R21" s="131">
        <f t="shared" si="3"/>
        <v>0</v>
      </c>
      <c r="S21" s="131">
        <f t="shared" si="3"/>
        <v>0</v>
      </c>
      <c r="T21" s="131">
        <f t="shared" si="3"/>
        <v>0</v>
      </c>
      <c r="U21" s="131">
        <f t="shared" si="3"/>
        <v>0</v>
      </c>
      <c r="V21" s="131">
        <f t="shared" si="3"/>
        <v>0</v>
      </c>
      <c r="W21" s="132">
        <f t="shared" si="3"/>
        <v>0</v>
      </c>
      <c r="X21" s="111"/>
      <c r="Y21" s="5"/>
    </row>
    <row r="22" spans="1:25" customFormat="1" ht="12.75">
      <c r="A22" s="5"/>
      <c r="B22" s="15">
        <v>22</v>
      </c>
      <c r="C22" s="37" t="s">
        <v>10</v>
      </c>
      <c r="D22" s="39"/>
      <c r="E22" s="38"/>
      <c r="F22" s="443">
        <f>'Cenova nabidka CELKOVA'!F22</f>
        <v>0</v>
      </c>
      <c r="G22" s="443">
        <f>'Cenova nabidka CELKOVA'!G22</f>
        <v>0</v>
      </c>
      <c r="H22" s="443">
        <f t="shared" si="2"/>
        <v>1</v>
      </c>
      <c r="I22" s="178">
        <f>ROUND('NABIDKA DOPRAVCE'!K26,3)</f>
        <v>0</v>
      </c>
      <c r="J22" s="104"/>
      <c r="K22" s="125"/>
      <c r="L22" s="126">
        <f t="shared" si="0"/>
        <v>0</v>
      </c>
      <c r="M22" s="111"/>
      <c r="N22" s="130">
        <f t="shared" si="3"/>
        <v>0</v>
      </c>
      <c r="O22" s="131">
        <f t="shared" si="3"/>
        <v>0</v>
      </c>
      <c r="P22" s="131">
        <f t="shared" si="3"/>
        <v>0</v>
      </c>
      <c r="Q22" s="131">
        <f t="shared" si="3"/>
        <v>0</v>
      </c>
      <c r="R22" s="131">
        <f t="shared" si="3"/>
        <v>0</v>
      </c>
      <c r="S22" s="131">
        <f t="shared" si="3"/>
        <v>0</v>
      </c>
      <c r="T22" s="131">
        <f t="shared" si="3"/>
        <v>0</v>
      </c>
      <c r="U22" s="131">
        <f t="shared" si="3"/>
        <v>0</v>
      </c>
      <c r="V22" s="131">
        <f t="shared" si="3"/>
        <v>0</v>
      </c>
      <c r="W22" s="132">
        <f t="shared" si="3"/>
        <v>0</v>
      </c>
      <c r="X22" s="111"/>
      <c r="Y22" s="5"/>
    </row>
    <row r="23" spans="1:25" customFormat="1" ht="12.75">
      <c r="A23" s="5"/>
      <c r="B23" s="15">
        <v>23</v>
      </c>
      <c r="C23" s="37" t="s">
        <v>11</v>
      </c>
      <c r="D23" s="39"/>
      <c r="E23" s="38"/>
      <c r="F23" s="443">
        <f>'Cenova nabidka CELKOVA'!F23</f>
        <v>0</v>
      </c>
      <c r="G23" s="443">
        <f>'Cenova nabidka CELKOVA'!G23</f>
        <v>0</v>
      </c>
      <c r="H23" s="443">
        <f t="shared" si="2"/>
        <v>1</v>
      </c>
      <c r="I23" s="178">
        <f>ROUND('NABIDKA DOPRAVCE'!K27,3)</f>
        <v>0</v>
      </c>
      <c r="J23" s="104"/>
      <c r="K23" s="125"/>
      <c r="L23" s="126">
        <f t="shared" si="0"/>
        <v>0</v>
      </c>
      <c r="M23" s="111"/>
      <c r="N23" s="130">
        <f t="shared" si="3"/>
        <v>0</v>
      </c>
      <c r="O23" s="131">
        <f t="shared" si="3"/>
        <v>0</v>
      </c>
      <c r="P23" s="131">
        <f t="shared" si="3"/>
        <v>0</v>
      </c>
      <c r="Q23" s="131">
        <f t="shared" si="3"/>
        <v>0</v>
      </c>
      <c r="R23" s="131">
        <f t="shared" si="3"/>
        <v>0</v>
      </c>
      <c r="S23" s="131">
        <f t="shared" si="3"/>
        <v>0</v>
      </c>
      <c r="T23" s="131">
        <f t="shared" si="3"/>
        <v>0</v>
      </c>
      <c r="U23" s="131">
        <f t="shared" si="3"/>
        <v>0</v>
      </c>
      <c r="V23" s="131">
        <f t="shared" si="3"/>
        <v>0</v>
      </c>
      <c r="W23" s="132">
        <f t="shared" si="3"/>
        <v>0</v>
      </c>
      <c r="X23" s="111"/>
      <c r="Y23" s="5"/>
    </row>
    <row r="24" spans="1:25" customFormat="1" ht="12.75">
      <c r="A24" s="5"/>
      <c r="B24" s="15">
        <v>24</v>
      </c>
      <c r="C24" s="37" t="s">
        <v>12</v>
      </c>
      <c r="D24" s="39"/>
      <c r="E24" s="38"/>
      <c r="F24" s="443">
        <f>'Cenova nabidka CELKOVA'!F24</f>
        <v>0</v>
      </c>
      <c r="G24" s="443">
        <f>'Cenova nabidka CELKOVA'!G24</f>
        <v>0</v>
      </c>
      <c r="H24" s="443">
        <f t="shared" si="2"/>
        <v>1</v>
      </c>
      <c r="I24" s="178">
        <f>ROUND('NABIDKA DOPRAVCE'!K28,3)</f>
        <v>0</v>
      </c>
      <c r="J24" s="104"/>
      <c r="K24" s="125"/>
      <c r="L24" s="126">
        <f t="shared" si="0"/>
        <v>0</v>
      </c>
      <c r="M24" s="111"/>
      <c r="N24" s="130">
        <f t="shared" si="3"/>
        <v>0</v>
      </c>
      <c r="O24" s="131">
        <f t="shared" si="3"/>
        <v>0</v>
      </c>
      <c r="P24" s="131">
        <f t="shared" si="3"/>
        <v>0</v>
      </c>
      <c r="Q24" s="131">
        <f t="shared" si="3"/>
        <v>0</v>
      </c>
      <c r="R24" s="131">
        <f t="shared" si="3"/>
        <v>0</v>
      </c>
      <c r="S24" s="131">
        <f t="shared" si="3"/>
        <v>0</v>
      </c>
      <c r="T24" s="131">
        <f t="shared" si="3"/>
        <v>0</v>
      </c>
      <c r="U24" s="131">
        <f t="shared" si="3"/>
        <v>0</v>
      </c>
      <c r="V24" s="131">
        <f t="shared" si="3"/>
        <v>0</v>
      </c>
      <c r="W24" s="132">
        <f t="shared" si="3"/>
        <v>0</v>
      </c>
      <c r="X24" s="111"/>
      <c r="Y24" s="5"/>
    </row>
    <row r="25" spans="1:25" customFormat="1" ht="12.75">
      <c r="A25" s="5"/>
      <c r="B25" s="15">
        <v>25</v>
      </c>
      <c r="C25" s="37" t="s">
        <v>13</v>
      </c>
      <c r="D25" s="39"/>
      <c r="E25" s="38"/>
      <c r="F25" s="443">
        <f>'Cenova nabidka CELKOVA'!F25</f>
        <v>0</v>
      </c>
      <c r="G25" s="443">
        <f>'Cenova nabidka CELKOVA'!G25</f>
        <v>0</v>
      </c>
      <c r="H25" s="443">
        <f t="shared" si="2"/>
        <v>1</v>
      </c>
      <c r="I25" s="178">
        <f>ROUND('NABIDKA DOPRAVCE'!K29,3)</f>
        <v>0</v>
      </c>
      <c r="J25" s="104"/>
      <c r="K25" s="125"/>
      <c r="L25" s="126">
        <f t="shared" si="0"/>
        <v>0</v>
      </c>
      <c r="M25" s="111"/>
      <c r="N25" s="130">
        <f t="shared" si="3"/>
        <v>0</v>
      </c>
      <c r="O25" s="131">
        <f t="shared" si="3"/>
        <v>0</v>
      </c>
      <c r="P25" s="131">
        <f t="shared" si="3"/>
        <v>0</v>
      </c>
      <c r="Q25" s="131">
        <f t="shared" si="3"/>
        <v>0</v>
      </c>
      <c r="R25" s="131">
        <f t="shared" si="3"/>
        <v>0</v>
      </c>
      <c r="S25" s="131">
        <f t="shared" si="3"/>
        <v>0</v>
      </c>
      <c r="T25" s="131">
        <f t="shared" si="3"/>
        <v>0</v>
      </c>
      <c r="U25" s="131">
        <f t="shared" si="3"/>
        <v>0</v>
      </c>
      <c r="V25" s="131">
        <f t="shared" si="3"/>
        <v>0</v>
      </c>
      <c r="W25" s="132">
        <f t="shared" si="3"/>
        <v>0</v>
      </c>
      <c r="X25" s="111"/>
      <c r="Y25" s="5"/>
    </row>
    <row r="26" spans="1:25" customFormat="1" ht="13.5" thickBot="1">
      <c r="A26" s="5"/>
      <c r="B26" s="18">
        <v>26</v>
      </c>
      <c r="C26" s="70" t="s">
        <v>14</v>
      </c>
      <c r="D26" s="75"/>
      <c r="E26" s="71"/>
      <c r="F26" s="447">
        <f>IF($I$26=0,0,SUMPRODUCT(F7:F25,$I$7:$I$25)/$I$26)</f>
        <v>0</v>
      </c>
      <c r="G26" s="447">
        <f>IF($I$26=0,0,SUMPRODUCT(G7:G25,$I$7:$I$25)/$I$26)</f>
        <v>0</v>
      </c>
      <c r="H26" s="447">
        <f>IF($I$26=0,0,SUMPRODUCT(H7:H25,$I$7:$I$25)/$I$26)</f>
        <v>0</v>
      </c>
      <c r="I26" s="176">
        <f>SUM(I7:I25)</f>
        <v>0</v>
      </c>
      <c r="J26" s="105"/>
      <c r="K26" s="133"/>
      <c r="L26" s="134">
        <f>SUM(L7:L25)</f>
        <v>0</v>
      </c>
      <c r="M26" s="111"/>
      <c r="N26" s="135">
        <f t="shared" ref="N26:W26" si="4">SUM(N7:N25)</f>
        <v>0</v>
      </c>
      <c r="O26" s="136">
        <f t="shared" si="4"/>
        <v>0</v>
      </c>
      <c r="P26" s="136">
        <f t="shared" si="4"/>
        <v>0</v>
      </c>
      <c r="Q26" s="136">
        <f t="shared" si="4"/>
        <v>0</v>
      </c>
      <c r="R26" s="136">
        <f t="shared" si="4"/>
        <v>0</v>
      </c>
      <c r="S26" s="136">
        <f t="shared" si="4"/>
        <v>0</v>
      </c>
      <c r="T26" s="136">
        <f t="shared" si="4"/>
        <v>0</v>
      </c>
      <c r="U26" s="136">
        <f t="shared" si="4"/>
        <v>0</v>
      </c>
      <c r="V26" s="136">
        <f t="shared" si="4"/>
        <v>0</v>
      </c>
      <c r="W26" s="137">
        <f t="shared" si="4"/>
        <v>0</v>
      </c>
      <c r="X26" s="111"/>
      <c r="Y26" s="5"/>
    </row>
    <row r="27" spans="1:25" customFormat="1" ht="12.75">
      <c r="A27" s="5"/>
      <c r="B27" s="72">
        <v>97</v>
      </c>
      <c r="C27" s="73" t="s">
        <v>67</v>
      </c>
      <c r="D27" s="69"/>
      <c r="E27" s="74"/>
      <c r="F27" s="442">
        <f>'Cenova nabidka CELKOVA'!F27</f>
        <v>0</v>
      </c>
      <c r="G27" s="442">
        <f>'Cenova nabidka CELKOVA'!G27</f>
        <v>1</v>
      </c>
      <c r="H27" s="442">
        <f>100%-F27-G27</f>
        <v>0</v>
      </c>
      <c r="I27" s="177">
        <f>ROUND('NABIDKA DOPRAVCE'!K31,3)</f>
        <v>0</v>
      </c>
      <c r="J27" s="104"/>
      <c r="K27" s="125"/>
      <c r="L27" s="126">
        <f>$I27*L$31</f>
        <v>0</v>
      </c>
      <c r="M27" s="111"/>
      <c r="N27" s="127">
        <f t="shared" ref="N27:W28" si="5">$I27*N$31</f>
        <v>0</v>
      </c>
      <c r="O27" s="128">
        <f t="shared" si="5"/>
        <v>0</v>
      </c>
      <c r="P27" s="128">
        <f t="shared" si="5"/>
        <v>0</v>
      </c>
      <c r="Q27" s="128">
        <f t="shared" si="5"/>
        <v>0</v>
      </c>
      <c r="R27" s="128">
        <f t="shared" si="5"/>
        <v>0</v>
      </c>
      <c r="S27" s="128">
        <f t="shared" si="5"/>
        <v>0</v>
      </c>
      <c r="T27" s="128">
        <f t="shared" si="5"/>
        <v>0</v>
      </c>
      <c r="U27" s="128">
        <f t="shared" si="5"/>
        <v>0</v>
      </c>
      <c r="V27" s="128">
        <f t="shared" si="5"/>
        <v>0</v>
      </c>
      <c r="W27" s="129">
        <f t="shared" si="5"/>
        <v>0</v>
      </c>
      <c r="X27" s="111"/>
      <c r="Y27" s="5"/>
    </row>
    <row r="28" spans="1:25" customFormat="1" ht="12.75">
      <c r="A28" s="5"/>
      <c r="B28" s="35">
        <v>98</v>
      </c>
      <c r="C28" s="37" t="s">
        <v>37</v>
      </c>
      <c r="D28" s="19"/>
      <c r="E28" s="38"/>
      <c r="F28" s="443">
        <f>'Cenova nabidka CELKOVA'!F28</f>
        <v>0</v>
      </c>
      <c r="G28" s="443">
        <f>'Cenova nabidka CELKOVA'!G28</f>
        <v>0</v>
      </c>
      <c r="H28" s="443">
        <f>100%-F28-G28</f>
        <v>1</v>
      </c>
      <c r="I28" s="178">
        <f>ROUND('NABIDKA DOPRAVCE'!K32,3)</f>
        <v>0</v>
      </c>
      <c r="J28" s="104"/>
      <c r="K28" s="125"/>
      <c r="L28" s="126">
        <f>$I28*L$31</f>
        <v>0</v>
      </c>
      <c r="M28" s="111"/>
      <c r="N28" s="130">
        <f t="shared" si="5"/>
        <v>0</v>
      </c>
      <c r="O28" s="131">
        <f t="shared" si="5"/>
        <v>0</v>
      </c>
      <c r="P28" s="131">
        <f t="shared" si="5"/>
        <v>0</v>
      </c>
      <c r="Q28" s="131">
        <f t="shared" si="5"/>
        <v>0</v>
      </c>
      <c r="R28" s="131">
        <f t="shared" si="5"/>
        <v>0</v>
      </c>
      <c r="S28" s="131">
        <f t="shared" si="5"/>
        <v>0</v>
      </c>
      <c r="T28" s="131">
        <f t="shared" si="5"/>
        <v>0</v>
      </c>
      <c r="U28" s="131">
        <f t="shared" si="5"/>
        <v>0</v>
      </c>
      <c r="V28" s="131">
        <f t="shared" si="5"/>
        <v>0</v>
      </c>
      <c r="W28" s="132">
        <f t="shared" si="5"/>
        <v>0</v>
      </c>
      <c r="X28" s="111"/>
      <c r="Y28" s="5"/>
    </row>
    <row r="29" spans="1:25" customFormat="1" ht="13.5" thickBot="1">
      <c r="A29" s="5"/>
      <c r="B29" s="36"/>
      <c r="C29" s="70" t="s">
        <v>39</v>
      </c>
      <c r="D29" s="20"/>
      <c r="E29" s="71"/>
      <c r="F29" s="447" t="str">
        <f>IF($I$29=0,"",(F26*$I$26+SUMPRODUCT(F27:F28,$I$27:$I$28))/$I$29)</f>
        <v/>
      </c>
      <c r="G29" s="447" t="str">
        <f>IF($I$29=0,"",(G26*$I$26+SUMPRODUCT(G27:G28,$I$27:$I$28))/$I$29)</f>
        <v/>
      </c>
      <c r="H29" s="447" t="str">
        <f>IF($I$29=0,"",(H26*$I$26+SUMPRODUCT(H27:H28,$I$27:$I$28))/$I$29)</f>
        <v/>
      </c>
      <c r="I29" s="176">
        <f>SUM(I26:I28)</f>
        <v>0</v>
      </c>
      <c r="J29" s="105"/>
      <c r="K29" s="133"/>
      <c r="L29" s="134">
        <f>SUM(L26:L28)</f>
        <v>0</v>
      </c>
      <c r="M29" s="111"/>
      <c r="N29" s="135">
        <f t="shared" ref="N29:W29" si="6">SUM(N26:N28)</f>
        <v>0</v>
      </c>
      <c r="O29" s="136">
        <f t="shared" si="6"/>
        <v>0</v>
      </c>
      <c r="P29" s="136">
        <f t="shared" si="6"/>
        <v>0</v>
      </c>
      <c r="Q29" s="136">
        <f t="shared" si="6"/>
        <v>0</v>
      </c>
      <c r="R29" s="136">
        <f t="shared" si="6"/>
        <v>0</v>
      </c>
      <c r="S29" s="136">
        <f t="shared" si="6"/>
        <v>0</v>
      </c>
      <c r="T29" s="136">
        <f t="shared" si="6"/>
        <v>0</v>
      </c>
      <c r="U29" s="136">
        <f t="shared" si="6"/>
        <v>0</v>
      </c>
      <c r="V29" s="136">
        <f t="shared" si="6"/>
        <v>0</v>
      </c>
      <c r="W29" s="137">
        <f t="shared" si="6"/>
        <v>0</v>
      </c>
      <c r="X29" s="111"/>
      <c r="Y29" s="5"/>
    </row>
    <row r="30" spans="1:25" customFormat="1" ht="13.5" thickBot="1">
      <c r="A30" s="5"/>
      <c r="B30" s="5"/>
      <c r="C30" s="5"/>
      <c r="D30" s="5"/>
      <c r="E30" s="5"/>
      <c r="F30" s="353"/>
      <c r="G30" s="353"/>
      <c r="H30" s="353"/>
      <c r="I30" s="5"/>
      <c r="J30" s="44"/>
      <c r="K30" s="110"/>
      <c r="L30" s="111"/>
      <c r="M30" s="111"/>
      <c r="N30" s="111"/>
      <c r="O30" s="111"/>
      <c r="P30" s="111"/>
      <c r="Q30" s="111"/>
      <c r="R30" s="111"/>
      <c r="S30" s="111"/>
      <c r="T30" s="111"/>
      <c r="U30" s="111"/>
      <c r="V30" s="111"/>
      <c r="W30" s="111"/>
      <c r="X30" s="111"/>
      <c r="Y30" s="5"/>
    </row>
    <row r="31" spans="1:25" ht="13.5" thickBot="1">
      <c r="A31" s="5"/>
      <c r="B31" s="5"/>
      <c r="C31" s="5"/>
      <c r="D31" s="5"/>
      <c r="E31" s="5"/>
      <c r="F31" s="353"/>
      <c r="G31" s="353"/>
      <c r="H31" s="353"/>
      <c r="I31" s="5"/>
      <c r="J31" s="109"/>
      <c r="K31" s="138"/>
      <c r="L31" s="139">
        <f>SUM(N31:W31)</f>
        <v>2970304</v>
      </c>
      <c r="M31" s="111"/>
      <c r="N31" s="139">
        <f>'NABIDKA DOPRAVCE'!E45*PP</f>
        <v>0</v>
      </c>
      <c r="O31" s="139">
        <f>'NABIDKA DOPRAVCE'!F45*PP</f>
        <v>0</v>
      </c>
      <c r="P31" s="139">
        <f>'NABIDKA DOPRAVCE'!G45*PP</f>
        <v>371288</v>
      </c>
      <c r="Q31" s="139">
        <f>'NABIDKA DOPRAVCE'!H45*PP</f>
        <v>371288</v>
      </c>
      <c r="R31" s="139">
        <f>'NABIDKA DOPRAVCE'!I45*PP</f>
        <v>371288</v>
      </c>
      <c r="S31" s="139">
        <f>'NABIDKA DOPRAVCE'!J45*PP</f>
        <v>371288</v>
      </c>
      <c r="T31" s="139">
        <f>'NABIDKA DOPRAVCE'!K45*PP</f>
        <v>371288</v>
      </c>
      <c r="U31" s="139">
        <f>'NABIDKA DOPRAVCE'!L45*PP</f>
        <v>371288</v>
      </c>
      <c r="V31" s="139">
        <f>'NABIDKA DOPRAVCE'!M45*PP</f>
        <v>371288</v>
      </c>
      <c r="W31" s="139">
        <f>'NABIDKA DOPRAVCE'!N45*PP</f>
        <v>371288</v>
      </c>
      <c r="X31" s="111"/>
      <c r="Y31" s="5"/>
    </row>
    <row r="32" spans="1:25" ht="12.75">
      <c r="A32" s="5"/>
      <c r="B32" s="5"/>
      <c r="C32" s="5"/>
      <c r="D32" s="5"/>
      <c r="E32" s="5"/>
      <c r="F32" s="353"/>
      <c r="G32" s="353"/>
      <c r="H32" s="353"/>
      <c r="I32" s="5"/>
      <c r="J32" s="109"/>
      <c r="K32" s="138"/>
      <c r="L32" s="140"/>
      <c r="M32" s="111"/>
      <c r="N32" s="140"/>
      <c r="O32" s="140"/>
      <c r="P32" s="140"/>
      <c r="Q32" s="140"/>
      <c r="R32" s="140"/>
      <c r="S32" s="140"/>
      <c r="T32" s="140"/>
      <c r="U32" s="140"/>
      <c r="V32" s="140"/>
      <c r="W32" s="140"/>
      <c r="X32" s="111"/>
      <c r="Y32" s="5"/>
    </row>
    <row r="33" spans="1:25" ht="12.75">
      <c r="A33" s="5"/>
      <c r="B33" s="5"/>
      <c r="C33" s="5"/>
      <c r="D33" s="5"/>
      <c r="E33" s="5"/>
      <c r="F33" s="353"/>
      <c r="G33" s="353"/>
      <c r="H33" s="353"/>
      <c r="I33" s="5"/>
      <c r="J33" s="109"/>
      <c r="K33" s="138"/>
      <c r="L33" s="141" t="s">
        <v>152</v>
      </c>
      <c r="M33" s="111"/>
      <c r="N33" s="140"/>
      <c r="O33" s="140"/>
      <c r="P33" s="140"/>
      <c r="Q33" s="140"/>
      <c r="R33" s="140"/>
      <c r="S33" s="140"/>
      <c r="T33" s="140"/>
      <c r="U33" s="140"/>
      <c r="V33" s="140"/>
      <c r="W33" s="140"/>
      <c r="X33" s="111"/>
      <c r="Y33" s="5"/>
    </row>
    <row r="34" spans="1:25" ht="12.75">
      <c r="A34" s="5"/>
      <c r="B34" s="5"/>
      <c r="C34" s="5"/>
      <c r="D34" s="5"/>
      <c r="E34" s="5"/>
      <c r="F34" s="353"/>
      <c r="G34" s="353"/>
      <c r="H34" s="353"/>
      <c r="I34" s="5"/>
      <c r="J34" s="109"/>
      <c r="K34" s="138"/>
      <c r="L34" s="141"/>
      <c r="M34" s="111"/>
      <c r="N34" s="140"/>
      <c r="O34" s="140"/>
      <c r="P34" s="140"/>
      <c r="Q34" s="140"/>
      <c r="R34" s="140"/>
      <c r="S34" s="140"/>
      <c r="T34" s="140"/>
      <c r="U34" s="140"/>
      <c r="V34" s="140"/>
      <c r="W34" s="140"/>
      <c r="X34" s="111"/>
      <c r="Y34" s="5"/>
    </row>
    <row r="35" spans="1:25" ht="12.75">
      <c r="A35" s="5"/>
      <c r="B35" s="5"/>
      <c r="C35" s="5"/>
      <c r="D35" s="5"/>
      <c r="E35" s="5"/>
      <c r="F35" s="353"/>
      <c r="G35" s="353"/>
      <c r="H35" s="353"/>
      <c r="I35" s="5"/>
      <c r="J35" s="44"/>
      <c r="K35" s="44"/>
      <c r="L35" s="5"/>
      <c r="M35" s="5"/>
      <c r="N35" s="5"/>
      <c r="O35" s="5"/>
      <c r="P35" s="5"/>
      <c r="Q35" s="5"/>
      <c r="R35" s="5"/>
      <c r="S35" s="5"/>
      <c r="T35" s="5"/>
      <c r="U35" s="5"/>
      <c r="V35" s="5"/>
      <c r="W35" s="5"/>
      <c r="X35" s="5"/>
      <c r="Y35" s="5"/>
    </row>
  </sheetData>
  <sheetProtection algorithmName="SHA-512" hashValue="C5F6wJQav97YIolcW8x30RoZRT0ru/hIv0ac/FOYiF0WBr1pdLBh+dZXx1PVTufTPTydwU5JeDhdn64vxGVqHw==" saltValue="YLJYmocJK4Ujfo+mAIWy1w==" spinCount="100000" sheet="1" objects="1" scenarios="1"/>
  <pageMargins left="0.70866141732283472" right="0.70866141732283472" top="0.78740157480314965" bottom="0.78740157480314965" header="0.31496062992125984" footer="0.31496062992125984"/>
  <pageSetup paperSize="9" scale="69" fitToWidth="2"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8CFB9DAE-7026-4D86-AF9A-8D10089ED0F7}">
            <xm:f>#REF!&gt;'NASTAVENI OBJEDNATELE'!#REF!</xm:f>
            <x14:dxf>
              <fill>
                <patternFill>
                  <bgColor rgb="FFFF0000"/>
                </patternFill>
              </fill>
            </x14:dxf>
          </x14:cfRule>
          <xm:sqref>I9:I29</xm:sqref>
        </x14:conditionalFormatting>
        <x14:conditionalFormatting xmlns:xm="http://schemas.microsoft.com/office/excel/2006/main">
          <x14:cfRule type="expression" priority="1" id="{5D5D2D13-D50D-4325-8D12-2AE1CE0A1FCE}">
            <xm:f>#REF!&gt;'NASTAVENI OBJEDNATELE'!#REF!</xm:f>
            <x14:dxf>
              <fill>
                <patternFill>
                  <bgColor rgb="FFFF0000"/>
                </patternFill>
              </fill>
            </x14:dxf>
          </x14:cfRule>
          <xm:sqref>I8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tabColor rgb="FF92D050"/>
  </sheetPr>
  <dimension ref="A1:P57"/>
  <sheetViews>
    <sheetView zoomScaleNormal="100" zoomScaleSheetLayoutView="100" workbookViewId="0">
      <selection activeCell="E5" sqref="E5"/>
    </sheetView>
  </sheetViews>
  <sheetFormatPr defaultColWidth="0" defaultRowHeight="12.75" zeroHeight="1"/>
  <cols>
    <col min="1" max="1" width="4.7109375" style="239" customWidth="1"/>
    <col min="2" max="2" width="9.140625" style="239" customWidth="1"/>
    <col min="3" max="3" width="24.42578125" style="239" customWidth="1"/>
    <col min="4" max="15" width="9.140625" style="239" customWidth="1"/>
    <col min="16" max="16" width="4.7109375" style="310" customWidth="1"/>
    <col min="17" max="16384" width="9.140625" style="239" hidden="1"/>
  </cols>
  <sheetData>
    <row r="1" spans="2:16"/>
    <row r="2" spans="2:16">
      <c r="B2" s="259" t="s">
        <v>43</v>
      </c>
    </row>
    <row r="3" spans="2:16">
      <c r="B3" s="311" t="s">
        <v>196</v>
      </c>
    </row>
    <row r="4" spans="2:16">
      <c r="B4" s="308"/>
      <c r="C4" s="297"/>
      <c r="D4" s="285"/>
      <c r="E4" s="348" t="s">
        <v>204</v>
      </c>
      <c r="F4" s="281">
        <f>VR</f>
        <v>1</v>
      </c>
      <c r="G4" s="281">
        <f>F4+1</f>
        <v>2</v>
      </c>
      <c r="H4" s="281">
        <f t="shared" ref="H4:O4" si="0">G4+1</f>
        <v>3</v>
      </c>
      <c r="I4" s="281">
        <f t="shared" si="0"/>
        <v>4</v>
      </c>
      <c r="J4" s="281">
        <f t="shared" si="0"/>
        <v>5</v>
      </c>
      <c r="K4" s="281">
        <f t="shared" si="0"/>
        <v>6</v>
      </c>
      <c r="L4" s="281">
        <f t="shared" si="0"/>
        <v>7</v>
      </c>
      <c r="M4" s="281">
        <f t="shared" si="0"/>
        <v>8</v>
      </c>
      <c r="N4" s="281">
        <f t="shared" si="0"/>
        <v>9</v>
      </c>
      <c r="O4" s="281">
        <f t="shared" si="0"/>
        <v>10</v>
      </c>
    </row>
    <row r="5" spans="2:16">
      <c r="B5" s="725" t="s">
        <v>40</v>
      </c>
      <c r="C5" s="724"/>
      <c r="D5" s="726"/>
      <c r="E5" s="238">
        <v>111.8</v>
      </c>
      <c r="F5" s="238"/>
      <c r="G5" s="238"/>
      <c r="H5" s="238"/>
      <c r="I5" s="238"/>
      <c r="J5" s="238"/>
      <c r="K5" s="238"/>
      <c r="L5" s="238"/>
      <c r="M5" s="238"/>
      <c r="N5" s="238"/>
      <c r="O5" s="238"/>
      <c r="P5" s="310">
        <v>1</v>
      </c>
    </row>
    <row r="6" spans="2:16">
      <c r="B6" s="725" t="s">
        <v>194</v>
      </c>
      <c r="C6" s="724"/>
      <c r="D6" s="726"/>
      <c r="E6" s="545">
        <v>31931</v>
      </c>
      <c r="F6" s="545"/>
      <c r="G6" s="545"/>
      <c r="H6" s="545"/>
      <c r="I6" s="545"/>
      <c r="J6" s="545"/>
      <c r="K6" s="545"/>
      <c r="L6" s="545"/>
      <c r="M6" s="545"/>
      <c r="N6" s="545"/>
      <c r="O6" s="545"/>
      <c r="P6" s="310">
        <v>2</v>
      </c>
    </row>
    <row r="7" spans="2:16">
      <c r="B7" s="725" t="s">
        <v>214</v>
      </c>
      <c r="C7" s="724"/>
      <c r="D7" s="726"/>
      <c r="E7" s="544">
        <v>28</v>
      </c>
      <c r="F7" s="544"/>
      <c r="G7" s="544"/>
      <c r="H7" s="544"/>
      <c r="I7" s="544"/>
      <c r="J7" s="544"/>
      <c r="K7" s="544"/>
      <c r="L7" s="544"/>
      <c r="M7" s="544"/>
      <c r="N7" s="544"/>
      <c r="O7" s="544"/>
      <c r="P7" s="310">
        <v>3</v>
      </c>
    </row>
    <row r="8" spans="2:16">
      <c r="B8" s="725" t="s">
        <v>208</v>
      </c>
      <c r="C8" s="724"/>
      <c r="D8" s="726"/>
      <c r="E8" s="544">
        <v>28.24</v>
      </c>
      <c r="F8" s="544"/>
      <c r="G8" s="544"/>
      <c r="H8" s="544"/>
      <c r="I8" s="544"/>
      <c r="J8" s="544"/>
      <c r="K8" s="544"/>
      <c r="L8" s="544"/>
      <c r="M8" s="544"/>
      <c r="N8" s="544"/>
      <c r="O8" s="544"/>
      <c r="P8" s="310">
        <v>4</v>
      </c>
    </row>
    <row r="9" spans="2:16" hidden="1">
      <c r="B9" s="725" t="s">
        <v>241</v>
      </c>
      <c r="C9" s="724"/>
      <c r="D9" s="726"/>
      <c r="E9" s="544">
        <v>94.2</v>
      </c>
      <c r="F9" s="544"/>
      <c r="G9" s="544"/>
      <c r="H9" s="544"/>
      <c r="I9" s="544"/>
      <c r="J9" s="544"/>
      <c r="K9" s="544"/>
      <c r="L9" s="544"/>
      <c r="M9" s="544"/>
      <c r="N9" s="544"/>
      <c r="O9" s="544"/>
      <c r="P9" s="310">
        <v>5</v>
      </c>
    </row>
    <row r="10" spans="2:16">
      <c r="B10" s="725" t="s">
        <v>195</v>
      </c>
      <c r="C10" s="724"/>
      <c r="D10" s="726"/>
      <c r="E10" s="238">
        <v>92.2</v>
      </c>
      <c r="F10" s="238"/>
      <c r="G10" s="238"/>
      <c r="H10" s="238"/>
      <c r="I10" s="238"/>
      <c r="J10" s="238"/>
      <c r="K10" s="238"/>
      <c r="L10" s="238"/>
      <c r="M10" s="238"/>
      <c r="N10" s="238"/>
      <c r="O10" s="238"/>
      <c r="P10" s="310">
        <v>6</v>
      </c>
    </row>
    <row r="11" spans="2:16">
      <c r="B11" s="725" t="s">
        <v>187</v>
      </c>
      <c r="C11" s="724"/>
      <c r="D11" s="726"/>
      <c r="E11" s="544"/>
      <c r="F11" s="544"/>
      <c r="G11" s="544"/>
      <c r="H11" s="544"/>
      <c r="I11" s="544"/>
      <c r="J11" s="544"/>
      <c r="K11" s="544"/>
      <c r="L11" s="544"/>
      <c r="M11" s="544"/>
      <c r="N11" s="544"/>
      <c r="O11" s="544"/>
      <c r="P11" s="310">
        <v>7</v>
      </c>
    </row>
    <row r="12" spans="2:16" hidden="1">
      <c r="B12" s="725" t="s">
        <v>187</v>
      </c>
      <c r="C12" s="724"/>
      <c r="D12" s="726"/>
      <c r="E12" s="238"/>
      <c r="F12" s="238"/>
      <c r="G12" s="238"/>
      <c r="H12" s="238"/>
      <c r="I12" s="238"/>
      <c r="J12" s="238"/>
      <c r="K12" s="238"/>
      <c r="L12" s="238"/>
      <c r="M12" s="238"/>
      <c r="N12" s="238"/>
      <c r="O12" s="238"/>
      <c r="P12" s="310">
        <v>8</v>
      </c>
    </row>
    <row r="13" spans="2:16"/>
    <row r="14" spans="2:16">
      <c r="B14" s="259" t="s">
        <v>73</v>
      </c>
    </row>
    <row r="15" spans="2:16"/>
    <row r="16" spans="2:16" ht="25.5">
      <c r="B16" s="312" t="s">
        <v>28</v>
      </c>
      <c r="C16" s="313" t="s">
        <v>29</v>
      </c>
      <c r="D16" s="297"/>
      <c r="E16" s="297"/>
      <c r="F16" s="297"/>
      <c r="G16" s="313" t="s">
        <v>31</v>
      </c>
      <c r="H16" s="723" t="s">
        <v>30</v>
      </c>
      <c r="I16" s="724"/>
      <c r="J16" s="314" t="s">
        <v>42</v>
      </c>
      <c r="K16" s="297"/>
      <c r="L16" s="297"/>
      <c r="M16" s="297"/>
      <c r="N16" s="297"/>
      <c r="O16" s="285"/>
    </row>
    <row r="17" spans="2:16">
      <c r="B17" s="308">
        <v>11</v>
      </c>
      <c r="C17" s="297" t="s">
        <v>86</v>
      </c>
      <c r="D17" s="297"/>
      <c r="E17" s="297"/>
      <c r="F17" s="297"/>
      <c r="G17" s="284" t="s">
        <v>15</v>
      </c>
      <c r="H17" s="297" t="s">
        <v>84</v>
      </c>
      <c r="I17" s="297"/>
      <c r="J17" s="721" t="s">
        <v>214</v>
      </c>
      <c r="K17" s="721"/>
      <c r="L17" s="721"/>
      <c r="M17" s="721"/>
      <c r="N17" s="721"/>
      <c r="O17" s="722"/>
      <c r="P17" s="310">
        <f t="shared" ref="P17:P37" si="1">IF(ISBLANK(J17),0,MATCH(J17,$B$5:$B$12,))</f>
        <v>3</v>
      </c>
    </row>
    <row r="18" spans="2:16">
      <c r="B18" s="308">
        <v>11</v>
      </c>
      <c r="C18" s="297" t="s">
        <v>86</v>
      </c>
      <c r="D18" s="297"/>
      <c r="E18" s="297"/>
      <c r="F18" s="297"/>
      <c r="G18" s="284" t="s">
        <v>16</v>
      </c>
      <c r="H18" s="297" t="s">
        <v>248</v>
      </c>
      <c r="I18" s="297"/>
      <c r="J18" s="721" t="s">
        <v>208</v>
      </c>
      <c r="K18" s="721"/>
      <c r="L18" s="721"/>
      <c r="M18" s="721"/>
      <c r="N18" s="721"/>
      <c r="O18" s="722"/>
      <c r="P18" s="310">
        <f t="shared" si="1"/>
        <v>4</v>
      </c>
    </row>
    <row r="19" spans="2:16">
      <c r="B19" s="308">
        <v>12</v>
      </c>
      <c r="C19" s="297" t="s">
        <v>1</v>
      </c>
      <c r="D19" s="297"/>
      <c r="E19" s="297"/>
      <c r="F19" s="297"/>
      <c r="G19" s="284"/>
      <c r="H19" s="297"/>
      <c r="I19" s="297"/>
      <c r="J19" s="721" t="s">
        <v>195</v>
      </c>
      <c r="K19" s="721"/>
      <c r="L19" s="721"/>
      <c r="M19" s="721"/>
      <c r="N19" s="721"/>
      <c r="O19" s="722"/>
      <c r="P19" s="310">
        <f t="shared" si="1"/>
        <v>6</v>
      </c>
    </row>
    <row r="20" spans="2:16">
      <c r="B20" s="308">
        <v>13</v>
      </c>
      <c r="C20" s="297" t="s">
        <v>2</v>
      </c>
      <c r="D20" s="297"/>
      <c r="E20" s="297"/>
      <c r="F20" s="297"/>
      <c r="G20" s="284"/>
      <c r="H20" s="297"/>
      <c r="I20" s="297"/>
      <c r="J20" s="721" t="s">
        <v>195</v>
      </c>
      <c r="K20" s="721"/>
      <c r="L20" s="721"/>
      <c r="M20" s="721"/>
      <c r="N20" s="721"/>
      <c r="O20" s="722"/>
      <c r="P20" s="310">
        <f t="shared" si="1"/>
        <v>6</v>
      </c>
    </row>
    <row r="21" spans="2:16">
      <c r="B21" s="308">
        <v>14</v>
      </c>
      <c r="C21" s="297" t="s">
        <v>3</v>
      </c>
      <c r="D21" s="297"/>
      <c r="E21" s="297"/>
      <c r="F21" s="297"/>
      <c r="G21" s="284" t="s">
        <v>21</v>
      </c>
      <c r="H21" s="297" t="s">
        <v>19</v>
      </c>
      <c r="I21" s="297"/>
      <c r="J21" s="721" t="s">
        <v>187</v>
      </c>
      <c r="K21" s="721"/>
      <c r="L21" s="721"/>
      <c r="M21" s="721"/>
      <c r="N21" s="721"/>
      <c r="O21" s="722"/>
      <c r="P21" s="310">
        <f t="shared" si="1"/>
        <v>7</v>
      </c>
    </row>
    <row r="22" spans="2:16">
      <c r="B22" s="308">
        <v>14</v>
      </c>
      <c r="C22" s="297" t="s">
        <v>3</v>
      </c>
      <c r="D22" s="297"/>
      <c r="E22" s="297"/>
      <c r="F22" s="297"/>
      <c r="G22" s="284" t="s">
        <v>22</v>
      </c>
      <c r="H22" s="297" t="s">
        <v>18</v>
      </c>
      <c r="I22" s="297"/>
      <c r="J22" s="721" t="s">
        <v>187</v>
      </c>
      <c r="K22" s="721"/>
      <c r="L22" s="721"/>
      <c r="M22" s="721"/>
      <c r="N22" s="721"/>
      <c r="O22" s="722"/>
      <c r="P22" s="310">
        <f t="shared" si="1"/>
        <v>7</v>
      </c>
    </row>
    <row r="23" spans="2:16">
      <c r="B23" s="308">
        <v>15</v>
      </c>
      <c r="C23" s="297" t="s">
        <v>35</v>
      </c>
      <c r="D23" s="297"/>
      <c r="E23" s="297"/>
      <c r="F23" s="297"/>
      <c r="G23" s="284"/>
      <c r="H23" s="297"/>
      <c r="I23" s="297"/>
      <c r="J23" s="721" t="s">
        <v>187</v>
      </c>
      <c r="K23" s="721"/>
      <c r="L23" s="721"/>
      <c r="M23" s="721"/>
      <c r="N23" s="721"/>
      <c r="O23" s="722"/>
      <c r="P23" s="310">
        <f t="shared" si="1"/>
        <v>7</v>
      </c>
    </row>
    <row r="24" spans="2:16">
      <c r="B24" s="308">
        <v>16</v>
      </c>
      <c r="C24" s="297" t="s">
        <v>4</v>
      </c>
      <c r="D24" s="297"/>
      <c r="E24" s="297"/>
      <c r="F24" s="297"/>
      <c r="G24" s="284" t="s">
        <v>23</v>
      </c>
      <c r="H24" s="297" t="s">
        <v>20</v>
      </c>
      <c r="I24" s="297"/>
      <c r="J24" s="721" t="s">
        <v>194</v>
      </c>
      <c r="K24" s="721"/>
      <c r="L24" s="721"/>
      <c r="M24" s="721"/>
      <c r="N24" s="721"/>
      <c r="O24" s="722"/>
      <c r="P24" s="310">
        <f t="shared" si="1"/>
        <v>2</v>
      </c>
    </row>
    <row r="25" spans="2:16">
      <c r="B25" s="308">
        <v>16</v>
      </c>
      <c r="C25" s="297" t="s">
        <v>4</v>
      </c>
      <c r="D25" s="297"/>
      <c r="E25" s="297"/>
      <c r="F25" s="297"/>
      <c r="G25" s="284" t="s">
        <v>24</v>
      </c>
      <c r="H25" s="297" t="s">
        <v>18</v>
      </c>
      <c r="I25" s="297"/>
      <c r="J25" s="721" t="s">
        <v>194</v>
      </c>
      <c r="K25" s="721"/>
      <c r="L25" s="721"/>
      <c r="M25" s="721"/>
      <c r="N25" s="721"/>
      <c r="O25" s="722"/>
      <c r="P25" s="310">
        <f t="shared" si="1"/>
        <v>2</v>
      </c>
    </row>
    <row r="26" spans="2:16">
      <c r="B26" s="308">
        <v>17</v>
      </c>
      <c r="C26" s="297" t="s">
        <v>5</v>
      </c>
      <c r="D26" s="297"/>
      <c r="E26" s="297"/>
      <c r="F26" s="297"/>
      <c r="G26" s="284" t="s">
        <v>33</v>
      </c>
      <c r="H26" s="297" t="s">
        <v>20</v>
      </c>
      <c r="I26" s="297"/>
      <c r="J26" s="721" t="s">
        <v>194</v>
      </c>
      <c r="K26" s="721"/>
      <c r="L26" s="721"/>
      <c r="M26" s="721"/>
      <c r="N26" s="721"/>
      <c r="O26" s="722"/>
      <c r="P26" s="310">
        <f t="shared" si="1"/>
        <v>2</v>
      </c>
    </row>
    <row r="27" spans="2:16">
      <c r="B27" s="308">
        <v>17</v>
      </c>
      <c r="C27" s="297" t="s">
        <v>5</v>
      </c>
      <c r="D27" s="297"/>
      <c r="E27" s="297"/>
      <c r="F27" s="297"/>
      <c r="G27" s="284" t="s">
        <v>34</v>
      </c>
      <c r="H27" s="297" t="s">
        <v>18</v>
      </c>
      <c r="I27" s="297"/>
      <c r="J27" s="721" t="s">
        <v>194</v>
      </c>
      <c r="K27" s="721"/>
      <c r="L27" s="721"/>
      <c r="M27" s="721"/>
      <c r="N27" s="721"/>
      <c r="O27" s="722"/>
      <c r="P27" s="310">
        <f t="shared" si="1"/>
        <v>2</v>
      </c>
    </row>
    <row r="28" spans="2:16">
      <c r="B28" s="308">
        <v>18</v>
      </c>
      <c r="C28" s="297" t="s">
        <v>6</v>
      </c>
      <c r="D28" s="297"/>
      <c r="E28" s="297"/>
      <c r="F28" s="297"/>
      <c r="G28" s="284"/>
      <c r="H28" s="297"/>
      <c r="I28" s="297"/>
      <c r="J28" s="721" t="s">
        <v>40</v>
      </c>
      <c r="K28" s="721"/>
      <c r="L28" s="721"/>
      <c r="M28" s="721"/>
      <c r="N28" s="721"/>
      <c r="O28" s="722"/>
      <c r="P28" s="310">
        <f t="shared" si="1"/>
        <v>1</v>
      </c>
    </row>
    <row r="29" spans="2:16">
      <c r="B29" s="308">
        <v>19</v>
      </c>
      <c r="C29" s="297" t="s">
        <v>7</v>
      </c>
      <c r="D29" s="297"/>
      <c r="E29" s="297"/>
      <c r="F29" s="297"/>
      <c r="G29" s="284"/>
      <c r="H29" s="297"/>
      <c r="I29" s="297"/>
      <c r="J29" s="721" t="s">
        <v>187</v>
      </c>
      <c r="K29" s="721"/>
      <c r="L29" s="721"/>
      <c r="M29" s="721"/>
      <c r="N29" s="721"/>
      <c r="O29" s="722"/>
      <c r="P29" s="310">
        <f t="shared" si="1"/>
        <v>7</v>
      </c>
    </row>
    <row r="30" spans="2:16">
      <c r="B30" s="308">
        <v>20</v>
      </c>
      <c r="C30" s="297" t="s">
        <v>8</v>
      </c>
      <c r="D30" s="297"/>
      <c r="E30" s="297"/>
      <c r="F30" s="297"/>
      <c r="G30" s="284"/>
      <c r="H30" s="297"/>
      <c r="I30" s="297"/>
      <c r="J30" s="721" t="s">
        <v>187</v>
      </c>
      <c r="K30" s="721"/>
      <c r="L30" s="721"/>
      <c r="M30" s="721"/>
      <c r="N30" s="721"/>
      <c r="O30" s="722"/>
      <c r="P30" s="310">
        <f t="shared" si="1"/>
        <v>7</v>
      </c>
    </row>
    <row r="31" spans="2:16">
      <c r="B31" s="308">
        <v>21</v>
      </c>
      <c r="C31" s="297" t="s">
        <v>9</v>
      </c>
      <c r="D31" s="297"/>
      <c r="E31" s="297"/>
      <c r="F31" s="297"/>
      <c r="G31" s="284"/>
      <c r="H31" s="297"/>
      <c r="I31" s="297"/>
      <c r="J31" s="721" t="s">
        <v>187</v>
      </c>
      <c r="K31" s="721"/>
      <c r="L31" s="721"/>
      <c r="M31" s="721"/>
      <c r="N31" s="721"/>
      <c r="O31" s="722"/>
      <c r="P31" s="310">
        <f t="shared" si="1"/>
        <v>7</v>
      </c>
    </row>
    <row r="32" spans="2:16">
      <c r="B32" s="308">
        <v>22</v>
      </c>
      <c r="C32" s="297" t="s">
        <v>10</v>
      </c>
      <c r="D32" s="297"/>
      <c r="E32" s="297"/>
      <c r="F32" s="297"/>
      <c r="G32" s="284"/>
      <c r="H32" s="297"/>
      <c r="I32" s="297"/>
      <c r="J32" s="721" t="s">
        <v>40</v>
      </c>
      <c r="K32" s="721"/>
      <c r="L32" s="721"/>
      <c r="M32" s="721"/>
      <c r="N32" s="721"/>
      <c r="O32" s="722"/>
      <c r="P32" s="310">
        <f t="shared" si="1"/>
        <v>1</v>
      </c>
    </row>
    <row r="33" spans="2:16">
      <c r="B33" s="308">
        <v>23</v>
      </c>
      <c r="C33" s="297" t="s">
        <v>11</v>
      </c>
      <c r="D33" s="297"/>
      <c r="E33" s="297"/>
      <c r="F33" s="297"/>
      <c r="G33" s="284"/>
      <c r="H33" s="297"/>
      <c r="I33" s="297"/>
      <c r="J33" s="721" t="s">
        <v>40</v>
      </c>
      <c r="K33" s="721"/>
      <c r="L33" s="721"/>
      <c r="M33" s="721"/>
      <c r="N33" s="721"/>
      <c r="O33" s="722"/>
      <c r="P33" s="310">
        <f t="shared" si="1"/>
        <v>1</v>
      </c>
    </row>
    <row r="34" spans="2:16">
      <c r="B34" s="308">
        <v>24</v>
      </c>
      <c r="C34" s="297" t="s">
        <v>12</v>
      </c>
      <c r="D34" s="297"/>
      <c r="E34" s="297"/>
      <c r="F34" s="297"/>
      <c r="G34" s="284"/>
      <c r="H34" s="297"/>
      <c r="I34" s="297"/>
      <c r="J34" s="721" t="s">
        <v>40</v>
      </c>
      <c r="K34" s="721"/>
      <c r="L34" s="721"/>
      <c r="M34" s="721"/>
      <c r="N34" s="721"/>
      <c r="O34" s="722"/>
      <c r="P34" s="310">
        <f t="shared" si="1"/>
        <v>1</v>
      </c>
    </row>
    <row r="35" spans="2:16">
      <c r="B35" s="308">
        <v>25</v>
      </c>
      <c r="C35" s="297" t="s">
        <v>13</v>
      </c>
      <c r="D35" s="297"/>
      <c r="E35" s="297"/>
      <c r="F35" s="297"/>
      <c r="G35" s="284"/>
      <c r="H35" s="297"/>
      <c r="I35" s="297"/>
      <c r="J35" s="721" t="s">
        <v>40</v>
      </c>
      <c r="K35" s="721"/>
      <c r="L35" s="721"/>
      <c r="M35" s="721"/>
      <c r="N35" s="721"/>
      <c r="O35" s="722"/>
      <c r="P35" s="310">
        <f t="shared" si="1"/>
        <v>1</v>
      </c>
    </row>
    <row r="36" spans="2:16">
      <c r="B36" s="315">
        <v>97</v>
      </c>
      <c r="C36" s="297" t="s">
        <v>36</v>
      </c>
      <c r="D36" s="297"/>
      <c r="E36" s="297"/>
      <c r="F36" s="297"/>
      <c r="G36" s="284"/>
      <c r="H36" s="297"/>
      <c r="I36" s="297"/>
      <c r="J36" s="721" t="s">
        <v>40</v>
      </c>
      <c r="K36" s="721"/>
      <c r="L36" s="721"/>
      <c r="M36" s="721"/>
      <c r="N36" s="721"/>
      <c r="O36" s="722"/>
      <c r="P36" s="310">
        <f t="shared" si="1"/>
        <v>1</v>
      </c>
    </row>
    <row r="37" spans="2:16">
      <c r="B37" s="315">
        <v>98</v>
      </c>
      <c r="C37" s="297" t="s">
        <v>37</v>
      </c>
      <c r="D37" s="297"/>
      <c r="E37" s="297"/>
      <c r="F37" s="297"/>
      <c r="G37" s="284"/>
      <c r="H37" s="297"/>
      <c r="I37" s="297"/>
      <c r="J37" s="721" t="s">
        <v>40</v>
      </c>
      <c r="K37" s="721"/>
      <c r="L37" s="721"/>
      <c r="M37" s="721"/>
      <c r="N37" s="721"/>
      <c r="O37" s="722"/>
      <c r="P37" s="310">
        <f t="shared" si="1"/>
        <v>1</v>
      </c>
    </row>
    <row r="38" spans="2:16"/>
    <row r="39" spans="2:16" hidden="1"/>
    <row r="40" spans="2:16" hidden="1"/>
    <row r="41" spans="2:16" hidden="1"/>
    <row r="42" spans="2:16" hidden="1"/>
    <row r="43" spans="2:16" hidden="1"/>
    <row r="44" spans="2:16" hidden="1"/>
    <row r="45" spans="2:16" hidden="1"/>
    <row r="46" spans="2:16" hidden="1"/>
    <row r="47" spans="2:16" hidden="1"/>
    <row r="48" spans="2:16" hidden="1"/>
    <row r="49" hidden="1"/>
    <row r="50" hidden="1"/>
    <row r="51" hidden="1"/>
    <row r="52" hidden="1"/>
    <row r="53" hidden="1"/>
    <row r="54" hidden="1"/>
    <row r="55" hidden="1"/>
    <row r="56" hidden="1"/>
    <row r="57" hidden="1"/>
  </sheetData>
  <sheetProtection algorithmName="SHA-512" hashValue="zl9aqcTL7MRWHglJtXnmwtz+CotTOjheXpVIcGN1JXZSDtiDoJbt/THM89BgkYgcWxcPUeROX/Nfg3XHRizPKA==" saltValue="OnkY1OrudPAcE/UiVQJ81Q==" spinCount="100000" sheet="1" objects="1" scenarios="1"/>
  <mergeCells count="30">
    <mergeCell ref="B10:D10"/>
    <mergeCell ref="B11:D11"/>
    <mergeCell ref="B12:D12"/>
    <mergeCell ref="B9:D9"/>
    <mergeCell ref="B5:D5"/>
    <mergeCell ref="B6:D6"/>
    <mergeCell ref="B7:D7"/>
    <mergeCell ref="B8:D8"/>
    <mergeCell ref="J37:O37"/>
    <mergeCell ref="J26:O26"/>
    <mergeCell ref="H16:I16"/>
    <mergeCell ref="J17:O17"/>
    <mergeCell ref="J18:O18"/>
    <mergeCell ref="J19:O19"/>
    <mergeCell ref="J20:O20"/>
    <mergeCell ref="J21:O21"/>
    <mergeCell ref="J22:O22"/>
    <mergeCell ref="J23:O23"/>
    <mergeCell ref="J24:O24"/>
    <mergeCell ref="J25:O25"/>
    <mergeCell ref="J32:O32"/>
    <mergeCell ref="J33:O33"/>
    <mergeCell ref="J34:O34"/>
    <mergeCell ref="J35:O35"/>
    <mergeCell ref="J36:O36"/>
    <mergeCell ref="J27:O27"/>
    <mergeCell ref="J28:O28"/>
    <mergeCell ref="J29:O29"/>
    <mergeCell ref="J30:O30"/>
    <mergeCell ref="J31:O31"/>
  </mergeCells>
  <dataValidations count="1">
    <dataValidation type="list" allowBlank="1" showInputMessage="1" showErrorMessage="1" sqref="J17:J37" xr:uid="{00000000-0002-0000-0900-000000000000}">
      <formula1>$B$5:$B$12</formula1>
    </dataValidation>
  </dataValidations>
  <pageMargins left="0.70866141732283472" right="0.70866141732283472" top="0.78740157480314965" bottom="0.78740157480314965" header="0.31496062992125984" footer="0.31496062992125984"/>
  <pageSetup paperSize="9" scale="99" orientation="landscape" r:id="rId1"/>
  <headerFooter>
    <oddHeader>&amp;F</oddHeader>
    <oddFooter>&amp;A</oddFooter>
  </headerFooter>
  <rowBreaks count="1" manualBreakCount="1">
    <brk id="13" min="1" max="1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O78"/>
  <sheetViews>
    <sheetView workbookViewId="0"/>
  </sheetViews>
  <sheetFormatPr defaultColWidth="0" defaultRowHeight="12.75" customHeight="1" zeroHeight="1"/>
  <cols>
    <col min="1" max="1" width="4.7109375" style="4" customWidth="1"/>
    <col min="2" max="2" width="9.140625" style="4" customWidth="1"/>
    <col min="3" max="3" width="27.5703125" style="4" customWidth="1"/>
    <col min="4" max="4" width="16.85546875" style="4" customWidth="1"/>
    <col min="5" max="14" width="14.7109375" style="4" customWidth="1"/>
    <col min="15" max="15" width="4.7109375" style="77" customWidth="1"/>
    <col min="16" max="16384" width="9.140625" style="4" hidden="1"/>
  </cols>
  <sheetData>
    <row r="1" spans="2:15" s="5" customFormat="1">
      <c r="O1" s="40"/>
    </row>
    <row r="2" spans="2:15" s="5" customFormat="1">
      <c r="B2" s="6" t="s">
        <v>56</v>
      </c>
      <c r="O2" s="40"/>
    </row>
    <row r="3" spans="2:15" s="5" customFormat="1">
      <c r="E3" s="5" t="s">
        <v>58</v>
      </c>
      <c r="H3" s="5" t="s">
        <v>59</v>
      </c>
      <c r="K3" s="5" t="s">
        <v>60</v>
      </c>
      <c r="N3" s="5" t="s">
        <v>61</v>
      </c>
      <c r="O3" s="40"/>
    </row>
    <row r="4" spans="2:15" s="5" customFormat="1">
      <c r="B4" s="43" t="s">
        <v>28</v>
      </c>
      <c r="C4" s="43" t="s">
        <v>53</v>
      </c>
      <c r="D4" s="44"/>
      <c r="E4" s="62">
        <f>VR</f>
        <v>1</v>
      </c>
      <c r="F4" s="63">
        <f>E4+1</f>
        <v>2</v>
      </c>
      <c r="G4" s="63">
        <f t="shared" ref="G4:N4" si="0">F4+1</f>
        <v>3</v>
      </c>
      <c r="H4" s="64">
        <f t="shared" si="0"/>
        <v>4</v>
      </c>
      <c r="I4" s="64">
        <f t="shared" si="0"/>
        <v>5</v>
      </c>
      <c r="J4" s="64">
        <f t="shared" si="0"/>
        <v>6</v>
      </c>
      <c r="K4" s="65">
        <f t="shared" si="0"/>
        <v>7</v>
      </c>
      <c r="L4" s="65">
        <f t="shared" si="0"/>
        <v>8</v>
      </c>
      <c r="M4" s="65">
        <f t="shared" si="0"/>
        <v>9</v>
      </c>
      <c r="N4" s="48">
        <f t="shared" si="0"/>
        <v>10</v>
      </c>
      <c r="O4" s="40"/>
    </row>
    <row r="5" spans="2:15" s="5" customFormat="1">
      <c r="B5" s="46" t="s">
        <v>15</v>
      </c>
      <c r="C5" s="37" t="s">
        <v>44</v>
      </c>
      <c r="D5" s="38"/>
      <c r="E5" s="61">
        <f>'Vypocty NAFTA_vykon'!E7+'Modelovane odlisnosti'!E5</f>
        <v>0</v>
      </c>
      <c r="F5" s="61">
        <f>'Vypocty NAFTA_vykon'!F7+'Modelovane odlisnosti'!F5</f>
        <v>0</v>
      </c>
      <c r="G5" s="61">
        <f>'Vypocty NAFTA_vykon'!G7+'Modelovane odlisnosti'!G5</f>
        <v>0</v>
      </c>
      <c r="H5" s="61">
        <f>'Vypocty NAFTA_vykon'!H7+'Modelovane odlisnosti'!H5</f>
        <v>0</v>
      </c>
      <c r="I5" s="61">
        <f>'Vypocty NAFTA_vykon'!I7+'Modelovane odlisnosti'!I5</f>
        <v>0</v>
      </c>
      <c r="J5" s="61">
        <f>'Vypocty NAFTA_vykon'!J7+'Modelovane odlisnosti'!J5</f>
        <v>0</v>
      </c>
      <c r="K5" s="61">
        <f>'Vypocty NAFTA_vykon'!K7+'Modelovane odlisnosti'!K5</f>
        <v>0</v>
      </c>
      <c r="L5" s="61">
        <f>'Vypocty NAFTA_vykon'!L7+'Modelovane odlisnosti'!L5</f>
        <v>0</v>
      </c>
      <c r="M5" s="61">
        <f>'Vypocty NAFTA_vykon'!M7+'Modelovane odlisnosti'!M5</f>
        <v>0</v>
      </c>
      <c r="N5" s="61">
        <f>'Vypocty NAFTA_vykon'!N7+'Modelovane odlisnosti'!N5</f>
        <v>0</v>
      </c>
      <c r="O5" s="40"/>
    </row>
    <row r="6" spans="2:15" s="5" customFormat="1">
      <c r="B6" s="46" t="s">
        <v>16</v>
      </c>
      <c r="C6" s="37" t="s">
        <v>45</v>
      </c>
      <c r="D6" s="38"/>
      <c r="E6" s="61" t="e">
        <f>'Vypocty NAFTA_vykon'!#REF!+'Modelovane odlisnosti'!E6</f>
        <v>#REF!</v>
      </c>
      <c r="F6" s="61" t="e">
        <f>'Vypocty NAFTA_vykon'!#REF!+'Modelovane odlisnosti'!F6</f>
        <v>#REF!</v>
      </c>
      <c r="G6" s="61" t="e">
        <f>'Vypocty NAFTA_vykon'!#REF!+'Modelovane odlisnosti'!G6</f>
        <v>#REF!</v>
      </c>
      <c r="H6" s="61" t="e">
        <f>'Vypocty NAFTA_vykon'!#REF!+'Modelovane odlisnosti'!H6</f>
        <v>#REF!</v>
      </c>
      <c r="I6" s="61" t="e">
        <f>'Vypocty NAFTA_vykon'!#REF!+'Modelovane odlisnosti'!I6</f>
        <v>#REF!</v>
      </c>
      <c r="J6" s="61" t="e">
        <f>'Vypocty NAFTA_vykon'!#REF!+'Modelovane odlisnosti'!J6</f>
        <v>#REF!</v>
      </c>
      <c r="K6" s="61" t="e">
        <f>'Vypocty NAFTA_vykon'!#REF!+'Modelovane odlisnosti'!K6</f>
        <v>#REF!</v>
      </c>
      <c r="L6" s="61" t="e">
        <f>'Vypocty NAFTA_vykon'!#REF!+'Modelovane odlisnosti'!L6</f>
        <v>#REF!</v>
      </c>
      <c r="M6" s="61" t="e">
        <f>'Vypocty NAFTA_vykon'!#REF!+'Modelovane odlisnosti'!M6</f>
        <v>#REF!</v>
      </c>
      <c r="N6" s="61" t="e">
        <f>'Vypocty NAFTA_vykon'!#REF!+'Modelovane odlisnosti'!N6</f>
        <v>#REF!</v>
      </c>
      <c r="O6" s="40"/>
    </row>
    <row r="7" spans="2:15" s="5" customFormat="1">
      <c r="B7" s="46" t="s">
        <v>17</v>
      </c>
      <c r="C7" s="37" t="s">
        <v>46</v>
      </c>
      <c r="D7" s="38"/>
      <c r="E7" s="61" t="e">
        <f>'Vypocty NAFTA_vykon'!#REF!+'Modelovane odlisnosti'!E7</f>
        <v>#REF!</v>
      </c>
      <c r="F7" s="61" t="e">
        <f>'Vypocty NAFTA_vykon'!#REF!+'Modelovane odlisnosti'!F7</f>
        <v>#REF!</v>
      </c>
      <c r="G7" s="61" t="e">
        <f>'Vypocty NAFTA_vykon'!#REF!+'Modelovane odlisnosti'!G7</f>
        <v>#REF!</v>
      </c>
      <c r="H7" s="61" t="e">
        <f>'Vypocty NAFTA_vykon'!#REF!+'Modelovane odlisnosti'!H7</f>
        <v>#REF!</v>
      </c>
      <c r="I7" s="61" t="e">
        <f>'Vypocty NAFTA_vykon'!#REF!+'Modelovane odlisnosti'!I7</f>
        <v>#REF!</v>
      </c>
      <c r="J7" s="61" t="e">
        <f>'Vypocty NAFTA_vykon'!#REF!+'Modelovane odlisnosti'!J7</f>
        <v>#REF!</v>
      </c>
      <c r="K7" s="61" t="e">
        <f>'Vypocty NAFTA_vykon'!#REF!+'Modelovane odlisnosti'!K7</f>
        <v>#REF!</v>
      </c>
      <c r="L7" s="61" t="e">
        <f>'Vypocty NAFTA_vykon'!#REF!+'Modelovane odlisnosti'!L7</f>
        <v>#REF!</v>
      </c>
      <c r="M7" s="61" t="e">
        <f>'Vypocty NAFTA_vykon'!#REF!+'Modelovane odlisnosti'!M7</f>
        <v>#REF!</v>
      </c>
      <c r="N7" s="61" t="e">
        <f>'Vypocty NAFTA_vykon'!#REF!+'Modelovane odlisnosti'!N7</f>
        <v>#REF!</v>
      </c>
      <c r="O7" s="40"/>
    </row>
    <row r="8" spans="2:15" s="5" customFormat="1">
      <c r="B8" s="46">
        <v>12</v>
      </c>
      <c r="C8" s="37" t="s">
        <v>1</v>
      </c>
      <c r="D8" s="38"/>
      <c r="E8" s="61">
        <f>'Vypocty NAFTA_vykon'!E9+'Modelovane odlisnosti'!E8</f>
        <v>0</v>
      </c>
      <c r="F8" s="61">
        <f>'Vypocty NAFTA_vykon'!F9+'Modelovane odlisnosti'!F8</f>
        <v>0</v>
      </c>
      <c r="G8" s="61">
        <f>'Vypocty NAFTA_vykon'!G9+'Modelovane odlisnosti'!G8</f>
        <v>0</v>
      </c>
      <c r="H8" s="61">
        <f>'Vypocty NAFTA_vykon'!H9+'Modelovane odlisnosti'!H8</f>
        <v>0</v>
      </c>
      <c r="I8" s="61">
        <f>'Vypocty NAFTA_vykon'!I9+'Modelovane odlisnosti'!I8</f>
        <v>0</v>
      </c>
      <c r="J8" s="61">
        <f>'Vypocty NAFTA_vykon'!J9+'Modelovane odlisnosti'!J8</f>
        <v>0</v>
      </c>
      <c r="K8" s="61">
        <f>'Vypocty NAFTA_vykon'!K9+'Modelovane odlisnosti'!K8</f>
        <v>0</v>
      </c>
      <c r="L8" s="61">
        <f>'Vypocty NAFTA_vykon'!L9+'Modelovane odlisnosti'!L8</f>
        <v>0</v>
      </c>
      <c r="M8" s="61">
        <f>'Vypocty NAFTA_vykon'!M9+'Modelovane odlisnosti'!M8</f>
        <v>0</v>
      </c>
      <c r="N8" s="61">
        <f>'Vypocty NAFTA_vykon'!N9+'Modelovane odlisnosti'!N8</f>
        <v>0</v>
      </c>
      <c r="O8" s="40"/>
    </row>
    <row r="9" spans="2:15" s="5" customFormat="1">
      <c r="B9" s="46">
        <v>13</v>
      </c>
      <c r="C9" s="37" t="s">
        <v>2</v>
      </c>
      <c r="D9" s="38"/>
      <c r="E9" s="61">
        <f>'Vypocty NAFTA_vykon'!E10+'Modelovane odlisnosti'!E9</f>
        <v>0</v>
      </c>
      <c r="F9" s="61">
        <f>'Vypocty NAFTA_vykon'!F10+'Modelovane odlisnosti'!F9</f>
        <v>0</v>
      </c>
      <c r="G9" s="61">
        <f>'Vypocty NAFTA_vykon'!G10+'Modelovane odlisnosti'!G9</f>
        <v>0</v>
      </c>
      <c r="H9" s="61">
        <f>'Vypocty NAFTA_vykon'!H10+'Modelovane odlisnosti'!H9</f>
        <v>0</v>
      </c>
      <c r="I9" s="61">
        <f>'Vypocty NAFTA_vykon'!I10+'Modelovane odlisnosti'!I9</f>
        <v>0</v>
      </c>
      <c r="J9" s="61">
        <f>'Vypocty NAFTA_vykon'!J10+'Modelovane odlisnosti'!J9</f>
        <v>0</v>
      </c>
      <c r="K9" s="61">
        <f>'Vypocty NAFTA_vykon'!K10+'Modelovane odlisnosti'!K9</f>
        <v>0</v>
      </c>
      <c r="L9" s="61">
        <f>'Vypocty NAFTA_vykon'!L10+'Modelovane odlisnosti'!L9</f>
        <v>0</v>
      </c>
      <c r="M9" s="61">
        <f>'Vypocty NAFTA_vykon'!M10+'Modelovane odlisnosti'!M9</f>
        <v>0</v>
      </c>
      <c r="N9" s="61">
        <f>'Vypocty NAFTA_vykon'!N10+'Modelovane odlisnosti'!N9</f>
        <v>0</v>
      </c>
      <c r="O9" s="40"/>
    </row>
    <row r="10" spans="2:15" s="5" customFormat="1">
      <c r="B10" s="46" t="s">
        <v>21</v>
      </c>
      <c r="C10" s="37" t="s">
        <v>47</v>
      </c>
      <c r="D10" s="38"/>
      <c r="E10" s="61">
        <f>'Vypocty NAFTA_vykon'!E11+'Modelovane odlisnosti'!E10</f>
        <v>0</v>
      </c>
      <c r="F10" s="61">
        <f>'Vypocty NAFTA_vykon'!F11+'Modelovane odlisnosti'!F10</f>
        <v>0</v>
      </c>
      <c r="G10" s="61">
        <f>'Vypocty NAFTA_vykon'!G11+'Modelovane odlisnosti'!G10</f>
        <v>0</v>
      </c>
      <c r="H10" s="61">
        <f>'Vypocty NAFTA_vykon'!H11+'Modelovane odlisnosti'!H10</f>
        <v>0</v>
      </c>
      <c r="I10" s="61">
        <f>'Vypocty NAFTA_vykon'!I11+'Modelovane odlisnosti'!I10</f>
        <v>0</v>
      </c>
      <c r="J10" s="61">
        <f>'Vypocty NAFTA_vykon'!J11+'Modelovane odlisnosti'!J10</f>
        <v>0</v>
      </c>
      <c r="K10" s="61">
        <f>'Vypocty NAFTA_vykon'!K11+'Modelovane odlisnosti'!K10</f>
        <v>0</v>
      </c>
      <c r="L10" s="61">
        <f>'Vypocty NAFTA_vykon'!L11+'Modelovane odlisnosti'!L10</f>
        <v>0</v>
      </c>
      <c r="M10" s="61">
        <f>'Vypocty NAFTA_vykon'!M11+'Modelovane odlisnosti'!M10</f>
        <v>0</v>
      </c>
      <c r="N10" s="61">
        <f>'Vypocty NAFTA_vykon'!N11+'Modelovane odlisnosti'!N10</f>
        <v>0</v>
      </c>
      <c r="O10" s="40"/>
    </row>
    <row r="11" spans="2:15" s="5" customFormat="1">
      <c r="B11" s="46" t="s">
        <v>22</v>
      </c>
      <c r="C11" s="37" t="s">
        <v>48</v>
      </c>
      <c r="D11" s="38"/>
      <c r="E11" s="61">
        <f>'Vypocty NAFTA_vykon'!E12+'Modelovane odlisnosti'!E11</f>
        <v>0</v>
      </c>
      <c r="F11" s="61">
        <f>'Vypocty NAFTA_vykon'!F12+'Modelovane odlisnosti'!F11</f>
        <v>0</v>
      </c>
      <c r="G11" s="61">
        <f>'Vypocty NAFTA_vykon'!G12+'Modelovane odlisnosti'!G11</f>
        <v>0</v>
      </c>
      <c r="H11" s="61">
        <f>'Vypocty NAFTA_vykon'!H12+'Modelovane odlisnosti'!H11</f>
        <v>0</v>
      </c>
      <c r="I11" s="61">
        <f>'Vypocty NAFTA_vykon'!I12+'Modelovane odlisnosti'!I11</f>
        <v>0</v>
      </c>
      <c r="J11" s="61">
        <f>'Vypocty NAFTA_vykon'!J12+'Modelovane odlisnosti'!J11</f>
        <v>0</v>
      </c>
      <c r="K11" s="61">
        <f>'Vypocty NAFTA_vykon'!K12+'Modelovane odlisnosti'!K11</f>
        <v>0</v>
      </c>
      <c r="L11" s="61">
        <f>'Vypocty NAFTA_vykon'!L12+'Modelovane odlisnosti'!L11</f>
        <v>0</v>
      </c>
      <c r="M11" s="61">
        <f>'Vypocty NAFTA_vykon'!M12+'Modelovane odlisnosti'!M11</f>
        <v>0</v>
      </c>
      <c r="N11" s="61">
        <f>'Vypocty NAFTA_vykon'!N12+'Modelovane odlisnosti'!N11</f>
        <v>0</v>
      </c>
      <c r="O11" s="40"/>
    </row>
    <row r="12" spans="2:15" s="5" customFormat="1">
      <c r="B12" s="46">
        <v>15</v>
      </c>
      <c r="C12" s="37" t="s">
        <v>35</v>
      </c>
      <c r="D12" s="38"/>
      <c r="E12" s="61">
        <f>'Vypocty NAFTA_vykon'!E13+'Modelovane odlisnosti'!E12</f>
        <v>0</v>
      </c>
      <c r="F12" s="61">
        <f>'Vypocty NAFTA_vykon'!F13+'Modelovane odlisnosti'!F12</f>
        <v>0</v>
      </c>
      <c r="G12" s="61">
        <f>'Vypocty NAFTA_vykon'!G13+'Modelovane odlisnosti'!G12</f>
        <v>0</v>
      </c>
      <c r="H12" s="61">
        <f>'Vypocty NAFTA_vykon'!H13+'Modelovane odlisnosti'!H12</f>
        <v>0</v>
      </c>
      <c r="I12" s="61">
        <f>'Vypocty NAFTA_vykon'!I13+'Modelovane odlisnosti'!I12</f>
        <v>0</v>
      </c>
      <c r="J12" s="61">
        <f>'Vypocty NAFTA_vykon'!J13+'Modelovane odlisnosti'!J12</f>
        <v>0</v>
      </c>
      <c r="K12" s="61">
        <f>'Vypocty NAFTA_vykon'!K13+'Modelovane odlisnosti'!K12</f>
        <v>0</v>
      </c>
      <c r="L12" s="61">
        <f>'Vypocty NAFTA_vykon'!L13+'Modelovane odlisnosti'!L12</f>
        <v>0</v>
      </c>
      <c r="M12" s="61">
        <f>'Vypocty NAFTA_vykon'!M13+'Modelovane odlisnosti'!M12</f>
        <v>0</v>
      </c>
      <c r="N12" s="61">
        <f>'Vypocty NAFTA_vykon'!N13+'Modelovane odlisnosti'!N12</f>
        <v>0</v>
      </c>
      <c r="O12" s="40"/>
    </row>
    <row r="13" spans="2:15" s="5" customFormat="1">
      <c r="B13" s="46" t="s">
        <v>23</v>
      </c>
      <c r="C13" s="37" t="s">
        <v>49</v>
      </c>
      <c r="D13" s="38"/>
      <c r="E13" s="61">
        <f>'Vypocty NAFTA_vykon'!E14+'Modelovane odlisnosti'!E13</f>
        <v>0</v>
      </c>
      <c r="F13" s="61">
        <f>'Vypocty NAFTA_vykon'!F14+'Modelovane odlisnosti'!F13</f>
        <v>0</v>
      </c>
      <c r="G13" s="61">
        <f>'Vypocty NAFTA_vykon'!G14+'Modelovane odlisnosti'!G13</f>
        <v>0</v>
      </c>
      <c r="H13" s="61">
        <f>'Vypocty NAFTA_vykon'!H14+'Modelovane odlisnosti'!H13</f>
        <v>0</v>
      </c>
      <c r="I13" s="61">
        <f>'Vypocty NAFTA_vykon'!I14+'Modelovane odlisnosti'!I13</f>
        <v>0</v>
      </c>
      <c r="J13" s="61">
        <f>'Vypocty NAFTA_vykon'!J14+'Modelovane odlisnosti'!J13</f>
        <v>0</v>
      </c>
      <c r="K13" s="61">
        <f>'Vypocty NAFTA_vykon'!K14+'Modelovane odlisnosti'!K13</f>
        <v>0</v>
      </c>
      <c r="L13" s="61">
        <f>'Vypocty NAFTA_vykon'!L14+'Modelovane odlisnosti'!L13</f>
        <v>0</v>
      </c>
      <c r="M13" s="61">
        <f>'Vypocty NAFTA_vykon'!M14+'Modelovane odlisnosti'!M13</f>
        <v>0</v>
      </c>
      <c r="N13" s="61">
        <f>'Vypocty NAFTA_vykon'!N14+'Modelovane odlisnosti'!N13</f>
        <v>0</v>
      </c>
      <c r="O13" s="40"/>
    </row>
    <row r="14" spans="2:15" s="5" customFormat="1">
      <c r="B14" s="46" t="s">
        <v>24</v>
      </c>
      <c r="C14" s="37" t="s">
        <v>50</v>
      </c>
      <c r="D14" s="38"/>
      <c r="E14" s="61">
        <f>'Vypocty NAFTA_vykon'!E15+'Modelovane odlisnosti'!E14</f>
        <v>0</v>
      </c>
      <c r="F14" s="61">
        <f>'Vypocty NAFTA_vykon'!F15+'Modelovane odlisnosti'!F14</f>
        <v>0</v>
      </c>
      <c r="G14" s="61">
        <f>'Vypocty NAFTA_vykon'!G15+'Modelovane odlisnosti'!G14</f>
        <v>0</v>
      </c>
      <c r="H14" s="61">
        <f>'Vypocty NAFTA_vykon'!H15+'Modelovane odlisnosti'!H14</f>
        <v>0</v>
      </c>
      <c r="I14" s="61">
        <f>'Vypocty NAFTA_vykon'!I15+'Modelovane odlisnosti'!I14</f>
        <v>0</v>
      </c>
      <c r="J14" s="61">
        <f>'Vypocty NAFTA_vykon'!J15+'Modelovane odlisnosti'!J14</f>
        <v>0</v>
      </c>
      <c r="K14" s="61">
        <f>'Vypocty NAFTA_vykon'!K15+'Modelovane odlisnosti'!K14</f>
        <v>0</v>
      </c>
      <c r="L14" s="61">
        <f>'Vypocty NAFTA_vykon'!L15+'Modelovane odlisnosti'!L14</f>
        <v>0</v>
      </c>
      <c r="M14" s="61">
        <f>'Vypocty NAFTA_vykon'!M15+'Modelovane odlisnosti'!M14</f>
        <v>0</v>
      </c>
      <c r="N14" s="61">
        <f>'Vypocty NAFTA_vykon'!N15+'Modelovane odlisnosti'!N14</f>
        <v>0</v>
      </c>
      <c r="O14" s="40"/>
    </row>
    <row r="15" spans="2:15" s="5" customFormat="1">
      <c r="B15" s="46" t="s">
        <v>33</v>
      </c>
      <c r="C15" s="37" t="s">
        <v>51</v>
      </c>
      <c r="D15" s="38"/>
      <c r="E15" s="61">
        <f>'Vypocty NAFTA_vykon'!E16+'Modelovane odlisnosti'!E15</f>
        <v>0</v>
      </c>
      <c r="F15" s="61">
        <f>'Vypocty NAFTA_vykon'!F16+'Modelovane odlisnosti'!F15</f>
        <v>0</v>
      </c>
      <c r="G15" s="61">
        <f>'Vypocty NAFTA_vykon'!G16+'Modelovane odlisnosti'!G15</f>
        <v>0</v>
      </c>
      <c r="H15" s="61">
        <f>'Vypocty NAFTA_vykon'!H16+'Modelovane odlisnosti'!H15</f>
        <v>0</v>
      </c>
      <c r="I15" s="61">
        <f>'Vypocty NAFTA_vykon'!I16+'Modelovane odlisnosti'!I15</f>
        <v>0</v>
      </c>
      <c r="J15" s="61">
        <f>'Vypocty NAFTA_vykon'!J16+'Modelovane odlisnosti'!J15</f>
        <v>0</v>
      </c>
      <c r="K15" s="61">
        <f>'Vypocty NAFTA_vykon'!K16+'Modelovane odlisnosti'!K15</f>
        <v>0</v>
      </c>
      <c r="L15" s="61">
        <f>'Vypocty NAFTA_vykon'!L16+'Modelovane odlisnosti'!L15</f>
        <v>0</v>
      </c>
      <c r="M15" s="61">
        <f>'Vypocty NAFTA_vykon'!M16+'Modelovane odlisnosti'!M15</f>
        <v>0</v>
      </c>
      <c r="N15" s="61">
        <f>'Vypocty NAFTA_vykon'!N16+'Modelovane odlisnosti'!N15</f>
        <v>0</v>
      </c>
      <c r="O15" s="40"/>
    </row>
    <row r="16" spans="2:15" s="5" customFormat="1">
      <c r="B16" s="46" t="s">
        <v>34</v>
      </c>
      <c r="C16" s="37" t="s">
        <v>52</v>
      </c>
      <c r="D16" s="38"/>
      <c r="E16" s="61">
        <f>'Vypocty NAFTA_vykon'!E17+'Modelovane odlisnosti'!E16</f>
        <v>0</v>
      </c>
      <c r="F16" s="61">
        <f>'Vypocty NAFTA_vykon'!F17+'Modelovane odlisnosti'!F16</f>
        <v>0</v>
      </c>
      <c r="G16" s="61">
        <f>'Vypocty NAFTA_vykon'!G17+'Modelovane odlisnosti'!G16</f>
        <v>0</v>
      </c>
      <c r="H16" s="61">
        <f>'Vypocty NAFTA_vykon'!H17+'Modelovane odlisnosti'!H16</f>
        <v>0</v>
      </c>
      <c r="I16" s="61">
        <f>'Vypocty NAFTA_vykon'!I17+'Modelovane odlisnosti'!I16</f>
        <v>0</v>
      </c>
      <c r="J16" s="61">
        <f>'Vypocty NAFTA_vykon'!J17+'Modelovane odlisnosti'!J16</f>
        <v>0</v>
      </c>
      <c r="K16" s="61">
        <f>'Vypocty NAFTA_vykon'!K17+'Modelovane odlisnosti'!K16</f>
        <v>0</v>
      </c>
      <c r="L16" s="61">
        <f>'Vypocty NAFTA_vykon'!L17+'Modelovane odlisnosti'!L16</f>
        <v>0</v>
      </c>
      <c r="M16" s="61">
        <f>'Vypocty NAFTA_vykon'!M17+'Modelovane odlisnosti'!M16</f>
        <v>0</v>
      </c>
      <c r="N16" s="61">
        <f>'Vypocty NAFTA_vykon'!N17+'Modelovane odlisnosti'!N16</f>
        <v>0</v>
      </c>
      <c r="O16" s="40"/>
    </row>
    <row r="17" spans="2:15" s="5" customFormat="1">
      <c r="B17" s="46">
        <v>18</v>
      </c>
      <c r="C17" s="37" t="s">
        <v>6</v>
      </c>
      <c r="D17" s="38"/>
      <c r="E17" s="61">
        <f>'Vypocty NAFTA_vykon'!E18+'Modelovane odlisnosti'!E17</f>
        <v>0</v>
      </c>
      <c r="F17" s="61">
        <f>'Vypocty NAFTA_vykon'!F18+'Modelovane odlisnosti'!F17</f>
        <v>0</v>
      </c>
      <c r="G17" s="61">
        <f>'Vypocty NAFTA_vykon'!G18+'Modelovane odlisnosti'!G17</f>
        <v>0</v>
      </c>
      <c r="H17" s="61">
        <f>'Vypocty NAFTA_vykon'!H18+'Modelovane odlisnosti'!H17</f>
        <v>0</v>
      </c>
      <c r="I17" s="61">
        <f>'Vypocty NAFTA_vykon'!I18+'Modelovane odlisnosti'!I17</f>
        <v>0</v>
      </c>
      <c r="J17" s="61">
        <f>'Vypocty NAFTA_vykon'!J18+'Modelovane odlisnosti'!J17</f>
        <v>0</v>
      </c>
      <c r="K17" s="61">
        <f>'Vypocty NAFTA_vykon'!K18+'Modelovane odlisnosti'!K17</f>
        <v>0</v>
      </c>
      <c r="L17" s="61">
        <f>'Vypocty NAFTA_vykon'!L18+'Modelovane odlisnosti'!L17</f>
        <v>0</v>
      </c>
      <c r="M17" s="61">
        <f>'Vypocty NAFTA_vykon'!M18+'Modelovane odlisnosti'!M17</f>
        <v>0</v>
      </c>
      <c r="N17" s="61">
        <f>'Vypocty NAFTA_vykon'!N18+'Modelovane odlisnosti'!N17</f>
        <v>0</v>
      </c>
      <c r="O17" s="40"/>
    </row>
    <row r="18" spans="2:15" s="5" customFormat="1">
      <c r="B18" s="46">
        <v>19</v>
      </c>
      <c r="C18" s="37" t="s">
        <v>7</v>
      </c>
      <c r="D18" s="38"/>
      <c r="E18" s="61">
        <f>'Vypocty NAFTA_vykon'!E19+'Modelovane odlisnosti'!E18</f>
        <v>0</v>
      </c>
      <c r="F18" s="61">
        <f>'Vypocty NAFTA_vykon'!F19+'Modelovane odlisnosti'!F18</f>
        <v>0</v>
      </c>
      <c r="G18" s="61">
        <f>'Vypocty NAFTA_vykon'!G19+'Modelovane odlisnosti'!G18</f>
        <v>0</v>
      </c>
      <c r="H18" s="61">
        <f>'Vypocty NAFTA_vykon'!H19+'Modelovane odlisnosti'!H18</f>
        <v>0</v>
      </c>
      <c r="I18" s="61">
        <f>'Vypocty NAFTA_vykon'!I19+'Modelovane odlisnosti'!I18</f>
        <v>0</v>
      </c>
      <c r="J18" s="61">
        <f>'Vypocty NAFTA_vykon'!J19+'Modelovane odlisnosti'!J18</f>
        <v>0</v>
      </c>
      <c r="K18" s="61">
        <f>'Vypocty NAFTA_vykon'!K19+'Modelovane odlisnosti'!K18</f>
        <v>0</v>
      </c>
      <c r="L18" s="61">
        <f>'Vypocty NAFTA_vykon'!L19+'Modelovane odlisnosti'!L18</f>
        <v>0</v>
      </c>
      <c r="M18" s="61">
        <f>'Vypocty NAFTA_vykon'!M19+'Modelovane odlisnosti'!M18</f>
        <v>0</v>
      </c>
      <c r="N18" s="61">
        <f>'Vypocty NAFTA_vykon'!N19+'Modelovane odlisnosti'!N18</f>
        <v>0</v>
      </c>
      <c r="O18" s="40"/>
    </row>
    <row r="19" spans="2:15" s="5" customFormat="1">
      <c r="B19" s="46">
        <v>20</v>
      </c>
      <c r="C19" s="37" t="s">
        <v>8</v>
      </c>
      <c r="D19" s="38"/>
      <c r="E19" s="61">
        <f>'Vypocty NAFTA_vykon'!E20+'Modelovane odlisnosti'!E19</f>
        <v>0</v>
      </c>
      <c r="F19" s="61">
        <f>'Vypocty NAFTA_vykon'!F20+'Modelovane odlisnosti'!F19</f>
        <v>0</v>
      </c>
      <c r="G19" s="61">
        <f>'Vypocty NAFTA_vykon'!G20+'Modelovane odlisnosti'!G19</f>
        <v>0</v>
      </c>
      <c r="H19" s="61">
        <f>'Vypocty NAFTA_vykon'!H20+'Modelovane odlisnosti'!H19</f>
        <v>0</v>
      </c>
      <c r="I19" s="61">
        <f>'Vypocty NAFTA_vykon'!I20+'Modelovane odlisnosti'!I19</f>
        <v>0</v>
      </c>
      <c r="J19" s="61">
        <f>'Vypocty NAFTA_vykon'!J20+'Modelovane odlisnosti'!J19</f>
        <v>0</v>
      </c>
      <c r="K19" s="61">
        <f>'Vypocty NAFTA_vykon'!K20+'Modelovane odlisnosti'!K19</f>
        <v>0</v>
      </c>
      <c r="L19" s="61">
        <f>'Vypocty NAFTA_vykon'!L20+'Modelovane odlisnosti'!L19</f>
        <v>0</v>
      </c>
      <c r="M19" s="61">
        <f>'Vypocty NAFTA_vykon'!M20+'Modelovane odlisnosti'!M19</f>
        <v>0</v>
      </c>
      <c r="N19" s="61">
        <f>'Vypocty NAFTA_vykon'!N20+'Modelovane odlisnosti'!N19</f>
        <v>0</v>
      </c>
      <c r="O19" s="40"/>
    </row>
    <row r="20" spans="2:15" s="5" customFormat="1">
      <c r="B20" s="46">
        <v>21</v>
      </c>
      <c r="C20" s="37" t="s">
        <v>9</v>
      </c>
      <c r="D20" s="38"/>
      <c r="E20" s="61">
        <f>'Vypocty NAFTA_vykon'!E21+'Modelovane odlisnosti'!E20</f>
        <v>0</v>
      </c>
      <c r="F20" s="61">
        <f>'Vypocty NAFTA_vykon'!F21+'Modelovane odlisnosti'!F20</f>
        <v>0</v>
      </c>
      <c r="G20" s="61">
        <f>'Vypocty NAFTA_vykon'!G21+'Modelovane odlisnosti'!G20</f>
        <v>0</v>
      </c>
      <c r="H20" s="61">
        <f>'Vypocty NAFTA_vykon'!H21+'Modelovane odlisnosti'!H20</f>
        <v>0</v>
      </c>
      <c r="I20" s="61">
        <f>'Vypocty NAFTA_vykon'!I21+'Modelovane odlisnosti'!I20</f>
        <v>0</v>
      </c>
      <c r="J20" s="61">
        <f>'Vypocty NAFTA_vykon'!J21+'Modelovane odlisnosti'!J20</f>
        <v>0</v>
      </c>
      <c r="K20" s="61">
        <f>'Vypocty NAFTA_vykon'!K21+'Modelovane odlisnosti'!K20</f>
        <v>0</v>
      </c>
      <c r="L20" s="61">
        <f>'Vypocty NAFTA_vykon'!L21+'Modelovane odlisnosti'!L20</f>
        <v>0</v>
      </c>
      <c r="M20" s="61">
        <f>'Vypocty NAFTA_vykon'!M21+'Modelovane odlisnosti'!M20</f>
        <v>0</v>
      </c>
      <c r="N20" s="61">
        <f>'Vypocty NAFTA_vykon'!N21+'Modelovane odlisnosti'!N20</f>
        <v>0</v>
      </c>
      <c r="O20" s="40"/>
    </row>
    <row r="21" spans="2:15" s="5" customFormat="1">
      <c r="B21" s="46">
        <v>22</v>
      </c>
      <c r="C21" s="37" t="s">
        <v>10</v>
      </c>
      <c r="D21" s="38"/>
      <c r="E21" s="61">
        <f>'Vypocty NAFTA_vykon'!E22+'Modelovane odlisnosti'!E21</f>
        <v>0</v>
      </c>
      <c r="F21" s="61">
        <f>'Vypocty NAFTA_vykon'!F22+'Modelovane odlisnosti'!F21</f>
        <v>0</v>
      </c>
      <c r="G21" s="61">
        <f>'Vypocty NAFTA_vykon'!G22+'Modelovane odlisnosti'!G21</f>
        <v>0</v>
      </c>
      <c r="H21" s="61">
        <f>'Vypocty NAFTA_vykon'!H22+'Modelovane odlisnosti'!H21</f>
        <v>0</v>
      </c>
      <c r="I21" s="61">
        <f>'Vypocty NAFTA_vykon'!I22+'Modelovane odlisnosti'!I21</f>
        <v>0</v>
      </c>
      <c r="J21" s="61">
        <f>'Vypocty NAFTA_vykon'!J22+'Modelovane odlisnosti'!J21</f>
        <v>0</v>
      </c>
      <c r="K21" s="61">
        <f>'Vypocty NAFTA_vykon'!K22+'Modelovane odlisnosti'!K21</f>
        <v>0</v>
      </c>
      <c r="L21" s="61">
        <f>'Vypocty NAFTA_vykon'!L22+'Modelovane odlisnosti'!L21</f>
        <v>0</v>
      </c>
      <c r="M21" s="61">
        <f>'Vypocty NAFTA_vykon'!M22+'Modelovane odlisnosti'!M21</f>
        <v>0</v>
      </c>
      <c r="N21" s="61">
        <f>'Vypocty NAFTA_vykon'!N22+'Modelovane odlisnosti'!N21</f>
        <v>0</v>
      </c>
      <c r="O21" s="40"/>
    </row>
    <row r="22" spans="2:15" s="5" customFormat="1">
      <c r="B22" s="46">
        <v>23</v>
      </c>
      <c r="C22" s="37" t="s">
        <v>11</v>
      </c>
      <c r="D22" s="38"/>
      <c r="E22" s="61">
        <f>'Vypocty NAFTA_vykon'!E23+'Modelovane odlisnosti'!E22</f>
        <v>0</v>
      </c>
      <c r="F22" s="61">
        <f>'Vypocty NAFTA_vykon'!F23+'Modelovane odlisnosti'!F22</f>
        <v>0</v>
      </c>
      <c r="G22" s="61">
        <f>'Vypocty NAFTA_vykon'!G23+'Modelovane odlisnosti'!G22</f>
        <v>0</v>
      </c>
      <c r="H22" s="61">
        <f>'Vypocty NAFTA_vykon'!H23+'Modelovane odlisnosti'!H22</f>
        <v>0</v>
      </c>
      <c r="I22" s="61">
        <f>'Vypocty NAFTA_vykon'!I23+'Modelovane odlisnosti'!I22</f>
        <v>0</v>
      </c>
      <c r="J22" s="61">
        <f>'Vypocty NAFTA_vykon'!J23+'Modelovane odlisnosti'!J22</f>
        <v>0</v>
      </c>
      <c r="K22" s="61">
        <f>'Vypocty NAFTA_vykon'!K23+'Modelovane odlisnosti'!K22</f>
        <v>0</v>
      </c>
      <c r="L22" s="61">
        <f>'Vypocty NAFTA_vykon'!L23+'Modelovane odlisnosti'!L22</f>
        <v>0</v>
      </c>
      <c r="M22" s="61">
        <f>'Vypocty NAFTA_vykon'!M23+'Modelovane odlisnosti'!M22</f>
        <v>0</v>
      </c>
      <c r="N22" s="61">
        <f>'Vypocty NAFTA_vykon'!N23+'Modelovane odlisnosti'!N22</f>
        <v>0</v>
      </c>
      <c r="O22" s="40"/>
    </row>
    <row r="23" spans="2:15" s="5" customFormat="1">
      <c r="B23" s="46">
        <v>24</v>
      </c>
      <c r="C23" s="37" t="s">
        <v>12</v>
      </c>
      <c r="D23" s="38"/>
      <c r="E23" s="61">
        <f>'Vypocty NAFTA_vykon'!E24+'Modelovane odlisnosti'!E23</f>
        <v>0</v>
      </c>
      <c r="F23" s="61">
        <f>'Vypocty NAFTA_vykon'!F24+'Modelovane odlisnosti'!F23</f>
        <v>0</v>
      </c>
      <c r="G23" s="61">
        <f>'Vypocty NAFTA_vykon'!G24+'Modelovane odlisnosti'!G23</f>
        <v>0</v>
      </c>
      <c r="H23" s="61">
        <f>'Vypocty NAFTA_vykon'!H24+'Modelovane odlisnosti'!H23</f>
        <v>0</v>
      </c>
      <c r="I23" s="61">
        <f>'Vypocty NAFTA_vykon'!I24+'Modelovane odlisnosti'!I23</f>
        <v>0</v>
      </c>
      <c r="J23" s="61">
        <f>'Vypocty NAFTA_vykon'!J24+'Modelovane odlisnosti'!J23</f>
        <v>0</v>
      </c>
      <c r="K23" s="61">
        <f>'Vypocty NAFTA_vykon'!K24+'Modelovane odlisnosti'!K23</f>
        <v>0</v>
      </c>
      <c r="L23" s="61">
        <f>'Vypocty NAFTA_vykon'!L24+'Modelovane odlisnosti'!L23</f>
        <v>0</v>
      </c>
      <c r="M23" s="61">
        <f>'Vypocty NAFTA_vykon'!M24+'Modelovane odlisnosti'!M23</f>
        <v>0</v>
      </c>
      <c r="N23" s="61">
        <f>'Vypocty NAFTA_vykon'!N24+'Modelovane odlisnosti'!N23</f>
        <v>0</v>
      </c>
      <c r="O23" s="40"/>
    </row>
    <row r="24" spans="2:15" s="5" customFormat="1">
      <c r="B24" s="46">
        <v>25</v>
      </c>
      <c r="C24" s="37" t="s">
        <v>13</v>
      </c>
      <c r="D24" s="38"/>
      <c r="E24" s="61">
        <f>'Vypocty NAFTA_vykon'!E25+'Modelovane odlisnosti'!E24</f>
        <v>0</v>
      </c>
      <c r="F24" s="61">
        <f>'Vypocty NAFTA_vykon'!F25+'Modelovane odlisnosti'!F24</f>
        <v>0</v>
      </c>
      <c r="G24" s="61">
        <f>'Vypocty NAFTA_vykon'!G25+'Modelovane odlisnosti'!G24</f>
        <v>0</v>
      </c>
      <c r="H24" s="61">
        <f>'Vypocty NAFTA_vykon'!H25+'Modelovane odlisnosti'!H24</f>
        <v>0</v>
      </c>
      <c r="I24" s="61">
        <f>'Vypocty NAFTA_vykon'!I25+'Modelovane odlisnosti'!I24</f>
        <v>0</v>
      </c>
      <c r="J24" s="61">
        <f>'Vypocty NAFTA_vykon'!J25+'Modelovane odlisnosti'!J24</f>
        <v>0</v>
      </c>
      <c r="K24" s="61">
        <f>'Vypocty NAFTA_vykon'!K25+'Modelovane odlisnosti'!K24</f>
        <v>0</v>
      </c>
      <c r="L24" s="61">
        <f>'Vypocty NAFTA_vykon'!L25+'Modelovane odlisnosti'!L24</f>
        <v>0</v>
      </c>
      <c r="M24" s="61">
        <f>'Vypocty NAFTA_vykon'!M25+'Modelovane odlisnosti'!M24</f>
        <v>0</v>
      </c>
      <c r="N24" s="61">
        <f>'Vypocty NAFTA_vykon'!N25+'Modelovane odlisnosti'!N24</f>
        <v>0</v>
      </c>
      <c r="O24" s="40"/>
    </row>
    <row r="25" spans="2:15" s="5" customFormat="1">
      <c r="B25" s="57"/>
      <c r="C25" s="37" t="s">
        <v>68</v>
      </c>
      <c r="D25" s="38"/>
      <c r="E25" s="61">
        <f>'Vypocty NAFTA_vykon'!E27+'Modelovane odlisnosti'!E25</f>
        <v>0</v>
      </c>
      <c r="F25" s="61">
        <f>'Vypocty NAFTA_vykon'!F27+'Modelovane odlisnosti'!F25</f>
        <v>0</v>
      </c>
      <c r="G25" s="61">
        <f>'Vypocty NAFTA_vykon'!G27+'Modelovane odlisnosti'!G25</f>
        <v>0</v>
      </c>
      <c r="H25" s="61">
        <f>'Vypocty NAFTA_vykon'!H27+'Modelovane odlisnosti'!H25</f>
        <v>0</v>
      </c>
      <c r="I25" s="61">
        <f>'Vypocty NAFTA_vykon'!I27+'Modelovane odlisnosti'!I25</f>
        <v>0</v>
      </c>
      <c r="J25" s="61">
        <f>'Vypocty NAFTA_vykon'!J27+'Modelovane odlisnosti'!J25</f>
        <v>0</v>
      </c>
      <c r="K25" s="61">
        <f>'Vypocty NAFTA_vykon'!K27+'Modelovane odlisnosti'!K25</f>
        <v>0</v>
      </c>
      <c r="L25" s="61">
        <f>'Vypocty NAFTA_vykon'!L27+'Modelovane odlisnosti'!L25</f>
        <v>0</v>
      </c>
      <c r="M25" s="61">
        <f>'Vypocty NAFTA_vykon'!M27+'Modelovane odlisnosti'!M25</f>
        <v>0</v>
      </c>
      <c r="N25" s="61">
        <f>'Vypocty NAFTA_vykon'!N27+'Modelovane odlisnosti'!N25</f>
        <v>0</v>
      </c>
      <c r="O25" s="40"/>
    </row>
    <row r="26" spans="2:15" s="5" customFormat="1">
      <c r="B26" s="58"/>
      <c r="C26" s="37" t="s">
        <v>77</v>
      </c>
      <c r="D26" s="38"/>
      <c r="E26" s="49" t="e">
        <f>E27-SUM(E5:E25)</f>
        <v>#REF!</v>
      </c>
      <c r="F26" s="49" t="e">
        <f t="shared" ref="F26:N26" si="1">F27-SUM(F5:F25)</f>
        <v>#REF!</v>
      </c>
      <c r="G26" s="49" t="e">
        <f t="shared" si="1"/>
        <v>#REF!</v>
      </c>
      <c r="H26" s="49" t="e">
        <f t="shared" si="1"/>
        <v>#REF!</v>
      </c>
      <c r="I26" s="49" t="e">
        <f t="shared" si="1"/>
        <v>#REF!</v>
      </c>
      <c r="J26" s="49" t="e">
        <f t="shared" si="1"/>
        <v>#REF!</v>
      </c>
      <c r="K26" s="49" t="e">
        <f t="shared" si="1"/>
        <v>#REF!</v>
      </c>
      <c r="L26" s="49" t="e">
        <f t="shared" si="1"/>
        <v>#REF!</v>
      </c>
      <c r="M26" s="49" t="e">
        <f t="shared" si="1"/>
        <v>#REF!</v>
      </c>
      <c r="N26" s="49" t="e">
        <f t="shared" si="1"/>
        <v>#REF!</v>
      </c>
      <c r="O26" s="40"/>
    </row>
    <row r="27" spans="2:15" s="6" customFormat="1">
      <c r="B27" s="59"/>
      <c r="C27" s="53" t="s">
        <v>76</v>
      </c>
      <c r="D27" s="54"/>
      <c r="E27" s="55" t="e">
        <f>E28*'Vypocty NAFTA_vykon'!#REF!</f>
        <v>#REF!</v>
      </c>
      <c r="F27" s="55" t="e">
        <f>F28*'Vypocty NAFTA_vykon'!#REF!</f>
        <v>#REF!</v>
      </c>
      <c r="G27" s="55" t="e">
        <f>G28*'Vypocty NAFTA_vykon'!#REF!</f>
        <v>#REF!</v>
      </c>
      <c r="H27" s="55" t="e">
        <f>H28*IF($G$46&gt;0,ROUND('Vypocty NAFTA_vykon'!#REF!,2),'Vypocty NAFTA_vykon'!#REF!)</f>
        <v>#REF!</v>
      </c>
      <c r="I27" s="55" t="e">
        <f>I28*IF($G$46&gt;0,ROUND('Vypocty NAFTA_vykon'!#REF!,2),'Vypocty NAFTA_vykon'!#REF!)</f>
        <v>#REF!</v>
      </c>
      <c r="J27" s="55" t="e">
        <f>J28*IF($G$46&gt;0,ROUND('Vypocty NAFTA_vykon'!#REF!,2),'Vypocty NAFTA_vykon'!#REF!)</f>
        <v>#REF!</v>
      </c>
      <c r="K27" s="55" t="e">
        <f>K28*IF($J$46&gt;0,ROUND('Vypocty NAFTA_vykon'!#REF!,2),'Vypocty NAFTA_vykon'!#REF!)</f>
        <v>#REF!</v>
      </c>
      <c r="L27" s="55" t="e">
        <f>L28*IF($G$46&gt;0,ROUND('Vypocty NAFTA_vykon'!#REF!,2),'Vypocty NAFTA_vykon'!#REF!)</f>
        <v>#REF!</v>
      </c>
      <c r="M27" s="55" t="e">
        <f>M28*IF($G$46&gt;0,ROUND('Vypocty NAFTA_vykon'!#REF!,2),'Vypocty NAFTA_vykon'!#REF!)</f>
        <v>#REF!</v>
      </c>
      <c r="N27" s="55" t="e">
        <f>N28*IF($M$46&gt;0,ROUND('Vypocty NAFTA_vykon'!#REF!,2),'Vypocty NAFTA_vykon'!#REF!)</f>
        <v>#REF!</v>
      </c>
      <c r="O27" s="56"/>
    </row>
    <row r="28" spans="2:15" s="5" customFormat="1">
      <c r="B28" s="58"/>
      <c r="C28" s="37" t="s">
        <v>75</v>
      </c>
      <c r="D28" s="38"/>
      <c r="E28" s="61" t="e">
        <f>'Vypocty NAFTA_vykon'!#REF!</f>
        <v>#REF!</v>
      </c>
      <c r="F28" s="61" t="e">
        <f>'Vypocty NAFTA_vykon'!#REF!</f>
        <v>#REF!</v>
      </c>
      <c r="G28" s="61" t="e">
        <f>'Vypocty NAFTA_vykon'!#REF!</f>
        <v>#REF!</v>
      </c>
      <c r="H28" s="61" t="e">
        <f>'Vypocty NAFTA_vykon'!#REF!</f>
        <v>#REF!</v>
      </c>
      <c r="I28" s="61" t="e">
        <f>'Vypocty NAFTA_vykon'!#REF!</f>
        <v>#REF!</v>
      </c>
      <c r="J28" s="61" t="e">
        <f>'Vypocty NAFTA_vykon'!#REF!</f>
        <v>#REF!</v>
      </c>
      <c r="K28" s="61" t="e">
        <f>'Vypocty NAFTA_vykon'!#REF!</f>
        <v>#REF!</v>
      </c>
      <c r="L28" s="61" t="e">
        <f>'Vypocty NAFTA_vykon'!#REF!</f>
        <v>#REF!</v>
      </c>
      <c r="M28" s="61" t="e">
        <f>'Vypocty NAFTA_vykon'!#REF!</f>
        <v>#REF!</v>
      </c>
      <c r="N28" s="61" t="e">
        <f>'Vypocty NAFTA_vykon'!#REF!</f>
        <v>#REF!</v>
      </c>
      <c r="O28" s="40"/>
    </row>
    <row r="29" spans="2:15" s="5" customFormat="1" hidden="1">
      <c r="B29" s="58"/>
      <c r="C29" s="37" t="s">
        <v>54</v>
      </c>
      <c r="D29" s="38"/>
      <c r="E29" s="49"/>
      <c r="F29" s="49"/>
      <c r="G29" s="49"/>
      <c r="H29" s="49"/>
      <c r="I29" s="49"/>
      <c r="J29" s="49"/>
      <c r="K29" s="49"/>
      <c r="L29" s="49"/>
      <c r="M29" s="49"/>
      <c r="N29" s="49"/>
      <c r="O29" s="40"/>
    </row>
    <row r="30" spans="2:15" s="5" customFormat="1" hidden="1">
      <c r="B30" s="58"/>
      <c r="C30" s="37" t="s">
        <v>54</v>
      </c>
      <c r="D30" s="38"/>
      <c r="E30" s="49"/>
      <c r="F30" s="49"/>
      <c r="G30" s="49"/>
      <c r="H30" s="49"/>
      <c r="I30" s="49"/>
      <c r="J30" s="49"/>
      <c r="K30" s="49"/>
      <c r="L30" s="49"/>
      <c r="M30" s="49"/>
      <c r="N30" s="49"/>
      <c r="O30" s="40"/>
    </row>
    <row r="31" spans="2:15" s="5" customFormat="1" ht="12.75" customHeight="1">
      <c r="B31" s="60"/>
      <c r="C31" s="50" t="s">
        <v>57</v>
      </c>
      <c r="D31" s="51"/>
      <c r="E31" s="52" t="e">
        <f>IF(E28=0,0,E27/E28)</f>
        <v>#REF!</v>
      </c>
      <c r="F31" s="52" t="e">
        <f t="shared" ref="F31:N31" si="2">IF(F28=0,0,F27/F28)</f>
        <v>#REF!</v>
      </c>
      <c r="G31" s="52" t="e">
        <f t="shared" si="2"/>
        <v>#REF!</v>
      </c>
      <c r="H31" s="52" t="e">
        <f t="shared" si="2"/>
        <v>#REF!</v>
      </c>
      <c r="I31" s="52" t="e">
        <f t="shared" si="2"/>
        <v>#REF!</v>
      </c>
      <c r="J31" s="52" t="e">
        <f t="shared" si="2"/>
        <v>#REF!</v>
      </c>
      <c r="K31" s="52" t="e">
        <f t="shared" si="2"/>
        <v>#REF!</v>
      </c>
      <c r="L31" s="52" t="e">
        <f t="shared" si="2"/>
        <v>#REF!</v>
      </c>
      <c r="M31" s="52" t="e">
        <f t="shared" si="2"/>
        <v>#REF!</v>
      </c>
      <c r="N31" s="52" t="e">
        <f t="shared" si="2"/>
        <v>#REF!</v>
      </c>
      <c r="O31" s="40"/>
    </row>
    <row r="32" spans="2:15" s="5" customFormat="1" ht="12.75" customHeight="1">
      <c r="O32" s="40"/>
    </row>
    <row r="33" spans="2:15" s="5" customFormat="1" ht="12.75" customHeight="1">
      <c r="B33" s="6" t="str">
        <f>"Ve stálých cenách r. "&amp;VR&amp;" (Kč, stále ceny)"</f>
        <v>Ve stálých cenách r. 1 (Kč, stále ceny)</v>
      </c>
      <c r="O33" s="40"/>
    </row>
    <row r="34" spans="2:15" s="5" customFormat="1" ht="12.75" customHeight="1">
      <c r="B34" s="17"/>
      <c r="C34" s="37" t="s">
        <v>68</v>
      </c>
      <c r="D34" s="38"/>
      <c r="E34" s="66" t="e">
        <f>IF('Vypocty indexu'!#REF!=0,0,E25/'Vypocty indexu'!#REF!)</f>
        <v>#REF!</v>
      </c>
      <c r="F34" s="66" t="e">
        <f>IF('Vypocty indexu'!#REF!=0,0,F25/'Vypocty indexu'!#REF!)</f>
        <v>#REF!</v>
      </c>
      <c r="G34" s="66" t="e">
        <f>IF('Vypocty indexu'!#REF!=0,0,G25/'Vypocty indexu'!#REF!)</f>
        <v>#REF!</v>
      </c>
      <c r="H34" s="66" t="e">
        <f>IF('Vypocty indexu'!#REF!=0,0,H25/'Vypocty indexu'!#REF!)</f>
        <v>#REF!</v>
      </c>
      <c r="I34" s="66" t="e">
        <f>IF('Vypocty indexu'!#REF!=0,0,I25/'Vypocty indexu'!#REF!)</f>
        <v>#REF!</v>
      </c>
      <c r="J34" s="66" t="e">
        <f>IF('Vypocty indexu'!#REF!=0,0,J25/'Vypocty indexu'!#REF!)</f>
        <v>#REF!</v>
      </c>
      <c r="K34" s="66" t="e">
        <f>IF('Vypocty indexu'!#REF!=0,0,K25/'Vypocty indexu'!#REF!)</f>
        <v>#REF!</v>
      </c>
      <c r="L34" s="66" t="e">
        <f>IF('Vypocty indexu'!#REF!=0,0,L25/'Vypocty indexu'!#REF!)</f>
        <v>#REF!</v>
      </c>
      <c r="M34" s="66" t="e">
        <f>IF('Vypocty indexu'!#REF!=0,0,M25/'Vypocty indexu'!#REF!)</f>
        <v>#REF!</v>
      </c>
      <c r="N34" s="66" t="e">
        <f>IF('Vypocty indexu'!#REF!=0,0,N25/'Vypocty indexu'!#REF!)</f>
        <v>#REF!</v>
      </c>
      <c r="O34" s="40"/>
    </row>
    <row r="35" spans="2:15" s="5" customFormat="1" ht="12.75" customHeight="1">
      <c r="B35" s="12"/>
      <c r="C35" s="37" t="s">
        <v>37</v>
      </c>
      <c r="D35" s="38"/>
      <c r="E35" s="66" t="e">
        <f>IF('Vypocty indexu'!#REF!=0,0,E26/'Vypocty indexu'!#REF!)</f>
        <v>#REF!</v>
      </c>
      <c r="F35" s="66" t="e">
        <f>IF('Vypocty indexu'!#REF!=0,0,F26/'Vypocty indexu'!#REF!)</f>
        <v>#REF!</v>
      </c>
      <c r="G35" s="66" t="e">
        <f>IF('Vypocty indexu'!#REF!=0,0,G26/'Vypocty indexu'!#REF!)</f>
        <v>#REF!</v>
      </c>
      <c r="H35" s="66" t="e">
        <f>IF('Vypocty indexu'!#REF!=0,0,H26/'Vypocty indexu'!#REF!)</f>
        <v>#REF!</v>
      </c>
      <c r="I35" s="66" t="e">
        <f>IF('Vypocty indexu'!#REF!=0,0,I26/'Vypocty indexu'!#REF!)</f>
        <v>#REF!</v>
      </c>
      <c r="J35" s="66" t="e">
        <f>IF('Vypocty indexu'!#REF!=0,0,J26/'Vypocty indexu'!#REF!)</f>
        <v>#REF!</v>
      </c>
      <c r="K35" s="66" t="e">
        <f>IF('Vypocty indexu'!#REF!=0,0,K26/'Vypocty indexu'!#REF!)</f>
        <v>#REF!</v>
      </c>
      <c r="L35" s="66" t="e">
        <f>IF('Vypocty indexu'!#REF!=0,0,L26/'Vypocty indexu'!#REF!)</f>
        <v>#REF!</v>
      </c>
      <c r="M35" s="66" t="e">
        <f>IF('Vypocty indexu'!#REF!=0,0,M26/'Vypocty indexu'!#REF!)</f>
        <v>#REF!</v>
      </c>
      <c r="N35" s="66" t="e">
        <f>IF('Vypocty indexu'!#REF!=0,0,N26/'Vypocty indexu'!#REF!)</f>
        <v>#REF!</v>
      </c>
      <c r="O35" s="40"/>
    </row>
    <row r="36" spans="2:15" s="5" customFormat="1" ht="12.75" customHeight="1">
      <c r="O36" s="40"/>
    </row>
    <row r="37" spans="2:15" s="5" customFormat="1" ht="12.75" customHeight="1">
      <c r="B37" s="6" t="str">
        <f>"Jednotkové hodnoty ve stálých cenách r. "&amp;VR&amp;" (Kč/km, stále ceny)"</f>
        <v>Jednotkové hodnoty ve stálých cenách r. 1 (Kč/km, stále ceny)</v>
      </c>
      <c r="O37" s="40"/>
    </row>
    <row r="38" spans="2:15" s="5" customFormat="1" ht="12.75" customHeight="1">
      <c r="B38" s="17"/>
      <c r="C38" s="37" t="s">
        <v>68</v>
      </c>
      <c r="D38" s="38"/>
      <c r="E38" s="42" t="e">
        <f>IF(E$28=0,0,E34/E$28)</f>
        <v>#REF!</v>
      </c>
      <c r="F38" s="42" t="e">
        <f t="shared" ref="F38:N38" si="3">IF(F$28=0,0,F34/F$28)</f>
        <v>#REF!</v>
      </c>
      <c r="G38" s="42" t="e">
        <f t="shared" si="3"/>
        <v>#REF!</v>
      </c>
      <c r="H38" s="42" t="e">
        <f t="shared" si="3"/>
        <v>#REF!</v>
      </c>
      <c r="I38" s="42" t="e">
        <f t="shared" si="3"/>
        <v>#REF!</v>
      </c>
      <c r="J38" s="42" t="e">
        <f t="shared" si="3"/>
        <v>#REF!</v>
      </c>
      <c r="K38" s="42" t="e">
        <f t="shared" si="3"/>
        <v>#REF!</v>
      </c>
      <c r="L38" s="42" t="e">
        <f t="shared" si="3"/>
        <v>#REF!</v>
      </c>
      <c r="M38" s="42" t="e">
        <f t="shared" si="3"/>
        <v>#REF!</v>
      </c>
      <c r="N38" s="42" t="e">
        <f t="shared" si="3"/>
        <v>#REF!</v>
      </c>
      <c r="O38" s="40"/>
    </row>
    <row r="39" spans="2:15" s="5" customFormat="1" ht="12.75" customHeight="1">
      <c r="B39" s="12"/>
      <c r="C39" s="37" t="s">
        <v>37</v>
      </c>
      <c r="D39" s="38"/>
      <c r="E39" s="42" t="e">
        <f>IF(E$28=0,0,E35/E$28)</f>
        <v>#REF!</v>
      </c>
      <c r="F39" s="42" t="e">
        <f t="shared" ref="F39:N39" si="4">IF(F$28=0,0,F35/F$28)</f>
        <v>#REF!</v>
      </c>
      <c r="G39" s="42" t="e">
        <f t="shared" si="4"/>
        <v>#REF!</v>
      </c>
      <c r="H39" s="42" t="e">
        <f t="shared" si="4"/>
        <v>#REF!</v>
      </c>
      <c r="I39" s="42" t="e">
        <f t="shared" si="4"/>
        <v>#REF!</v>
      </c>
      <c r="J39" s="42" t="e">
        <f t="shared" si="4"/>
        <v>#REF!</v>
      </c>
      <c r="K39" s="42" t="e">
        <f t="shared" si="4"/>
        <v>#REF!</v>
      </c>
      <c r="L39" s="42" t="e">
        <f t="shared" si="4"/>
        <v>#REF!</v>
      </c>
      <c r="M39" s="42" t="e">
        <f t="shared" si="4"/>
        <v>#REF!</v>
      </c>
      <c r="N39" s="42" t="e">
        <f t="shared" si="4"/>
        <v>#REF!</v>
      </c>
      <c r="O39" s="40"/>
    </row>
    <row r="40" spans="2:15" s="5" customFormat="1">
      <c r="O40" s="40"/>
    </row>
    <row r="41" spans="2:15" s="5" customFormat="1">
      <c r="B41" s="6" t="s">
        <v>62</v>
      </c>
      <c r="G41" s="6" t="s">
        <v>58</v>
      </c>
      <c r="J41" s="6" t="s">
        <v>59</v>
      </c>
      <c r="M41" s="6" t="s">
        <v>60</v>
      </c>
      <c r="O41" s="40"/>
    </row>
    <row r="42" spans="2:15" s="5" customFormat="1">
      <c r="F42" s="67" t="s">
        <v>36</v>
      </c>
      <c r="G42" s="80" t="e">
        <f>AVERAGE(E38:G38)</f>
        <v>#REF!</v>
      </c>
      <c r="I42" s="67" t="s">
        <v>36</v>
      </c>
      <c r="J42" s="83" t="e">
        <f>AVERAGE(H38:J38)</f>
        <v>#REF!</v>
      </c>
      <c r="L42" s="67" t="s">
        <v>36</v>
      </c>
      <c r="M42" s="85" t="e">
        <f>AVERAGE(K38:M38)</f>
        <v>#REF!</v>
      </c>
      <c r="O42" s="40"/>
    </row>
    <row r="43" spans="2:15" s="5" customFormat="1">
      <c r="F43" s="67" t="s">
        <v>77</v>
      </c>
      <c r="G43" s="80" t="e">
        <f>AVERAGE(E39:G39)</f>
        <v>#REF!</v>
      </c>
      <c r="I43" s="67" t="s">
        <v>77</v>
      </c>
      <c r="J43" s="83" t="e">
        <f>AVERAGE(H39:J39)</f>
        <v>#REF!</v>
      </c>
      <c r="L43" s="67" t="s">
        <v>77</v>
      </c>
      <c r="M43" s="85" t="e">
        <f>AVERAGE(K39:M39)</f>
        <v>#REF!</v>
      </c>
      <c r="O43" s="40"/>
    </row>
    <row r="44" spans="2:15" s="5" customFormat="1">
      <c r="B44" s="6" t="s">
        <v>63</v>
      </c>
      <c r="F44" s="68" t="s">
        <v>64</v>
      </c>
      <c r="G44" s="80" t="e">
        <f>G43-ZvN</f>
        <v>#REF!</v>
      </c>
      <c r="I44" s="68" t="s">
        <v>64</v>
      </c>
      <c r="J44" s="83" t="e">
        <f>J43-ZvN</f>
        <v>#REF!</v>
      </c>
      <c r="L44" s="68" t="s">
        <v>64</v>
      </c>
      <c r="M44" s="85" t="e">
        <f>M43-ZvN</f>
        <v>#REF!</v>
      </c>
      <c r="O44" s="40"/>
    </row>
    <row r="45" spans="2:15" s="5" customFormat="1">
      <c r="G45" s="82"/>
      <c r="O45" s="40"/>
    </row>
    <row r="46" spans="2:15" s="5" customFormat="1">
      <c r="B46" s="6" t="s">
        <v>71</v>
      </c>
      <c r="F46" s="68" t="s">
        <v>66</v>
      </c>
      <c r="G46" s="80" t="e">
        <f>IF(G44&gt;0,G44*PVUD,0)</f>
        <v>#REF!</v>
      </c>
      <c r="I46" s="68" t="s">
        <v>66</v>
      </c>
      <c r="J46" s="83" t="e">
        <f>IF(J44&gt;0,J44*PVUD,0)</f>
        <v>#REF!</v>
      </c>
      <c r="L46" s="68" t="s">
        <v>66</v>
      </c>
      <c r="M46" s="85" t="e">
        <f>IF(M44&gt;0,M44*PVUD,0)*3</f>
        <v>#REF!</v>
      </c>
      <c r="O46" s="40"/>
    </row>
    <row r="47" spans="2:15" s="5" customFormat="1">
      <c r="G47" s="82"/>
      <c r="O47" s="40"/>
    </row>
    <row r="48" spans="2:15" s="5" customFormat="1">
      <c r="B48" s="5" t="s">
        <v>69</v>
      </c>
      <c r="G48" s="81" t="e">
        <f>IF(G43&gt;=0,"Ne","Ano")</f>
        <v>#REF!</v>
      </c>
      <c r="J48" s="84" t="e">
        <f>IF(J43&gt;=0,"Ne","Ano")</f>
        <v>#REF!</v>
      </c>
      <c r="M48" s="86" t="e">
        <f>IF(M43&gt;=0,"Ne","Ano")</f>
        <v>#REF!</v>
      </c>
      <c r="O48" s="40"/>
    </row>
    <row r="49" spans="1:15" s="5" customFormat="1">
      <c r="G49" s="82"/>
      <c r="O49" s="40"/>
    </row>
    <row r="50" spans="1:15" s="5" customFormat="1">
      <c r="B50" s="6" t="s">
        <v>72</v>
      </c>
      <c r="F50" s="68" t="s">
        <v>70</v>
      </c>
      <c r="G50" s="76"/>
      <c r="I50" s="68" t="s">
        <v>70</v>
      </c>
      <c r="J50" s="76">
        <v>1</v>
      </c>
      <c r="L50" s="68" t="s">
        <v>70</v>
      </c>
      <c r="M50" s="76"/>
      <c r="O50" s="40"/>
    </row>
    <row r="51" spans="1:15" s="5" customFormat="1">
      <c r="B51" s="6"/>
      <c r="F51" s="68"/>
      <c r="G51" s="89"/>
      <c r="I51" s="68"/>
      <c r="J51" s="89"/>
      <c r="L51" s="68"/>
      <c r="M51" s="89"/>
      <c r="O51" s="40"/>
    </row>
    <row r="52" spans="1:15" s="5" customFormat="1">
      <c r="B52" s="6"/>
      <c r="F52" s="68"/>
      <c r="G52" s="89"/>
      <c r="I52" s="68"/>
      <c r="J52" s="89"/>
      <c r="L52" s="68"/>
      <c r="M52" s="89"/>
      <c r="O52" s="40"/>
    </row>
    <row r="53" spans="1:15" customFormat="1">
      <c r="A53" s="5"/>
      <c r="B53" s="5" t="s">
        <v>65</v>
      </c>
      <c r="C53" s="5"/>
      <c r="D53" s="5"/>
      <c r="E53" s="5"/>
      <c r="F53" s="5"/>
      <c r="G53" s="88">
        <v>0.5</v>
      </c>
      <c r="H53" s="4"/>
      <c r="I53" s="5"/>
      <c r="J53" s="5"/>
      <c r="K53" s="5"/>
      <c r="L53" s="5"/>
      <c r="M53" s="5"/>
      <c r="N53" s="5"/>
      <c r="O53" s="5"/>
    </row>
    <row r="54" spans="1:15" customFormat="1">
      <c r="A54" s="5"/>
      <c r="B54" s="5"/>
      <c r="C54" s="5"/>
      <c r="D54" s="5"/>
      <c r="E54" s="5"/>
      <c r="F54" s="5"/>
      <c r="G54" s="5"/>
      <c r="H54" s="5"/>
      <c r="I54" s="5"/>
      <c r="J54" s="5"/>
      <c r="K54" s="5"/>
      <c r="L54" s="5"/>
      <c r="M54" s="5"/>
      <c r="N54" s="5"/>
      <c r="O54" s="5"/>
    </row>
    <row r="55" spans="1:15" s="5" customFormat="1" hidden="1">
      <c r="O55" s="40"/>
    </row>
    <row r="56" spans="1:15" hidden="1"/>
    <row r="57" spans="1:15" hidden="1"/>
    <row r="58" spans="1:15" hidden="1"/>
    <row r="59" spans="1:15" hidden="1"/>
    <row r="60" spans="1:15" hidden="1"/>
    <row r="61" spans="1:15" hidden="1"/>
    <row r="62" spans="1:15" hidden="1"/>
    <row r="63" spans="1:15" hidden="1"/>
    <row r="64" spans="1:15" hidden="1"/>
    <row r="65" spans="2:15" hidden="1"/>
    <row r="66" spans="2:15" hidden="1"/>
    <row r="67" spans="2:15" hidden="1"/>
    <row r="68" spans="2:15" s="78" customFormat="1" hidden="1">
      <c r="B68" s="4"/>
      <c r="C68" s="4"/>
      <c r="D68" s="4"/>
      <c r="E68" s="4"/>
      <c r="F68" s="4"/>
      <c r="G68" s="4"/>
      <c r="H68" s="4"/>
      <c r="I68" s="4"/>
      <c r="J68" s="4"/>
      <c r="K68" s="4"/>
      <c r="L68" s="4"/>
      <c r="M68" s="4"/>
      <c r="N68" s="4"/>
      <c r="O68" s="79"/>
    </row>
    <row r="69" spans="2:15" hidden="1"/>
    <row r="70" spans="2:15" hidden="1"/>
    <row r="71" spans="2:15" hidden="1"/>
    <row r="72" spans="2:15" hidden="1"/>
    <row r="73" spans="2:15" ht="12.75" hidden="1" customHeight="1"/>
    <row r="74" spans="2:15" ht="12.75" hidden="1" customHeight="1"/>
    <row r="75" spans="2:15" ht="12.75" hidden="1" customHeight="1"/>
    <row r="76" spans="2:15" s="78" customFormat="1" hidden="1">
      <c r="B76" s="4"/>
      <c r="C76" s="4"/>
      <c r="D76" s="4"/>
      <c r="E76" s="4"/>
      <c r="F76" s="4"/>
      <c r="G76" s="4"/>
      <c r="H76" s="4"/>
      <c r="I76" s="4"/>
      <c r="J76" s="4"/>
      <c r="K76" s="4"/>
      <c r="L76" s="4"/>
      <c r="M76" s="4"/>
      <c r="N76" s="4"/>
      <c r="O76" s="79"/>
    </row>
    <row r="77" spans="2:15" ht="12.75" hidden="1" customHeight="1"/>
    <row r="78" spans="2:15" ht="12.75" hidden="1" customHeight="1"/>
  </sheetData>
  <sheetProtection formatRows="0"/>
  <dataValidations count="2">
    <dataValidation type="decimal" allowBlank="1" showInputMessage="1" showErrorMessage="1" errorTitle="Chyba" error="Navýšení může být maximálně do výše záporného zisku." promptTitle="Pozor!" prompt="Navýšení může být maximálně do výše záporného zisku." sqref="G50:G52 M50:M52 J50:J52" xr:uid="{00000000-0002-0000-0B00-000000000000}">
      <formula1>0</formula1>
      <formula2>IF(G43&gt;=0,0,ABS(G43))</formula2>
    </dataValidation>
    <dataValidation type="decimal" allowBlank="1" showInputMessage="1" showErrorMessage="1" errorTitle="Chyba" error="Navýšení může být maximálně do výše záporného zisku." promptTitle="Pozor!" prompt="Navýšení může být maximálně do výše záporného zisku." sqref="J53:J54 M53:M54 G54" xr:uid="{00000000-0002-0000-0B00-000001000000}">
      <formula1>0</formula1>
      <formula2>IF(G44&gt;=0,0,ABS(G44))</formula2>
    </dataValidation>
  </dataValidations>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tabColor theme="6" tint="0.79998168889431442"/>
    <pageSetUpPr fitToPage="1"/>
  </sheetPr>
  <dimension ref="A1:P65"/>
  <sheetViews>
    <sheetView zoomScaleNormal="100" zoomScaleSheetLayoutView="100" workbookViewId="0">
      <selection activeCell="D65" sqref="D65"/>
    </sheetView>
  </sheetViews>
  <sheetFormatPr defaultColWidth="0" defaultRowHeight="12.75" customHeight="1" zeroHeight="1"/>
  <cols>
    <col min="1" max="1" width="4.7109375" style="5" customWidth="1"/>
    <col min="2" max="2" width="9.140625" style="5" customWidth="1"/>
    <col min="3" max="3" width="22.140625" style="5" customWidth="1"/>
    <col min="4" max="4" width="16.85546875" style="5" customWidth="1"/>
    <col min="5" max="15" width="7.7109375" style="5" customWidth="1"/>
    <col min="16" max="16" width="4.7109375" style="40" customWidth="1"/>
    <col min="17" max="16384" width="9.140625" style="5" hidden="1"/>
  </cols>
  <sheetData>
    <row r="1" spans="2:16" s="239" customFormat="1">
      <c r="P1" s="310"/>
    </row>
    <row r="2" spans="2:16" s="239" customFormat="1">
      <c r="B2" s="259" t="s">
        <v>43</v>
      </c>
      <c r="P2" s="310"/>
    </row>
    <row r="3" spans="2:16" s="239" customFormat="1">
      <c r="B3" s="311" t="s">
        <v>235</v>
      </c>
      <c r="P3" s="310"/>
    </row>
    <row r="4" spans="2:16" s="239" customFormat="1">
      <c r="B4" s="308"/>
      <c r="C4" s="297"/>
      <c r="D4" s="285"/>
      <c r="E4" s="348" t="s">
        <v>204</v>
      </c>
      <c r="F4" s="281">
        <f>VR</f>
        <v>1</v>
      </c>
      <c r="G4" s="281">
        <f t="shared" ref="G4:O4" si="0">F4+1</f>
        <v>2</v>
      </c>
      <c r="H4" s="281">
        <f t="shared" si="0"/>
        <v>3</v>
      </c>
      <c r="I4" s="281">
        <f t="shared" si="0"/>
        <v>4</v>
      </c>
      <c r="J4" s="281">
        <f t="shared" si="0"/>
        <v>5</v>
      </c>
      <c r="K4" s="281">
        <f t="shared" si="0"/>
        <v>6</v>
      </c>
      <c r="L4" s="281">
        <f t="shared" si="0"/>
        <v>7</v>
      </c>
      <c r="M4" s="281">
        <f t="shared" si="0"/>
        <v>8</v>
      </c>
      <c r="N4" s="281">
        <f t="shared" si="0"/>
        <v>9</v>
      </c>
      <c r="O4" s="281">
        <f t="shared" si="0"/>
        <v>10</v>
      </c>
      <c r="P4" s="310"/>
    </row>
    <row r="5" spans="2:16" s="239" customFormat="1">
      <c r="B5" s="725" t="str">
        <f>'Cenove indexy'!B5:D5</f>
        <v>Index spotřebitelských cen</v>
      </c>
      <c r="C5" s="724"/>
      <c r="D5" s="726"/>
      <c r="E5" s="345">
        <f>IF(OR('Cenove indexy'!E5=0,'Cenove indexy'!$E5=0),1,'Cenove indexy'!E5/'Cenove indexy'!$E5)</f>
        <v>1</v>
      </c>
      <c r="F5" s="345">
        <f>IF(OR('Cenove indexy'!F5=0,'Cenove indexy'!$E5=0),1,'Cenove indexy'!F5/'Cenove indexy'!$E5)</f>
        <v>1</v>
      </c>
      <c r="G5" s="345">
        <f>IF(OR('Cenove indexy'!G5=0,'Cenove indexy'!$E5=0),1,'Cenove indexy'!G5/'Cenove indexy'!$E5)</f>
        <v>1</v>
      </c>
      <c r="H5" s="345">
        <f>IF(OR('Cenove indexy'!H5=0,'Cenove indexy'!$E5=0),1,'Cenove indexy'!H5/'Cenove indexy'!$E5)</f>
        <v>1</v>
      </c>
      <c r="I5" s="345">
        <f>IF(OR('Cenove indexy'!I5=0,'Cenove indexy'!$E5=0),1,'Cenove indexy'!I5/'Cenove indexy'!$E5)</f>
        <v>1</v>
      </c>
      <c r="J5" s="345">
        <f>IF(OR('Cenove indexy'!J5=0,'Cenove indexy'!$E5=0),1,'Cenove indexy'!J5/'Cenove indexy'!$E5)</f>
        <v>1</v>
      </c>
      <c r="K5" s="345">
        <f>IF(OR('Cenove indexy'!K5=0,'Cenove indexy'!$E5=0),1,'Cenove indexy'!K5/'Cenove indexy'!$E5)</f>
        <v>1</v>
      </c>
      <c r="L5" s="345">
        <f>IF(OR('Cenove indexy'!L5=0,'Cenove indexy'!$E5=0),1,'Cenove indexy'!L5/'Cenove indexy'!$E5)</f>
        <v>1</v>
      </c>
      <c r="M5" s="345">
        <f>IF(OR('Cenove indexy'!M5=0,'Cenove indexy'!$E5=0),1,'Cenove indexy'!M5/'Cenove indexy'!$E5)</f>
        <v>1</v>
      </c>
      <c r="N5" s="345">
        <f>IF(OR('Cenove indexy'!N5=0,'Cenove indexy'!$E5=0),1,'Cenove indexy'!N5/'Cenove indexy'!$E5)</f>
        <v>1</v>
      </c>
      <c r="O5" s="345">
        <f>IF(OR('Cenove indexy'!O5=0,'Cenove indexy'!$E5=0),1,'Cenove indexy'!O5/'Cenove indexy'!$E5)</f>
        <v>1</v>
      </c>
      <c r="P5" s="310">
        <v>1</v>
      </c>
    </row>
    <row r="6" spans="2:16" s="239" customFormat="1">
      <c r="B6" s="725" t="str">
        <f>'Cenove indexy'!B6:D6</f>
        <v>Index mezd v odvětví doprava a skladování</v>
      </c>
      <c r="C6" s="724"/>
      <c r="D6" s="726"/>
      <c r="E6" s="345">
        <f>IF(OR('Cenove indexy'!E6=0,'Cenove indexy'!$E6=0),1,'Cenove indexy'!E6/'Cenove indexy'!$E6)</f>
        <v>1</v>
      </c>
      <c r="F6" s="345">
        <f>IF(OR('Cenove indexy'!F6=0,'Cenove indexy'!$E6=0),1,'Cenove indexy'!F6/'Cenove indexy'!$E6)</f>
        <v>1</v>
      </c>
      <c r="G6" s="345">
        <f>IF(OR('Cenove indexy'!G6=0,'Cenove indexy'!$E6=0),1,'Cenove indexy'!G6/'Cenove indexy'!$E6)</f>
        <v>1</v>
      </c>
      <c r="H6" s="345">
        <f>IF(OR('Cenove indexy'!H6=0,'Cenove indexy'!$E6=0),1,'Cenove indexy'!H6/'Cenove indexy'!$E6)</f>
        <v>1</v>
      </c>
      <c r="I6" s="345">
        <f>IF(OR('Cenove indexy'!I6=0,'Cenove indexy'!$E6=0),1,'Cenove indexy'!I6/'Cenove indexy'!$E6)</f>
        <v>1</v>
      </c>
      <c r="J6" s="345">
        <f>IF(OR('Cenove indexy'!J6=0,'Cenove indexy'!$E6=0),1,'Cenove indexy'!J6/'Cenove indexy'!$E6)</f>
        <v>1</v>
      </c>
      <c r="K6" s="345">
        <f>IF(OR('Cenove indexy'!K6=0,'Cenove indexy'!$E6=0),1,'Cenove indexy'!K6/'Cenove indexy'!$E6)</f>
        <v>1</v>
      </c>
      <c r="L6" s="345">
        <f>IF(OR('Cenove indexy'!L6=0,'Cenove indexy'!$E6=0),1,'Cenove indexy'!L6/'Cenove indexy'!$E6)</f>
        <v>1</v>
      </c>
      <c r="M6" s="345">
        <f>IF(OR('Cenove indexy'!M6=0,'Cenove indexy'!$E6=0),1,'Cenove indexy'!M6/'Cenove indexy'!$E6)</f>
        <v>1</v>
      </c>
      <c r="N6" s="345">
        <f>IF(OR('Cenove indexy'!N6=0,'Cenove indexy'!$E6=0),1,'Cenove indexy'!N6/'Cenove indexy'!$E6)</f>
        <v>1</v>
      </c>
      <c r="O6" s="345">
        <f>IF(OR('Cenove indexy'!O6=0,'Cenove indexy'!$E6=0),1,'Cenove indexy'!O6/'Cenove indexy'!$E6)</f>
        <v>1</v>
      </c>
      <c r="P6" s="310">
        <v>2</v>
      </c>
    </row>
    <row r="7" spans="2:16" s="239" customFormat="1">
      <c r="B7" s="725" t="str">
        <f>'Cenove indexy'!B7:D7</f>
        <v>Index pro Naftu</v>
      </c>
      <c r="C7" s="724"/>
      <c r="D7" s="726"/>
      <c r="E7" s="345">
        <f>IF(OR('Cenove indexy'!E7=0,'Cenove indexy'!$E7=0),1,'Cenove indexy'!E7/'Cenove indexy'!$E7)</f>
        <v>1</v>
      </c>
      <c r="F7" s="345">
        <f>IF(OR('Cenove indexy'!F7=0,'Cenove indexy'!$E7=0),1,'Cenove indexy'!F7/'Cenove indexy'!$E7)</f>
        <v>1</v>
      </c>
      <c r="G7" s="345">
        <f>IF(OR('Cenove indexy'!G7=0,'Cenove indexy'!$E7=0),1,'Cenove indexy'!G7/'Cenove indexy'!$E7)</f>
        <v>1</v>
      </c>
      <c r="H7" s="345">
        <f>IF(OR('Cenove indexy'!H7=0,'Cenove indexy'!$E7=0),1,'Cenove indexy'!H7/'Cenove indexy'!$E7)</f>
        <v>1</v>
      </c>
      <c r="I7" s="345">
        <f>IF(OR('Cenove indexy'!I7=0,'Cenove indexy'!$E7=0),1,'Cenove indexy'!I7/'Cenove indexy'!$E7)</f>
        <v>1</v>
      </c>
      <c r="J7" s="345">
        <f>IF(OR('Cenove indexy'!J7=0,'Cenove indexy'!$E7=0),1,'Cenove indexy'!J7/'Cenove indexy'!$E7)</f>
        <v>1</v>
      </c>
      <c r="K7" s="345">
        <f>IF(OR('Cenove indexy'!K7=0,'Cenove indexy'!$E7=0),1,'Cenove indexy'!K7/'Cenove indexy'!$E7)</f>
        <v>1</v>
      </c>
      <c r="L7" s="345">
        <f>IF(OR('Cenove indexy'!L7=0,'Cenove indexy'!$E7=0),1,'Cenove indexy'!L7/'Cenove indexy'!$E7)</f>
        <v>1</v>
      </c>
      <c r="M7" s="345">
        <f>IF(OR('Cenove indexy'!M7=0,'Cenove indexy'!$E7=0),1,'Cenove indexy'!M7/'Cenove indexy'!$E7)</f>
        <v>1</v>
      </c>
      <c r="N7" s="345">
        <f>IF(OR('Cenove indexy'!N7=0,'Cenove indexy'!$E7=0),1,'Cenove indexy'!N7/'Cenove indexy'!$E7)</f>
        <v>1</v>
      </c>
      <c r="O7" s="345">
        <f>IF(OR('Cenove indexy'!O7=0,'Cenove indexy'!$E7=0),1,'Cenove indexy'!O7/'Cenove indexy'!$E7)</f>
        <v>1</v>
      </c>
      <c r="P7" s="310">
        <v>3</v>
      </c>
    </row>
    <row r="8" spans="2:16" s="239" customFormat="1">
      <c r="B8" s="725" t="str">
        <f>'Cenove indexy'!B8:D8</f>
        <v>Index pro CNG</v>
      </c>
      <c r="C8" s="724"/>
      <c r="D8" s="726"/>
      <c r="E8" s="345">
        <f>IF(OR('Cenove indexy'!E8=0,'Cenove indexy'!$E8=0),1,'Cenove indexy'!E8/'Cenove indexy'!$E8)</f>
        <v>1</v>
      </c>
      <c r="F8" s="345">
        <f>IF(OR('Cenove indexy'!F8=0,'Cenove indexy'!$E8=0),1,'Cenove indexy'!F8/'Cenove indexy'!$E8)</f>
        <v>1</v>
      </c>
      <c r="G8" s="345">
        <f>IF(OR('Cenove indexy'!G8=0,'Cenove indexy'!$E8=0),1,'Cenove indexy'!G8/'Cenove indexy'!$E8)</f>
        <v>1</v>
      </c>
      <c r="H8" s="345">
        <f>IF(OR('Cenove indexy'!H8=0,'Cenove indexy'!$E8=0),1,'Cenove indexy'!H8/'Cenove indexy'!$E8)</f>
        <v>1</v>
      </c>
      <c r="I8" s="345">
        <f>IF(OR('Cenove indexy'!I8=0,'Cenove indexy'!$E8=0),1,'Cenove indexy'!I8/'Cenove indexy'!$E8)</f>
        <v>1</v>
      </c>
      <c r="J8" s="345">
        <f>IF(OR('Cenove indexy'!J8=0,'Cenove indexy'!$E8=0),1,'Cenove indexy'!J8/'Cenove indexy'!$E8)</f>
        <v>1</v>
      </c>
      <c r="K8" s="345">
        <f>IF(OR('Cenove indexy'!K8=0,'Cenove indexy'!$E8=0),1,'Cenove indexy'!K8/'Cenove indexy'!$E8)</f>
        <v>1</v>
      </c>
      <c r="L8" s="345">
        <f>IF(OR('Cenove indexy'!L8=0,'Cenove indexy'!$E8=0),1,'Cenove indexy'!L8/'Cenove indexy'!$E8)</f>
        <v>1</v>
      </c>
      <c r="M8" s="345">
        <f>IF(OR('Cenove indexy'!M8=0,'Cenove indexy'!$E8=0),1,'Cenove indexy'!M8/'Cenove indexy'!$E8)</f>
        <v>1</v>
      </c>
      <c r="N8" s="345">
        <f>IF(OR('Cenove indexy'!N8=0,'Cenove indexy'!$E8=0),1,'Cenove indexy'!N8/'Cenove indexy'!$E8)</f>
        <v>1</v>
      </c>
      <c r="O8" s="345">
        <f>IF(OR('Cenove indexy'!O8=0,'Cenove indexy'!$E8=0),1,'Cenove indexy'!O8/'Cenove indexy'!$E8)</f>
        <v>1</v>
      </c>
      <c r="P8" s="310">
        <v>4</v>
      </c>
    </row>
    <row r="9" spans="2:16" s="239" customFormat="1" hidden="1">
      <c r="B9" s="725" t="str">
        <f>'Cenove indexy'!B9:D9</f>
        <v>Index cen průmyslových výrobců D 351</v>
      </c>
      <c r="C9" s="729"/>
      <c r="D9" s="730"/>
      <c r="E9" s="345">
        <f>IF(OR('Cenove indexy'!E9=0,'Cenove indexy'!$E9=0),1,'Cenove indexy'!E9/'Cenove indexy'!$E9)</f>
        <v>1</v>
      </c>
      <c r="F9" s="345">
        <f>IF(OR('Cenove indexy'!F9=0,'Cenove indexy'!$E9=0),1,'Cenove indexy'!F9/'Cenove indexy'!$E9)</f>
        <v>1</v>
      </c>
      <c r="G9" s="345">
        <f>IF(OR('Cenove indexy'!G9=0,'Cenove indexy'!$E9=0),1,'Cenove indexy'!G9/'Cenove indexy'!$E9)</f>
        <v>1</v>
      </c>
      <c r="H9" s="345">
        <f>IF(OR('Cenove indexy'!H9=0,'Cenove indexy'!$E9=0),1,'Cenove indexy'!H9/'Cenove indexy'!$E9)</f>
        <v>1</v>
      </c>
      <c r="I9" s="345">
        <f>IF(OR('Cenove indexy'!I9=0,'Cenove indexy'!$E9=0),1,'Cenove indexy'!I9/'Cenove indexy'!$E9)</f>
        <v>1</v>
      </c>
      <c r="J9" s="345">
        <f>IF(OR('Cenove indexy'!J9=0,'Cenove indexy'!$E9=0),1,'Cenove indexy'!J9/'Cenove indexy'!$E9)</f>
        <v>1</v>
      </c>
      <c r="K9" s="345">
        <f>IF(OR('Cenove indexy'!K9=0,'Cenove indexy'!$E9=0),1,'Cenove indexy'!K9/'Cenove indexy'!$E9)</f>
        <v>1</v>
      </c>
      <c r="L9" s="345">
        <f>IF(OR('Cenove indexy'!L9=0,'Cenove indexy'!$E9=0),1,'Cenove indexy'!L9/'Cenove indexy'!$E9)</f>
        <v>1</v>
      </c>
      <c r="M9" s="345">
        <f>IF(OR('Cenove indexy'!M9=0,'Cenove indexy'!$E9=0),1,'Cenove indexy'!M9/'Cenove indexy'!$E9)</f>
        <v>1</v>
      </c>
      <c r="N9" s="345">
        <f>IF(OR('Cenove indexy'!N9=0,'Cenove indexy'!$E9=0),1,'Cenove indexy'!N9/'Cenove indexy'!$E9)</f>
        <v>1</v>
      </c>
      <c r="O9" s="345">
        <f>IF(OR('Cenove indexy'!O9=0,'Cenove indexy'!$E9=0),1,'Cenove indexy'!O9/'Cenove indexy'!$E9)</f>
        <v>1</v>
      </c>
      <c r="P9" s="310">
        <v>5</v>
      </c>
    </row>
    <row r="10" spans="2:16" s="239" customFormat="1">
      <c r="B10" s="725" t="str">
        <f>'Cenove indexy'!B10:D10</f>
        <v>Index cen průmyslových výrobců CL 293</v>
      </c>
      <c r="C10" s="729"/>
      <c r="D10" s="730"/>
      <c r="E10" s="345">
        <f>IF(OR('Cenove indexy'!E10=0,'Cenove indexy'!$E10=0),1,'Cenove indexy'!E10/'Cenove indexy'!$E10)</f>
        <v>1</v>
      </c>
      <c r="F10" s="345">
        <f>IF(OR('Cenove indexy'!F10=0,'Cenove indexy'!$E10=0),1,'Cenove indexy'!F10/'Cenove indexy'!$E10)</f>
        <v>1</v>
      </c>
      <c r="G10" s="345">
        <f>IF(OR('Cenove indexy'!G10=0,'Cenove indexy'!$E10=0),1,'Cenove indexy'!G10/'Cenove indexy'!$E10)</f>
        <v>1</v>
      </c>
      <c r="H10" s="345">
        <f>IF(OR('Cenove indexy'!H10=0,'Cenove indexy'!$E10=0),1,'Cenove indexy'!H10/'Cenove indexy'!$E10)</f>
        <v>1</v>
      </c>
      <c r="I10" s="345">
        <f>IF(OR('Cenove indexy'!I10=0,'Cenove indexy'!$E10=0),1,'Cenove indexy'!I10/'Cenove indexy'!$E10)</f>
        <v>1</v>
      </c>
      <c r="J10" s="345">
        <f>IF(OR('Cenove indexy'!J10=0,'Cenove indexy'!$E10=0),1,'Cenove indexy'!J10/'Cenove indexy'!$E10)</f>
        <v>1</v>
      </c>
      <c r="K10" s="345">
        <f>IF(OR('Cenove indexy'!K10=0,'Cenove indexy'!$E10=0),1,'Cenove indexy'!K10/'Cenove indexy'!$E10)</f>
        <v>1</v>
      </c>
      <c r="L10" s="345">
        <f>IF(OR('Cenove indexy'!L10=0,'Cenove indexy'!$E10=0),1,'Cenove indexy'!L10/'Cenove indexy'!$E10)</f>
        <v>1</v>
      </c>
      <c r="M10" s="345">
        <f>IF(OR('Cenove indexy'!M10=0,'Cenove indexy'!$E10=0),1,'Cenove indexy'!M10/'Cenove indexy'!$E10)</f>
        <v>1</v>
      </c>
      <c r="N10" s="345">
        <f>IF(OR('Cenove indexy'!N10=0,'Cenove indexy'!$E10=0),1,'Cenove indexy'!N10/'Cenove indexy'!$E10)</f>
        <v>1</v>
      </c>
      <c r="O10" s="345">
        <f>IF(OR('Cenove indexy'!O10=0,'Cenove indexy'!$E10=0),1,'Cenove indexy'!O10/'Cenove indexy'!$E10)</f>
        <v>1</v>
      </c>
      <c r="P10" s="310">
        <v>6</v>
      </c>
    </row>
    <row r="11" spans="2:16" s="239" customFormat="1">
      <c r="B11" s="725" t="str">
        <f>'Cenove indexy'!B11:D11</f>
        <v>(nepoužívá se)</v>
      </c>
      <c r="C11" s="724"/>
      <c r="D11" s="726"/>
      <c r="E11" s="345">
        <f>IF(OR('Cenove indexy'!E11=0,'Cenove indexy'!$E11=0),1,'Cenove indexy'!E11/'Cenove indexy'!$E11)</f>
        <v>1</v>
      </c>
      <c r="F11" s="345">
        <f>IF(OR('Cenove indexy'!F11=0,'Cenove indexy'!$E11=0),1,'Cenove indexy'!F11/'Cenove indexy'!$E11)</f>
        <v>1</v>
      </c>
      <c r="G11" s="345">
        <f>IF(OR('Cenove indexy'!G11=0,'Cenove indexy'!$E11=0),1,'Cenove indexy'!G11/'Cenove indexy'!$E11)</f>
        <v>1</v>
      </c>
      <c r="H11" s="345">
        <f>IF(OR('Cenove indexy'!H11=0,'Cenove indexy'!$E11=0),1,'Cenove indexy'!H11/'Cenove indexy'!$E11)</f>
        <v>1</v>
      </c>
      <c r="I11" s="345">
        <f>IF(OR('Cenove indexy'!I11=0,'Cenove indexy'!$E11=0),1,'Cenove indexy'!I11/'Cenove indexy'!$E11)</f>
        <v>1</v>
      </c>
      <c r="J11" s="345">
        <f>IF(OR('Cenove indexy'!J11=0,'Cenove indexy'!$E11=0),1,'Cenove indexy'!J11/'Cenove indexy'!$E11)</f>
        <v>1</v>
      </c>
      <c r="K11" s="345">
        <f>IF(OR('Cenove indexy'!K11=0,'Cenove indexy'!$E11=0),1,'Cenove indexy'!K11/'Cenove indexy'!$E11)</f>
        <v>1</v>
      </c>
      <c r="L11" s="345">
        <f>IF(OR('Cenove indexy'!L11=0,'Cenove indexy'!$E11=0),1,'Cenove indexy'!L11/'Cenove indexy'!$E11)</f>
        <v>1</v>
      </c>
      <c r="M11" s="345">
        <f>IF(OR('Cenove indexy'!M11=0,'Cenove indexy'!$E11=0),1,'Cenove indexy'!M11/'Cenove indexy'!$E11)</f>
        <v>1</v>
      </c>
      <c r="N11" s="345">
        <f>IF(OR('Cenove indexy'!N11=0,'Cenove indexy'!$E11=0),1,'Cenove indexy'!N11/'Cenove indexy'!$E11)</f>
        <v>1</v>
      </c>
      <c r="O11" s="345">
        <f>IF(OR('Cenove indexy'!O11=0,'Cenove indexy'!$E11=0),1,'Cenove indexy'!O11/'Cenove indexy'!$E11)</f>
        <v>1</v>
      </c>
      <c r="P11" s="310">
        <v>7</v>
      </c>
    </row>
    <row r="12" spans="2:16" s="239" customFormat="1" hidden="1">
      <c r="B12" s="725" t="str">
        <f>'Cenove indexy'!B12:D12</f>
        <v>(nepoužívá se)</v>
      </c>
      <c r="C12" s="724"/>
      <c r="D12" s="726"/>
      <c r="E12" s="345">
        <f>IF(OR('Cenove indexy'!E12=0,'Cenove indexy'!$E12=0),1,'Cenove indexy'!E12/'Cenove indexy'!$E12)</f>
        <v>1</v>
      </c>
      <c r="F12" s="345">
        <f>IF(OR('Cenove indexy'!F12=0,'Cenove indexy'!$E12=0),1,'Cenove indexy'!F12/'Cenove indexy'!$E12)</f>
        <v>1</v>
      </c>
      <c r="G12" s="345">
        <f>IF(OR('Cenove indexy'!G12=0,'Cenove indexy'!$E12=0),1,'Cenove indexy'!G12/'Cenove indexy'!$E12)</f>
        <v>1</v>
      </c>
      <c r="H12" s="345">
        <f>IF(OR('Cenove indexy'!H12=0,'Cenove indexy'!$E12=0),1,'Cenove indexy'!H12/'Cenove indexy'!$E12)</f>
        <v>1</v>
      </c>
      <c r="I12" s="345">
        <f>IF(OR('Cenove indexy'!I12=0,'Cenove indexy'!$E12=0),1,'Cenove indexy'!I12/'Cenove indexy'!$E12)</f>
        <v>1</v>
      </c>
      <c r="J12" s="345">
        <f>IF(OR('Cenove indexy'!J12=0,'Cenove indexy'!$E12=0),1,'Cenove indexy'!J12/'Cenove indexy'!$E12)</f>
        <v>1</v>
      </c>
      <c r="K12" s="345">
        <f>IF(OR('Cenove indexy'!K12=0,'Cenove indexy'!$E12=0),1,'Cenove indexy'!K12/'Cenove indexy'!$E12)</f>
        <v>1</v>
      </c>
      <c r="L12" s="345">
        <f>IF(OR('Cenove indexy'!L12=0,'Cenove indexy'!$E12=0),1,'Cenove indexy'!L12/'Cenove indexy'!$E12)</f>
        <v>1</v>
      </c>
      <c r="M12" s="345">
        <f>IF(OR('Cenove indexy'!M12=0,'Cenove indexy'!$E12=0),1,'Cenove indexy'!M12/'Cenove indexy'!$E12)</f>
        <v>1</v>
      </c>
      <c r="N12" s="345">
        <f>IF(OR('Cenove indexy'!N12=0,'Cenove indexy'!$E12=0),1,'Cenove indexy'!N12/'Cenove indexy'!$E12)</f>
        <v>1</v>
      </c>
      <c r="O12" s="345">
        <f>IF(OR('Cenove indexy'!O12=0,'Cenove indexy'!$E12=0),1,'Cenove indexy'!O12/'Cenove indexy'!$E12)</f>
        <v>1</v>
      </c>
      <c r="P12" s="310">
        <v>8</v>
      </c>
    </row>
    <row r="13" spans="2:16" s="239" customFormat="1">
      <c r="P13" s="310"/>
    </row>
    <row r="14" spans="2:16" s="239" customFormat="1">
      <c r="B14" s="259" t="s">
        <v>73</v>
      </c>
      <c r="P14" s="310"/>
    </row>
    <row r="15" spans="2:16" s="239" customFormat="1">
      <c r="P15" s="310"/>
    </row>
    <row r="16" spans="2:16" s="239" customFormat="1" ht="25.5">
      <c r="B16" s="312" t="s">
        <v>28</v>
      </c>
      <c r="C16" s="313" t="s">
        <v>29</v>
      </c>
      <c r="D16" s="297"/>
      <c r="E16" s="297"/>
      <c r="F16" s="297"/>
      <c r="G16" s="537" t="s">
        <v>31</v>
      </c>
      <c r="H16" s="723" t="s">
        <v>30</v>
      </c>
      <c r="I16" s="724"/>
      <c r="J16" s="314" t="s">
        <v>42</v>
      </c>
      <c r="K16" s="297"/>
      <c r="L16" s="297"/>
      <c r="M16" s="297"/>
      <c r="N16" s="297"/>
      <c r="O16" s="285"/>
      <c r="P16" s="310"/>
    </row>
    <row r="17" spans="2:16" s="239" customFormat="1">
      <c r="B17" s="308">
        <v>11</v>
      </c>
      <c r="C17" s="297" t="s">
        <v>86</v>
      </c>
      <c r="D17" s="297"/>
      <c r="E17" s="297"/>
      <c r="F17" s="297"/>
      <c r="G17" s="284" t="s">
        <v>15</v>
      </c>
      <c r="H17" s="297" t="s">
        <v>84</v>
      </c>
      <c r="I17" s="297"/>
      <c r="J17" s="297" t="str">
        <f>'Cenove indexy'!J17</f>
        <v>Index pro Naftu</v>
      </c>
      <c r="K17" s="297"/>
      <c r="L17" s="297"/>
      <c r="M17" s="297"/>
      <c r="N17" s="297"/>
      <c r="O17" s="285"/>
      <c r="P17" s="310">
        <f t="shared" ref="P17:P35" si="1">IF(ISBLANK(J17),0,MATCH(J17,$B$5:$B$12,))</f>
        <v>3</v>
      </c>
    </row>
    <row r="18" spans="2:16" s="239" customFormat="1">
      <c r="B18" s="308">
        <v>11</v>
      </c>
      <c r="C18" s="297" t="s">
        <v>86</v>
      </c>
      <c r="D18" s="297"/>
      <c r="E18" s="297"/>
      <c r="F18" s="297"/>
      <c r="G18" s="284" t="s">
        <v>16</v>
      </c>
      <c r="H18" s="297" t="s">
        <v>248</v>
      </c>
      <c r="I18" s="297"/>
      <c r="J18" s="297" t="str">
        <f>'Cenove indexy'!J18</f>
        <v>Index pro CNG</v>
      </c>
      <c r="K18" s="297"/>
      <c r="L18" s="297"/>
      <c r="M18" s="297"/>
      <c r="N18" s="297"/>
      <c r="O18" s="285"/>
      <c r="P18" s="310">
        <f t="shared" si="1"/>
        <v>4</v>
      </c>
    </row>
    <row r="19" spans="2:16" s="239" customFormat="1">
      <c r="B19" s="308">
        <v>12</v>
      </c>
      <c r="C19" s="297" t="s">
        <v>1</v>
      </c>
      <c r="D19" s="297"/>
      <c r="E19" s="297"/>
      <c r="F19" s="297"/>
      <c r="G19" s="284"/>
      <c r="H19" s="297"/>
      <c r="I19" s="297"/>
      <c r="J19" s="297" t="str">
        <f>'Cenove indexy'!J19</f>
        <v>Index cen průmyslových výrobců CL 293</v>
      </c>
      <c r="K19" s="297"/>
      <c r="L19" s="297"/>
      <c r="M19" s="297"/>
      <c r="N19" s="297"/>
      <c r="O19" s="285"/>
      <c r="P19" s="310">
        <f t="shared" si="1"/>
        <v>6</v>
      </c>
    </row>
    <row r="20" spans="2:16" s="239" customFormat="1">
      <c r="B20" s="308">
        <v>13</v>
      </c>
      <c r="C20" s="297" t="s">
        <v>2</v>
      </c>
      <c r="D20" s="297"/>
      <c r="E20" s="297"/>
      <c r="F20" s="297"/>
      <c r="G20" s="284"/>
      <c r="H20" s="297"/>
      <c r="I20" s="297"/>
      <c r="J20" s="297" t="str">
        <f>'Cenove indexy'!J20</f>
        <v>Index cen průmyslových výrobců CL 293</v>
      </c>
      <c r="K20" s="297"/>
      <c r="L20" s="297"/>
      <c r="M20" s="297"/>
      <c r="N20" s="297"/>
      <c r="O20" s="285"/>
      <c r="P20" s="310">
        <f t="shared" si="1"/>
        <v>6</v>
      </c>
    </row>
    <row r="21" spans="2:16" s="239" customFormat="1">
      <c r="B21" s="308">
        <v>14</v>
      </c>
      <c r="C21" s="297" t="s">
        <v>3</v>
      </c>
      <c r="D21" s="297"/>
      <c r="E21" s="297"/>
      <c r="F21" s="297"/>
      <c r="G21" s="284" t="s">
        <v>21</v>
      </c>
      <c r="H21" s="297" t="s">
        <v>19</v>
      </c>
      <c r="I21" s="297"/>
      <c r="J21" s="297" t="str">
        <f>'Cenove indexy'!J21</f>
        <v>(nepoužívá se)</v>
      </c>
      <c r="K21" s="297"/>
      <c r="L21" s="297"/>
      <c r="M21" s="297"/>
      <c r="N21" s="297"/>
      <c r="O21" s="285"/>
      <c r="P21" s="310">
        <f t="shared" si="1"/>
        <v>7</v>
      </c>
    </row>
    <row r="22" spans="2:16" s="239" customFormat="1">
      <c r="B22" s="308">
        <v>14</v>
      </c>
      <c r="C22" s="297" t="s">
        <v>3</v>
      </c>
      <c r="D22" s="297"/>
      <c r="E22" s="297"/>
      <c r="F22" s="297"/>
      <c r="G22" s="284" t="s">
        <v>22</v>
      </c>
      <c r="H22" s="297" t="s">
        <v>18</v>
      </c>
      <c r="I22" s="297"/>
      <c r="J22" s="297" t="str">
        <f>'Cenove indexy'!J22</f>
        <v>(nepoužívá se)</v>
      </c>
      <c r="K22" s="297"/>
      <c r="L22" s="297"/>
      <c r="M22" s="297"/>
      <c r="N22" s="297"/>
      <c r="O22" s="285"/>
      <c r="P22" s="310">
        <f t="shared" si="1"/>
        <v>7</v>
      </c>
    </row>
    <row r="23" spans="2:16" s="239" customFormat="1">
      <c r="B23" s="308">
        <v>15</v>
      </c>
      <c r="C23" s="297" t="s">
        <v>35</v>
      </c>
      <c r="D23" s="297"/>
      <c r="E23" s="297"/>
      <c r="F23" s="297"/>
      <c r="G23" s="284"/>
      <c r="H23" s="297"/>
      <c r="I23" s="297"/>
      <c r="J23" s="297" t="str">
        <f>'Cenove indexy'!J23</f>
        <v>(nepoužívá se)</v>
      </c>
      <c r="K23" s="297"/>
      <c r="L23" s="297"/>
      <c r="M23" s="297"/>
      <c r="N23" s="297"/>
      <c r="O23" s="285"/>
      <c r="P23" s="310">
        <f t="shared" si="1"/>
        <v>7</v>
      </c>
    </row>
    <row r="24" spans="2:16" s="239" customFormat="1">
      <c r="B24" s="308">
        <v>16</v>
      </c>
      <c r="C24" s="297" t="s">
        <v>4</v>
      </c>
      <c r="D24" s="297"/>
      <c r="E24" s="297"/>
      <c r="F24" s="297"/>
      <c r="G24" s="284" t="s">
        <v>23</v>
      </c>
      <c r="H24" s="297" t="s">
        <v>20</v>
      </c>
      <c r="I24" s="297"/>
      <c r="J24" s="297" t="str">
        <f>'Cenove indexy'!J24</f>
        <v>Index mezd v odvětví doprava a skladování</v>
      </c>
      <c r="K24" s="297"/>
      <c r="L24" s="297"/>
      <c r="M24" s="297"/>
      <c r="N24" s="297"/>
      <c r="O24" s="285"/>
      <c r="P24" s="310">
        <f t="shared" si="1"/>
        <v>2</v>
      </c>
    </row>
    <row r="25" spans="2:16" s="239" customFormat="1">
      <c r="B25" s="308">
        <v>16</v>
      </c>
      <c r="C25" s="297" t="s">
        <v>4</v>
      </c>
      <c r="D25" s="297"/>
      <c r="E25" s="297"/>
      <c r="F25" s="297"/>
      <c r="G25" s="284" t="s">
        <v>24</v>
      </c>
      <c r="H25" s="297" t="s">
        <v>18</v>
      </c>
      <c r="I25" s="297"/>
      <c r="J25" s="297" t="str">
        <f>'Cenove indexy'!J25</f>
        <v>Index mezd v odvětví doprava a skladování</v>
      </c>
      <c r="K25" s="297"/>
      <c r="L25" s="297"/>
      <c r="M25" s="297"/>
      <c r="N25" s="297"/>
      <c r="O25" s="285"/>
      <c r="P25" s="310">
        <f t="shared" si="1"/>
        <v>2</v>
      </c>
    </row>
    <row r="26" spans="2:16" s="239" customFormat="1">
      <c r="B26" s="308">
        <v>17</v>
      </c>
      <c r="C26" s="297" t="s">
        <v>5</v>
      </c>
      <c r="D26" s="297"/>
      <c r="E26" s="297"/>
      <c r="F26" s="297"/>
      <c r="G26" s="284" t="s">
        <v>33</v>
      </c>
      <c r="H26" s="297" t="s">
        <v>20</v>
      </c>
      <c r="I26" s="297"/>
      <c r="J26" s="297" t="str">
        <f>'Cenove indexy'!J26</f>
        <v>Index mezd v odvětví doprava a skladování</v>
      </c>
      <c r="K26" s="297"/>
      <c r="L26" s="297"/>
      <c r="M26" s="297"/>
      <c r="N26" s="297"/>
      <c r="O26" s="285"/>
      <c r="P26" s="310">
        <f t="shared" si="1"/>
        <v>2</v>
      </c>
    </row>
    <row r="27" spans="2:16" s="239" customFormat="1">
      <c r="B27" s="308">
        <v>17</v>
      </c>
      <c r="C27" s="297" t="s">
        <v>5</v>
      </c>
      <c r="D27" s="297"/>
      <c r="E27" s="297"/>
      <c r="F27" s="297"/>
      <c r="G27" s="284" t="s">
        <v>34</v>
      </c>
      <c r="H27" s="297" t="s">
        <v>18</v>
      </c>
      <c r="I27" s="297"/>
      <c r="J27" s="297" t="str">
        <f>'Cenove indexy'!J27</f>
        <v>Index mezd v odvětví doprava a skladování</v>
      </c>
      <c r="K27" s="297"/>
      <c r="L27" s="297"/>
      <c r="M27" s="297"/>
      <c r="N27" s="297"/>
      <c r="O27" s="285"/>
      <c r="P27" s="310">
        <f t="shared" si="1"/>
        <v>2</v>
      </c>
    </row>
    <row r="28" spans="2:16" s="239" customFormat="1">
      <c r="B28" s="308">
        <v>18</v>
      </c>
      <c r="C28" s="297" t="s">
        <v>6</v>
      </c>
      <c r="D28" s="297"/>
      <c r="E28" s="297"/>
      <c r="F28" s="297"/>
      <c r="G28" s="284"/>
      <c r="H28" s="297"/>
      <c r="I28" s="297"/>
      <c r="J28" s="297" t="str">
        <f>'Cenove indexy'!J28</f>
        <v>Index spotřebitelských cen</v>
      </c>
      <c r="K28" s="297"/>
      <c r="L28" s="297"/>
      <c r="M28" s="297"/>
      <c r="N28" s="297"/>
      <c r="O28" s="285"/>
      <c r="P28" s="310">
        <f t="shared" si="1"/>
        <v>1</v>
      </c>
    </row>
    <row r="29" spans="2:16" s="239" customFormat="1">
      <c r="B29" s="308">
        <v>19</v>
      </c>
      <c r="C29" s="297" t="s">
        <v>7</v>
      </c>
      <c r="D29" s="297"/>
      <c r="E29" s="297"/>
      <c r="F29" s="297"/>
      <c r="G29" s="284"/>
      <c r="H29" s="297"/>
      <c r="I29" s="297"/>
      <c r="J29" s="297" t="str">
        <f>'Cenove indexy'!J29</f>
        <v>(nepoužívá se)</v>
      </c>
      <c r="K29" s="297"/>
      <c r="L29" s="297"/>
      <c r="M29" s="297"/>
      <c r="N29" s="297"/>
      <c r="O29" s="285"/>
      <c r="P29" s="310">
        <f t="shared" si="1"/>
        <v>7</v>
      </c>
    </row>
    <row r="30" spans="2:16" s="239" customFormat="1">
      <c r="B30" s="308">
        <v>20</v>
      </c>
      <c r="C30" s="297" t="s">
        <v>8</v>
      </c>
      <c r="D30" s="297"/>
      <c r="E30" s="297"/>
      <c r="F30" s="297"/>
      <c r="G30" s="284"/>
      <c r="H30" s="297"/>
      <c r="I30" s="297"/>
      <c r="J30" s="297" t="str">
        <f>'Cenove indexy'!J30</f>
        <v>(nepoužívá se)</v>
      </c>
      <c r="K30" s="297"/>
      <c r="L30" s="297"/>
      <c r="M30" s="297"/>
      <c r="N30" s="297"/>
      <c r="O30" s="285"/>
      <c r="P30" s="310">
        <f t="shared" si="1"/>
        <v>7</v>
      </c>
    </row>
    <row r="31" spans="2:16" s="239" customFormat="1">
      <c r="B31" s="308">
        <v>21</v>
      </c>
      <c r="C31" s="297" t="s">
        <v>9</v>
      </c>
      <c r="D31" s="297"/>
      <c r="E31" s="297"/>
      <c r="F31" s="297"/>
      <c r="G31" s="284"/>
      <c r="H31" s="297"/>
      <c r="I31" s="297"/>
      <c r="J31" s="297" t="str">
        <f>'Cenove indexy'!J31</f>
        <v>(nepoužívá se)</v>
      </c>
      <c r="K31" s="297"/>
      <c r="L31" s="297"/>
      <c r="M31" s="297"/>
      <c r="N31" s="297"/>
      <c r="O31" s="285"/>
      <c r="P31" s="310">
        <f t="shared" si="1"/>
        <v>7</v>
      </c>
    </row>
    <row r="32" spans="2:16" s="239" customFormat="1">
      <c r="B32" s="308">
        <v>22</v>
      </c>
      <c r="C32" s="297" t="s">
        <v>10</v>
      </c>
      <c r="D32" s="297"/>
      <c r="E32" s="297"/>
      <c r="F32" s="297"/>
      <c r="G32" s="284"/>
      <c r="H32" s="297"/>
      <c r="I32" s="297"/>
      <c r="J32" s="297" t="str">
        <f>'Cenove indexy'!J32</f>
        <v>Index spotřebitelských cen</v>
      </c>
      <c r="K32" s="297"/>
      <c r="L32" s="297"/>
      <c r="M32" s="297"/>
      <c r="N32" s="297"/>
      <c r="O32" s="285"/>
      <c r="P32" s="310">
        <f t="shared" si="1"/>
        <v>1</v>
      </c>
    </row>
    <row r="33" spans="2:16" s="239" customFormat="1">
      <c r="B33" s="308">
        <v>23</v>
      </c>
      <c r="C33" s="297" t="s">
        <v>11</v>
      </c>
      <c r="D33" s="297"/>
      <c r="E33" s="297"/>
      <c r="F33" s="297"/>
      <c r="G33" s="284"/>
      <c r="H33" s="297"/>
      <c r="I33" s="297"/>
      <c r="J33" s="297" t="str">
        <f>'Cenove indexy'!J33</f>
        <v>Index spotřebitelských cen</v>
      </c>
      <c r="K33" s="297"/>
      <c r="L33" s="297"/>
      <c r="M33" s="297"/>
      <c r="N33" s="297"/>
      <c r="O33" s="285"/>
      <c r="P33" s="310">
        <f t="shared" si="1"/>
        <v>1</v>
      </c>
    </row>
    <row r="34" spans="2:16" s="239" customFormat="1">
      <c r="B34" s="308">
        <v>24</v>
      </c>
      <c r="C34" s="297" t="s">
        <v>12</v>
      </c>
      <c r="D34" s="297"/>
      <c r="E34" s="297"/>
      <c r="F34" s="297"/>
      <c r="G34" s="284"/>
      <c r="H34" s="297"/>
      <c r="I34" s="297"/>
      <c r="J34" s="297" t="str">
        <f>'Cenove indexy'!J34</f>
        <v>Index spotřebitelských cen</v>
      </c>
      <c r="K34" s="297"/>
      <c r="L34" s="297"/>
      <c r="M34" s="297"/>
      <c r="N34" s="297"/>
      <c r="O34" s="285"/>
      <c r="P34" s="310">
        <f t="shared" si="1"/>
        <v>1</v>
      </c>
    </row>
    <row r="35" spans="2:16" s="239" customFormat="1">
      <c r="B35" s="308">
        <v>25</v>
      </c>
      <c r="C35" s="297" t="s">
        <v>13</v>
      </c>
      <c r="D35" s="297"/>
      <c r="E35" s="297"/>
      <c r="F35" s="297"/>
      <c r="G35" s="284"/>
      <c r="H35" s="297"/>
      <c r="I35" s="297"/>
      <c r="J35" s="297" t="str">
        <f>'Cenove indexy'!J35</f>
        <v>Index spotřebitelských cen</v>
      </c>
      <c r="K35" s="297"/>
      <c r="L35" s="297"/>
      <c r="M35" s="297"/>
      <c r="N35" s="297"/>
      <c r="O35" s="285"/>
      <c r="P35" s="310">
        <f t="shared" si="1"/>
        <v>1</v>
      </c>
    </row>
    <row r="36" spans="2:16" s="239" customFormat="1">
      <c r="B36" s="308"/>
      <c r="C36" s="297"/>
      <c r="D36" s="297"/>
      <c r="E36" s="297"/>
      <c r="F36" s="297"/>
      <c r="G36" s="284"/>
      <c r="H36" s="297"/>
      <c r="I36" s="297"/>
      <c r="J36" s="297"/>
      <c r="K36" s="297"/>
      <c r="L36" s="297"/>
      <c r="M36" s="297"/>
      <c r="N36" s="297"/>
      <c r="O36" s="285"/>
      <c r="P36" s="310"/>
    </row>
    <row r="37" spans="2:16" s="239" customFormat="1">
      <c r="B37" s="315">
        <v>97</v>
      </c>
      <c r="C37" s="297" t="s">
        <v>36</v>
      </c>
      <c r="D37" s="297"/>
      <c r="E37" s="297"/>
      <c r="F37" s="297"/>
      <c r="G37" s="284"/>
      <c r="H37" s="297"/>
      <c r="I37" s="297"/>
      <c r="J37" s="297" t="str">
        <f>'Cenove indexy'!J36</f>
        <v>Index spotřebitelských cen</v>
      </c>
      <c r="K37" s="297"/>
      <c r="L37" s="297"/>
      <c r="M37" s="297"/>
      <c r="N37" s="297"/>
      <c r="O37" s="285"/>
      <c r="P37" s="310">
        <f>IF(ISBLANK(J37),0,MATCH(J37,$B$5:$B$12,))</f>
        <v>1</v>
      </c>
    </row>
    <row r="38" spans="2:16" s="239" customFormat="1">
      <c r="B38" s="315">
        <v>98</v>
      </c>
      <c r="C38" s="297" t="s">
        <v>37</v>
      </c>
      <c r="D38" s="297"/>
      <c r="E38" s="297"/>
      <c r="F38" s="297"/>
      <c r="G38" s="284"/>
      <c r="H38" s="297"/>
      <c r="I38" s="297"/>
      <c r="J38" s="297" t="str">
        <f>'Cenove indexy'!J37</f>
        <v>Index spotřebitelských cen</v>
      </c>
      <c r="K38" s="297"/>
      <c r="L38" s="297"/>
      <c r="M38" s="297"/>
      <c r="N38" s="297"/>
      <c r="O38" s="285"/>
      <c r="P38" s="310">
        <f>IF(ISBLANK(J38),0,MATCH(J38,$B$5:$B$12,))</f>
        <v>1</v>
      </c>
    </row>
    <row r="39" spans="2:16" ht="12.75" customHeight="1"/>
    <row r="40" spans="2:16">
      <c r="B40" s="6" t="s">
        <v>73</v>
      </c>
    </row>
    <row r="41" spans="2:16" ht="12.75" customHeight="1"/>
    <row r="42" spans="2:16">
      <c r="B42" s="43" t="s">
        <v>28</v>
      </c>
      <c r="C42" s="43" t="s">
        <v>53</v>
      </c>
      <c r="D42" s="44"/>
      <c r="E42" s="44"/>
      <c r="F42" s="44"/>
      <c r="G42" s="43"/>
      <c r="H42" s="727"/>
      <c r="I42" s="728"/>
      <c r="J42" s="45"/>
      <c r="K42" s="44"/>
      <c r="L42" s="44"/>
      <c r="M42" s="44"/>
      <c r="N42" s="44"/>
      <c r="O42" s="44"/>
    </row>
    <row r="43" spans="2:16">
      <c r="B43" s="46" t="s">
        <v>15</v>
      </c>
      <c r="C43" s="37" t="s">
        <v>87</v>
      </c>
      <c r="D43" s="38"/>
      <c r="E43" s="337"/>
      <c r="F43" s="47">
        <f>INDEX($F$5:$O$12,$P43,MATCH(F$4,$F$4:$O$4,))</f>
        <v>1</v>
      </c>
      <c r="G43" s="47">
        <f t="shared" ref="G43:O58" si="2">INDEX($F$5:$O$12,$P43,MATCH(G$4,$F$4:$O$4,))</f>
        <v>1</v>
      </c>
      <c r="H43" s="47">
        <f t="shared" si="2"/>
        <v>1</v>
      </c>
      <c r="I43" s="47">
        <f t="shared" si="2"/>
        <v>1</v>
      </c>
      <c r="J43" s="47">
        <f t="shared" si="2"/>
        <v>1</v>
      </c>
      <c r="K43" s="47">
        <f t="shared" si="2"/>
        <v>1</v>
      </c>
      <c r="L43" s="47">
        <f t="shared" si="2"/>
        <v>1</v>
      </c>
      <c r="M43" s="47">
        <f t="shared" si="2"/>
        <v>1</v>
      </c>
      <c r="N43" s="47">
        <f t="shared" si="2"/>
        <v>1</v>
      </c>
      <c r="O43" s="47">
        <f t="shared" si="2"/>
        <v>1</v>
      </c>
      <c r="P43" s="40">
        <f t="shared" ref="P43:P61" si="3">P17</f>
        <v>3</v>
      </c>
    </row>
    <row r="44" spans="2:16">
      <c r="B44" s="46" t="s">
        <v>16</v>
      </c>
      <c r="C44" s="37" t="s">
        <v>253</v>
      </c>
      <c r="D44" s="38"/>
      <c r="E44" s="337"/>
      <c r="F44" s="47">
        <f t="shared" ref="F44:O59" si="4">INDEX($F$5:$O$12,$P44,MATCH(F$4,$F$4:$O$4,))</f>
        <v>1</v>
      </c>
      <c r="G44" s="47">
        <f t="shared" si="2"/>
        <v>1</v>
      </c>
      <c r="H44" s="47">
        <f t="shared" si="2"/>
        <v>1</v>
      </c>
      <c r="I44" s="47">
        <f t="shared" si="2"/>
        <v>1</v>
      </c>
      <c r="J44" s="47">
        <f t="shared" si="2"/>
        <v>1</v>
      </c>
      <c r="K44" s="47">
        <f t="shared" si="2"/>
        <v>1</v>
      </c>
      <c r="L44" s="47">
        <f t="shared" si="2"/>
        <v>1</v>
      </c>
      <c r="M44" s="47">
        <f t="shared" si="2"/>
        <v>1</v>
      </c>
      <c r="N44" s="47">
        <f t="shared" si="2"/>
        <v>1</v>
      </c>
      <c r="O44" s="47">
        <f t="shared" si="2"/>
        <v>1</v>
      </c>
      <c r="P44" s="40">
        <f t="shared" si="3"/>
        <v>4</v>
      </c>
    </row>
    <row r="45" spans="2:16">
      <c r="B45" s="46">
        <v>12</v>
      </c>
      <c r="C45" s="37" t="s">
        <v>1</v>
      </c>
      <c r="D45" s="38"/>
      <c r="E45" s="337"/>
      <c r="F45" s="47">
        <f t="shared" si="4"/>
        <v>1</v>
      </c>
      <c r="G45" s="47">
        <f t="shared" si="2"/>
        <v>1</v>
      </c>
      <c r="H45" s="47">
        <f t="shared" si="2"/>
        <v>1</v>
      </c>
      <c r="I45" s="47">
        <f t="shared" si="2"/>
        <v>1</v>
      </c>
      <c r="J45" s="47">
        <f t="shared" si="2"/>
        <v>1</v>
      </c>
      <c r="K45" s="47">
        <f t="shared" si="2"/>
        <v>1</v>
      </c>
      <c r="L45" s="47">
        <f t="shared" si="2"/>
        <v>1</v>
      </c>
      <c r="M45" s="47">
        <f t="shared" si="2"/>
        <v>1</v>
      </c>
      <c r="N45" s="47">
        <f t="shared" si="2"/>
        <v>1</v>
      </c>
      <c r="O45" s="47">
        <f t="shared" si="2"/>
        <v>1</v>
      </c>
      <c r="P45" s="40">
        <f t="shared" si="3"/>
        <v>6</v>
      </c>
    </row>
    <row r="46" spans="2:16">
      <c r="B46" s="46">
        <v>13</v>
      </c>
      <c r="C46" s="37" t="s">
        <v>2</v>
      </c>
      <c r="D46" s="38"/>
      <c r="E46" s="337"/>
      <c r="F46" s="47">
        <f t="shared" si="4"/>
        <v>1</v>
      </c>
      <c r="G46" s="47">
        <f t="shared" si="2"/>
        <v>1</v>
      </c>
      <c r="H46" s="47">
        <f t="shared" si="2"/>
        <v>1</v>
      </c>
      <c r="I46" s="47">
        <f t="shared" si="2"/>
        <v>1</v>
      </c>
      <c r="J46" s="47">
        <f t="shared" si="2"/>
        <v>1</v>
      </c>
      <c r="K46" s="47">
        <f t="shared" si="2"/>
        <v>1</v>
      </c>
      <c r="L46" s="47">
        <f t="shared" si="2"/>
        <v>1</v>
      </c>
      <c r="M46" s="47">
        <f t="shared" si="2"/>
        <v>1</v>
      </c>
      <c r="N46" s="47">
        <f t="shared" si="2"/>
        <v>1</v>
      </c>
      <c r="O46" s="47">
        <f t="shared" si="2"/>
        <v>1</v>
      </c>
      <c r="P46" s="40">
        <f t="shared" si="3"/>
        <v>6</v>
      </c>
    </row>
    <row r="47" spans="2:16">
      <c r="B47" s="46" t="s">
        <v>21</v>
      </c>
      <c r="C47" s="37" t="s">
        <v>47</v>
      </c>
      <c r="D47" s="38"/>
      <c r="E47" s="337"/>
      <c r="F47" s="47">
        <f t="shared" si="4"/>
        <v>1</v>
      </c>
      <c r="G47" s="47">
        <f t="shared" si="2"/>
        <v>1</v>
      </c>
      <c r="H47" s="47">
        <f t="shared" si="2"/>
        <v>1</v>
      </c>
      <c r="I47" s="47">
        <f t="shared" si="2"/>
        <v>1</v>
      </c>
      <c r="J47" s="47">
        <f t="shared" si="2"/>
        <v>1</v>
      </c>
      <c r="K47" s="47">
        <f t="shared" si="2"/>
        <v>1</v>
      </c>
      <c r="L47" s="47">
        <f t="shared" si="2"/>
        <v>1</v>
      </c>
      <c r="M47" s="47">
        <f t="shared" si="2"/>
        <v>1</v>
      </c>
      <c r="N47" s="47">
        <f t="shared" si="2"/>
        <v>1</v>
      </c>
      <c r="O47" s="47">
        <f t="shared" si="2"/>
        <v>1</v>
      </c>
      <c r="P47" s="40">
        <f t="shared" si="3"/>
        <v>7</v>
      </c>
    </row>
    <row r="48" spans="2:16">
      <c r="B48" s="46" t="s">
        <v>22</v>
      </c>
      <c r="C48" s="37" t="s">
        <v>48</v>
      </c>
      <c r="D48" s="38"/>
      <c r="E48" s="337"/>
      <c r="F48" s="47">
        <f t="shared" si="4"/>
        <v>1</v>
      </c>
      <c r="G48" s="47">
        <f t="shared" si="2"/>
        <v>1</v>
      </c>
      <c r="H48" s="47">
        <f t="shared" si="2"/>
        <v>1</v>
      </c>
      <c r="I48" s="47">
        <f t="shared" si="2"/>
        <v>1</v>
      </c>
      <c r="J48" s="47">
        <f t="shared" si="2"/>
        <v>1</v>
      </c>
      <c r="K48" s="47">
        <f t="shared" si="2"/>
        <v>1</v>
      </c>
      <c r="L48" s="47">
        <f t="shared" si="2"/>
        <v>1</v>
      </c>
      <c r="M48" s="47">
        <f t="shared" si="2"/>
        <v>1</v>
      </c>
      <c r="N48" s="47">
        <f t="shared" si="2"/>
        <v>1</v>
      </c>
      <c r="O48" s="47">
        <f t="shared" si="2"/>
        <v>1</v>
      </c>
      <c r="P48" s="40">
        <f t="shared" si="3"/>
        <v>7</v>
      </c>
    </row>
    <row r="49" spans="2:16">
      <c r="B49" s="46">
        <v>15</v>
      </c>
      <c r="C49" s="37" t="s">
        <v>35</v>
      </c>
      <c r="D49" s="38"/>
      <c r="E49" s="337"/>
      <c r="F49" s="47">
        <f t="shared" si="4"/>
        <v>1</v>
      </c>
      <c r="G49" s="47">
        <f t="shared" si="2"/>
        <v>1</v>
      </c>
      <c r="H49" s="47">
        <f t="shared" si="2"/>
        <v>1</v>
      </c>
      <c r="I49" s="47">
        <f t="shared" si="2"/>
        <v>1</v>
      </c>
      <c r="J49" s="47">
        <f t="shared" si="2"/>
        <v>1</v>
      </c>
      <c r="K49" s="47">
        <f t="shared" si="2"/>
        <v>1</v>
      </c>
      <c r="L49" s="47">
        <f t="shared" si="2"/>
        <v>1</v>
      </c>
      <c r="M49" s="47">
        <f t="shared" si="2"/>
        <v>1</v>
      </c>
      <c r="N49" s="47">
        <f t="shared" si="2"/>
        <v>1</v>
      </c>
      <c r="O49" s="47">
        <f t="shared" si="2"/>
        <v>1</v>
      </c>
      <c r="P49" s="40">
        <f t="shared" si="3"/>
        <v>7</v>
      </c>
    </row>
    <row r="50" spans="2:16">
      <c r="B50" s="46" t="s">
        <v>23</v>
      </c>
      <c r="C50" s="37" t="s">
        <v>49</v>
      </c>
      <c r="D50" s="38"/>
      <c r="E50" s="337"/>
      <c r="F50" s="47">
        <f t="shared" si="4"/>
        <v>1</v>
      </c>
      <c r="G50" s="47">
        <f t="shared" si="2"/>
        <v>1</v>
      </c>
      <c r="H50" s="47">
        <f t="shared" si="2"/>
        <v>1</v>
      </c>
      <c r="I50" s="47">
        <f t="shared" si="2"/>
        <v>1</v>
      </c>
      <c r="J50" s="47">
        <f t="shared" si="2"/>
        <v>1</v>
      </c>
      <c r="K50" s="47">
        <f t="shared" si="2"/>
        <v>1</v>
      </c>
      <c r="L50" s="47">
        <f t="shared" si="2"/>
        <v>1</v>
      </c>
      <c r="M50" s="47">
        <f t="shared" si="2"/>
        <v>1</v>
      </c>
      <c r="N50" s="47">
        <f t="shared" si="2"/>
        <v>1</v>
      </c>
      <c r="O50" s="47">
        <f t="shared" si="2"/>
        <v>1</v>
      </c>
      <c r="P50" s="40">
        <f t="shared" si="3"/>
        <v>2</v>
      </c>
    </row>
    <row r="51" spans="2:16">
      <c r="B51" s="46" t="s">
        <v>24</v>
      </c>
      <c r="C51" s="37" t="s">
        <v>50</v>
      </c>
      <c r="D51" s="38"/>
      <c r="E51" s="337"/>
      <c r="F51" s="47">
        <f t="shared" si="4"/>
        <v>1</v>
      </c>
      <c r="G51" s="47">
        <f t="shared" si="2"/>
        <v>1</v>
      </c>
      <c r="H51" s="47">
        <f t="shared" si="2"/>
        <v>1</v>
      </c>
      <c r="I51" s="47">
        <f t="shared" si="2"/>
        <v>1</v>
      </c>
      <c r="J51" s="47">
        <f t="shared" si="2"/>
        <v>1</v>
      </c>
      <c r="K51" s="47">
        <f t="shared" si="2"/>
        <v>1</v>
      </c>
      <c r="L51" s="47">
        <f t="shared" si="2"/>
        <v>1</v>
      </c>
      <c r="M51" s="47">
        <f t="shared" si="2"/>
        <v>1</v>
      </c>
      <c r="N51" s="47">
        <f t="shared" si="2"/>
        <v>1</v>
      </c>
      <c r="O51" s="47">
        <f t="shared" si="2"/>
        <v>1</v>
      </c>
      <c r="P51" s="40">
        <f t="shared" si="3"/>
        <v>2</v>
      </c>
    </row>
    <row r="52" spans="2:16">
      <c r="B52" s="46" t="s">
        <v>33</v>
      </c>
      <c r="C52" s="37" t="s">
        <v>51</v>
      </c>
      <c r="D52" s="38"/>
      <c r="E52" s="337"/>
      <c r="F52" s="47">
        <f t="shared" si="4"/>
        <v>1</v>
      </c>
      <c r="G52" s="47">
        <f t="shared" si="2"/>
        <v>1</v>
      </c>
      <c r="H52" s="47">
        <f t="shared" si="2"/>
        <v>1</v>
      </c>
      <c r="I52" s="47">
        <f t="shared" si="2"/>
        <v>1</v>
      </c>
      <c r="J52" s="47">
        <f t="shared" si="2"/>
        <v>1</v>
      </c>
      <c r="K52" s="47">
        <f t="shared" si="2"/>
        <v>1</v>
      </c>
      <c r="L52" s="47">
        <f t="shared" si="2"/>
        <v>1</v>
      </c>
      <c r="M52" s="47">
        <f t="shared" si="2"/>
        <v>1</v>
      </c>
      <c r="N52" s="47">
        <f t="shared" si="2"/>
        <v>1</v>
      </c>
      <c r="O52" s="47">
        <f t="shared" si="2"/>
        <v>1</v>
      </c>
      <c r="P52" s="40">
        <f t="shared" si="3"/>
        <v>2</v>
      </c>
    </row>
    <row r="53" spans="2:16">
      <c r="B53" s="46" t="s">
        <v>34</v>
      </c>
      <c r="C53" s="37" t="s">
        <v>52</v>
      </c>
      <c r="D53" s="38"/>
      <c r="E53" s="337"/>
      <c r="F53" s="47">
        <f t="shared" si="4"/>
        <v>1</v>
      </c>
      <c r="G53" s="47">
        <f t="shared" si="2"/>
        <v>1</v>
      </c>
      <c r="H53" s="47">
        <f t="shared" si="2"/>
        <v>1</v>
      </c>
      <c r="I53" s="47">
        <f t="shared" si="2"/>
        <v>1</v>
      </c>
      <c r="J53" s="47">
        <f t="shared" si="2"/>
        <v>1</v>
      </c>
      <c r="K53" s="47">
        <f t="shared" si="2"/>
        <v>1</v>
      </c>
      <c r="L53" s="47">
        <f t="shared" si="2"/>
        <v>1</v>
      </c>
      <c r="M53" s="47">
        <f t="shared" si="2"/>
        <v>1</v>
      </c>
      <c r="N53" s="47">
        <f t="shared" si="2"/>
        <v>1</v>
      </c>
      <c r="O53" s="47">
        <f t="shared" si="2"/>
        <v>1</v>
      </c>
      <c r="P53" s="40">
        <f t="shared" si="3"/>
        <v>2</v>
      </c>
    </row>
    <row r="54" spans="2:16">
      <c r="B54" s="46">
        <v>18</v>
      </c>
      <c r="C54" s="37" t="s">
        <v>6</v>
      </c>
      <c r="D54" s="38"/>
      <c r="E54" s="337"/>
      <c r="F54" s="47">
        <f t="shared" si="4"/>
        <v>1</v>
      </c>
      <c r="G54" s="47">
        <f t="shared" si="2"/>
        <v>1</v>
      </c>
      <c r="H54" s="47">
        <f t="shared" si="2"/>
        <v>1</v>
      </c>
      <c r="I54" s="47">
        <f t="shared" si="2"/>
        <v>1</v>
      </c>
      <c r="J54" s="47">
        <f t="shared" si="2"/>
        <v>1</v>
      </c>
      <c r="K54" s="47">
        <f t="shared" si="2"/>
        <v>1</v>
      </c>
      <c r="L54" s="47">
        <f t="shared" si="2"/>
        <v>1</v>
      </c>
      <c r="M54" s="47">
        <f t="shared" si="2"/>
        <v>1</v>
      </c>
      <c r="N54" s="47">
        <f t="shared" si="2"/>
        <v>1</v>
      </c>
      <c r="O54" s="47">
        <f t="shared" si="2"/>
        <v>1</v>
      </c>
      <c r="P54" s="40">
        <f t="shared" si="3"/>
        <v>1</v>
      </c>
    </row>
    <row r="55" spans="2:16">
      <c r="B55" s="46">
        <v>19</v>
      </c>
      <c r="C55" s="37" t="s">
        <v>7</v>
      </c>
      <c r="D55" s="38"/>
      <c r="E55" s="337"/>
      <c r="F55" s="47">
        <f t="shared" si="4"/>
        <v>1</v>
      </c>
      <c r="G55" s="47">
        <f t="shared" si="2"/>
        <v>1</v>
      </c>
      <c r="H55" s="47">
        <f t="shared" si="2"/>
        <v>1</v>
      </c>
      <c r="I55" s="47">
        <f t="shared" si="2"/>
        <v>1</v>
      </c>
      <c r="J55" s="47">
        <f t="shared" si="2"/>
        <v>1</v>
      </c>
      <c r="K55" s="47">
        <f t="shared" si="2"/>
        <v>1</v>
      </c>
      <c r="L55" s="47">
        <f t="shared" si="2"/>
        <v>1</v>
      </c>
      <c r="M55" s="47">
        <f t="shared" si="2"/>
        <v>1</v>
      </c>
      <c r="N55" s="47">
        <f t="shared" si="2"/>
        <v>1</v>
      </c>
      <c r="O55" s="47">
        <f t="shared" si="2"/>
        <v>1</v>
      </c>
      <c r="P55" s="40">
        <f t="shared" si="3"/>
        <v>7</v>
      </c>
    </row>
    <row r="56" spans="2:16">
      <c r="B56" s="46">
        <v>20</v>
      </c>
      <c r="C56" s="37" t="s">
        <v>8</v>
      </c>
      <c r="D56" s="38"/>
      <c r="E56" s="337"/>
      <c r="F56" s="47">
        <f t="shared" si="4"/>
        <v>1</v>
      </c>
      <c r="G56" s="47">
        <f t="shared" si="2"/>
        <v>1</v>
      </c>
      <c r="H56" s="47">
        <f t="shared" si="2"/>
        <v>1</v>
      </c>
      <c r="I56" s="47">
        <f t="shared" si="2"/>
        <v>1</v>
      </c>
      <c r="J56" s="47">
        <f t="shared" si="2"/>
        <v>1</v>
      </c>
      <c r="K56" s="47">
        <f t="shared" si="2"/>
        <v>1</v>
      </c>
      <c r="L56" s="47">
        <f t="shared" si="2"/>
        <v>1</v>
      </c>
      <c r="M56" s="47">
        <f t="shared" si="2"/>
        <v>1</v>
      </c>
      <c r="N56" s="47">
        <f t="shared" si="2"/>
        <v>1</v>
      </c>
      <c r="O56" s="47">
        <f t="shared" si="2"/>
        <v>1</v>
      </c>
      <c r="P56" s="40">
        <f t="shared" si="3"/>
        <v>7</v>
      </c>
    </row>
    <row r="57" spans="2:16">
      <c r="B57" s="46">
        <v>21</v>
      </c>
      <c r="C57" s="37" t="s">
        <v>9</v>
      </c>
      <c r="D57" s="38"/>
      <c r="E57" s="337"/>
      <c r="F57" s="47">
        <f t="shared" si="4"/>
        <v>1</v>
      </c>
      <c r="G57" s="47">
        <f t="shared" si="2"/>
        <v>1</v>
      </c>
      <c r="H57" s="47">
        <f t="shared" si="2"/>
        <v>1</v>
      </c>
      <c r="I57" s="47">
        <f t="shared" si="2"/>
        <v>1</v>
      </c>
      <c r="J57" s="47">
        <f t="shared" si="2"/>
        <v>1</v>
      </c>
      <c r="K57" s="47">
        <f t="shared" si="2"/>
        <v>1</v>
      </c>
      <c r="L57" s="47">
        <f t="shared" si="2"/>
        <v>1</v>
      </c>
      <c r="M57" s="47">
        <f t="shared" si="2"/>
        <v>1</v>
      </c>
      <c r="N57" s="47">
        <f t="shared" si="2"/>
        <v>1</v>
      </c>
      <c r="O57" s="47">
        <f t="shared" si="2"/>
        <v>1</v>
      </c>
      <c r="P57" s="40">
        <f t="shared" si="3"/>
        <v>7</v>
      </c>
    </row>
    <row r="58" spans="2:16">
      <c r="B58" s="46">
        <v>22</v>
      </c>
      <c r="C58" s="37" t="s">
        <v>10</v>
      </c>
      <c r="D58" s="38"/>
      <c r="E58" s="337"/>
      <c r="F58" s="47">
        <f t="shared" si="4"/>
        <v>1</v>
      </c>
      <c r="G58" s="47">
        <f t="shared" si="2"/>
        <v>1</v>
      </c>
      <c r="H58" s="47">
        <f t="shared" si="2"/>
        <v>1</v>
      </c>
      <c r="I58" s="47">
        <f t="shared" si="2"/>
        <v>1</v>
      </c>
      <c r="J58" s="47">
        <f t="shared" si="2"/>
        <v>1</v>
      </c>
      <c r="K58" s="47">
        <f t="shared" si="2"/>
        <v>1</v>
      </c>
      <c r="L58" s="47">
        <f t="shared" si="2"/>
        <v>1</v>
      </c>
      <c r="M58" s="47">
        <f t="shared" si="2"/>
        <v>1</v>
      </c>
      <c r="N58" s="47">
        <f t="shared" si="2"/>
        <v>1</v>
      </c>
      <c r="O58" s="47">
        <f t="shared" si="2"/>
        <v>1</v>
      </c>
      <c r="P58" s="40">
        <f t="shared" si="3"/>
        <v>1</v>
      </c>
    </row>
    <row r="59" spans="2:16">
      <c r="B59" s="46">
        <v>23</v>
      </c>
      <c r="C59" s="37" t="s">
        <v>11</v>
      </c>
      <c r="D59" s="38"/>
      <c r="E59" s="337"/>
      <c r="F59" s="47">
        <f t="shared" si="4"/>
        <v>1</v>
      </c>
      <c r="G59" s="47">
        <f t="shared" si="4"/>
        <v>1</v>
      </c>
      <c r="H59" s="47">
        <f t="shared" si="4"/>
        <v>1</v>
      </c>
      <c r="I59" s="47">
        <f t="shared" si="4"/>
        <v>1</v>
      </c>
      <c r="J59" s="47">
        <f t="shared" si="4"/>
        <v>1</v>
      </c>
      <c r="K59" s="47">
        <f t="shared" si="4"/>
        <v>1</v>
      </c>
      <c r="L59" s="47">
        <f t="shared" si="4"/>
        <v>1</v>
      </c>
      <c r="M59" s="47">
        <f t="shared" si="4"/>
        <v>1</v>
      </c>
      <c r="N59" s="47">
        <f t="shared" si="4"/>
        <v>1</v>
      </c>
      <c r="O59" s="47">
        <f t="shared" si="4"/>
        <v>1</v>
      </c>
      <c r="P59" s="40">
        <f t="shared" si="3"/>
        <v>1</v>
      </c>
    </row>
    <row r="60" spans="2:16">
      <c r="B60" s="46">
        <v>24</v>
      </c>
      <c r="C60" s="37" t="s">
        <v>12</v>
      </c>
      <c r="D60" s="38"/>
      <c r="E60" s="337"/>
      <c r="F60" s="47">
        <f t="shared" ref="F60:O64" si="5">INDEX($F$5:$O$12,$P60,MATCH(F$4,$F$4:$O$4,))</f>
        <v>1</v>
      </c>
      <c r="G60" s="47">
        <f t="shared" si="5"/>
        <v>1</v>
      </c>
      <c r="H60" s="47">
        <f t="shared" si="5"/>
        <v>1</v>
      </c>
      <c r="I60" s="47">
        <f t="shared" si="5"/>
        <v>1</v>
      </c>
      <c r="J60" s="47">
        <f t="shared" si="5"/>
        <v>1</v>
      </c>
      <c r="K60" s="47">
        <f t="shared" si="5"/>
        <v>1</v>
      </c>
      <c r="L60" s="47">
        <f t="shared" si="5"/>
        <v>1</v>
      </c>
      <c r="M60" s="47">
        <f t="shared" si="5"/>
        <v>1</v>
      </c>
      <c r="N60" s="47">
        <f t="shared" si="5"/>
        <v>1</v>
      </c>
      <c r="O60" s="47">
        <f t="shared" si="5"/>
        <v>1</v>
      </c>
      <c r="P60" s="40">
        <f t="shared" si="3"/>
        <v>1</v>
      </c>
    </row>
    <row r="61" spans="2:16">
      <c r="B61" s="46">
        <v>25</v>
      </c>
      <c r="C61" s="37" t="s">
        <v>13</v>
      </c>
      <c r="D61" s="38"/>
      <c r="E61" s="337"/>
      <c r="F61" s="47">
        <f t="shared" si="5"/>
        <v>1</v>
      </c>
      <c r="G61" s="47">
        <f t="shared" si="5"/>
        <v>1</v>
      </c>
      <c r="H61" s="47">
        <f t="shared" si="5"/>
        <v>1</v>
      </c>
      <c r="I61" s="47">
        <f t="shared" si="5"/>
        <v>1</v>
      </c>
      <c r="J61" s="47">
        <f t="shared" si="5"/>
        <v>1</v>
      </c>
      <c r="K61" s="47">
        <f t="shared" si="5"/>
        <v>1</v>
      </c>
      <c r="L61" s="47">
        <f t="shared" si="5"/>
        <v>1</v>
      </c>
      <c r="M61" s="47">
        <f t="shared" si="5"/>
        <v>1</v>
      </c>
      <c r="N61" s="47">
        <f t="shared" si="5"/>
        <v>1</v>
      </c>
      <c r="O61" s="47">
        <f t="shared" si="5"/>
        <v>1</v>
      </c>
      <c r="P61" s="40">
        <f t="shared" si="3"/>
        <v>1</v>
      </c>
    </row>
    <row r="62" spans="2:16">
      <c r="B62" s="533"/>
      <c r="C62" s="534"/>
      <c r="D62" s="337"/>
      <c r="E62" s="337"/>
      <c r="F62" s="535"/>
      <c r="G62" s="535"/>
      <c r="H62" s="535"/>
      <c r="I62" s="535"/>
      <c r="J62" s="535"/>
      <c r="K62" s="535"/>
      <c r="L62" s="535"/>
      <c r="M62" s="535"/>
      <c r="N62" s="535"/>
      <c r="O62" s="535"/>
    </row>
    <row r="63" spans="2:16">
      <c r="B63" s="46">
        <v>97</v>
      </c>
      <c r="C63" s="37" t="s">
        <v>68</v>
      </c>
      <c r="D63" s="38"/>
      <c r="E63" s="337"/>
      <c r="F63" s="47">
        <f t="shared" si="5"/>
        <v>1</v>
      </c>
      <c r="G63" s="47">
        <f t="shared" si="5"/>
        <v>1</v>
      </c>
      <c r="H63" s="47">
        <f t="shared" si="5"/>
        <v>1</v>
      </c>
      <c r="I63" s="47">
        <f t="shared" si="5"/>
        <v>1</v>
      </c>
      <c r="J63" s="47">
        <f t="shared" si="5"/>
        <v>1</v>
      </c>
      <c r="K63" s="47">
        <f t="shared" si="5"/>
        <v>1</v>
      </c>
      <c r="L63" s="47">
        <f t="shared" si="5"/>
        <v>1</v>
      </c>
      <c r="M63" s="47">
        <f t="shared" si="5"/>
        <v>1</v>
      </c>
      <c r="N63" s="47">
        <f t="shared" si="5"/>
        <v>1</v>
      </c>
      <c r="O63" s="47">
        <f t="shared" si="5"/>
        <v>1</v>
      </c>
      <c r="P63" s="40">
        <f t="shared" ref="P63:P64" si="6">P37</f>
        <v>1</v>
      </c>
    </row>
    <row r="64" spans="2:16">
      <c r="B64" s="46">
        <v>98</v>
      </c>
      <c r="C64" s="37" t="s">
        <v>37</v>
      </c>
      <c r="D64" s="38"/>
      <c r="E64" s="337"/>
      <c r="F64" s="47">
        <f t="shared" si="5"/>
        <v>1</v>
      </c>
      <c r="G64" s="47">
        <f t="shared" si="5"/>
        <v>1</v>
      </c>
      <c r="H64" s="47">
        <f t="shared" si="5"/>
        <v>1</v>
      </c>
      <c r="I64" s="47">
        <f t="shared" si="5"/>
        <v>1</v>
      </c>
      <c r="J64" s="47">
        <f t="shared" si="5"/>
        <v>1</v>
      </c>
      <c r="K64" s="47">
        <f t="shared" si="5"/>
        <v>1</v>
      </c>
      <c r="L64" s="47">
        <f t="shared" si="5"/>
        <v>1</v>
      </c>
      <c r="M64" s="47">
        <f t="shared" si="5"/>
        <v>1</v>
      </c>
      <c r="N64" s="47">
        <f t="shared" si="5"/>
        <v>1</v>
      </c>
      <c r="O64" s="47">
        <f t="shared" si="5"/>
        <v>1</v>
      </c>
      <c r="P64" s="40">
        <f t="shared" si="6"/>
        <v>1</v>
      </c>
    </row>
    <row r="65" ht="12.75" customHeight="1"/>
  </sheetData>
  <sheetProtection algorithmName="SHA-512" hashValue="eQrMxuWL8pZzmwk89dDUT7brQKnuj3/Xx2qz30zndElVgm00OhQ2YIFZbbIUh4rPQwtKG1rE64tgmaFdhJ0v5g==" saltValue="o6MZS8Dq8utmd2oW6myxyw==" spinCount="100000" sheet="1" objects="1" scenarios="1"/>
  <mergeCells count="10">
    <mergeCell ref="H42:I42"/>
    <mergeCell ref="B5:D5"/>
    <mergeCell ref="B6:D6"/>
    <mergeCell ref="B7:D7"/>
    <mergeCell ref="B8:D8"/>
    <mergeCell ref="H16:I16"/>
    <mergeCell ref="B9:D9"/>
    <mergeCell ref="B10:D10"/>
    <mergeCell ref="B11:D11"/>
    <mergeCell ref="B12:D12"/>
  </mergeCells>
  <pageMargins left="0.70866141732283472" right="0.70866141732283472" top="0.78740157480314965" bottom="0.78740157480314965" header="0.31496062992125984" footer="0.31496062992125984"/>
  <pageSetup paperSize="9" scale="94" orientation="landscape" r:id="rId1"/>
  <headerFooter>
    <oddHeader>&amp;F</oddHeader>
    <oddFooter>&amp;A</oddFooter>
  </headerFooter>
  <ignoredErrors>
    <ignoredError sqref="E5:O1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theme="5"/>
    <pageSetUpPr fitToPage="1"/>
  </sheetPr>
  <dimension ref="A1:N43"/>
  <sheetViews>
    <sheetView showGridLines="0" zoomScaleNormal="100" zoomScaleSheetLayoutView="100" workbookViewId="0">
      <selection activeCell="D6" sqref="D6"/>
    </sheetView>
  </sheetViews>
  <sheetFormatPr defaultColWidth="0" defaultRowHeight="12.75" zeroHeight="1"/>
  <cols>
    <col min="1" max="1" width="4.7109375" customWidth="1"/>
    <col min="2" max="2" width="48.28515625" customWidth="1"/>
    <col min="3" max="3" width="10.7109375" customWidth="1"/>
    <col min="4" max="4" width="11.42578125" bestFit="1" customWidth="1"/>
    <col min="5" max="13" width="10.7109375" customWidth="1"/>
    <col min="14" max="14" width="4.7109375" style="5" customWidth="1"/>
    <col min="15" max="16384" width="9.140625" style="5" hidden="1"/>
  </cols>
  <sheetData>
    <row r="1" spans="1:14" customFormat="1">
      <c r="A1" s="239"/>
      <c r="B1" s="239"/>
      <c r="C1" s="239"/>
      <c r="D1" s="239"/>
      <c r="E1" s="239"/>
      <c r="F1" s="239"/>
      <c r="G1" s="239"/>
      <c r="H1" s="239"/>
      <c r="I1" s="239"/>
      <c r="J1" s="239"/>
      <c r="K1" s="239"/>
      <c r="L1" s="239"/>
      <c r="M1" s="239"/>
      <c r="N1" s="239"/>
    </row>
    <row r="2" spans="1:14" customFormat="1">
      <c r="A2" s="239"/>
      <c r="B2" s="259" t="s">
        <v>89</v>
      </c>
      <c r="C2" s="239"/>
      <c r="D2" s="239"/>
      <c r="E2" s="239"/>
      <c r="F2" s="239"/>
      <c r="G2" s="239"/>
      <c r="H2" s="239"/>
      <c r="I2" s="239"/>
      <c r="J2" s="239"/>
      <c r="K2" s="239"/>
      <c r="L2" s="239"/>
      <c r="M2" s="239"/>
      <c r="N2" s="239"/>
    </row>
    <row r="3" spans="1:14">
      <c r="A3" s="239"/>
      <c r="B3" s="239"/>
      <c r="C3" s="239"/>
      <c r="D3" s="731" t="s">
        <v>90</v>
      </c>
      <c r="E3" s="731"/>
      <c r="F3" s="731"/>
      <c r="G3" s="731"/>
      <c r="H3" s="731"/>
      <c r="I3" s="731"/>
      <c r="J3" s="731"/>
      <c r="K3" s="731"/>
      <c r="L3" s="731"/>
      <c r="M3" s="731"/>
      <c r="N3" s="239"/>
    </row>
    <row r="4" spans="1:14" ht="13.5" thickBot="1">
      <c r="A4" s="239"/>
      <c r="B4" s="546"/>
      <c r="C4" s="547"/>
      <c r="D4" s="512">
        <f>VR</f>
        <v>1</v>
      </c>
      <c r="E4" s="512">
        <f>D4+1</f>
        <v>2</v>
      </c>
      <c r="F4" s="512">
        <f t="shared" ref="F4:M4" si="0">E4+1</f>
        <v>3</v>
      </c>
      <c r="G4" s="512">
        <f t="shared" si="0"/>
        <v>4</v>
      </c>
      <c r="H4" s="512">
        <f t="shared" si="0"/>
        <v>5</v>
      </c>
      <c r="I4" s="512">
        <f t="shared" si="0"/>
        <v>6</v>
      </c>
      <c r="J4" s="512">
        <f t="shared" si="0"/>
        <v>7</v>
      </c>
      <c r="K4" s="512">
        <f t="shared" si="0"/>
        <v>8</v>
      </c>
      <c r="L4" s="512">
        <f t="shared" si="0"/>
        <v>9</v>
      </c>
      <c r="M4" s="512">
        <f t="shared" si="0"/>
        <v>10</v>
      </c>
      <c r="N4" s="239"/>
    </row>
    <row r="5" spans="1:14" ht="13.5" thickTop="1">
      <c r="A5" s="239"/>
      <c r="B5" s="281" t="s">
        <v>150</v>
      </c>
      <c r="C5" s="281" t="s">
        <v>26</v>
      </c>
      <c r="D5" s="548">
        <f t="shared" ref="D5:M5" si="1">PP</f>
        <v>371288</v>
      </c>
      <c r="E5" s="548">
        <f t="shared" si="1"/>
        <v>371288</v>
      </c>
      <c r="F5" s="548">
        <f t="shared" si="1"/>
        <v>371288</v>
      </c>
      <c r="G5" s="548">
        <f t="shared" si="1"/>
        <v>371288</v>
      </c>
      <c r="H5" s="548">
        <f t="shared" si="1"/>
        <v>371288</v>
      </c>
      <c r="I5" s="548">
        <f t="shared" si="1"/>
        <v>371288</v>
      </c>
      <c r="J5" s="548">
        <f t="shared" si="1"/>
        <v>371288</v>
      </c>
      <c r="K5" s="548">
        <f t="shared" si="1"/>
        <v>371288</v>
      </c>
      <c r="L5" s="548">
        <f t="shared" si="1"/>
        <v>371288</v>
      </c>
      <c r="M5" s="548">
        <f t="shared" si="1"/>
        <v>371288</v>
      </c>
      <c r="N5" s="239"/>
    </row>
    <row r="6" spans="1:14">
      <c r="A6" s="239"/>
      <c r="B6" s="281" t="s">
        <v>221</v>
      </c>
      <c r="C6" s="281" t="s">
        <v>26</v>
      </c>
      <c r="D6" s="266"/>
      <c r="E6" s="266"/>
      <c r="F6" s="266"/>
      <c r="G6" s="266"/>
      <c r="H6" s="266"/>
      <c r="I6" s="266"/>
      <c r="J6" s="266"/>
      <c r="K6" s="266"/>
      <c r="L6" s="266"/>
      <c r="M6" s="266"/>
      <c r="N6" s="239"/>
    </row>
    <row r="7" spans="1:14">
      <c r="A7" s="239"/>
      <c r="B7" s="281" t="s">
        <v>220</v>
      </c>
      <c r="C7" s="281" t="s">
        <v>32</v>
      </c>
      <c r="D7" s="549">
        <f>IF(D6=0,0,(D6/D5-1))</f>
        <v>0</v>
      </c>
      <c r="E7" s="549">
        <f t="shared" ref="E7:M7" si="2">IF(E6=0,0,(E6/E5-1))</f>
        <v>0</v>
      </c>
      <c r="F7" s="549">
        <f t="shared" si="2"/>
        <v>0</v>
      </c>
      <c r="G7" s="549">
        <f t="shared" si="2"/>
        <v>0</v>
      </c>
      <c r="H7" s="549">
        <f t="shared" si="2"/>
        <v>0</v>
      </c>
      <c r="I7" s="549">
        <f t="shared" si="2"/>
        <v>0</v>
      </c>
      <c r="J7" s="549">
        <f t="shared" si="2"/>
        <v>0</v>
      </c>
      <c r="K7" s="549">
        <f t="shared" si="2"/>
        <v>0</v>
      </c>
      <c r="L7" s="549">
        <f t="shared" si="2"/>
        <v>0</v>
      </c>
      <c r="M7" s="549">
        <f t="shared" si="2"/>
        <v>0</v>
      </c>
      <c r="N7" s="239"/>
    </row>
    <row r="8" spans="1:14">
      <c r="A8" s="239"/>
      <c r="B8" s="550"/>
      <c r="C8" s="550"/>
      <c r="D8" s="551"/>
      <c r="E8" s="551"/>
      <c r="F8" s="551"/>
      <c r="G8" s="551"/>
      <c r="H8" s="551"/>
      <c r="I8" s="551"/>
      <c r="J8" s="551"/>
      <c r="K8" s="551"/>
      <c r="L8" s="551"/>
      <c r="M8" s="551"/>
      <c r="N8" s="239"/>
    </row>
    <row r="9" spans="1:14">
      <c r="A9" s="239"/>
      <c r="B9" s="552" t="s">
        <v>254</v>
      </c>
      <c r="C9" s="552" t="s">
        <v>26</v>
      </c>
      <c r="D9" s="553">
        <f>'Cenova nabidka NAFTA'!N31</f>
        <v>371288</v>
      </c>
      <c r="E9" s="553">
        <f>'Cenova nabidka NAFTA'!O31</f>
        <v>371288</v>
      </c>
      <c r="F9" s="553">
        <f>'Cenova nabidka NAFTA'!P31</f>
        <v>0</v>
      </c>
      <c r="G9" s="553">
        <f>'Cenova nabidka NAFTA'!Q31</f>
        <v>0</v>
      </c>
      <c r="H9" s="553">
        <f>'Cenova nabidka NAFTA'!R31</f>
        <v>0</v>
      </c>
      <c r="I9" s="553">
        <f>'Cenova nabidka NAFTA'!S31</f>
        <v>0</v>
      </c>
      <c r="J9" s="553">
        <f>'Cenova nabidka NAFTA'!T31</f>
        <v>0</v>
      </c>
      <c r="K9" s="553">
        <f>'Cenova nabidka NAFTA'!U31</f>
        <v>0</v>
      </c>
      <c r="L9" s="553">
        <f>'Cenova nabidka NAFTA'!V31</f>
        <v>0</v>
      </c>
      <c r="M9" s="553">
        <f>'Cenova nabidka NAFTA'!W31</f>
        <v>0</v>
      </c>
      <c r="N9" s="239"/>
    </row>
    <row r="10" spans="1:14">
      <c r="A10" s="239"/>
      <c r="B10" s="552" t="s">
        <v>255</v>
      </c>
      <c r="C10" s="552" t="s">
        <v>26</v>
      </c>
      <c r="D10" s="554"/>
      <c r="E10" s="554"/>
      <c r="F10" s="553">
        <v>0</v>
      </c>
      <c r="G10" s="553">
        <v>0</v>
      </c>
      <c r="H10" s="553">
        <v>0</v>
      </c>
      <c r="I10" s="553">
        <v>0</v>
      </c>
      <c r="J10" s="553">
        <v>0</v>
      </c>
      <c r="K10" s="553">
        <v>0</v>
      </c>
      <c r="L10" s="553">
        <v>0</v>
      </c>
      <c r="M10" s="553">
        <v>0</v>
      </c>
      <c r="N10" s="239"/>
    </row>
    <row r="11" spans="1:14">
      <c r="A11" s="239"/>
      <c r="B11" s="281" t="s">
        <v>245</v>
      </c>
      <c r="C11" s="552" t="s">
        <v>32</v>
      </c>
      <c r="D11" s="549">
        <f>IF(D10=0,0,D10/D9-1)</f>
        <v>0</v>
      </c>
      <c r="E11" s="549">
        <f t="shared" ref="E11:M11" si="3">IF(E10=0,0,E10/E9-1)</f>
        <v>0</v>
      </c>
      <c r="F11" s="549">
        <f t="shared" si="3"/>
        <v>0</v>
      </c>
      <c r="G11" s="549">
        <f t="shared" si="3"/>
        <v>0</v>
      </c>
      <c r="H11" s="549">
        <f t="shared" si="3"/>
        <v>0</v>
      </c>
      <c r="I11" s="549">
        <f t="shared" si="3"/>
        <v>0</v>
      </c>
      <c r="J11" s="549">
        <f t="shared" si="3"/>
        <v>0</v>
      </c>
      <c r="K11" s="549">
        <f t="shared" si="3"/>
        <v>0</v>
      </c>
      <c r="L11" s="549">
        <f t="shared" si="3"/>
        <v>0</v>
      </c>
      <c r="M11" s="549">
        <f t="shared" si="3"/>
        <v>0</v>
      </c>
      <c r="N11" s="239"/>
    </row>
    <row r="12" spans="1:14">
      <c r="A12" s="239"/>
      <c r="B12" s="550"/>
      <c r="C12" s="550"/>
      <c r="D12" s="551"/>
      <c r="E12" s="551"/>
      <c r="F12" s="551"/>
      <c r="G12" s="551"/>
      <c r="H12" s="551"/>
      <c r="I12" s="551"/>
      <c r="J12" s="551"/>
      <c r="K12" s="551"/>
      <c r="L12" s="551"/>
      <c r="M12" s="551"/>
      <c r="N12" s="239"/>
    </row>
    <row r="13" spans="1:14">
      <c r="A13" s="239"/>
      <c r="B13" s="552" t="s">
        <v>256</v>
      </c>
      <c r="C13" s="552" t="s">
        <v>176</v>
      </c>
      <c r="D13" s="507">
        <f>'NABIDKA DOPRAVCE'!E41</f>
        <v>0</v>
      </c>
      <c r="E13" s="507">
        <f>'NABIDKA DOPRAVCE'!F41</f>
        <v>0</v>
      </c>
      <c r="F13" s="507">
        <f>'NABIDKA DOPRAVCE'!G41</f>
        <v>0</v>
      </c>
      <c r="G13" s="507">
        <f>'NABIDKA DOPRAVCE'!H41</f>
        <v>0</v>
      </c>
      <c r="H13" s="507">
        <f>'NABIDKA DOPRAVCE'!I41</f>
        <v>0</v>
      </c>
      <c r="I13" s="507">
        <f>'NABIDKA DOPRAVCE'!J41</f>
        <v>0</v>
      </c>
      <c r="J13" s="507">
        <f>'NABIDKA DOPRAVCE'!K41</f>
        <v>0</v>
      </c>
      <c r="K13" s="507">
        <f>'NABIDKA DOPRAVCE'!L41</f>
        <v>0</v>
      </c>
      <c r="L13" s="507">
        <f>'NABIDKA DOPRAVCE'!M41</f>
        <v>0</v>
      </c>
      <c r="M13" s="507">
        <f>'NABIDKA DOPRAVCE'!N41</f>
        <v>0</v>
      </c>
      <c r="N13" s="239"/>
    </row>
    <row r="14" spans="1:14">
      <c r="A14" s="239"/>
      <c r="B14" s="552" t="s">
        <v>257</v>
      </c>
      <c r="C14" s="552" t="s">
        <v>176</v>
      </c>
      <c r="D14" s="555"/>
      <c r="E14" s="555"/>
      <c r="F14" s="555"/>
      <c r="G14" s="555"/>
      <c r="H14" s="555"/>
      <c r="I14" s="555"/>
      <c r="J14" s="555"/>
      <c r="K14" s="555"/>
      <c r="L14" s="555"/>
      <c r="M14" s="555"/>
      <c r="N14" s="239"/>
    </row>
    <row r="15" spans="1:14">
      <c r="A15" s="239"/>
      <c r="B15" s="552" t="s">
        <v>258</v>
      </c>
      <c r="C15" s="552" t="s">
        <v>176</v>
      </c>
      <c r="D15" s="508">
        <f>IF(D$14&lt;&gt;0,D$14+D$13,D$13)</f>
        <v>0</v>
      </c>
      <c r="E15" s="508">
        <f t="shared" ref="E15:M15" si="4">IF(E$14&lt;&gt;0,E$14+E$13,E$13)</f>
        <v>0</v>
      </c>
      <c r="F15" s="508">
        <f t="shared" si="4"/>
        <v>0</v>
      </c>
      <c r="G15" s="508">
        <f t="shared" si="4"/>
        <v>0</v>
      </c>
      <c r="H15" s="508">
        <f t="shared" si="4"/>
        <v>0</v>
      </c>
      <c r="I15" s="508">
        <f t="shared" si="4"/>
        <v>0</v>
      </c>
      <c r="J15" s="508">
        <f t="shared" si="4"/>
        <v>0</v>
      </c>
      <c r="K15" s="508">
        <f t="shared" si="4"/>
        <v>0</v>
      </c>
      <c r="L15" s="508">
        <f t="shared" si="4"/>
        <v>0</v>
      </c>
      <c r="M15" s="508">
        <f t="shared" si="4"/>
        <v>0</v>
      </c>
      <c r="N15" s="239"/>
    </row>
    <row r="16" spans="1:14">
      <c r="A16" s="239"/>
      <c r="B16" s="239"/>
      <c r="C16" s="239"/>
      <c r="D16" s="556"/>
      <c r="E16" s="311"/>
      <c r="F16" s="311"/>
      <c r="G16" s="311"/>
      <c r="H16" s="311"/>
      <c r="I16" s="311"/>
      <c r="J16" s="311"/>
      <c r="K16" s="311"/>
      <c r="L16" s="311"/>
      <c r="M16" s="311"/>
      <c r="N16" s="239"/>
    </row>
    <row r="17" spans="1:14">
      <c r="A17" s="239"/>
      <c r="B17" s="259" t="s">
        <v>91</v>
      </c>
      <c r="C17" s="241"/>
      <c r="D17" s="241"/>
      <c r="E17" s="241"/>
      <c r="F17" s="241"/>
      <c r="G17" s="241"/>
      <c r="H17" s="509"/>
      <c r="I17" s="241"/>
      <c r="J17" s="241"/>
      <c r="K17" s="241"/>
      <c r="L17" s="241"/>
      <c r="M17" s="241"/>
      <c r="N17" s="239"/>
    </row>
    <row r="18" spans="1:14">
      <c r="A18" s="239"/>
      <c r="B18" s="239"/>
      <c r="C18" s="239"/>
      <c r="D18" s="239"/>
      <c r="E18" s="239"/>
      <c r="F18" s="239"/>
      <c r="G18" s="239"/>
      <c r="H18" s="510"/>
      <c r="I18" s="239"/>
      <c r="J18" s="239"/>
      <c r="K18" s="239"/>
      <c r="L18" s="239"/>
      <c r="M18" s="239"/>
      <c r="N18" s="239"/>
    </row>
    <row r="19" spans="1:14">
      <c r="A19" s="239"/>
      <c r="B19" s="259" t="s">
        <v>244</v>
      </c>
      <c r="C19" s="239"/>
      <c r="D19" s="731" t="s">
        <v>90</v>
      </c>
      <c r="E19" s="731"/>
      <c r="F19" s="731"/>
      <c r="G19" s="731"/>
      <c r="H19" s="731"/>
      <c r="I19" s="731"/>
      <c r="J19" s="731"/>
      <c r="K19" s="731"/>
      <c r="L19" s="731"/>
      <c r="M19" s="731"/>
      <c r="N19" s="239"/>
    </row>
    <row r="20" spans="1:14" ht="13.5" thickBot="1">
      <c r="A20" s="239"/>
      <c r="B20" s="546"/>
      <c r="C20" s="547"/>
      <c r="D20" s="512">
        <f>VR</f>
        <v>1</v>
      </c>
      <c r="E20" s="512">
        <f t="shared" ref="E20:M20" si="5">D20+1</f>
        <v>2</v>
      </c>
      <c r="F20" s="512">
        <f t="shared" si="5"/>
        <v>3</v>
      </c>
      <c r="G20" s="512">
        <f t="shared" si="5"/>
        <v>4</v>
      </c>
      <c r="H20" s="512">
        <f t="shared" si="5"/>
        <v>5</v>
      </c>
      <c r="I20" s="512">
        <f t="shared" si="5"/>
        <v>6</v>
      </c>
      <c r="J20" s="512">
        <f t="shared" si="5"/>
        <v>7</v>
      </c>
      <c r="K20" s="512">
        <f t="shared" si="5"/>
        <v>8</v>
      </c>
      <c r="L20" s="512">
        <f t="shared" si="5"/>
        <v>9</v>
      </c>
      <c r="M20" s="512">
        <f t="shared" si="5"/>
        <v>10</v>
      </c>
      <c r="N20" s="239"/>
    </row>
    <row r="21" spans="1:14" ht="13.5" thickTop="1">
      <c r="A21" s="239"/>
      <c r="B21" s="557" t="s">
        <v>84</v>
      </c>
      <c r="C21" s="281" t="s">
        <v>27</v>
      </c>
      <c r="D21" s="536">
        <f>IF('Vypocty behu'!D18=0,0,'Vypocty NAFTA_vykon'!E$29+'Vypocty NAFTA_vozidlo'!E$29+'Vypocty NAFTA_fix'!E$29)</f>
        <v>0</v>
      </c>
      <c r="E21" s="536">
        <f>IF('Vypocty behu'!E18=0,0,'Vypocty NAFTA_vykon'!F$29+'Vypocty NAFTA_vozidlo'!F$29+'Vypocty NAFTA_fix'!F$29)</f>
        <v>0</v>
      </c>
      <c r="F21" s="536">
        <f>IF('Vypocty behu'!F18=0,0,'Vypocty NAFTA_vykon'!G$29+'Vypocty NAFTA_vozidlo'!G$29+'Vypocty NAFTA_fix'!G$29)</f>
        <v>0</v>
      </c>
      <c r="G21" s="536">
        <f>IF('Vypocty behu'!G18=0,0,'Vypocty NAFTA_vykon'!H$29+'Vypocty NAFTA_vozidlo'!H$29+'Vypocty NAFTA_fix'!H$29)</f>
        <v>0</v>
      </c>
      <c r="H21" s="536">
        <f>IF('Vypocty behu'!H18=0,0,'Vypocty NAFTA_vykon'!I$29+'Vypocty NAFTA_vozidlo'!I$29+'Vypocty NAFTA_fix'!I$29)</f>
        <v>0</v>
      </c>
      <c r="I21" s="536">
        <f>IF('Vypocty behu'!I18=0,0,'Vypocty NAFTA_vykon'!J$29+'Vypocty NAFTA_vozidlo'!J$29+'Vypocty NAFTA_fix'!J$29)</f>
        <v>0</v>
      </c>
      <c r="J21" s="536">
        <f>IF('Vypocty behu'!J18=0,0,'Vypocty NAFTA_vykon'!K$29+'Vypocty NAFTA_vozidlo'!K$29+'Vypocty NAFTA_fix'!K$29)</f>
        <v>0</v>
      </c>
      <c r="K21" s="536">
        <f>IF('Vypocty behu'!K18=0,0,'Vypocty NAFTA_vykon'!L$29+'Vypocty NAFTA_vozidlo'!L$29+'Vypocty NAFTA_fix'!L$29)</f>
        <v>0</v>
      </c>
      <c r="L21" s="536">
        <f>IF('Vypocty behu'!L18=0,0,'Vypocty NAFTA_vykon'!M$29+'Vypocty NAFTA_vozidlo'!M$29+'Vypocty NAFTA_fix'!M$29)</f>
        <v>0</v>
      </c>
      <c r="M21" s="536">
        <f>IF('Vypocty behu'!M18=0,0,'Vypocty NAFTA_vykon'!N$29+'Vypocty NAFTA_vozidlo'!N$29+'Vypocty NAFTA_fix'!N$29)</f>
        <v>0</v>
      </c>
      <c r="N21" s="239"/>
    </row>
    <row r="22" spans="1:14" ht="12" customHeight="1">
      <c r="A22" s="239"/>
      <c r="B22" s="557" t="s">
        <v>248</v>
      </c>
      <c r="C22" s="281" t="s">
        <v>27</v>
      </c>
      <c r="D22" s="536">
        <f>IF('Vypocty behu'!D25=0,0,'Vypocty CNG_vykon'!E$29+'Vypocty CNG_vozidlo'!E$29+'Vypocty CNG_fix'!E$29)</f>
        <v>0</v>
      </c>
      <c r="E22" s="536">
        <f>IF('Vypocty behu'!E25=0,0,'Vypocty CNG_vykon'!F$29+'Vypocty CNG_vozidlo'!F$29+'Vypocty CNG_fix'!F$29)</f>
        <v>0</v>
      </c>
      <c r="F22" s="536">
        <f>IF('Vypocty behu'!F25=0,0,'Vypocty CNG_vykon'!G$29+'Vypocty CNG_vozidlo'!G$29+'Vypocty CNG_fix'!G$29)</f>
        <v>0</v>
      </c>
      <c r="G22" s="536">
        <f>IF('Vypocty behu'!G25=0,0,'Vypocty CNG_vykon'!H$29+'Vypocty CNG_vozidlo'!H$29+'Vypocty CNG_fix'!H$29)</f>
        <v>0</v>
      </c>
      <c r="H22" s="536">
        <f>IF('Vypocty behu'!H25=0,0,'Vypocty CNG_vykon'!I$29+'Vypocty CNG_vozidlo'!I$29+'Vypocty CNG_fix'!I$29)</f>
        <v>0</v>
      </c>
      <c r="I22" s="536">
        <f>IF('Vypocty behu'!I25=0,0,'Vypocty CNG_vykon'!J$29+'Vypocty CNG_vozidlo'!J$29+'Vypocty CNG_fix'!J$29)</f>
        <v>0</v>
      </c>
      <c r="J22" s="536">
        <f>IF('Vypocty behu'!J25=0,0,'Vypocty CNG_vykon'!K$29+'Vypocty CNG_vozidlo'!K$29+'Vypocty CNG_fix'!K$29)</f>
        <v>0</v>
      </c>
      <c r="K22" s="536">
        <f>IF('Vypocty behu'!K25=0,0,'Vypocty CNG_vykon'!L$29+'Vypocty CNG_vozidlo'!L$29+'Vypocty CNG_fix'!L$29)</f>
        <v>0</v>
      </c>
      <c r="L22" s="536">
        <f>IF('Vypocty behu'!L25=0,0,'Vypocty CNG_vykon'!M$29+'Vypocty CNG_vozidlo'!M$29+'Vypocty CNG_fix'!M$29)</f>
        <v>0</v>
      </c>
      <c r="M22" s="536">
        <f>IF('Vypocty behu'!M25=0,0,'Vypocty CNG_vykon'!N$29+'Vypocty CNG_vozidlo'!N$29+'Vypocty CNG_fix'!N$29)</f>
        <v>0</v>
      </c>
      <c r="N22" s="239"/>
    </row>
    <row r="23" spans="1:14">
      <c r="A23" s="239"/>
      <c r="B23" s="239"/>
      <c r="C23" s="239"/>
      <c r="D23" s="239"/>
      <c r="E23" s="239"/>
      <c r="F23" s="239"/>
      <c r="G23" s="239"/>
      <c r="H23" s="239"/>
      <c r="I23" s="239"/>
      <c r="J23" s="239"/>
      <c r="K23" s="239"/>
      <c r="L23" s="239"/>
      <c r="M23" s="239"/>
      <c r="N23" s="239"/>
    </row>
    <row r="24" spans="1:14">
      <c r="A24" s="239"/>
      <c r="B24" s="259" t="s">
        <v>242</v>
      </c>
      <c r="C24" s="239"/>
      <c r="D24" s="513"/>
      <c r="E24" s="513"/>
      <c r="F24" s="513"/>
      <c r="G24" s="513"/>
      <c r="H24" s="732" t="s">
        <v>90</v>
      </c>
      <c r="I24" s="733"/>
      <c r="J24" s="513"/>
      <c r="K24" s="513"/>
      <c r="L24" s="513"/>
      <c r="M24" s="513"/>
      <c r="N24" s="239"/>
    </row>
    <row r="25" spans="1:14" ht="13.5" thickBot="1">
      <c r="A25" s="239"/>
      <c r="B25" s="546"/>
      <c r="C25" s="547"/>
      <c r="D25" s="512">
        <f>VR</f>
        <v>1</v>
      </c>
      <c r="E25" s="512">
        <f t="shared" ref="E25:M25" si="6">D25+1</f>
        <v>2</v>
      </c>
      <c r="F25" s="512">
        <f t="shared" si="6"/>
        <v>3</v>
      </c>
      <c r="G25" s="512">
        <f t="shared" si="6"/>
        <v>4</v>
      </c>
      <c r="H25" s="512">
        <f t="shared" si="6"/>
        <v>5</v>
      </c>
      <c r="I25" s="512">
        <f t="shared" si="6"/>
        <v>6</v>
      </c>
      <c r="J25" s="512">
        <f t="shared" si="6"/>
        <v>7</v>
      </c>
      <c r="K25" s="512">
        <f t="shared" si="6"/>
        <v>8</v>
      </c>
      <c r="L25" s="512">
        <f t="shared" si="6"/>
        <v>9</v>
      </c>
      <c r="M25" s="512">
        <f t="shared" si="6"/>
        <v>10</v>
      </c>
      <c r="N25" s="239"/>
    </row>
    <row r="26" spans="1:14" ht="13.5" thickTop="1">
      <c r="A26" s="239"/>
      <c r="B26" s="557" t="s">
        <v>84</v>
      </c>
      <c r="C26" s="281" t="s">
        <v>27</v>
      </c>
      <c r="D26" s="514">
        <f>'Vypocty NAFTA_vozidlo'!E$29+'Vypocty NAFTA_fix'!E$29</f>
        <v>0</v>
      </c>
      <c r="E26" s="514">
        <f>'Vypocty NAFTA_vozidlo'!F$29+'Vypocty NAFTA_fix'!F$29</f>
        <v>0</v>
      </c>
      <c r="F26" s="514">
        <f>'Vypocty NAFTA_vozidlo'!G$29+'Vypocty NAFTA_fix'!G$29</f>
        <v>0</v>
      </c>
      <c r="G26" s="514">
        <f>'Vypocty NAFTA_vozidlo'!H$29+'Vypocty NAFTA_fix'!H$29</f>
        <v>0</v>
      </c>
      <c r="H26" s="514">
        <f>'Vypocty NAFTA_vozidlo'!I$29+'Vypocty NAFTA_fix'!I$29</f>
        <v>0</v>
      </c>
      <c r="I26" s="514">
        <f>'Vypocty NAFTA_vozidlo'!J$29+'Vypocty NAFTA_fix'!J$29</f>
        <v>0</v>
      </c>
      <c r="J26" s="514">
        <f>'Vypocty NAFTA_vozidlo'!K$29+'Vypocty NAFTA_fix'!K$29</f>
        <v>0</v>
      </c>
      <c r="K26" s="514">
        <f>'Vypocty NAFTA_vozidlo'!L$29+'Vypocty NAFTA_fix'!L$29</f>
        <v>0</v>
      </c>
      <c r="L26" s="514">
        <f>'Vypocty NAFTA_vozidlo'!M$29+'Vypocty NAFTA_fix'!M$29</f>
        <v>0</v>
      </c>
      <c r="M26" s="514">
        <f>'Vypocty NAFTA_vozidlo'!N$29+'Vypocty NAFTA_fix'!N$29</f>
        <v>0</v>
      </c>
      <c r="N26" s="239"/>
    </row>
    <row r="27" spans="1:14">
      <c r="A27" s="239"/>
      <c r="B27" s="557" t="s">
        <v>248</v>
      </c>
      <c r="C27" s="281" t="s">
        <v>27</v>
      </c>
      <c r="D27" s="514">
        <f>'Vypocty CNG_vozidlo'!E$29+'Vypocty CNG_fix'!E$29</f>
        <v>0</v>
      </c>
      <c r="E27" s="514">
        <f>'Vypocty CNG_vozidlo'!F$29+'Vypocty CNG_fix'!F$29</f>
        <v>0</v>
      </c>
      <c r="F27" s="514">
        <f>'Vypocty CNG_vozidlo'!G$29+'Vypocty CNG_fix'!G$29</f>
        <v>0</v>
      </c>
      <c r="G27" s="514">
        <f>'Vypocty CNG_vozidlo'!H$29+'Vypocty CNG_fix'!H$29</f>
        <v>0</v>
      </c>
      <c r="H27" s="514">
        <f>'Vypocty CNG_vozidlo'!I$29+'Vypocty CNG_fix'!I$29</f>
        <v>0</v>
      </c>
      <c r="I27" s="514">
        <f>'Vypocty CNG_vozidlo'!J$29+'Vypocty CNG_fix'!J$29</f>
        <v>0</v>
      </c>
      <c r="J27" s="514">
        <f>'Vypocty CNG_vozidlo'!K$29+'Vypocty CNG_fix'!K$29</f>
        <v>0</v>
      </c>
      <c r="K27" s="514">
        <f>'Vypocty CNG_vozidlo'!L$29+'Vypocty CNG_fix'!L$29</f>
        <v>0</v>
      </c>
      <c r="L27" s="514">
        <f>'Vypocty CNG_vozidlo'!M$29+'Vypocty CNG_fix'!M$29</f>
        <v>0</v>
      </c>
      <c r="M27" s="514">
        <f>'Vypocty CNG_vozidlo'!N$29+'Vypocty CNG_fix'!N$29</f>
        <v>0</v>
      </c>
      <c r="N27" s="239"/>
    </row>
    <row r="28" spans="1:14">
      <c r="A28" s="239"/>
      <c r="B28" s="239"/>
      <c r="C28" s="239"/>
      <c r="D28" s="239"/>
      <c r="E28" s="239"/>
      <c r="F28" s="239"/>
      <c r="G28" s="239"/>
      <c r="H28" s="239"/>
      <c r="I28" s="239"/>
      <c r="J28" s="239"/>
      <c r="K28" s="239"/>
      <c r="L28" s="239"/>
      <c r="M28" s="239"/>
      <c r="N28" s="239"/>
    </row>
    <row r="29" spans="1:14">
      <c r="A29" s="239"/>
      <c r="B29" s="259" t="s">
        <v>243</v>
      </c>
      <c r="C29" s="239"/>
      <c r="D29" s="731" t="s">
        <v>90</v>
      </c>
      <c r="E29" s="731"/>
      <c r="F29" s="731"/>
      <c r="G29" s="731"/>
      <c r="H29" s="731"/>
      <c r="I29" s="731"/>
      <c r="J29" s="731"/>
      <c r="K29" s="731"/>
      <c r="L29" s="731"/>
      <c r="M29" s="731"/>
      <c r="N29" s="239"/>
    </row>
    <row r="30" spans="1:14" ht="13.5" thickBot="1">
      <c r="A30" s="239"/>
      <c r="B30" s="546"/>
      <c r="C30" s="547"/>
      <c r="D30" s="512">
        <f>VR</f>
        <v>1</v>
      </c>
      <c r="E30" s="512">
        <f t="shared" ref="E30:M30" si="7">D30+1</f>
        <v>2</v>
      </c>
      <c r="F30" s="512">
        <f t="shared" si="7"/>
        <v>3</v>
      </c>
      <c r="G30" s="512">
        <f t="shared" si="7"/>
        <v>4</v>
      </c>
      <c r="H30" s="512">
        <f t="shared" si="7"/>
        <v>5</v>
      </c>
      <c r="I30" s="512">
        <f t="shared" si="7"/>
        <v>6</v>
      </c>
      <c r="J30" s="512">
        <f t="shared" si="7"/>
        <v>7</v>
      </c>
      <c r="K30" s="512">
        <f t="shared" si="7"/>
        <v>8</v>
      </c>
      <c r="L30" s="512">
        <f t="shared" si="7"/>
        <v>9</v>
      </c>
      <c r="M30" s="512">
        <f t="shared" si="7"/>
        <v>10</v>
      </c>
      <c r="N30" s="239"/>
    </row>
    <row r="31" spans="1:14" ht="13.5" thickTop="1">
      <c r="A31" s="239"/>
      <c r="B31" s="557" t="s">
        <v>84</v>
      </c>
      <c r="C31" s="281" t="s">
        <v>27</v>
      </c>
      <c r="D31" s="514">
        <f>IF('Vypocty behu'!D18=0,0,'Vypocty NAFTA_vykon'!E$29)</f>
        <v>0</v>
      </c>
      <c r="E31" s="514">
        <f>IF('Vypocty behu'!E18=0,0,'Vypocty NAFTA_vykon'!F$29)</f>
        <v>0</v>
      </c>
      <c r="F31" s="514">
        <f>IF('Vypocty behu'!F18=0,0,'Vypocty NAFTA_vykon'!G$29)</f>
        <v>0</v>
      </c>
      <c r="G31" s="514">
        <f>IF('Vypocty behu'!G18=0,0,'Vypocty NAFTA_vykon'!H$29)</f>
        <v>0</v>
      </c>
      <c r="H31" s="514">
        <f>IF('Vypocty behu'!H18=0,0,'Vypocty NAFTA_vykon'!I$29)</f>
        <v>0</v>
      </c>
      <c r="I31" s="514">
        <f>IF('Vypocty behu'!I18=0,0,'Vypocty NAFTA_vykon'!J$29)</f>
        <v>0</v>
      </c>
      <c r="J31" s="514">
        <f>IF('Vypocty behu'!J18=0,0,'Vypocty NAFTA_vykon'!K$29)</f>
        <v>0</v>
      </c>
      <c r="K31" s="514">
        <f>IF('Vypocty behu'!K18=0,0,'Vypocty NAFTA_vykon'!L$29)</f>
        <v>0</v>
      </c>
      <c r="L31" s="514">
        <f>IF('Vypocty behu'!L18=0,0,'Vypocty NAFTA_vykon'!M$29)</f>
        <v>0</v>
      </c>
      <c r="M31" s="514">
        <f>IF('Vypocty behu'!M18=0,0,'Vypocty NAFTA_vykon'!N$29)</f>
        <v>0</v>
      </c>
      <c r="N31" s="239"/>
    </row>
    <row r="32" spans="1:14">
      <c r="A32" s="239"/>
      <c r="B32" s="557" t="s">
        <v>248</v>
      </c>
      <c r="C32" s="281" t="s">
        <v>27</v>
      </c>
      <c r="D32" s="514">
        <f>IF('Vypocty behu'!D25=0,0,'Vypocty CNG_vykon'!E$29)</f>
        <v>0</v>
      </c>
      <c r="E32" s="514">
        <f>IF('Vypocty behu'!E25=0,0,'Vypocty CNG_vykon'!F$29)</f>
        <v>0</v>
      </c>
      <c r="F32" s="514">
        <f>IF('Vypocty behu'!F25=0,0,'Vypocty CNG_vykon'!G$29)</f>
        <v>0</v>
      </c>
      <c r="G32" s="514">
        <f>IF('Vypocty behu'!G25=0,0,'Vypocty CNG_vykon'!H$29)</f>
        <v>0</v>
      </c>
      <c r="H32" s="514">
        <f>IF('Vypocty behu'!H25=0,0,'Vypocty CNG_vykon'!I$29)</f>
        <v>0</v>
      </c>
      <c r="I32" s="514">
        <f>IF('Vypocty behu'!I25=0,0,'Vypocty CNG_vykon'!J$29)</f>
        <v>0</v>
      </c>
      <c r="J32" s="514">
        <f>IF('Vypocty behu'!J25=0,0,'Vypocty CNG_vykon'!K$29)</f>
        <v>0</v>
      </c>
      <c r="K32" s="514">
        <f>IF('Vypocty behu'!K25=0,0,'Vypocty CNG_vykon'!L$29)</f>
        <v>0</v>
      </c>
      <c r="L32" s="514">
        <f>IF('Vypocty behu'!L25=0,0,'Vypocty CNG_vykon'!M$29)</f>
        <v>0</v>
      </c>
      <c r="M32" s="514">
        <f>IF('Vypocty behu'!M25=0,0,'Vypocty CNG_vykon'!N$29)</f>
        <v>0</v>
      </c>
      <c r="N32" s="239"/>
    </row>
    <row r="33" spans="1:14" ht="12" customHeight="1">
      <c r="A33" s="239"/>
      <c r="B33" s="239"/>
      <c r="C33" s="239"/>
      <c r="D33" s="239"/>
      <c r="E33" s="239"/>
      <c r="F33" s="239"/>
      <c r="G33" s="239"/>
      <c r="H33" s="239"/>
      <c r="I33" s="239"/>
      <c r="J33" s="239"/>
      <c r="K33" s="239"/>
      <c r="L33" s="239"/>
      <c r="M33" s="239"/>
      <c r="N33" s="239"/>
    </row>
    <row r="34" spans="1:14" hidden="1"/>
    <row r="35" spans="1:14" hidden="1"/>
    <row r="36" spans="1:14" hidden="1"/>
    <row r="37" spans="1:14" hidden="1"/>
    <row r="38" spans="1:14" hidden="1"/>
    <row r="39" spans="1:14" hidden="1"/>
    <row r="40" spans="1:14" hidden="1"/>
    <row r="41" spans="1:14" hidden="1"/>
    <row r="42" spans="1:14" hidden="1"/>
    <row r="43" spans="1:14" hidden="1"/>
  </sheetData>
  <sheetProtection algorithmName="SHA-512" hashValue="EHjfSyDAVlIqfMTI8BKH45QWKAKre7Hf7qsxbNwoylt31cT4vn3haglfmQUCCKO7U+a0AILl8k5l5qyl8vNiiQ==" saltValue="JWQrBeh3+J9Df3dY7Q+LqA==" spinCount="100000" sheet="1" formatRows="0"/>
  <mergeCells count="4">
    <mergeCell ref="D3:M3"/>
    <mergeCell ref="D19:M19"/>
    <mergeCell ref="D29:M29"/>
    <mergeCell ref="H24:I24"/>
  </mergeCells>
  <conditionalFormatting sqref="D7:M7">
    <cfRule type="expression" dxfId="4" priority="36">
      <formula>OR(D7&lt;SH,D7&gt;HH)</formula>
    </cfRule>
  </conditionalFormatting>
  <conditionalFormatting sqref="D10:M10">
    <cfRule type="expression" dxfId="3" priority="11">
      <formula>OR(D3&lt;SH,D3&gt;HH)</formula>
    </cfRule>
  </conditionalFormatting>
  <conditionalFormatting sqref="D11:M11">
    <cfRule type="expression" dxfId="2" priority="9">
      <formula>OR(D11&lt;SH_V,D11&gt;HH_V)</formula>
    </cfRule>
  </conditionalFormatting>
  <conditionalFormatting sqref="D14:M15">
    <cfRule type="expression" dxfId="1" priority="202">
      <formula>OR(D11&lt;SH_V,D11&gt;HH_V,D7&lt;SH,D7&gt;HH)</formula>
    </cfRule>
  </conditionalFormatting>
  <conditionalFormatting sqref="D9:M9">
    <cfRule type="expression" dxfId="0" priority="2">
      <formula>OR(D2&lt;SH,D2&gt;HH)</formula>
    </cfRule>
  </conditionalFormatting>
  <pageMargins left="0.70866141732283472" right="0.70866141732283472" top="0.78740157480314965" bottom="0.78740157480314965" header="0.31496062992125984" footer="0.31496062992125984"/>
  <pageSetup paperSize="9" scale="80" orientation="landscape" r:id="rId1"/>
  <headerFooter>
    <oddHeader>&amp;F</oddHeader>
    <oddFooter>&amp;A</oddFooter>
  </headerFooter>
  <ignoredErrors>
    <ignoredError sqref="D5 E5:M5 D9 E9:M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83A-DA60-4AEB-9A50-519CE84A3DA8}">
  <sheetPr codeName="List18">
    <tabColor theme="5" tint="0.79998168889431442"/>
  </sheetPr>
  <dimension ref="A1:XFC56"/>
  <sheetViews>
    <sheetView zoomScaleNormal="100" zoomScaleSheetLayoutView="100" workbookViewId="0">
      <selection activeCell="D20" sqref="D20"/>
    </sheetView>
  </sheetViews>
  <sheetFormatPr defaultColWidth="0" defaultRowHeight="0" customHeight="1" zeroHeight="1" outlineLevelRow="1"/>
  <cols>
    <col min="1" max="1" width="4.7109375" style="5" customWidth="1"/>
    <col min="2" max="2" width="39.85546875" style="5" customWidth="1"/>
    <col min="3" max="3" width="8.140625" style="5" customWidth="1"/>
    <col min="4" max="13" width="10.7109375" style="5" customWidth="1"/>
    <col min="14" max="14" width="4.7109375" style="40" customWidth="1"/>
    <col min="15" max="16384" width="9.140625" style="5" hidden="1"/>
  </cols>
  <sheetData>
    <row r="1" spans="1:16383" ht="12.75" customHeight="1">
      <c r="F1" s="484"/>
      <c r="G1" s="470"/>
      <c r="H1" s="490"/>
      <c r="I1" s="484"/>
      <c r="J1" s="494"/>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c r="XFC1" s="470"/>
    </row>
    <row r="2" spans="1:16383" ht="12.75" customHeight="1">
      <c r="B2" s="6" t="s">
        <v>222</v>
      </c>
      <c r="D2" s="6"/>
      <c r="N2" s="5"/>
    </row>
    <row r="3" spans="1:16383" ht="12.75" customHeight="1">
      <c r="B3" s="6"/>
      <c r="D3" s="734" t="s">
        <v>90</v>
      </c>
      <c r="E3" s="734"/>
      <c r="F3" s="734"/>
      <c r="G3" s="734"/>
      <c r="H3" s="734"/>
      <c r="I3" s="734"/>
      <c r="J3" s="734"/>
      <c r="K3" s="734"/>
      <c r="L3" s="734"/>
      <c r="M3" s="734"/>
    </row>
    <row r="4" spans="1:16383" ht="12.75" customHeight="1" thickBot="1">
      <c r="B4" s="6" t="s">
        <v>229</v>
      </c>
      <c r="D4" s="165">
        <f>VR</f>
        <v>1</v>
      </c>
      <c r="E4" s="165">
        <f t="shared" ref="E4:M4" si="0">D4+1</f>
        <v>2</v>
      </c>
      <c r="F4" s="165">
        <f t="shared" si="0"/>
        <v>3</v>
      </c>
      <c r="G4" s="165">
        <f t="shared" si="0"/>
        <v>4</v>
      </c>
      <c r="H4" s="165">
        <f t="shared" si="0"/>
        <v>5</v>
      </c>
      <c r="I4" s="165">
        <f t="shared" si="0"/>
        <v>6</v>
      </c>
      <c r="J4" s="165">
        <f t="shared" si="0"/>
        <v>7</v>
      </c>
      <c r="K4" s="165">
        <f t="shared" si="0"/>
        <v>8</v>
      </c>
      <c r="L4" s="165">
        <f t="shared" si="0"/>
        <v>9</v>
      </c>
      <c r="M4" s="165">
        <f t="shared" si="0"/>
        <v>10</v>
      </c>
    </row>
    <row r="5" spans="1:16383" ht="12.75" customHeight="1" thickTop="1">
      <c r="B5" s="37" t="s">
        <v>216</v>
      </c>
      <c r="C5" s="99">
        <v>1</v>
      </c>
      <c r="D5" s="500">
        <f>IF(AND(AND('Beh smlouvy'!D$7&gt;SH,'Beh smlouvy'!D$7&lt;HH),AND('Beh smlouvy'!D$11&gt;SH_V,'Beh smlouvy'!D$11&lt;HH_V)),1,"")</f>
        <v>1</v>
      </c>
      <c r="E5" s="500">
        <f>IF(AND(AND('Beh smlouvy'!E$7&gt;SH,'Beh smlouvy'!E$7&lt;HH),AND('Beh smlouvy'!E$11&gt;SH_V,'Beh smlouvy'!E$11&lt;HH_V)),1,"")</f>
        <v>1</v>
      </c>
      <c r="F5" s="500">
        <f>IF(AND(AND('Beh smlouvy'!F$7&gt;SH,'Beh smlouvy'!F$7&lt;HH),AND('Beh smlouvy'!F$11&gt;SH_V,'Beh smlouvy'!F$11&lt;HH_V)),1,"")</f>
        <v>1</v>
      </c>
      <c r="G5" s="500">
        <f>IF(AND(AND('Beh smlouvy'!G$7&gt;SH,'Beh smlouvy'!G$7&lt;HH),AND('Beh smlouvy'!G$11&gt;SH_V,'Beh smlouvy'!G$11&lt;HH_V)),1,"")</f>
        <v>1</v>
      </c>
      <c r="H5" s="500">
        <f>IF(AND(AND('Beh smlouvy'!H$7&gt;SH,'Beh smlouvy'!H$7&lt;HH),AND('Beh smlouvy'!H$11&gt;SH_V,'Beh smlouvy'!H$11&lt;HH_V)),1,"")</f>
        <v>1</v>
      </c>
      <c r="I5" s="500">
        <f>IF(AND(AND('Beh smlouvy'!I$7&gt;SH,'Beh smlouvy'!I$7&lt;HH),AND('Beh smlouvy'!I$11&gt;SH_V,'Beh smlouvy'!I$11&lt;HH_V)),1,"")</f>
        <v>1</v>
      </c>
      <c r="J5" s="500">
        <f>IF(AND(AND('Beh smlouvy'!J$7&gt;SH,'Beh smlouvy'!J$7&lt;HH),AND('Beh smlouvy'!J$11&gt;SH_V,'Beh smlouvy'!J$11&lt;HH_V)),1,"")</f>
        <v>1</v>
      </c>
      <c r="K5" s="500">
        <f>IF(AND(AND('Beh smlouvy'!K$7&gt;SH,'Beh smlouvy'!K$7&lt;HH),AND('Beh smlouvy'!K$11&gt;SH_V,'Beh smlouvy'!K$11&lt;HH_V)),1,"")</f>
        <v>1</v>
      </c>
      <c r="L5" s="500">
        <f>IF(AND(AND('Beh smlouvy'!L$7&gt;SH,'Beh smlouvy'!L$7&lt;HH),AND('Beh smlouvy'!L$11&gt;SH_V,'Beh smlouvy'!L$11&lt;HH_V)),1,"")</f>
        <v>1</v>
      </c>
      <c r="M5" s="500">
        <f>IF(AND(AND('Beh smlouvy'!M$7&gt;SH,'Beh smlouvy'!M$7&lt;HH),AND('Beh smlouvy'!M$11&gt;SH_V,'Beh smlouvy'!M$11&lt;HH_V)),1,"")</f>
        <v>1</v>
      </c>
    </row>
    <row r="6" spans="1:16383" ht="12.75" customHeight="1">
      <c r="B6" s="37" t="s">
        <v>215</v>
      </c>
      <c r="C6" s="99">
        <v>2</v>
      </c>
      <c r="D6" s="500" t="str">
        <f>IF(OR('Beh smlouvy'!D$7&lt;SH,'Beh smlouvy'!D$7&gt;HH,'Beh smlouvy'!D$11&lt;SH_V,'Beh smlouvy'!D$11&gt;HH_V),1,"")</f>
        <v/>
      </c>
      <c r="E6" s="500" t="str">
        <f>IF(OR('Beh smlouvy'!E$7&lt;SH,'Beh smlouvy'!E$7&gt;HH,'Beh smlouvy'!E$11&lt;SH_V,'Beh smlouvy'!E$11&gt;HH_V),1,"")</f>
        <v/>
      </c>
      <c r="F6" s="500" t="str">
        <f>IF(OR('Beh smlouvy'!F$7&lt;SH,'Beh smlouvy'!F$7&gt;HH,'Beh smlouvy'!F$11&lt;SH_V,'Beh smlouvy'!F$11&gt;HH_V),1,"")</f>
        <v/>
      </c>
      <c r="G6" s="500" t="str">
        <f>IF(OR('Beh smlouvy'!G$7&lt;SH,'Beh smlouvy'!G$7&gt;HH,'Beh smlouvy'!G$11&lt;SH_V,'Beh smlouvy'!G$11&gt;HH_V),1,"")</f>
        <v/>
      </c>
      <c r="H6" s="500" t="str">
        <f>IF(OR('Beh smlouvy'!H$7&lt;SH,'Beh smlouvy'!H$7&gt;HH,'Beh smlouvy'!H$11&lt;SH_V,'Beh smlouvy'!H$11&gt;HH_V),1,"")</f>
        <v/>
      </c>
      <c r="I6" s="500" t="str">
        <f>IF(OR('Beh smlouvy'!I$7&lt;SH,'Beh smlouvy'!I$7&gt;HH,'Beh smlouvy'!I$11&lt;SH_V,'Beh smlouvy'!I$11&gt;HH_V),1,"")</f>
        <v/>
      </c>
      <c r="J6" s="500" t="str">
        <f>IF(OR('Beh smlouvy'!J$7&lt;SH,'Beh smlouvy'!J$7&gt;HH,'Beh smlouvy'!J$11&lt;SH_V,'Beh smlouvy'!J$11&gt;HH_V),1,"")</f>
        <v/>
      </c>
      <c r="K6" s="500" t="str">
        <f>IF(OR('Beh smlouvy'!K$7&lt;SH,'Beh smlouvy'!K$7&gt;HH,'Beh smlouvy'!K$11&lt;SH_V,'Beh smlouvy'!K$11&gt;HH_V),1,"")</f>
        <v/>
      </c>
      <c r="L6" s="500" t="str">
        <f>IF(OR('Beh smlouvy'!L$7&lt;SH,'Beh smlouvy'!L$7&gt;HH,'Beh smlouvy'!L$11&lt;SH_V,'Beh smlouvy'!L$11&gt;HH_V),1,"")</f>
        <v/>
      </c>
      <c r="M6" s="500" t="str">
        <f>IF(OR('Beh smlouvy'!M$7&lt;SH,'Beh smlouvy'!M$7&gt;HH,'Beh smlouvy'!M$11&lt;SH_V,'Beh smlouvy'!M$11&gt;HH_V),1,"")</f>
        <v/>
      </c>
    </row>
    <row r="7" spans="1:16383" ht="12.75" customHeight="1">
      <c r="B7" s="37" t="s">
        <v>230</v>
      </c>
      <c r="C7" s="486"/>
      <c r="D7" s="501">
        <f>SUMPRODUCT(D$5:D$6,$C$5:$C$6)</f>
        <v>1</v>
      </c>
      <c r="E7" s="501">
        <f t="shared" ref="E7:M7" si="1">SUMPRODUCT(E$5:E$6,$C$5:$C$6)</f>
        <v>1</v>
      </c>
      <c r="F7" s="501">
        <f t="shared" si="1"/>
        <v>1</v>
      </c>
      <c r="G7" s="501">
        <f t="shared" si="1"/>
        <v>1</v>
      </c>
      <c r="H7" s="501">
        <f t="shared" si="1"/>
        <v>1</v>
      </c>
      <c r="I7" s="501">
        <f t="shared" si="1"/>
        <v>1</v>
      </c>
      <c r="J7" s="501">
        <f t="shared" si="1"/>
        <v>1</v>
      </c>
      <c r="K7" s="501">
        <f t="shared" si="1"/>
        <v>1</v>
      </c>
      <c r="L7" s="501">
        <f t="shared" si="1"/>
        <v>1</v>
      </c>
      <c r="M7" s="501">
        <f t="shared" si="1"/>
        <v>1</v>
      </c>
    </row>
    <row r="8" spans="1:16383" ht="12.75" customHeight="1">
      <c r="D8" s="493"/>
      <c r="E8" s="493"/>
      <c r="F8" s="493"/>
      <c r="G8" s="493"/>
      <c r="H8" s="493"/>
      <c r="I8" s="493"/>
      <c r="J8" s="493"/>
      <c r="K8" s="493"/>
      <c r="L8" s="493"/>
      <c r="M8" s="493"/>
    </row>
    <row r="9" spans="1:16383" ht="12.75" customHeight="1">
      <c r="D9" s="734" t="s">
        <v>90</v>
      </c>
      <c r="E9" s="734"/>
      <c r="F9" s="734"/>
      <c r="G9" s="734"/>
      <c r="H9" s="734"/>
      <c r="I9" s="734"/>
      <c r="J9" s="734"/>
      <c r="K9" s="734"/>
      <c r="L9" s="734"/>
      <c r="M9" s="734"/>
    </row>
    <row r="10" spans="1:16383" ht="12.75" customHeight="1" thickBot="1">
      <c r="B10" s="6" t="s">
        <v>223</v>
      </c>
      <c r="D10" s="165">
        <f>VR</f>
        <v>1</v>
      </c>
      <c r="E10" s="165">
        <f>D10+1</f>
        <v>2</v>
      </c>
      <c r="F10" s="165">
        <f t="shared" ref="F10:M10" si="2">E10+1</f>
        <v>3</v>
      </c>
      <c r="G10" s="165">
        <f t="shared" si="2"/>
        <v>4</v>
      </c>
      <c r="H10" s="165">
        <f t="shared" si="2"/>
        <v>5</v>
      </c>
      <c r="I10" s="165">
        <f t="shared" si="2"/>
        <v>6</v>
      </c>
      <c r="J10" s="165">
        <f t="shared" si="2"/>
        <v>7</v>
      </c>
      <c r="K10" s="165">
        <f t="shared" si="2"/>
        <v>8</v>
      </c>
      <c r="L10" s="165">
        <f t="shared" si="2"/>
        <v>9</v>
      </c>
      <c r="M10" s="165">
        <f t="shared" si="2"/>
        <v>10</v>
      </c>
    </row>
    <row r="11" spans="1:16383" s="40" customFormat="1" ht="13.5" outlineLevel="1" thickTop="1">
      <c r="A11" s="5"/>
      <c r="B11" s="37" t="s">
        <v>217</v>
      </c>
      <c r="C11" s="19"/>
      <c r="D11" s="483">
        <f>CHOOSE(D$7,0,'Beh smlouvy'!D$7)</f>
        <v>0</v>
      </c>
      <c r="E11" s="483">
        <f>CHOOSE(E$7,0,'Beh smlouvy'!E$7)</f>
        <v>0</v>
      </c>
      <c r="F11" s="483">
        <f>CHOOSE(F$7,0,'Beh smlouvy'!F$7)</f>
        <v>0</v>
      </c>
      <c r="G11" s="483">
        <f>CHOOSE(G$7,0,'Beh smlouvy'!G$7)</f>
        <v>0</v>
      </c>
      <c r="H11" s="483">
        <f>CHOOSE(H$7,0,'Beh smlouvy'!H$7)</f>
        <v>0</v>
      </c>
      <c r="I11" s="483">
        <f>CHOOSE(I$7,0,'Beh smlouvy'!I$7)</f>
        <v>0</v>
      </c>
      <c r="J11" s="483">
        <f>CHOOSE(J$7,0,'Beh smlouvy'!J$7)</f>
        <v>0</v>
      </c>
      <c r="K11" s="483">
        <f>CHOOSE(K$7,0,'Beh smlouvy'!K$7)</f>
        <v>0</v>
      </c>
      <c r="L11" s="483">
        <f>CHOOSE(L$7,0,'Beh smlouvy'!L$7)</f>
        <v>0</v>
      </c>
      <c r="M11" s="483">
        <f>CHOOSE(M$7,0,'Beh smlouvy'!M$7)</f>
        <v>0</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40" customFormat="1" ht="12.75" outlineLevel="1">
      <c r="A12" s="5"/>
      <c r="B12" s="37" t="s">
        <v>259</v>
      </c>
      <c r="C12" s="19"/>
      <c r="D12" s="483">
        <f>CHOOSE(D$7,0,'Beh smlouvy'!D$11)</f>
        <v>0</v>
      </c>
      <c r="E12" s="483">
        <f>CHOOSE(E$7,0,'Beh smlouvy'!E$11)</f>
        <v>0</v>
      </c>
      <c r="F12" s="483">
        <f>CHOOSE(F$7,0,'Beh smlouvy'!F$11)</f>
        <v>0</v>
      </c>
      <c r="G12" s="483">
        <f>CHOOSE(G$7,0,'Beh smlouvy'!G$11)</f>
        <v>0</v>
      </c>
      <c r="H12" s="483">
        <f>CHOOSE(H$7,0,'Beh smlouvy'!H$11)</f>
        <v>0</v>
      </c>
      <c r="I12" s="483">
        <f>CHOOSE(I$7,0,'Beh smlouvy'!I$11)</f>
        <v>0</v>
      </c>
      <c r="J12" s="483">
        <f>CHOOSE(J$7,0,'Beh smlouvy'!J$11)</f>
        <v>0</v>
      </c>
      <c r="K12" s="483">
        <f>CHOOSE(K$7,0,'Beh smlouvy'!K$11)</f>
        <v>0</v>
      </c>
      <c r="L12" s="483">
        <f>CHOOSE(L$7,0,'Beh smlouvy'!L$11)</f>
        <v>0</v>
      </c>
      <c r="M12" s="483">
        <f>CHOOSE(M$7,0,'Beh smlouvy'!M$11)</f>
        <v>0</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40" customFormat="1" ht="12.75" outlineLevel="1">
      <c r="A13" s="5"/>
      <c r="B13" s="37" t="s">
        <v>257</v>
      </c>
      <c r="C13" s="19"/>
      <c r="D13" s="531">
        <f>CHOOSE(D$7,0,'Beh smlouvy'!D$14)</f>
        <v>0</v>
      </c>
      <c r="E13" s="531">
        <f>CHOOSE(E$7,0,'Beh smlouvy'!E$14)</f>
        <v>0</v>
      </c>
      <c r="F13" s="531">
        <f>CHOOSE(F$7,0,'Beh smlouvy'!F$14)</f>
        <v>0</v>
      </c>
      <c r="G13" s="531">
        <f>CHOOSE(G$7,0,'Beh smlouvy'!G$14)</f>
        <v>0</v>
      </c>
      <c r="H13" s="531">
        <f>CHOOSE(H$7,0,'Beh smlouvy'!H$14)</f>
        <v>0</v>
      </c>
      <c r="I13" s="531">
        <f>CHOOSE(I$7,0,'Beh smlouvy'!I$14)</f>
        <v>0</v>
      </c>
      <c r="J13" s="531">
        <f>CHOOSE(J$7,0,'Beh smlouvy'!J$14)</f>
        <v>0</v>
      </c>
      <c r="K13" s="531">
        <f>CHOOSE(K$7,0,'Beh smlouvy'!K$14)</f>
        <v>0</v>
      </c>
      <c r="L13" s="531">
        <f>CHOOSE(L$7,0,'Beh smlouvy'!L$14)</f>
        <v>0</v>
      </c>
      <c r="M13" s="531">
        <f>CHOOSE(M$7,0,'Beh smlouvy'!M$14)</f>
        <v>0</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s="6" customFormat="1" ht="12.75">
      <c r="B14" s="45"/>
      <c r="C14" s="45"/>
      <c r="D14" s="45"/>
      <c r="E14" s="45"/>
      <c r="F14" s="45"/>
      <c r="G14" s="45"/>
      <c r="H14" s="45"/>
      <c r="I14" s="45"/>
      <c r="J14" s="45"/>
      <c r="K14" s="45"/>
      <c r="L14" s="45"/>
      <c r="M14" s="45"/>
      <c r="N14" s="56"/>
    </row>
    <row r="15" spans="1:16383" s="6" customFormat="1" ht="12.75">
      <c r="B15" s="45"/>
      <c r="C15" s="45"/>
      <c r="D15" s="734" t="s">
        <v>90</v>
      </c>
      <c r="E15" s="734"/>
      <c r="F15" s="734"/>
      <c r="G15" s="734"/>
      <c r="H15" s="734"/>
      <c r="I15" s="734"/>
      <c r="J15" s="734"/>
      <c r="K15" s="734"/>
      <c r="L15" s="734"/>
      <c r="M15" s="734"/>
      <c r="N15" s="56"/>
    </row>
    <row r="16" spans="1:16383" ht="12.75" customHeight="1" thickBot="1">
      <c r="B16" s="6" t="s">
        <v>238</v>
      </c>
      <c r="D16" s="165">
        <f>VR</f>
        <v>1</v>
      </c>
      <c r="E16" s="165">
        <f t="shared" ref="E16:M16" si="3">D16+1</f>
        <v>2</v>
      </c>
      <c r="F16" s="165">
        <f t="shared" si="3"/>
        <v>3</v>
      </c>
      <c r="G16" s="165">
        <f t="shared" si="3"/>
        <v>4</v>
      </c>
      <c r="H16" s="165">
        <f t="shared" si="3"/>
        <v>5</v>
      </c>
      <c r="I16" s="165">
        <f t="shared" si="3"/>
        <v>6</v>
      </c>
      <c r="J16" s="165">
        <f t="shared" si="3"/>
        <v>7</v>
      </c>
      <c r="K16" s="165">
        <f t="shared" si="3"/>
        <v>8</v>
      </c>
      <c r="L16" s="165">
        <f t="shared" si="3"/>
        <v>9</v>
      </c>
      <c r="M16" s="165">
        <f t="shared" si="3"/>
        <v>10</v>
      </c>
    </row>
    <row r="17" spans="2:13" ht="12.75" customHeight="1" thickTop="1">
      <c r="B17" s="37" t="s">
        <v>236</v>
      </c>
      <c r="C17" s="19"/>
      <c r="D17" s="485">
        <f>'Cenova nabidka NAFTA'!N31</f>
        <v>371288</v>
      </c>
      <c r="E17" s="485">
        <f>'Cenova nabidka NAFTA'!O31</f>
        <v>371288</v>
      </c>
      <c r="F17" s="485">
        <f>'Cenova nabidka NAFTA'!P31</f>
        <v>0</v>
      </c>
      <c r="G17" s="485">
        <f>'Cenova nabidka NAFTA'!Q31</f>
        <v>0</v>
      </c>
      <c r="H17" s="485">
        <f>'Cenova nabidka NAFTA'!R31</f>
        <v>0</v>
      </c>
      <c r="I17" s="485">
        <f>'Cenova nabidka NAFTA'!S31</f>
        <v>0</v>
      </c>
      <c r="J17" s="485">
        <f>'Cenova nabidka NAFTA'!T31</f>
        <v>0</v>
      </c>
      <c r="K17" s="485">
        <f>'Cenova nabidka NAFTA'!U31</f>
        <v>0</v>
      </c>
      <c r="L17" s="485">
        <f>'Cenova nabidka NAFTA'!V31</f>
        <v>0</v>
      </c>
      <c r="M17" s="485">
        <f>'Cenova nabidka NAFTA'!W31</f>
        <v>0</v>
      </c>
    </row>
    <row r="18" spans="2:13" ht="12.75" customHeight="1">
      <c r="B18" s="37" t="s">
        <v>237</v>
      </c>
      <c r="C18" s="19"/>
      <c r="D18" s="485">
        <f>D17*(1+D12)</f>
        <v>371288</v>
      </c>
      <c r="E18" s="485">
        <f t="shared" ref="E18:M18" si="4">E17*(1+E12)</f>
        <v>371288</v>
      </c>
      <c r="F18" s="485">
        <f t="shared" si="4"/>
        <v>0</v>
      </c>
      <c r="G18" s="485">
        <f t="shared" si="4"/>
        <v>0</v>
      </c>
      <c r="H18" s="485">
        <f t="shared" si="4"/>
        <v>0</v>
      </c>
      <c r="I18" s="485">
        <f t="shared" si="4"/>
        <v>0</v>
      </c>
      <c r="J18" s="485">
        <f t="shared" si="4"/>
        <v>0</v>
      </c>
      <c r="K18" s="485">
        <f t="shared" si="4"/>
        <v>0</v>
      </c>
      <c r="L18" s="485">
        <f t="shared" si="4"/>
        <v>0</v>
      </c>
      <c r="M18" s="485">
        <f t="shared" si="4"/>
        <v>0</v>
      </c>
    </row>
    <row r="19" spans="2:13" ht="12.75" customHeight="1">
      <c r="B19" s="37" t="s">
        <v>239</v>
      </c>
      <c r="C19" s="19"/>
      <c r="D19" s="541">
        <f>'NABIDKA DOPRAVCE'!E41*'NABIDKA DOPRAVCE'!E44</f>
        <v>0</v>
      </c>
      <c r="E19" s="541">
        <f>'NABIDKA DOPRAVCE'!F41*'NABIDKA DOPRAVCE'!F44</f>
        <v>0</v>
      </c>
      <c r="F19" s="541">
        <f>'NABIDKA DOPRAVCE'!G41*'NABIDKA DOPRAVCE'!G44</f>
        <v>0</v>
      </c>
      <c r="G19" s="541">
        <f>'NABIDKA DOPRAVCE'!H41*'NABIDKA DOPRAVCE'!H44</f>
        <v>0</v>
      </c>
      <c r="H19" s="541">
        <f>'NABIDKA DOPRAVCE'!I41*'NABIDKA DOPRAVCE'!I44</f>
        <v>0</v>
      </c>
      <c r="I19" s="541">
        <f>'NABIDKA DOPRAVCE'!J41*'NABIDKA DOPRAVCE'!J44</f>
        <v>0</v>
      </c>
      <c r="J19" s="541">
        <f>'NABIDKA DOPRAVCE'!K41*'NABIDKA DOPRAVCE'!K44</f>
        <v>0</v>
      </c>
      <c r="K19" s="541">
        <f>'NABIDKA DOPRAVCE'!L41*'NABIDKA DOPRAVCE'!L44</f>
        <v>0</v>
      </c>
      <c r="L19" s="541">
        <f>'NABIDKA DOPRAVCE'!M41*'NABIDKA DOPRAVCE'!M44</f>
        <v>0</v>
      </c>
      <c r="M19" s="541">
        <f>'NABIDKA DOPRAVCE'!N41*'NABIDKA DOPRAVCE'!N44</f>
        <v>0</v>
      </c>
    </row>
    <row r="20" spans="2:13" ht="12.75" customHeight="1">
      <c r="B20" s="37" t="s">
        <v>240</v>
      </c>
      <c r="C20" s="19"/>
      <c r="D20" s="541">
        <f>D19+D13*'NABIDKA DOPRAVCE'!E44</f>
        <v>0</v>
      </c>
      <c r="E20" s="541">
        <f>E19+E13*'NABIDKA DOPRAVCE'!F44</f>
        <v>0</v>
      </c>
      <c r="F20" s="541">
        <f>F19+F13*'NABIDKA DOPRAVCE'!G44</f>
        <v>0</v>
      </c>
      <c r="G20" s="541">
        <f>G19+G13*'NABIDKA DOPRAVCE'!H44</f>
        <v>0</v>
      </c>
      <c r="H20" s="541">
        <f>H19+H13*'NABIDKA DOPRAVCE'!I44</f>
        <v>0</v>
      </c>
      <c r="I20" s="541">
        <f>I19+I13*'NABIDKA DOPRAVCE'!J44</f>
        <v>0</v>
      </c>
      <c r="J20" s="541">
        <f>J19+J13*'NABIDKA DOPRAVCE'!K44</f>
        <v>0</v>
      </c>
      <c r="K20" s="541">
        <f>K19+K13*'NABIDKA DOPRAVCE'!L44</f>
        <v>0</v>
      </c>
      <c r="L20" s="541">
        <f>L19+L13*'NABIDKA DOPRAVCE'!M44</f>
        <v>0</v>
      </c>
      <c r="M20" s="541">
        <f>M19+M13*'NABIDKA DOPRAVCE'!N44</f>
        <v>0</v>
      </c>
    </row>
    <row r="21" spans="2:13" ht="12.75" customHeight="1"/>
    <row r="22" spans="2:13" ht="12.75" customHeight="1">
      <c r="D22" s="735" t="s">
        <v>90</v>
      </c>
      <c r="E22" s="735"/>
      <c r="F22" s="735"/>
      <c r="G22" s="735"/>
      <c r="H22" s="735"/>
      <c r="I22" s="735"/>
      <c r="J22" s="735"/>
      <c r="K22" s="735"/>
      <c r="L22" s="735"/>
      <c r="M22" s="735"/>
    </row>
    <row r="23" spans="2:13" ht="12.75" customHeight="1" thickBot="1">
      <c r="B23" s="6" t="s">
        <v>260</v>
      </c>
      <c r="D23" s="165">
        <f>VR</f>
        <v>1</v>
      </c>
      <c r="E23" s="165">
        <f t="shared" ref="E23" si="5">D23+1</f>
        <v>2</v>
      </c>
      <c r="F23" s="165">
        <f t="shared" ref="F23" si="6">E23+1</f>
        <v>3</v>
      </c>
      <c r="G23" s="165">
        <f t="shared" ref="G23" si="7">F23+1</f>
        <v>4</v>
      </c>
      <c r="H23" s="165">
        <f t="shared" ref="H23" si="8">G23+1</f>
        <v>5</v>
      </c>
      <c r="I23" s="165">
        <f t="shared" ref="I23" si="9">H23+1</f>
        <v>6</v>
      </c>
      <c r="J23" s="165">
        <f t="shared" ref="J23" si="10">I23+1</f>
        <v>7</v>
      </c>
      <c r="K23" s="165">
        <f t="shared" ref="K23" si="11">J23+1</f>
        <v>8</v>
      </c>
      <c r="L23" s="165">
        <f t="shared" ref="L23" si="12">K23+1</f>
        <v>9</v>
      </c>
      <c r="M23" s="165">
        <f t="shared" ref="M23" si="13">L23+1</f>
        <v>10</v>
      </c>
    </row>
    <row r="24" spans="2:13" ht="12.75" customHeight="1" thickTop="1">
      <c r="B24" s="37" t="s">
        <v>236</v>
      </c>
      <c r="C24" s="19"/>
      <c r="D24" s="485">
        <f>'Cenova nabidka CNG'!N31</f>
        <v>0</v>
      </c>
      <c r="E24" s="485">
        <f>'Cenova nabidka CNG'!O31</f>
        <v>0</v>
      </c>
      <c r="F24" s="485">
        <f>'Cenova nabidka CNG'!P31</f>
        <v>371288</v>
      </c>
      <c r="G24" s="485">
        <f>'Cenova nabidka CNG'!Q31</f>
        <v>371288</v>
      </c>
      <c r="H24" s="485">
        <f>'Cenova nabidka CNG'!R31</f>
        <v>371288</v>
      </c>
      <c r="I24" s="485">
        <f>'Cenova nabidka CNG'!S31</f>
        <v>371288</v>
      </c>
      <c r="J24" s="485">
        <f>'Cenova nabidka CNG'!T31</f>
        <v>371288</v>
      </c>
      <c r="K24" s="485">
        <f>'Cenova nabidka CNG'!U31</f>
        <v>371288</v>
      </c>
      <c r="L24" s="485">
        <f>'Cenova nabidka CNG'!V31</f>
        <v>371288</v>
      </c>
      <c r="M24" s="485">
        <f>'Cenova nabidka CNG'!W31</f>
        <v>371288</v>
      </c>
    </row>
    <row r="25" spans="2:13" ht="12.75" customHeight="1">
      <c r="B25" s="37" t="s">
        <v>237</v>
      </c>
      <c r="C25" s="19"/>
      <c r="D25" s="485">
        <f t="shared" ref="D25:M25" si="14">PP*(1+D11)-D18</f>
        <v>0</v>
      </c>
      <c r="E25" s="485">
        <f t="shared" si="14"/>
        <v>0</v>
      </c>
      <c r="F25" s="485">
        <f t="shared" si="14"/>
        <v>371288</v>
      </c>
      <c r="G25" s="485">
        <f t="shared" si="14"/>
        <v>371288</v>
      </c>
      <c r="H25" s="485">
        <f t="shared" si="14"/>
        <v>371288</v>
      </c>
      <c r="I25" s="485">
        <f t="shared" si="14"/>
        <v>371288</v>
      </c>
      <c r="J25" s="485">
        <f t="shared" si="14"/>
        <v>371288</v>
      </c>
      <c r="K25" s="485">
        <f t="shared" si="14"/>
        <v>371288</v>
      </c>
      <c r="L25" s="485">
        <f t="shared" si="14"/>
        <v>371288</v>
      </c>
      <c r="M25" s="485">
        <f t="shared" si="14"/>
        <v>371288</v>
      </c>
    </row>
    <row r="26" spans="2:13" ht="12.75" customHeight="1">
      <c r="B26" s="37" t="s">
        <v>239</v>
      </c>
      <c r="C26" s="19"/>
      <c r="D26" s="541">
        <f>'NABIDKA DOPRAVCE'!E41*'NABIDKA DOPRAVCE'!E45</f>
        <v>0</v>
      </c>
      <c r="E26" s="541">
        <f>'NABIDKA DOPRAVCE'!F41*'NABIDKA DOPRAVCE'!F45</f>
        <v>0</v>
      </c>
      <c r="F26" s="541">
        <f>'NABIDKA DOPRAVCE'!G41*'NABIDKA DOPRAVCE'!G45</f>
        <v>0</v>
      </c>
      <c r="G26" s="541">
        <f>'NABIDKA DOPRAVCE'!H41*'NABIDKA DOPRAVCE'!H45</f>
        <v>0</v>
      </c>
      <c r="H26" s="541">
        <f>'NABIDKA DOPRAVCE'!I41*'NABIDKA DOPRAVCE'!I45</f>
        <v>0</v>
      </c>
      <c r="I26" s="541">
        <f>'NABIDKA DOPRAVCE'!J41*'NABIDKA DOPRAVCE'!J45</f>
        <v>0</v>
      </c>
      <c r="J26" s="541">
        <f>'NABIDKA DOPRAVCE'!K41*'NABIDKA DOPRAVCE'!K45</f>
        <v>0</v>
      </c>
      <c r="K26" s="541">
        <f>'NABIDKA DOPRAVCE'!L41*'NABIDKA DOPRAVCE'!L45</f>
        <v>0</v>
      </c>
      <c r="L26" s="541">
        <f>'NABIDKA DOPRAVCE'!M41*'NABIDKA DOPRAVCE'!M45</f>
        <v>0</v>
      </c>
      <c r="M26" s="541">
        <f>'NABIDKA DOPRAVCE'!N41*'NABIDKA DOPRAVCE'!N45</f>
        <v>0</v>
      </c>
    </row>
    <row r="27" spans="2:13" ht="12.75" customHeight="1">
      <c r="B27" s="37" t="s">
        <v>240</v>
      </c>
      <c r="C27" s="19"/>
      <c r="D27" s="541">
        <f>D26+D13*'NABIDKA DOPRAVCE'!E45</f>
        <v>0</v>
      </c>
      <c r="E27" s="541">
        <f>E26+E13*'NABIDKA DOPRAVCE'!F45</f>
        <v>0</v>
      </c>
      <c r="F27" s="541">
        <f>F26+F13*'NABIDKA DOPRAVCE'!G45</f>
        <v>0</v>
      </c>
      <c r="G27" s="541">
        <f>G26+G13*'NABIDKA DOPRAVCE'!H45</f>
        <v>0</v>
      </c>
      <c r="H27" s="541">
        <f>H26+H13*'NABIDKA DOPRAVCE'!I45</f>
        <v>0</v>
      </c>
      <c r="I27" s="541">
        <f>I26+I13*'NABIDKA DOPRAVCE'!J45</f>
        <v>0</v>
      </c>
      <c r="J27" s="541">
        <f>J26+J13*'NABIDKA DOPRAVCE'!K45</f>
        <v>0</v>
      </c>
      <c r="K27" s="541">
        <f>K26+K13*'NABIDKA DOPRAVCE'!L45</f>
        <v>0</v>
      </c>
      <c r="L27" s="541">
        <f>L26+L13*'NABIDKA DOPRAVCE'!M45</f>
        <v>0</v>
      </c>
      <c r="M27" s="541">
        <f>M26+M13*'NABIDKA DOPRAVCE'!N45</f>
        <v>0</v>
      </c>
    </row>
    <row r="28" spans="2:13" ht="12.75" customHeight="1">
      <c r="B28" s="6"/>
    </row>
    <row r="35" spans="14:14" ht="12.75" hidden="1" customHeight="1">
      <c r="N35" s="5"/>
    </row>
    <row r="36" spans="14:14" ht="12.75" hidden="1" customHeight="1">
      <c r="N36" s="5"/>
    </row>
    <row r="37" spans="14:14" ht="12.75" hidden="1" customHeight="1">
      <c r="N37" s="5"/>
    </row>
    <row r="38" spans="14:14" ht="12.75" hidden="1" customHeight="1">
      <c r="N38" s="5"/>
    </row>
    <row r="39" spans="14:14" ht="12.75" hidden="1" customHeight="1">
      <c r="N39" s="5"/>
    </row>
    <row r="40" spans="14:14" ht="12.75" hidden="1" customHeight="1">
      <c r="N40" s="5"/>
    </row>
    <row r="41" spans="14:14" ht="12.75" hidden="1" customHeight="1">
      <c r="N41" s="5"/>
    </row>
    <row r="42" spans="14:14" ht="12.75" hidden="1" customHeight="1"/>
    <row r="43" spans="14:14" ht="12.75" hidden="1" customHeight="1"/>
    <row r="44" spans="14:14" ht="12.75" hidden="1" customHeight="1"/>
    <row r="45" spans="14:14" ht="12.75" hidden="1" customHeight="1"/>
    <row r="46" spans="14:14" ht="12.75" hidden="1" customHeight="1"/>
    <row r="47" spans="14:14" ht="12.75" hidden="1" customHeight="1"/>
    <row r="48" spans="14:14"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0" hidden="1" customHeight="1"/>
  </sheetData>
  <sheetProtection algorithmName="SHA-512" hashValue="EdQQJO5xr8NrvhiYzsQBG+FPcMNEG+SqQD27qAgeC4lnZe0s+S7jur2tMZNYlzWnv5MOjc3TpoAIEZKCeoHGRw==" saltValue="8xVVdpeyHZhaSDDPKggIcQ==" spinCount="100000" sheet="1" objects="1" scenarios="1"/>
  <mergeCells count="4">
    <mergeCell ref="D9:M9"/>
    <mergeCell ref="D15:M15"/>
    <mergeCell ref="D3:M3"/>
    <mergeCell ref="D22:M22"/>
  </mergeCells>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1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XFD73"/>
  <sheetViews>
    <sheetView zoomScaleNormal="100" zoomScaleSheetLayoutView="100" workbookViewId="0">
      <selection activeCell="I7" sqref="I7"/>
    </sheetView>
  </sheetViews>
  <sheetFormatPr defaultColWidth="0" defaultRowHeight="12.75" customHeight="1" zeroHeight="1" outlineLevelRow="1"/>
  <cols>
    <col min="1" max="1" width="4.7109375" style="5" customWidth="1"/>
    <col min="2" max="2" width="9.140625" style="5" customWidth="1"/>
    <col min="3" max="3" width="39.85546875" style="5" customWidth="1"/>
    <col min="4" max="4" width="8.140625" style="5" customWidth="1"/>
    <col min="5" max="14" width="10.7109375" style="5" customWidth="1"/>
    <col min="15" max="15" width="4.7109375" style="40" customWidth="1"/>
    <col min="16" max="16384" width="9.140625" style="5" hidden="1"/>
  </cols>
  <sheetData>
    <row r="1" spans="2:16384" ht="12.75" customHeight="1">
      <c r="G1" s="484"/>
      <c r="H1" s="470"/>
      <c r="I1" s="490"/>
      <c r="J1" s="484"/>
      <c r="K1" s="494"/>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c r="XFC1" s="470"/>
      <c r="XFD1" s="470"/>
    </row>
    <row r="2" spans="2:16384" ht="12.75" customHeight="1">
      <c r="B2" s="6" t="s">
        <v>228</v>
      </c>
      <c r="E2" s="6" t="s">
        <v>83</v>
      </c>
      <c r="O2" s="5"/>
    </row>
    <row r="3" spans="2:16384" ht="12.75" customHeight="1">
      <c r="I3" s="491"/>
      <c r="J3" s="491"/>
      <c r="O3" s="5"/>
    </row>
    <row r="4" spans="2:16384" ht="12.75" customHeight="1">
      <c r="E4" s="142" t="s">
        <v>90</v>
      </c>
      <c r="F4" s="143"/>
      <c r="G4" s="143"/>
      <c r="H4" s="143"/>
      <c r="I4" s="143"/>
      <c r="J4" s="143"/>
      <c r="K4" s="143"/>
      <c r="L4" s="143"/>
      <c r="M4" s="143"/>
      <c r="N4" s="471"/>
    </row>
    <row r="5" spans="2:1638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6384" outlineLevel="1">
      <c r="B6" s="43" t="s">
        <v>28</v>
      </c>
      <c r="C6" s="43" t="s">
        <v>53</v>
      </c>
      <c r="D6" s="44"/>
      <c r="E6" s="496"/>
      <c r="F6" s="497"/>
      <c r="G6" s="497"/>
      <c r="H6" s="497"/>
      <c r="I6" s="497"/>
      <c r="J6" s="497"/>
      <c r="K6" s="497"/>
      <c r="L6" s="497"/>
      <c r="M6" s="497"/>
      <c r="N6" s="498"/>
    </row>
    <row r="7" spans="2:16384" outlineLevel="1">
      <c r="B7" s="46" t="s">
        <v>15</v>
      </c>
      <c r="C7" s="37" t="s">
        <v>87</v>
      </c>
      <c r="D7" s="151"/>
      <c r="E7" s="94">
        <f>IFERROR('Cenova nabidka NAFTA'!$I7*'Cenova nabidka NAFTA'!$F7*'Vypocty indexu'!F43,0)</f>
        <v>0</v>
      </c>
      <c r="F7" s="94">
        <f>IFERROR('Cenova nabidka NAFTA'!$I7*'Cenova nabidka NAFTA'!$F7*'Vypocty indexu'!G43,0)</f>
        <v>0</v>
      </c>
      <c r="G7" s="94">
        <f>IFERROR('Cenova nabidka NAFTA'!$I7*'Cenova nabidka NAFTA'!$F7*'Vypocty indexu'!H43,0)</f>
        <v>0</v>
      </c>
      <c r="H7" s="94">
        <f>IFERROR('Cenova nabidka NAFTA'!$I7*'Cenova nabidka NAFTA'!$F7*'Vypocty indexu'!I43,0)</f>
        <v>0</v>
      </c>
      <c r="I7" s="94">
        <f>IFERROR('Cenova nabidka NAFTA'!$I7*'Cenova nabidka NAFTA'!$F7*'Vypocty indexu'!J43,0)</f>
        <v>0</v>
      </c>
      <c r="J7" s="94">
        <f>IFERROR('Cenova nabidka NAFTA'!$I7*'Cenova nabidka NAFTA'!$F7*'Vypocty indexu'!K43,0)</f>
        <v>0</v>
      </c>
      <c r="K7" s="94">
        <f>IFERROR('Cenova nabidka NAFTA'!$I7*'Cenova nabidka NAFTA'!$F7*'Vypocty indexu'!L43,0)</f>
        <v>0</v>
      </c>
      <c r="L7" s="94">
        <f>IFERROR('Cenova nabidka NAFTA'!$I7*'Cenova nabidka NAFTA'!$F7*'Vypocty indexu'!M43,0)</f>
        <v>0</v>
      </c>
      <c r="M7" s="94">
        <f>IFERROR('Cenova nabidka NAFTA'!$I7*'Cenova nabidka NAFTA'!$F7*'Vypocty indexu'!N43,0)</f>
        <v>0</v>
      </c>
      <c r="N7" s="94">
        <f>IFERROR('Cenova nabidka NAFTA'!$I7*'Cenova nabidka NAFTA'!$F7*'Vypocty indexu'!O43,0)</f>
        <v>0</v>
      </c>
    </row>
    <row r="8" spans="2:16384" outlineLevel="1">
      <c r="B8" s="46" t="s">
        <v>16</v>
      </c>
      <c r="C8" s="37" t="s">
        <v>253</v>
      </c>
      <c r="D8" s="151"/>
      <c r="E8" s="532"/>
      <c r="F8" s="532"/>
      <c r="G8" s="532"/>
      <c r="H8" s="532"/>
      <c r="I8" s="532"/>
      <c r="J8" s="532"/>
      <c r="K8" s="532"/>
      <c r="L8" s="532"/>
      <c r="M8" s="532"/>
      <c r="N8" s="532"/>
    </row>
    <row r="9" spans="2:16384" outlineLevel="1">
      <c r="B9" s="46">
        <v>12</v>
      </c>
      <c r="C9" s="37" t="s">
        <v>1</v>
      </c>
      <c r="D9" s="151"/>
      <c r="E9" s="94">
        <f>IFERROR('Cenova nabidka NAFTA'!$I9*'Cenova nabidka NAFTA'!$F9*'Vypocty indexu'!F45,0)</f>
        <v>0</v>
      </c>
      <c r="F9" s="94">
        <f>IFERROR('Cenova nabidka NAFTA'!$I9*'Cenova nabidka NAFTA'!$F9*'Vypocty indexu'!G45,0)</f>
        <v>0</v>
      </c>
      <c r="G9" s="94">
        <f>IFERROR('Cenova nabidka NAFTA'!$I9*'Cenova nabidka NAFTA'!$F9*'Vypocty indexu'!H45,0)</f>
        <v>0</v>
      </c>
      <c r="H9" s="94">
        <f>IFERROR('Cenova nabidka NAFTA'!$I9*'Cenova nabidka NAFTA'!$F9*'Vypocty indexu'!I45,0)</f>
        <v>0</v>
      </c>
      <c r="I9" s="94">
        <f>IFERROR('Cenova nabidka NAFTA'!$I9*'Cenova nabidka NAFTA'!$F9*'Vypocty indexu'!J45,0)</f>
        <v>0</v>
      </c>
      <c r="J9" s="94">
        <f>IFERROR('Cenova nabidka NAFTA'!$I9*'Cenova nabidka NAFTA'!$F9*'Vypocty indexu'!K45,0)</f>
        <v>0</v>
      </c>
      <c r="K9" s="94">
        <f>IFERROR('Cenova nabidka NAFTA'!$I9*'Cenova nabidka NAFTA'!$F9*'Vypocty indexu'!L45,0)</f>
        <v>0</v>
      </c>
      <c r="L9" s="94">
        <f>IFERROR('Cenova nabidka NAFTA'!$I9*'Cenova nabidka NAFTA'!$F9*'Vypocty indexu'!M45,0)</f>
        <v>0</v>
      </c>
      <c r="M9" s="94">
        <f>IFERROR('Cenova nabidka NAFTA'!$I9*'Cenova nabidka NAFTA'!$F9*'Vypocty indexu'!N45,0)</f>
        <v>0</v>
      </c>
      <c r="N9" s="94">
        <f>IFERROR('Cenova nabidka NAFTA'!$I9*'Cenova nabidka NAFTA'!$F9*'Vypocty indexu'!O45,0)</f>
        <v>0</v>
      </c>
    </row>
    <row r="10" spans="2:16384" outlineLevel="1">
      <c r="B10" s="46">
        <v>13</v>
      </c>
      <c r="C10" s="37" t="s">
        <v>2</v>
      </c>
      <c r="D10" s="151"/>
      <c r="E10" s="94">
        <f>IFERROR('Cenova nabidka NAFTA'!$I10*'Cenova nabidka NAFTA'!$F10*'Vypocty indexu'!F46,0)</f>
        <v>0</v>
      </c>
      <c r="F10" s="94">
        <f>IFERROR('Cenova nabidka NAFTA'!$I10*'Cenova nabidka NAFTA'!$F10*'Vypocty indexu'!G46,0)</f>
        <v>0</v>
      </c>
      <c r="G10" s="94">
        <f>IFERROR('Cenova nabidka NAFTA'!$I10*'Cenova nabidka NAFTA'!$F10*'Vypocty indexu'!H46,0)</f>
        <v>0</v>
      </c>
      <c r="H10" s="94">
        <f>IFERROR('Cenova nabidka NAFTA'!$I10*'Cenova nabidka NAFTA'!$F10*'Vypocty indexu'!I46,0)</f>
        <v>0</v>
      </c>
      <c r="I10" s="94">
        <f>IFERROR('Cenova nabidka NAFTA'!$I10*'Cenova nabidka NAFTA'!$F10*'Vypocty indexu'!J46,0)</f>
        <v>0</v>
      </c>
      <c r="J10" s="94">
        <f>IFERROR('Cenova nabidka NAFTA'!$I10*'Cenova nabidka NAFTA'!$F10*'Vypocty indexu'!K46,0)</f>
        <v>0</v>
      </c>
      <c r="K10" s="94">
        <f>IFERROR('Cenova nabidka NAFTA'!$I10*'Cenova nabidka NAFTA'!$F10*'Vypocty indexu'!L46,0)</f>
        <v>0</v>
      </c>
      <c r="L10" s="94">
        <f>IFERROR('Cenova nabidka NAFTA'!$I10*'Cenova nabidka NAFTA'!$F10*'Vypocty indexu'!M46,0)</f>
        <v>0</v>
      </c>
      <c r="M10" s="94">
        <f>IFERROR('Cenova nabidka NAFTA'!$I10*'Cenova nabidka NAFTA'!$F10*'Vypocty indexu'!N46,0)</f>
        <v>0</v>
      </c>
      <c r="N10" s="94">
        <f>IFERROR('Cenova nabidka NAFTA'!$I10*'Cenova nabidka NAFTA'!$F10*'Vypocty indexu'!O46,0)</f>
        <v>0</v>
      </c>
    </row>
    <row r="11" spans="2:16384" outlineLevel="1">
      <c r="B11" s="46" t="s">
        <v>21</v>
      </c>
      <c r="C11" s="37" t="s">
        <v>47</v>
      </c>
      <c r="D11" s="151"/>
      <c r="E11" s="94">
        <f>IFERROR('Cenova nabidka NAFTA'!$I11*'Cenova nabidka NAFTA'!$F11*'Vypocty indexu'!F47,0)</f>
        <v>0</v>
      </c>
      <c r="F11" s="94">
        <f>IFERROR('Cenova nabidka NAFTA'!$I11*'Cenova nabidka NAFTA'!$F11*'Vypocty indexu'!G47,0)</f>
        <v>0</v>
      </c>
      <c r="G11" s="94">
        <f>IFERROR('Cenova nabidka NAFTA'!$I11*'Cenova nabidka NAFTA'!$F11*'Vypocty indexu'!H47,0)</f>
        <v>0</v>
      </c>
      <c r="H11" s="94">
        <f>IFERROR('Cenova nabidka NAFTA'!$I11*'Cenova nabidka NAFTA'!$F11*'Vypocty indexu'!I47,0)</f>
        <v>0</v>
      </c>
      <c r="I11" s="94">
        <f>IFERROR('Cenova nabidka NAFTA'!$I11*'Cenova nabidka NAFTA'!$F11*'Vypocty indexu'!J47,0)</f>
        <v>0</v>
      </c>
      <c r="J11" s="94">
        <f>IFERROR('Cenova nabidka NAFTA'!$I11*'Cenova nabidka NAFTA'!$F11*'Vypocty indexu'!K47,0)</f>
        <v>0</v>
      </c>
      <c r="K11" s="94">
        <f>IFERROR('Cenova nabidka NAFTA'!$I11*'Cenova nabidka NAFTA'!$F11*'Vypocty indexu'!L47,0)</f>
        <v>0</v>
      </c>
      <c r="L11" s="94">
        <f>IFERROR('Cenova nabidka NAFTA'!$I11*'Cenova nabidka NAFTA'!$F11*'Vypocty indexu'!M47,0)</f>
        <v>0</v>
      </c>
      <c r="M11" s="94">
        <f>IFERROR('Cenova nabidka NAFTA'!$I11*'Cenova nabidka NAFTA'!$F11*'Vypocty indexu'!N47,0)</f>
        <v>0</v>
      </c>
      <c r="N11" s="94">
        <f>IFERROR('Cenova nabidka NAFTA'!$I11*'Cenova nabidka NAFTA'!$F11*'Vypocty indexu'!O47,0)</f>
        <v>0</v>
      </c>
    </row>
    <row r="12" spans="2:16384" outlineLevel="1">
      <c r="B12" s="46" t="s">
        <v>22</v>
      </c>
      <c r="C12" s="37" t="s">
        <v>48</v>
      </c>
      <c r="D12" s="151"/>
      <c r="E12" s="94">
        <f>IFERROR('Cenova nabidka NAFTA'!$I12*'Cenova nabidka NAFTA'!$F12*'Vypocty indexu'!F48,0)</f>
        <v>0</v>
      </c>
      <c r="F12" s="94">
        <f>IFERROR('Cenova nabidka NAFTA'!$I12*'Cenova nabidka NAFTA'!$F12*'Vypocty indexu'!G48,0)</f>
        <v>0</v>
      </c>
      <c r="G12" s="94">
        <f>IFERROR('Cenova nabidka NAFTA'!$I12*'Cenova nabidka NAFTA'!$F12*'Vypocty indexu'!H48,0)</f>
        <v>0</v>
      </c>
      <c r="H12" s="94">
        <f>IFERROR('Cenova nabidka NAFTA'!$I12*'Cenova nabidka NAFTA'!$F12*'Vypocty indexu'!I48,0)</f>
        <v>0</v>
      </c>
      <c r="I12" s="94">
        <f>IFERROR('Cenova nabidka NAFTA'!$I12*'Cenova nabidka NAFTA'!$F12*'Vypocty indexu'!J48,0)</f>
        <v>0</v>
      </c>
      <c r="J12" s="94">
        <f>IFERROR('Cenova nabidka NAFTA'!$I12*'Cenova nabidka NAFTA'!$F12*'Vypocty indexu'!K48,0)</f>
        <v>0</v>
      </c>
      <c r="K12" s="94">
        <f>IFERROR('Cenova nabidka NAFTA'!$I12*'Cenova nabidka NAFTA'!$F12*'Vypocty indexu'!L48,0)</f>
        <v>0</v>
      </c>
      <c r="L12" s="94">
        <f>IFERROR('Cenova nabidka NAFTA'!$I12*'Cenova nabidka NAFTA'!$F12*'Vypocty indexu'!M48,0)</f>
        <v>0</v>
      </c>
      <c r="M12" s="94">
        <f>IFERROR('Cenova nabidka NAFTA'!$I12*'Cenova nabidka NAFTA'!$F12*'Vypocty indexu'!N48,0)</f>
        <v>0</v>
      </c>
      <c r="N12" s="94">
        <f>IFERROR('Cenova nabidka NAFTA'!$I12*'Cenova nabidka NAFTA'!$F12*'Vypocty indexu'!O48,0)</f>
        <v>0</v>
      </c>
    </row>
    <row r="13" spans="2:16384" outlineLevel="1">
      <c r="B13" s="46">
        <v>15</v>
      </c>
      <c r="C13" s="37" t="s">
        <v>35</v>
      </c>
      <c r="D13" s="151"/>
      <c r="E13" s="94">
        <f>IFERROR('Cenova nabidka NAFTA'!$I13*'Cenova nabidka NAFTA'!$F13*'Vypocty indexu'!F49,0)</f>
        <v>0</v>
      </c>
      <c r="F13" s="94">
        <f>IFERROR('Cenova nabidka NAFTA'!$I13*'Cenova nabidka NAFTA'!$F13*'Vypocty indexu'!G49,0)</f>
        <v>0</v>
      </c>
      <c r="G13" s="94">
        <f>IFERROR('Cenova nabidka NAFTA'!$I13*'Cenova nabidka NAFTA'!$F13*'Vypocty indexu'!H49,0)</f>
        <v>0</v>
      </c>
      <c r="H13" s="94">
        <f>IFERROR('Cenova nabidka NAFTA'!$I13*'Cenova nabidka NAFTA'!$F13*'Vypocty indexu'!I49,0)</f>
        <v>0</v>
      </c>
      <c r="I13" s="94">
        <f>IFERROR('Cenova nabidka NAFTA'!$I13*'Cenova nabidka NAFTA'!$F13*'Vypocty indexu'!J49,0)</f>
        <v>0</v>
      </c>
      <c r="J13" s="94">
        <f>IFERROR('Cenova nabidka NAFTA'!$I13*'Cenova nabidka NAFTA'!$F13*'Vypocty indexu'!K49,0)</f>
        <v>0</v>
      </c>
      <c r="K13" s="94">
        <f>IFERROR('Cenova nabidka NAFTA'!$I13*'Cenova nabidka NAFTA'!$F13*'Vypocty indexu'!L49,0)</f>
        <v>0</v>
      </c>
      <c r="L13" s="94">
        <f>IFERROR('Cenova nabidka NAFTA'!$I13*'Cenova nabidka NAFTA'!$F13*'Vypocty indexu'!M49,0)</f>
        <v>0</v>
      </c>
      <c r="M13" s="94">
        <f>IFERROR('Cenova nabidka NAFTA'!$I13*'Cenova nabidka NAFTA'!$F13*'Vypocty indexu'!N49,0)</f>
        <v>0</v>
      </c>
      <c r="N13" s="94">
        <f>IFERROR('Cenova nabidka NAFTA'!$I13*'Cenova nabidka NAFTA'!$F13*'Vypocty indexu'!O49,0)</f>
        <v>0</v>
      </c>
    </row>
    <row r="14" spans="2:16384" outlineLevel="1">
      <c r="B14" s="46" t="s">
        <v>23</v>
      </c>
      <c r="C14" s="37" t="s">
        <v>49</v>
      </c>
      <c r="D14" s="151"/>
      <c r="E14" s="94">
        <f>IFERROR('Cenova nabidka NAFTA'!$I14*'Cenova nabidka NAFTA'!$F14*'Vypocty indexu'!F50,0)</f>
        <v>0</v>
      </c>
      <c r="F14" s="94">
        <f>IFERROR('Cenova nabidka NAFTA'!$I14*'Cenova nabidka NAFTA'!$F14*'Vypocty indexu'!G50,0)</f>
        <v>0</v>
      </c>
      <c r="G14" s="94">
        <f>IFERROR('Cenova nabidka NAFTA'!$I14*'Cenova nabidka NAFTA'!$F14*'Vypocty indexu'!H50,0)</f>
        <v>0</v>
      </c>
      <c r="H14" s="94">
        <f>IFERROR('Cenova nabidka NAFTA'!$I14*'Cenova nabidka NAFTA'!$F14*'Vypocty indexu'!I50,0)</f>
        <v>0</v>
      </c>
      <c r="I14" s="94">
        <f>IFERROR('Cenova nabidka NAFTA'!$I14*'Cenova nabidka NAFTA'!$F14*'Vypocty indexu'!J50,0)</f>
        <v>0</v>
      </c>
      <c r="J14" s="94">
        <f>IFERROR('Cenova nabidka NAFTA'!$I14*'Cenova nabidka NAFTA'!$F14*'Vypocty indexu'!K50,0)</f>
        <v>0</v>
      </c>
      <c r="K14" s="94">
        <f>IFERROR('Cenova nabidka NAFTA'!$I14*'Cenova nabidka NAFTA'!$F14*'Vypocty indexu'!L50,0)</f>
        <v>0</v>
      </c>
      <c r="L14" s="94">
        <f>IFERROR('Cenova nabidka NAFTA'!$I14*'Cenova nabidka NAFTA'!$F14*'Vypocty indexu'!M50,0)</f>
        <v>0</v>
      </c>
      <c r="M14" s="94">
        <f>IFERROR('Cenova nabidka NAFTA'!$I14*'Cenova nabidka NAFTA'!$F14*'Vypocty indexu'!N50,0)</f>
        <v>0</v>
      </c>
      <c r="N14" s="94">
        <f>IFERROR('Cenova nabidka NAFTA'!$I14*'Cenova nabidka NAFTA'!$F14*'Vypocty indexu'!O50,0)</f>
        <v>0</v>
      </c>
    </row>
    <row r="15" spans="2:16384" outlineLevel="1">
      <c r="B15" s="46" t="s">
        <v>24</v>
      </c>
      <c r="C15" s="37" t="s">
        <v>50</v>
      </c>
      <c r="D15" s="151"/>
      <c r="E15" s="94">
        <f>IFERROR('Cenova nabidka NAFTA'!$I15*'Cenova nabidka NAFTA'!$F15*'Vypocty indexu'!F51,0)</f>
        <v>0</v>
      </c>
      <c r="F15" s="94">
        <f>IFERROR('Cenova nabidka NAFTA'!$I15*'Cenova nabidka NAFTA'!$F15*'Vypocty indexu'!G51,0)</f>
        <v>0</v>
      </c>
      <c r="G15" s="94">
        <f>IFERROR('Cenova nabidka NAFTA'!$I15*'Cenova nabidka NAFTA'!$F15*'Vypocty indexu'!H51,0)</f>
        <v>0</v>
      </c>
      <c r="H15" s="94">
        <f>IFERROR('Cenova nabidka NAFTA'!$I15*'Cenova nabidka NAFTA'!$F15*'Vypocty indexu'!I51,0)</f>
        <v>0</v>
      </c>
      <c r="I15" s="94">
        <f>IFERROR('Cenova nabidka NAFTA'!$I15*'Cenova nabidka NAFTA'!$F15*'Vypocty indexu'!J51,0)</f>
        <v>0</v>
      </c>
      <c r="J15" s="94">
        <f>IFERROR('Cenova nabidka NAFTA'!$I15*'Cenova nabidka NAFTA'!$F15*'Vypocty indexu'!K51,0)</f>
        <v>0</v>
      </c>
      <c r="K15" s="94">
        <f>IFERROR('Cenova nabidka NAFTA'!$I15*'Cenova nabidka NAFTA'!$F15*'Vypocty indexu'!L51,0)</f>
        <v>0</v>
      </c>
      <c r="L15" s="94">
        <f>IFERROR('Cenova nabidka NAFTA'!$I15*'Cenova nabidka NAFTA'!$F15*'Vypocty indexu'!M51,0)</f>
        <v>0</v>
      </c>
      <c r="M15" s="94">
        <f>IFERROR('Cenova nabidka NAFTA'!$I15*'Cenova nabidka NAFTA'!$F15*'Vypocty indexu'!N51,0)</f>
        <v>0</v>
      </c>
      <c r="N15" s="94">
        <f>IFERROR('Cenova nabidka NAFTA'!$I15*'Cenova nabidka NAFTA'!$F15*'Vypocty indexu'!O51,0)</f>
        <v>0</v>
      </c>
    </row>
    <row r="16" spans="2:16384" outlineLevel="1">
      <c r="B16" s="46" t="s">
        <v>33</v>
      </c>
      <c r="C16" s="37" t="s">
        <v>51</v>
      </c>
      <c r="D16" s="151"/>
      <c r="E16" s="94">
        <f>IFERROR('Cenova nabidka NAFTA'!$I16*'Cenova nabidka NAFTA'!$F16*'Vypocty indexu'!F52,0)</f>
        <v>0</v>
      </c>
      <c r="F16" s="94">
        <f>IFERROR('Cenova nabidka NAFTA'!$I16*'Cenova nabidka NAFTA'!$F16*'Vypocty indexu'!G52,0)</f>
        <v>0</v>
      </c>
      <c r="G16" s="94">
        <f>IFERROR('Cenova nabidka NAFTA'!$I16*'Cenova nabidka NAFTA'!$F16*'Vypocty indexu'!H52,0)</f>
        <v>0</v>
      </c>
      <c r="H16" s="94">
        <f>IFERROR('Cenova nabidka NAFTA'!$I16*'Cenova nabidka NAFTA'!$F16*'Vypocty indexu'!I52,0)</f>
        <v>0</v>
      </c>
      <c r="I16" s="94">
        <f>IFERROR('Cenova nabidka NAFTA'!$I16*'Cenova nabidka NAFTA'!$F16*'Vypocty indexu'!J52,0)</f>
        <v>0</v>
      </c>
      <c r="J16" s="94">
        <f>IFERROR('Cenova nabidka NAFTA'!$I16*'Cenova nabidka NAFTA'!$F16*'Vypocty indexu'!K52,0)</f>
        <v>0</v>
      </c>
      <c r="K16" s="94">
        <f>IFERROR('Cenova nabidka NAFTA'!$I16*'Cenova nabidka NAFTA'!$F16*'Vypocty indexu'!L52,0)</f>
        <v>0</v>
      </c>
      <c r="L16" s="94">
        <f>IFERROR('Cenova nabidka NAFTA'!$I16*'Cenova nabidka NAFTA'!$F16*'Vypocty indexu'!M52,0)</f>
        <v>0</v>
      </c>
      <c r="M16" s="94">
        <f>IFERROR('Cenova nabidka NAFTA'!$I16*'Cenova nabidka NAFTA'!$F16*'Vypocty indexu'!N52,0)</f>
        <v>0</v>
      </c>
      <c r="N16" s="94">
        <f>IFERROR('Cenova nabidka NAFTA'!$I16*'Cenova nabidka NAFTA'!$F16*'Vypocty indexu'!O52,0)</f>
        <v>0</v>
      </c>
    </row>
    <row r="17" spans="2:15" outlineLevel="1">
      <c r="B17" s="46" t="s">
        <v>34</v>
      </c>
      <c r="C17" s="37" t="s">
        <v>52</v>
      </c>
      <c r="D17" s="151"/>
      <c r="E17" s="94">
        <f>IFERROR('Cenova nabidka NAFTA'!$I17*'Cenova nabidka NAFTA'!$F17*'Vypocty indexu'!F53,0)</f>
        <v>0</v>
      </c>
      <c r="F17" s="94">
        <f>IFERROR('Cenova nabidka NAFTA'!$I17*'Cenova nabidka NAFTA'!$F17*'Vypocty indexu'!G53,0)</f>
        <v>0</v>
      </c>
      <c r="G17" s="94">
        <f>IFERROR('Cenova nabidka NAFTA'!$I17*'Cenova nabidka NAFTA'!$F17*'Vypocty indexu'!H53,0)</f>
        <v>0</v>
      </c>
      <c r="H17" s="94">
        <f>IFERROR('Cenova nabidka NAFTA'!$I17*'Cenova nabidka NAFTA'!$F17*'Vypocty indexu'!I53,0)</f>
        <v>0</v>
      </c>
      <c r="I17" s="94">
        <f>IFERROR('Cenova nabidka NAFTA'!$I17*'Cenova nabidka NAFTA'!$F17*'Vypocty indexu'!J53,0)</f>
        <v>0</v>
      </c>
      <c r="J17" s="94">
        <f>IFERROR('Cenova nabidka NAFTA'!$I17*'Cenova nabidka NAFTA'!$F17*'Vypocty indexu'!K53,0)</f>
        <v>0</v>
      </c>
      <c r="K17" s="94">
        <f>IFERROR('Cenova nabidka NAFTA'!$I17*'Cenova nabidka NAFTA'!$F17*'Vypocty indexu'!L53,0)</f>
        <v>0</v>
      </c>
      <c r="L17" s="94">
        <f>IFERROR('Cenova nabidka NAFTA'!$I17*'Cenova nabidka NAFTA'!$F17*'Vypocty indexu'!M53,0)</f>
        <v>0</v>
      </c>
      <c r="M17" s="94">
        <f>IFERROR('Cenova nabidka NAFTA'!$I17*'Cenova nabidka NAFTA'!$F17*'Vypocty indexu'!N53,0)</f>
        <v>0</v>
      </c>
      <c r="N17" s="94">
        <f>IFERROR('Cenova nabidka NAFTA'!$I17*'Cenova nabidka NAFTA'!$F17*'Vypocty indexu'!O53,0)</f>
        <v>0</v>
      </c>
    </row>
    <row r="18" spans="2:15" outlineLevel="1">
      <c r="B18" s="46">
        <v>18</v>
      </c>
      <c r="C18" s="37" t="s">
        <v>6</v>
      </c>
      <c r="D18" s="151"/>
      <c r="E18" s="94">
        <f>IFERROR('Cenova nabidka NAFTA'!$I18*'Cenova nabidka NAFTA'!$F18*'Vypocty indexu'!F54,0)</f>
        <v>0</v>
      </c>
      <c r="F18" s="94">
        <f>IFERROR('Cenova nabidka NAFTA'!$I18*'Cenova nabidka NAFTA'!$F18*'Vypocty indexu'!G54,0)</f>
        <v>0</v>
      </c>
      <c r="G18" s="94">
        <f>IFERROR('Cenova nabidka NAFTA'!$I18*'Cenova nabidka NAFTA'!$F18*'Vypocty indexu'!H54,0)</f>
        <v>0</v>
      </c>
      <c r="H18" s="94">
        <f>IFERROR('Cenova nabidka NAFTA'!$I18*'Cenova nabidka NAFTA'!$F18*'Vypocty indexu'!I54,0)</f>
        <v>0</v>
      </c>
      <c r="I18" s="94">
        <f>IFERROR('Cenova nabidka NAFTA'!$I18*'Cenova nabidka NAFTA'!$F18*'Vypocty indexu'!J54,0)</f>
        <v>0</v>
      </c>
      <c r="J18" s="94">
        <f>IFERROR('Cenova nabidka NAFTA'!$I18*'Cenova nabidka NAFTA'!$F18*'Vypocty indexu'!K54,0)</f>
        <v>0</v>
      </c>
      <c r="K18" s="94">
        <f>IFERROR('Cenova nabidka NAFTA'!$I18*'Cenova nabidka NAFTA'!$F18*'Vypocty indexu'!L54,0)</f>
        <v>0</v>
      </c>
      <c r="L18" s="94">
        <f>IFERROR('Cenova nabidka NAFTA'!$I18*'Cenova nabidka NAFTA'!$F18*'Vypocty indexu'!M54,0)</f>
        <v>0</v>
      </c>
      <c r="M18" s="94">
        <f>IFERROR('Cenova nabidka NAFTA'!$I18*'Cenova nabidka NAFTA'!$F18*'Vypocty indexu'!N54,0)</f>
        <v>0</v>
      </c>
      <c r="N18" s="94">
        <f>IFERROR('Cenova nabidka NAFTA'!$I18*'Cenova nabidka NAFTA'!$F18*'Vypocty indexu'!O54,0)</f>
        <v>0</v>
      </c>
    </row>
    <row r="19" spans="2:15" outlineLevel="1">
      <c r="B19" s="46">
        <v>19</v>
      </c>
      <c r="C19" s="37" t="s">
        <v>7</v>
      </c>
      <c r="D19" s="151"/>
      <c r="E19" s="94">
        <f>IFERROR('Cenova nabidka NAFTA'!$I19*'Cenova nabidka NAFTA'!$F19*'Vypocty indexu'!F55,0)</f>
        <v>0</v>
      </c>
      <c r="F19" s="94">
        <f>IFERROR('Cenova nabidka NAFTA'!$I19*'Cenova nabidka NAFTA'!$F19*'Vypocty indexu'!G55,0)</f>
        <v>0</v>
      </c>
      <c r="G19" s="94">
        <f>IFERROR('Cenova nabidka NAFTA'!$I19*'Cenova nabidka NAFTA'!$F19*'Vypocty indexu'!H55,0)</f>
        <v>0</v>
      </c>
      <c r="H19" s="94">
        <f>IFERROR('Cenova nabidka NAFTA'!$I19*'Cenova nabidka NAFTA'!$F19*'Vypocty indexu'!I55,0)</f>
        <v>0</v>
      </c>
      <c r="I19" s="94">
        <f>IFERROR('Cenova nabidka NAFTA'!$I19*'Cenova nabidka NAFTA'!$F19*'Vypocty indexu'!J55,0)</f>
        <v>0</v>
      </c>
      <c r="J19" s="94">
        <f>IFERROR('Cenova nabidka NAFTA'!$I19*'Cenova nabidka NAFTA'!$F19*'Vypocty indexu'!K55,0)</f>
        <v>0</v>
      </c>
      <c r="K19" s="94">
        <f>IFERROR('Cenova nabidka NAFTA'!$I19*'Cenova nabidka NAFTA'!$F19*'Vypocty indexu'!L55,0)</f>
        <v>0</v>
      </c>
      <c r="L19" s="94">
        <f>IFERROR('Cenova nabidka NAFTA'!$I19*'Cenova nabidka NAFTA'!$F19*'Vypocty indexu'!M55,0)</f>
        <v>0</v>
      </c>
      <c r="M19" s="94">
        <f>IFERROR('Cenova nabidka NAFTA'!$I19*'Cenova nabidka NAFTA'!$F19*'Vypocty indexu'!N55,0)</f>
        <v>0</v>
      </c>
      <c r="N19" s="94">
        <f>IFERROR('Cenova nabidka NAFTA'!$I19*'Cenova nabidka NAFTA'!$F19*'Vypocty indexu'!O55,0)</f>
        <v>0</v>
      </c>
    </row>
    <row r="20" spans="2:15" outlineLevel="1">
      <c r="B20" s="46">
        <v>20</v>
      </c>
      <c r="C20" s="37" t="s">
        <v>8</v>
      </c>
      <c r="D20" s="151"/>
      <c r="E20" s="94">
        <f>IFERROR('Cenova nabidka NAFTA'!$I20*'Cenova nabidka NAFTA'!$F20*'Vypocty indexu'!F56,0)</f>
        <v>0</v>
      </c>
      <c r="F20" s="94">
        <f>IFERROR('Cenova nabidka NAFTA'!$I20*'Cenova nabidka NAFTA'!$F20*'Vypocty indexu'!G56,0)</f>
        <v>0</v>
      </c>
      <c r="G20" s="94">
        <f>IFERROR('Cenova nabidka NAFTA'!$I20*'Cenova nabidka NAFTA'!$F20*'Vypocty indexu'!H56,0)</f>
        <v>0</v>
      </c>
      <c r="H20" s="94">
        <f>IFERROR('Cenova nabidka NAFTA'!$I20*'Cenova nabidka NAFTA'!$F20*'Vypocty indexu'!I56,0)</f>
        <v>0</v>
      </c>
      <c r="I20" s="94">
        <f>IFERROR('Cenova nabidka NAFTA'!$I20*'Cenova nabidka NAFTA'!$F20*'Vypocty indexu'!J56,0)</f>
        <v>0</v>
      </c>
      <c r="J20" s="94">
        <f>IFERROR('Cenova nabidka NAFTA'!$I20*'Cenova nabidka NAFTA'!$F20*'Vypocty indexu'!K56,0)</f>
        <v>0</v>
      </c>
      <c r="K20" s="94">
        <f>IFERROR('Cenova nabidka NAFTA'!$I20*'Cenova nabidka NAFTA'!$F20*'Vypocty indexu'!L56,0)</f>
        <v>0</v>
      </c>
      <c r="L20" s="94">
        <f>IFERROR('Cenova nabidka NAFTA'!$I20*'Cenova nabidka NAFTA'!$F20*'Vypocty indexu'!M56,0)</f>
        <v>0</v>
      </c>
      <c r="M20" s="94">
        <f>IFERROR('Cenova nabidka NAFTA'!$I20*'Cenova nabidka NAFTA'!$F20*'Vypocty indexu'!N56,0)</f>
        <v>0</v>
      </c>
      <c r="N20" s="94">
        <f>IFERROR('Cenova nabidka NAFTA'!$I20*'Cenova nabidka NAFTA'!$F20*'Vypocty indexu'!O56,0)</f>
        <v>0</v>
      </c>
    </row>
    <row r="21" spans="2:15" outlineLevel="1">
      <c r="B21" s="46">
        <v>21</v>
      </c>
      <c r="C21" s="37" t="s">
        <v>9</v>
      </c>
      <c r="D21" s="151"/>
      <c r="E21" s="94">
        <f>IFERROR('Cenova nabidka NAFTA'!$I21*'Cenova nabidka NAFTA'!$F21*'Vypocty indexu'!F57,0)</f>
        <v>0</v>
      </c>
      <c r="F21" s="94">
        <f>IFERROR('Cenova nabidka NAFTA'!$I21*'Cenova nabidka NAFTA'!$F21*'Vypocty indexu'!G57,0)</f>
        <v>0</v>
      </c>
      <c r="G21" s="94">
        <f>IFERROR('Cenova nabidka NAFTA'!$I21*'Cenova nabidka NAFTA'!$F21*'Vypocty indexu'!H57,0)</f>
        <v>0</v>
      </c>
      <c r="H21" s="94">
        <f>IFERROR('Cenova nabidka NAFTA'!$I21*'Cenova nabidka NAFTA'!$F21*'Vypocty indexu'!I57,0)</f>
        <v>0</v>
      </c>
      <c r="I21" s="94">
        <f>IFERROR('Cenova nabidka NAFTA'!$I21*'Cenova nabidka NAFTA'!$F21*'Vypocty indexu'!J57,0)</f>
        <v>0</v>
      </c>
      <c r="J21" s="94">
        <f>IFERROR('Cenova nabidka NAFTA'!$I21*'Cenova nabidka NAFTA'!$F21*'Vypocty indexu'!K57,0)</f>
        <v>0</v>
      </c>
      <c r="K21" s="94">
        <f>IFERROR('Cenova nabidka NAFTA'!$I21*'Cenova nabidka NAFTA'!$F21*'Vypocty indexu'!L57,0)</f>
        <v>0</v>
      </c>
      <c r="L21" s="94">
        <f>IFERROR('Cenova nabidka NAFTA'!$I21*'Cenova nabidka NAFTA'!$F21*'Vypocty indexu'!M57,0)</f>
        <v>0</v>
      </c>
      <c r="M21" s="94">
        <f>IFERROR('Cenova nabidka NAFTA'!$I21*'Cenova nabidka NAFTA'!$F21*'Vypocty indexu'!N57,0)</f>
        <v>0</v>
      </c>
      <c r="N21" s="94">
        <f>IFERROR('Cenova nabidka NAFTA'!$I21*'Cenova nabidka NAFTA'!$F21*'Vypocty indexu'!O57,0)</f>
        <v>0</v>
      </c>
    </row>
    <row r="22" spans="2:15" outlineLevel="1">
      <c r="B22" s="46">
        <v>22</v>
      </c>
      <c r="C22" s="37" t="s">
        <v>10</v>
      </c>
      <c r="D22" s="151"/>
      <c r="E22" s="94">
        <f>IFERROR('Cenova nabidka NAFTA'!$I22*'Cenova nabidka NAFTA'!$F22*'Vypocty indexu'!F58,0)</f>
        <v>0</v>
      </c>
      <c r="F22" s="94">
        <f>IFERROR('Cenova nabidka NAFTA'!$I22*'Cenova nabidka NAFTA'!$F22*'Vypocty indexu'!G58,0)</f>
        <v>0</v>
      </c>
      <c r="G22" s="94">
        <f>IFERROR('Cenova nabidka NAFTA'!$I22*'Cenova nabidka NAFTA'!$F22*'Vypocty indexu'!H58,0)</f>
        <v>0</v>
      </c>
      <c r="H22" s="94">
        <f>IFERROR('Cenova nabidka NAFTA'!$I22*'Cenova nabidka NAFTA'!$F22*'Vypocty indexu'!I58,0)</f>
        <v>0</v>
      </c>
      <c r="I22" s="94">
        <f>IFERROR('Cenova nabidka NAFTA'!$I22*'Cenova nabidka NAFTA'!$F22*'Vypocty indexu'!J58,0)</f>
        <v>0</v>
      </c>
      <c r="J22" s="94">
        <f>IFERROR('Cenova nabidka NAFTA'!$I22*'Cenova nabidka NAFTA'!$F22*'Vypocty indexu'!K58,0)</f>
        <v>0</v>
      </c>
      <c r="K22" s="94">
        <f>IFERROR('Cenova nabidka NAFTA'!$I22*'Cenova nabidka NAFTA'!$F22*'Vypocty indexu'!L58,0)</f>
        <v>0</v>
      </c>
      <c r="L22" s="94">
        <f>IFERROR('Cenova nabidka NAFTA'!$I22*'Cenova nabidka NAFTA'!$F22*'Vypocty indexu'!M58,0)</f>
        <v>0</v>
      </c>
      <c r="M22" s="94">
        <f>IFERROR('Cenova nabidka NAFTA'!$I22*'Cenova nabidka NAFTA'!$F22*'Vypocty indexu'!N58,0)</f>
        <v>0</v>
      </c>
      <c r="N22" s="94">
        <f>IFERROR('Cenova nabidka NAFTA'!$I22*'Cenova nabidka NAFTA'!$F22*'Vypocty indexu'!O58,0)</f>
        <v>0</v>
      </c>
    </row>
    <row r="23" spans="2:15" outlineLevel="1">
      <c r="B23" s="46">
        <v>23</v>
      </c>
      <c r="C23" s="37" t="s">
        <v>11</v>
      </c>
      <c r="D23" s="151"/>
      <c r="E23" s="94">
        <f>IFERROR('Cenova nabidka NAFTA'!$I23*'Cenova nabidka NAFTA'!$F23*'Vypocty indexu'!F59,0)</f>
        <v>0</v>
      </c>
      <c r="F23" s="94">
        <f>IFERROR('Cenova nabidka NAFTA'!$I23*'Cenova nabidka NAFTA'!$F23*'Vypocty indexu'!G59,0)</f>
        <v>0</v>
      </c>
      <c r="G23" s="94">
        <f>IFERROR('Cenova nabidka NAFTA'!$I23*'Cenova nabidka NAFTA'!$F23*'Vypocty indexu'!H59,0)</f>
        <v>0</v>
      </c>
      <c r="H23" s="94">
        <f>IFERROR('Cenova nabidka NAFTA'!$I23*'Cenova nabidka NAFTA'!$F23*'Vypocty indexu'!I59,0)</f>
        <v>0</v>
      </c>
      <c r="I23" s="94">
        <f>IFERROR('Cenova nabidka NAFTA'!$I23*'Cenova nabidka NAFTA'!$F23*'Vypocty indexu'!J59,0)</f>
        <v>0</v>
      </c>
      <c r="J23" s="94">
        <f>IFERROR('Cenova nabidka NAFTA'!$I23*'Cenova nabidka NAFTA'!$F23*'Vypocty indexu'!K59,0)</f>
        <v>0</v>
      </c>
      <c r="K23" s="94">
        <f>IFERROR('Cenova nabidka NAFTA'!$I23*'Cenova nabidka NAFTA'!$F23*'Vypocty indexu'!L59,0)</f>
        <v>0</v>
      </c>
      <c r="L23" s="94">
        <f>IFERROR('Cenova nabidka NAFTA'!$I23*'Cenova nabidka NAFTA'!$F23*'Vypocty indexu'!M59,0)</f>
        <v>0</v>
      </c>
      <c r="M23" s="94">
        <f>IFERROR('Cenova nabidka NAFTA'!$I23*'Cenova nabidka NAFTA'!$F23*'Vypocty indexu'!N59,0)</f>
        <v>0</v>
      </c>
      <c r="N23" s="94">
        <f>IFERROR('Cenova nabidka NAFTA'!$I23*'Cenova nabidka NAFTA'!$F23*'Vypocty indexu'!O59,0)</f>
        <v>0</v>
      </c>
    </row>
    <row r="24" spans="2:15" outlineLevel="1">
      <c r="B24" s="46">
        <v>24</v>
      </c>
      <c r="C24" s="37" t="s">
        <v>12</v>
      </c>
      <c r="D24" s="151"/>
      <c r="E24" s="94">
        <f>IFERROR('Cenova nabidka NAFTA'!$I24*'Cenova nabidka NAFTA'!$F24*'Vypocty indexu'!F60,0)</f>
        <v>0</v>
      </c>
      <c r="F24" s="94">
        <f>IFERROR('Cenova nabidka NAFTA'!$I24*'Cenova nabidka NAFTA'!$F24*'Vypocty indexu'!G60,0)</f>
        <v>0</v>
      </c>
      <c r="G24" s="94">
        <f>IFERROR('Cenova nabidka NAFTA'!$I24*'Cenova nabidka NAFTA'!$F24*'Vypocty indexu'!H60,0)</f>
        <v>0</v>
      </c>
      <c r="H24" s="94">
        <f>IFERROR('Cenova nabidka NAFTA'!$I24*'Cenova nabidka NAFTA'!$F24*'Vypocty indexu'!I60,0)</f>
        <v>0</v>
      </c>
      <c r="I24" s="94">
        <f>IFERROR('Cenova nabidka NAFTA'!$I24*'Cenova nabidka NAFTA'!$F24*'Vypocty indexu'!J60,0)</f>
        <v>0</v>
      </c>
      <c r="J24" s="94">
        <f>IFERROR('Cenova nabidka NAFTA'!$I24*'Cenova nabidka NAFTA'!$F24*'Vypocty indexu'!K60,0)</f>
        <v>0</v>
      </c>
      <c r="K24" s="94">
        <f>IFERROR('Cenova nabidka NAFTA'!$I24*'Cenova nabidka NAFTA'!$F24*'Vypocty indexu'!L60,0)</f>
        <v>0</v>
      </c>
      <c r="L24" s="94">
        <f>IFERROR('Cenova nabidka NAFTA'!$I24*'Cenova nabidka NAFTA'!$F24*'Vypocty indexu'!M60,0)</f>
        <v>0</v>
      </c>
      <c r="M24" s="94">
        <f>IFERROR('Cenova nabidka NAFTA'!$I24*'Cenova nabidka NAFTA'!$F24*'Vypocty indexu'!N60,0)</f>
        <v>0</v>
      </c>
      <c r="N24" s="94">
        <f>IFERROR('Cenova nabidka NAFTA'!$I24*'Cenova nabidka NAFTA'!$F24*'Vypocty indexu'!O60,0)</f>
        <v>0</v>
      </c>
    </row>
    <row r="25" spans="2:15" outlineLevel="1">
      <c r="B25" s="46">
        <v>25</v>
      </c>
      <c r="C25" s="37" t="s">
        <v>13</v>
      </c>
      <c r="D25" s="151"/>
      <c r="E25" s="94">
        <f>IFERROR('Cenova nabidka NAFTA'!$I25*'Cenova nabidka NAFTA'!$F25*'Vypocty indexu'!F61,0)</f>
        <v>0</v>
      </c>
      <c r="F25" s="94">
        <f>IFERROR('Cenova nabidka NAFTA'!$I25*'Cenova nabidka NAFTA'!$F25*'Vypocty indexu'!G61,0)</f>
        <v>0</v>
      </c>
      <c r="G25" s="94">
        <f>IFERROR('Cenova nabidka NAFTA'!$I25*'Cenova nabidka NAFTA'!$F25*'Vypocty indexu'!H61,0)</f>
        <v>0</v>
      </c>
      <c r="H25" s="94">
        <f>IFERROR('Cenova nabidka NAFTA'!$I25*'Cenova nabidka NAFTA'!$F25*'Vypocty indexu'!I61,0)</f>
        <v>0</v>
      </c>
      <c r="I25" s="94">
        <f>IFERROR('Cenova nabidka NAFTA'!$I25*'Cenova nabidka NAFTA'!$F25*'Vypocty indexu'!J61,0)</f>
        <v>0</v>
      </c>
      <c r="J25" s="94">
        <f>IFERROR('Cenova nabidka NAFTA'!$I25*'Cenova nabidka NAFTA'!$F25*'Vypocty indexu'!K61,0)</f>
        <v>0</v>
      </c>
      <c r="K25" s="94">
        <f>IFERROR('Cenova nabidka NAFTA'!$I25*'Cenova nabidka NAFTA'!$F25*'Vypocty indexu'!L61,0)</f>
        <v>0</v>
      </c>
      <c r="L25" s="94">
        <f>IFERROR('Cenova nabidka NAFTA'!$I25*'Cenova nabidka NAFTA'!$F25*'Vypocty indexu'!M61,0)</f>
        <v>0</v>
      </c>
      <c r="M25" s="94">
        <f>IFERROR('Cenova nabidka NAFTA'!$I25*'Cenova nabidka NAFTA'!$F25*'Vypocty indexu'!N61,0)</f>
        <v>0</v>
      </c>
      <c r="N25" s="94">
        <f>IFERROR('Cenova nabidka NAFTA'!$I25*'Cenova nabidka NAFTA'!$F25*'Vypocty indexu'!O61,0)</f>
        <v>0</v>
      </c>
    </row>
    <row r="26" spans="2:15" outlineLevel="1">
      <c r="B26" s="57"/>
      <c r="C26" s="37"/>
      <c r="D26" s="151"/>
      <c r="E26" s="532"/>
      <c r="F26" s="532"/>
      <c r="G26" s="532"/>
      <c r="H26" s="532"/>
      <c r="I26" s="532"/>
      <c r="J26" s="532"/>
      <c r="K26" s="532"/>
      <c r="L26" s="532"/>
      <c r="M26" s="532"/>
      <c r="N26" s="532"/>
    </row>
    <row r="27" spans="2:15" outlineLevel="1">
      <c r="B27" s="46">
        <v>97</v>
      </c>
      <c r="C27" s="37" t="s">
        <v>68</v>
      </c>
      <c r="D27" s="151"/>
      <c r="E27" s="94">
        <f>IFERROR('Cenova nabidka NAFTA'!$I27*'Cenova nabidka NAFTA'!$F27*'Vypocty indexu'!F63,0)</f>
        <v>0</v>
      </c>
      <c r="F27" s="94">
        <f>IFERROR('Cenova nabidka NAFTA'!$I27*'Cenova nabidka NAFTA'!$F27*'Vypocty indexu'!G63,0)</f>
        <v>0</v>
      </c>
      <c r="G27" s="94">
        <f>IFERROR('Cenova nabidka NAFTA'!$I27*'Cenova nabidka NAFTA'!$F27*'Vypocty indexu'!H63,0)</f>
        <v>0</v>
      </c>
      <c r="H27" s="94">
        <f>IFERROR('Cenova nabidka NAFTA'!$I27*'Cenova nabidka NAFTA'!$F27*'Vypocty indexu'!I63,0)</f>
        <v>0</v>
      </c>
      <c r="I27" s="94">
        <f>IFERROR('Cenova nabidka NAFTA'!$I27*'Cenova nabidka NAFTA'!$F27*'Vypocty indexu'!J63,0)</f>
        <v>0</v>
      </c>
      <c r="J27" s="94">
        <f>IFERROR('Cenova nabidka NAFTA'!$I27*'Cenova nabidka NAFTA'!$F27*'Vypocty indexu'!K63,0)</f>
        <v>0</v>
      </c>
      <c r="K27" s="94">
        <f>IFERROR('Cenova nabidka NAFTA'!$I27*'Cenova nabidka NAFTA'!$F27*'Vypocty indexu'!L63,0)</f>
        <v>0</v>
      </c>
      <c r="L27" s="94">
        <f>IFERROR('Cenova nabidka NAFTA'!$I27*'Cenova nabidka NAFTA'!$F27*'Vypocty indexu'!M63,0)</f>
        <v>0</v>
      </c>
      <c r="M27" s="94">
        <f>IFERROR('Cenova nabidka NAFTA'!$I27*'Cenova nabidka NAFTA'!$F27*'Vypocty indexu'!N63,0)</f>
        <v>0</v>
      </c>
      <c r="N27" s="94">
        <f>IFERROR('Cenova nabidka NAFTA'!$I27*'Cenova nabidka NAFTA'!$F27*'Vypocty indexu'!O63,0)</f>
        <v>0</v>
      </c>
    </row>
    <row r="28" spans="2:15" outlineLevel="1">
      <c r="B28" s="46">
        <v>98</v>
      </c>
      <c r="C28" s="37" t="s">
        <v>37</v>
      </c>
      <c r="D28" s="151"/>
      <c r="E28" s="94">
        <f>IFERROR('Cenova nabidka NAFTA'!$I28*'Cenova nabidka NAFTA'!$F28*'Vypocty indexu'!F64,0)</f>
        <v>0</v>
      </c>
      <c r="F28" s="94">
        <f>IFERROR('Cenova nabidka NAFTA'!$I28*'Cenova nabidka NAFTA'!$F28*'Vypocty indexu'!G64,0)</f>
        <v>0</v>
      </c>
      <c r="G28" s="94">
        <f>IFERROR('Cenova nabidka NAFTA'!$I28*'Cenova nabidka NAFTA'!$F28*'Vypocty indexu'!H64,0)</f>
        <v>0</v>
      </c>
      <c r="H28" s="94">
        <f>IFERROR('Cenova nabidka NAFTA'!$I28*'Cenova nabidka NAFTA'!$F28*'Vypocty indexu'!I64,0)</f>
        <v>0</v>
      </c>
      <c r="I28" s="94">
        <f>IFERROR('Cenova nabidka NAFTA'!$I28*'Cenova nabidka NAFTA'!$F28*'Vypocty indexu'!J64,0)</f>
        <v>0</v>
      </c>
      <c r="J28" s="94">
        <f>IFERROR('Cenova nabidka NAFTA'!$I28*'Cenova nabidka NAFTA'!$F28*'Vypocty indexu'!K64,0)</f>
        <v>0</v>
      </c>
      <c r="K28" s="94">
        <f>IFERROR('Cenova nabidka NAFTA'!$I28*'Cenova nabidka NAFTA'!$F28*'Vypocty indexu'!L64,0)</f>
        <v>0</v>
      </c>
      <c r="L28" s="94">
        <f>IFERROR('Cenova nabidka NAFTA'!$I28*'Cenova nabidka NAFTA'!$F28*'Vypocty indexu'!M64,0)</f>
        <v>0</v>
      </c>
      <c r="M28" s="94">
        <f>IFERROR('Cenova nabidka NAFTA'!$I28*'Cenova nabidka NAFTA'!$F28*'Vypocty indexu'!N64,0)</f>
        <v>0</v>
      </c>
      <c r="N28" s="94">
        <f>IFERROR('Cenova nabidka NAFTA'!$I28*'Cenova nabidka NAFTA'!$F28*'Vypocty indexu'!O64,0)</f>
        <v>0</v>
      </c>
    </row>
    <row r="29" spans="2:15" s="6" customFormat="1">
      <c r="B29" s="148"/>
      <c r="C29" s="53" t="s">
        <v>225</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C30" s="45"/>
      <c r="D30" s="45"/>
      <c r="E30" s="45"/>
      <c r="F30" s="45"/>
      <c r="G30" s="45"/>
      <c r="H30" s="45"/>
      <c r="I30" s="45"/>
      <c r="J30" s="45"/>
      <c r="K30" s="45"/>
      <c r="L30" s="45"/>
      <c r="M30" s="45"/>
      <c r="N30" s="45"/>
      <c r="O30" s="56"/>
    </row>
    <row r="31" spans="2:15" ht="12.75" hidden="1" customHeight="1">
      <c r="O31" s="5"/>
    </row>
    <row r="32" spans="2:15" ht="12.75" hidden="1" customHeight="1">
      <c r="O32" s="5"/>
    </row>
    <row r="33" spans="15:15" ht="12.75" hidden="1" customHeight="1">
      <c r="O33" s="5"/>
    </row>
    <row r="34" spans="15:15" ht="12.75" hidden="1" customHeight="1">
      <c r="O34" s="5"/>
    </row>
    <row r="35" spans="15:15" ht="12.75" hidden="1" customHeight="1">
      <c r="O35" s="5"/>
    </row>
    <row r="36" spans="15:15" ht="12.75" hidden="1" customHeight="1">
      <c r="O36" s="5"/>
    </row>
    <row r="37" spans="15:15" ht="12.75" hidden="1" customHeight="1">
      <c r="O37" s="5"/>
    </row>
    <row r="38" spans="15:15" ht="12.75" hidden="1" customHeight="1"/>
    <row r="39" spans="15:15" ht="12.75" hidden="1" customHeight="1"/>
    <row r="40" spans="15:15" ht="12.75" hidden="1" customHeight="1"/>
    <row r="41" spans="15:15" ht="12.75" hidden="1" customHeight="1"/>
    <row r="42" spans="15:15" ht="12.75" hidden="1" customHeight="1"/>
    <row r="43" spans="15:15" ht="12.75" hidden="1" customHeight="1"/>
    <row r="44" spans="15:15" ht="12.75" hidden="1" customHeight="1"/>
    <row r="45" spans="15:15" ht="12.75" hidden="1" customHeight="1"/>
    <row r="46" spans="15:15" ht="12.75" hidden="1" customHeight="1"/>
    <row r="47" spans="15:15" ht="12.75" hidden="1" customHeight="1"/>
    <row r="48" spans="15:15"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sheetData>
  <sheetProtection algorithmName="SHA-512" hashValue="2B8f7hq7jD8XA+KyDpKf66TcgZTQMOIOu2D0CEk8OgHdfjBo9rWVji3+P7cZmQNPXhJ0/iwy/avpCb08IYHphA==" saltValue="hKNXn/xsMtj3EssfEqbT7A=="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1CEF-0B53-42F5-AFD7-887A86E7DA53}">
  <dimension ref="A1:O59"/>
  <sheetViews>
    <sheetView zoomScaleNormal="100" zoomScaleSheetLayoutView="100" workbookViewId="0">
      <selection activeCell="E7" sqref="E7"/>
    </sheetView>
  </sheetViews>
  <sheetFormatPr defaultColWidth="0" defaultRowHeight="12.75" customHeight="1" zeroHeight="1" outlineLevelRow="1"/>
  <cols>
    <col min="1" max="1" width="4.7109375" style="5" customWidth="1"/>
    <col min="2" max="2" width="9.140625" style="5" customWidth="1"/>
    <col min="3" max="3" width="38.7109375" style="5" customWidth="1"/>
    <col min="4" max="4" width="9.140625" style="5" customWidth="1"/>
    <col min="5" max="14" width="10.7109375" style="5" customWidth="1"/>
    <col min="15" max="15" width="4.7109375" style="40" customWidth="1"/>
    <col min="16" max="16384" width="9.140625" style="5" hidden="1"/>
  </cols>
  <sheetData>
    <row r="1" spans="2:14" s="40" customFormat="1" ht="12.75" customHeight="1">
      <c r="B1" s="5"/>
      <c r="C1" s="5"/>
      <c r="D1" s="5"/>
      <c r="E1" s="5"/>
      <c r="F1"/>
      <c r="G1" s="5"/>
      <c r="H1" s="5"/>
      <c r="I1" s="5"/>
      <c r="J1" s="5"/>
      <c r="K1" s="495"/>
      <c r="L1" s="5"/>
      <c r="M1"/>
      <c r="N1" s="5"/>
    </row>
    <row r="2" spans="2:14" s="40" customFormat="1" ht="12.75" customHeight="1">
      <c r="B2" s="6" t="s">
        <v>227</v>
      </c>
      <c r="C2" s="5"/>
      <c r="D2" s="5"/>
      <c r="E2" s="6" t="s">
        <v>83</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5"/>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94">
        <f>IFERROR('Cenova nabidka NAFTA'!$I7*'Cenova nabidka NAFTA'!$G7*'Vypocty indexu'!F43*('Vypocty behu'!D$20/'Vypocty behu'!D$19)*('Vypocty behu'!D$17/'Vypocty behu'!D$18),0)</f>
        <v>0</v>
      </c>
      <c r="F7" s="94">
        <f>IFERROR('Cenova nabidka NAFTA'!$I7*'Cenova nabidka NAFTA'!$G7*'Vypocty indexu'!G43*('Vypocty behu'!E$20/'Vypocty behu'!E$19)*('Vypocty behu'!E$17/'Vypocty behu'!E$18),0)</f>
        <v>0</v>
      </c>
      <c r="G7" s="94">
        <f>IFERROR('Cenova nabidka NAFTA'!$I7*'Cenova nabidka NAFTA'!$G7*'Vypocty indexu'!H43*('Vypocty behu'!F$20/'Vypocty behu'!F$19)*('Vypocty behu'!F$17/'Vypocty behu'!F$18),0)</f>
        <v>0</v>
      </c>
      <c r="H7" s="94">
        <f>IFERROR('Cenova nabidka NAFTA'!$I7*'Cenova nabidka NAFTA'!$G7*'Vypocty indexu'!I43*('Vypocty behu'!G$20/'Vypocty behu'!G$19)*('Vypocty behu'!G$17/'Vypocty behu'!G$18),0)</f>
        <v>0</v>
      </c>
      <c r="I7" s="94">
        <f>IFERROR('Cenova nabidka NAFTA'!$I7*'Cenova nabidka NAFTA'!$G7*'Vypocty indexu'!J43*('Vypocty behu'!H$20/'Vypocty behu'!H$19)*('Vypocty behu'!H$17/'Vypocty behu'!H$18),0)</f>
        <v>0</v>
      </c>
      <c r="J7" s="94">
        <f>IFERROR('Cenova nabidka NAFTA'!$I7*'Cenova nabidka NAFTA'!$G7*'Vypocty indexu'!K43*('Vypocty behu'!I$20/'Vypocty behu'!I$19)*('Vypocty behu'!I$17/'Vypocty behu'!I$18),0)</f>
        <v>0</v>
      </c>
      <c r="K7" s="94">
        <f>IFERROR('Cenova nabidka NAFTA'!$I7*'Cenova nabidka NAFTA'!$G7*'Vypocty indexu'!L43*('Vypocty behu'!J$20/'Vypocty behu'!J$19)*('Vypocty behu'!J$17/'Vypocty behu'!J$18),0)</f>
        <v>0</v>
      </c>
      <c r="L7" s="94">
        <f>IFERROR('Cenova nabidka NAFTA'!$I7*'Cenova nabidka NAFTA'!$G7*'Vypocty indexu'!M43*('Vypocty behu'!K$20/'Vypocty behu'!K$19)*('Vypocty behu'!K$17/'Vypocty behu'!K$18),0)</f>
        <v>0</v>
      </c>
      <c r="M7" s="94">
        <f>IFERROR('Cenova nabidka NAFTA'!$I7*'Cenova nabidka NAFTA'!$G7*'Vypocty indexu'!N43*('Vypocty behu'!L$20/'Vypocty behu'!L$19)*('Vypocty behu'!L$17/'Vypocty behu'!L$18),0)</f>
        <v>0</v>
      </c>
      <c r="N7" s="94">
        <f>IFERROR('Cenova nabidka NAFTA'!$I7*'Cenova nabidka NAFTA'!$G7*'Vypocty indexu'!O43*('Vypocty behu'!M$20/'Vypocty behu'!M$19)*('Vypocty behu'!M$17/'Vypocty behu'!M$18),0)</f>
        <v>0</v>
      </c>
    </row>
    <row r="8" spans="2:14" s="40" customFormat="1" outlineLevel="1">
      <c r="B8" s="46" t="s">
        <v>16</v>
      </c>
      <c r="C8" s="37" t="s">
        <v>253</v>
      </c>
      <c r="D8" s="151"/>
      <c r="E8" s="532"/>
      <c r="F8" s="532"/>
      <c r="G8" s="532"/>
      <c r="H8" s="532"/>
      <c r="I8" s="532"/>
      <c r="J8" s="532"/>
      <c r="K8" s="532"/>
      <c r="L8" s="532"/>
      <c r="M8" s="532"/>
      <c r="N8" s="532"/>
    </row>
    <row r="9" spans="2:14" s="40" customFormat="1" outlineLevel="1">
      <c r="B9" s="46">
        <v>12</v>
      </c>
      <c r="C9" s="37" t="s">
        <v>1</v>
      </c>
      <c r="D9" s="151"/>
      <c r="E9" s="94">
        <f>IFERROR('Cenova nabidka NAFTA'!$I9*'Cenova nabidka NAFTA'!$G9*'Vypocty indexu'!F45*('Vypocty behu'!D$20/'Vypocty behu'!D$19)*('Vypocty behu'!D$17/'Vypocty behu'!D$18),0)</f>
        <v>0</v>
      </c>
      <c r="F9" s="94">
        <f>IFERROR('Cenova nabidka NAFTA'!$I9*'Cenova nabidka NAFTA'!$G9*'Vypocty indexu'!G45*('Vypocty behu'!E$20/'Vypocty behu'!E$19)*('Vypocty behu'!E$17/'Vypocty behu'!E$18),0)</f>
        <v>0</v>
      </c>
      <c r="G9" s="94">
        <f>IFERROR('Cenova nabidka NAFTA'!$I9*'Cenova nabidka NAFTA'!$G9*'Vypocty indexu'!H45*('Vypocty behu'!F$20/'Vypocty behu'!F$19)*('Vypocty behu'!F$17/'Vypocty behu'!F$18),0)</f>
        <v>0</v>
      </c>
      <c r="H9" s="94">
        <f>IFERROR('Cenova nabidka NAFTA'!$I9*'Cenova nabidka NAFTA'!$G9*'Vypocty indexu'!I45*('Vypocty behu'!G$20/'Vypocty behu'!G$19)*('Vypocty behu'!G$17/'Vypocty behu'!G$18),0)</f>
        <v>0</v>
      </c>
      <c r="I9" s="94">
        <f>IFERROR('Cenova nabidka NAFTA'!$I9*'Cenova nabidka NAFTA'!$G9*'Vypocty indexu'!J45*('Vypocty behu'!H$20/'Vypocty behu'!H$19)*('Vypocty behu'!H$17/'Vypocty behu'!H$18),0)</f>
        <v>0</v>
      </c>
      <c r="J9" s="94">
        <f>IFERROR('Cenova nabidka NAFTA'!$I9*'Cenova nabidka NAFTA'!$G9*'Vypocty indexu'!K45*('Vypocty behu'!I$20/'Vypocty behu'!I$19)*('Vypocty behu'!I$17/'Vypocty behu'!I$18),0)</f>
        <v>0</v>
      </c>
      <c r="K9" s="94">
        <f>IFERROR('Cenova nabidka NAFTA'!$I9*'Cenova nabidka NAFTA'!$G9*'Vypocty indexu'!L45*('Vypocty behu'!J$20/'Vypocty behu'!J$19)*('Vypocty behu'!J$17/'Vypocty behu'!J$18),0)</f>
        <v>0</v>
      </c>
      <c r="L9" s="94">
        <f>IFERROR('Cenova nabidka NAFTA'!$I9*'Cenova nabidka NAFTA'!$G9*'Vypocty indexu'!M45*('Vypocty behu'!K$20/'Vypocty behu'!K$19)*('Vypocty behu'!K$17/'Vypocty behu'!K$18),0)</f>
        <v>0</v>
      </c>
      <c r="M9" s="94">
        <f>IFERROR('Cenova nabidka NAFTA'!$I9*'Cenova nabidka NAFTA'!$G9*'Vypocty indexu'!N45*('Vypocty behu'!L$20/'Vypocty behu'!L$19)*('Vypocty behu'!L$17/'Vypocty behu'!L$18),0)</f>
        <v>0</v>
      </c>
      <c r="N9" s="94">
        <f>IFERROR('Cenova nabidka NAFTA'!$I9*'Cenova nabidka NAFTA'!$G9*'Vypocty indexu'!O45*('Vypocty behu'!M$20/'Vypocty behu'!M$19)*('Vypocty behu'!M$17/'Vypocty behu'!M$18),0)</f>
        <v>0</v>
      </c>
    </row>
    <row r="10" spans="2:14" s="40" customFormat="1" outlineLevel="1">
      <c r="B10" s="46">
        <v>13</v>
      </c>
      <c r="C10" s="37" t="s">
        <v>2</v>
      </c>
      <c r="D10" s="151"/>
      <c r="E10" s="94">
        <f>IFERROR('Cenova nabidka NAFTA'!$I10*'Cenova nabidka NAFTA'!$G10*'Vypocty indexu'!F46*('Vypocty behu'!D$20/'Vypocty behu'!D$19)*('Vypocty behu'!D$17/'Vypocty behu'!D$18),0)</f>
        <v>0</v>
      </c>
      <c r="F10" s="94">
        <f>IFERROR('Cenova nabidka NAFTA'!$I10*'Cenova nabidka NAFTA'!$G10*'Vypocty indexu'!G46*('Vypocty behu'!E$20/'Vypocty behu'!E$19)*('Vypocty behu'!E$17/'Vypocty behu'!E$18),0)</f>
        <v>0</v>
      </c>
      <c r="G10" s="94">
        <f>IFERROR('Cenova nabidka NAFTA'!$I10*'Cenova nabidka NAFTA'!$G10*'Vypocty indexu'!H46*('Vypocty behu'!F$20/'Vypocty behu'!F$19)*('Vypocty behu'!F$17/'Vypocty behu'!F$18),0)</f>
        <v>0</v>
      </c>
      <c r="H10" s="94">
        <f>IFERROR('Cenova nabidka NAFTA'!$I10*'Cenova nabidka NAFTA'!$G10*'Vypocty indexu'!I46*('Vypocty behu'!G$20/'Vypocty behu'!G$19)*('Vypocty behu'!G$17/'Vypocty behu'!G$18),0)</f>
        <v>0</v>
      </c>
      <c r="I10" s="94">
        <f>IFERROR('Cenova nabidka NAFTA'!$I10*'Cenova nabidka NAFTA'!$G10*'Vypocty indexu'!J46*('Vypocty behu'!H$20/'Vypocty behu'!H$19)*('Vypocty behu'!H$17/'Vypocty behu'!H$18),0)</f>
        <v>0</v>
      </c>
      <c r="J10" s="94">
        <f>IFERROR('Cenova nabidka NAFTA'!$I10*'Cenova nabidka NAFTA'!$G10*'Vypocty indexu'!K46*('Vypocty behu'!I$20/'Vypocty behu'!I$19)*('Vypocty behu'!I$17/'Vypocty behu'!I$18),0)</f>
        <v>0</v>
      </c>
      <c r="K10" s="94">
        <f>IFERROR('Cenova nabidka NAFTA'!$I10*'Cenova nabidka NAFTA'!$G10*'Vypocty indexu'!L46*('Vypocty behu'!J$20/'Vypocty behu'!J$19)*('Vypocty behu'!J$17/'Vypocty behu'!J$18),0)</f>
        <v>0</v>
      </c>
      <c r="L10" s="94">
        <f>IFERROR('Cenova nabidka NAFTA'!$I10*'Cenova nabidka NAFTA'!$G10*'Vypocty indexu'!M46*('Vypocty behu'!K$20/'Vypocty behu'!K$19)*('Vypocty behu'!K$17/'Vypocty behu'!K$18),0)</f>
        <v>0</v>
      </c>
      <c r="M10" s="94">
        <f>IFERROR('Cenova nabidka NAFTA'!$I10*'Cenova nabidka NAFTA'!$G10*'Vypocty indexu'!N46*('Vypocty behu'!L$20/'Vypocty behu'!L$19)*('Vypocty behu'!L$17/'Vypocty behu'!L$18),0)</f>
        <v>0</v>
      </c>
      <c r="N10" s="94">
        <f>IFERROR('Cenova nabidka NAFTA'!$I10*'Cenova nabidka NAFTA'!$G10*'Vypocty indexu'!O46*('Vypocty behu'!M$20/'Vypocty behu'!M$19)*('Vypocty behu'!M$17/'Vypocty behu'!M$18),0)</f>
        <v>0</v>
      </c>
    </row>
    <row r="11" spans="2:14" s="40" customFormat="1" outlineLevel="1">
      <c r="B11" s="46" t="s">
        <v>21</v>
      </c>
      <c r="C11" s="37" t="s">
        <v>47</v>
      </c>
      <c r="D11" s="151"/>
      <c r="E11" s="94">
        <f>IFERROR('Cenova nabidka NAFTA'!$I11*'Cenova nabidka NAFTA'!$G11*'Vypocty indexu'!F47*('Vypocty behu'!D$20/'Vypocty behu'!D$19)*('Vypocty behu'!D$17/'Vypocty behu'!D$18),0)</f>
        <v>0</v>
      </c>
      <c r="F11" s="94">
        <f>IFERROR('Cenova nabidka NAFTA'!$I11*'Cenova nabidka NAFTA'!$G11*'Vypocty indexu'!G47*('Vypocty behu'!E$20/'Vypocty behu'!E$19)*('Vypocty behu'!E$17/'Vypocty behu'!E$18),0)</f>
        <v>0</v>
      </c>
      <c r="G11" s="94">
        <f>IFERROR('Cenova nabidka NAFTA'!$I11*'Cenova nabidka NAFTA'!$G11*'Vypocty indexu'!H47*('Vypocty behu'!F$20/'Vypocty behu'!F$19)*('Vypocty behu'!F$17/'Vypocty behu'!F$18),0)</f>
        <v>0</v>
      </c>
      <c r="H11" s="94">
        <f>IFERROR('Cenova nabidka NAFTA'!$I11*'Cenova nabidka NAFTA'!$G11*'Vypocty indexu'!I47*('Vypocty behu'!G$20/'Vypocty behu'!G$19)*('Vypocty behu'!G$17/'Vypocty behu'!G$18),0)</f>
        <v>0</v>
      </c>
      <c r="I11" s="94">
        <f>IFERROR('Cenova nabidka NAFTA'!$I11*'Cenova nabidka NAFTA'!$G11*'Vypocty indexu'!J47*('Vypocty behu'!H$20/'Vypocty behu'!H$19)*('Vypocty behu'!H$17/'Vypocty behu'!H$18),0)</f>
        <v>0</v>
      </c>
      <c r="J11" s="94">
        <f>IFERROR('Cenova nabidka NAFTA'!$I11*'Cenova nabidka NAFTA'!$G11*'Vypocty indexu'!K47*('Vypocty behu'!I$20/'Vypocty behu'!I$19)*('Vypocty behu'!I$17/'Vypocty behu'!I$18),0)</f>
        <v>0</v>
      </c>
      <c r="K11" s="94">
        <f>IFERROR('Cenova nabidka NAFTA'!$I11*'Cenova nabidka NAFTA'!$G11*'Vypocty indexu'!L47*('Vypocty behu'!J$20/'Vypocty behu'!J$19)*('Vypocty behu'!J$17/'Vypocty behu'!J$18),0)</f>
        <v>0</v>
      </c>
      <c r="L11" s="94">
        <f>IFERROR('Cenova nabidka NAFTA'!$I11*'Cenova nabidka NAFTA'!$G11*'Vypocty indexu'!M47*('Vypocty behu'!K$20/'Vypocty behu'!K$19)*('Vypocty behu'!K$17/'Vypocty behu'!K$18),0)</f>
        <v>0</v>
      </c>
      <c r="M11" s="94">
        <f>IFERROR('Cenova nabidka NAFTA'!$I11*'Cenova nabidka NAFTA'!$G11*'Vypocty indexu'!N47*('Vypocty behu'!L$20/'Vypocty behu'!L$19)*('Vypocty behu'!L$17/'Vypocty behu'!L$18),0)</f>
        <v>0</v>
      </c>
      <c r="N11" s="94">
        <f>IFERROR('Cenova nabidka NAFTA'!$I11*'Cenova nabidka NAFTA'!$G11*'Vypocty indexu'!O47*('Vypocty behu'!M$20/'Vypocty behu'!M$19)*('Vypocty behu'!M$17/'Vypocty behu'!M$18),0)</f>
        <v>0</v>
      </c>
    </row>
    <row r="12" spans="2:14" s="40" customFormat="1" outlineLevel="1">
      <c r="B12" s="46" t="s">
        <v>22</v>
      </c>
      <c r="C12" s="37" t="s">
        <v>48</v>
      </c>
      <c r="D12" s="151"/>
      <c r="E12" s="94">
        <f>IFERROR('Cenova nabidka NAFTA'!$I12*'Cenova nabidka NAFTA'!$G12*'Vypocty indexu'!F48*('Vypocty behu'!D$20/'Vypocty behu'!D$19)*('Vypocty behu'!D$17/'Vypocty behu'!D$18),0)</f>
        <v>0</v>
      </c>
      <c r="F12" s="94">
        <f>IFERROR('Cenova nabidka NAFTA'!$I12*'Cenova nabidka NAFTA'!$G12*'Vypocty indexu'!G48*('Vypocty behu'!E$20/'Vypocty behu'!E$19)*('Vypocty behu'!E$17/'Vypocty behu'!E$18),0)</f>
        <v>0</v>
      </c>
      <c r="G12" s="94">
        <f>IFERROR('Cenova nabidka NAFTA'!$I12*'Cenova nabidka NAFTA'!$G12*'Vypocty indexu'!H48*('Vypocty behu'!F$20/'Vypocty behu'!F$19)*('Vypocty behu'!F$17/'Vypocty behu'!F$18),0)</f>
        <v>0</v>
      </c>
      <c r="H12" s="94">
        <f>IFERROR('Cenova nabidka NAFTA'!$I12*'Cenova nabidka NAFTA'!$G12*'Vypocty indexu'!I48*('Vypocty behu'!G$20/'Vypocty behu'!G$19)*('Vypocty behu'!G$17/'Vypocty behu'!G$18),0)</f>
        <v>0</v>
      </c>
      <c r="I12" s="94">
        <f>IFERROR('Cenova nabidka NAFTA'!$I12*'Cenova nabidka NAFTA'!$G12*'Vypocty indexu'!J48*('Vypocty behu'!H$20/'Vypocty behu'!H$19)*('Vypocty behu'!H$17/'Vypocty behu'!H$18),0)</f>
        <v>0</v>
      </c>
      <c r="J12" s="94">
        <f>IFERROR('Cenova nabidka NAFTA'!$I12*'Cenova nabidka NAFTA'!$G12*'Vypocty indexu'!K48*('Vypocty behu'!I$20/'Vypocty behu'!I$19)*('Vypocty behu'!I$17/'Vypocty behu'!I$18),0)</f>
        <v>0</v>
      </c>
      <c r="K12" s="94">
        <f>IFERROR('Cenova nabidka NAFTA'!$I12*'Cenova nabidka NAFTA'!$G12*'Vypocty indexu'!L48*('Vypocty behu'!J$20/'Vypocty behu'!J$19)*('Vypocty behu'!J$17/'Vypocty behu'!J$18),0)</f>
        <v>0</v>
      </c>
      <c r="L12" s="94">
        <f>IFERROR('Cenova nabidka NAFTA'!$I12*'Cenova nabidka NAFTA'!$G12*'Vypocty indexu'!M48*('Vypocty behu'!K$20/'Vypocty behu'!K$19)*('Vypocty behu'!K$17/'Vypocty behu'!K$18),0)</f>
        <v>0</v>
      </c>
      <c r="M12" s="94">
        <f>IFERROR('Cenova nabidka NAFTA'!$I12*'Cenova nabidka NAFTA'!$G12*'Vypocty indexu'!N48*('Vypocty behu'!L$20/'Vypocty behu'!L$19)*('Vypocty behu'!L$17/'Vypocty behu'!L$18),0)</f>
        <v>0</v>
      </c>
      <c r="N12" s="94">
        <f>IFERROR('Cenova nabidka NAFTA'!$I12*'Cenova nabidka NAFTA'!$G12*'Vypocty indexu'!O48*('Vypocty behu'!M$20/'Vypocty behu'!M$19)*('Vypocty behu'!M$17/'Vypocty behu'!M$18),0)</f>
        <v>0</v>
      </c>
    </row>
    <row r="13" spans="2:14" s="40" customFormat="1" outlineLevel="1">
      <c r="B13" s="46">
        <v>15</v>
      </c>
      <c r="C13" s="37" t="s">
        <v>35</v>
      </c>
      <c r="D13" s="151"/>
      <c r="E13" s="94">
        <f>IFERROR('Cenova nabidka NAFTA'!$I13*'Cenova nabidka NAFTA'!$G13*'Vypocty indexu'!F49*('Vypocty behu'!D$20/'Vypocty behu'!D$19)*('Vypocty behu'!D$17/'Vypocty behu'!D$18),0)</f>
        <v>0</v>
      </c>
      <c r="F13" s="94">
        <f>IFERROR('Cenova nabidka NAFTA'!$I13*'Cenova nabidka NAFTA'!$G13*'Vypocty indexu'!G49*('Vypocty behu'!E$20/'Vypocty behu'!E$19)*('Vypocty behu'!E$17/'Vypocty behu'!E$18),0)</f>
        <v>0</v>
      </c>
      <c r="G13" s="94">
        <f>IFERROR('Cenova nabidka NAFTA'!$I13*'Cenova nabidka NAFTA'!$G13*'Vypocty indexu'!H49*('Vypocty behu'!F$20/'Vypocty behu'!F$19)*('Vypocty behu'!F$17/'Vypocty behu'!F$18),0)</f>
        <v>0</v>
      </c>
      <c r="H13" s="94">
        <f>IFERROR('Cenova nabidka NAFTA'!$I13*'Cenova nabidka NAFTA'!$G13*'Vypocty indexu'!I49*('Vypocty behu'!G$20/'Vypocty behu'!G$19)*('Vypocty behu'!G$17/'Vypocty behu'!G$18),0)</f>
        <v>0</v>
      </c>
      <c r="I13" s="94">
        <f>IFERROR('Cenova nabidka NAFTA'!$I13*'Cenova nabidka NAFTA'!$G13*'Vypocty indexu'!J49*('Vypocty behu'!H$20/'Vypocty behu'!H$19)*('Vypocty behu'!H$17/'Vypocty behu'!H$18),0)</f>
        <v>0</v>
      </c>
      <c r="J13" s="94">
        <f>IFERROR('Cenova nabidka NAFTA'!$I13*'Cenova nabidka NAFTA'!$G13*'Vypocty indexu'!K49*('Vypocty behu'!I$20/'Vypocty behu'!I$19)*('Vypocty behu'!I$17/'Vypocty behu'!I$18),0)</f>
        <v>0</v>
      </c>
      <c r="K13" s="94">
        <f>IFERROR('Cenova nabidka NAFTA'!$I13*'Cenova nabidka NAFTA'!$G13*'Vypocty indexu'!L49*('Vypocty behu'!J$20/'Vypocty behu'!J$19)*('Vypocty behu'!J$17/'Vypocty behu'!J$18),0)</f>
        <v>0</v>
      </c>
      <c r="L13" s="94">
        <f>IFERROR('Cenova nabidka NAFTA'!$I13*'Cenova nabidka NAFTA'!$G13*'Vypocty indexu'!M49*('Vypocty behu'!K$20/'Vypocty behu'!K$19)*('Vypocty behu'!K$17/'Vypocty behu'!K$18),0)</f>
        <v>0</v>
      </c>
      <c r="M13" s="94">
        <f>IFERROR('Cenova nabidka NAFTA'!$I13*'Cenova nabidka NAFTA'!$G13*'Vypocty indexu'!N49*('Vypocty behu'!L$20/'Vypocty behu'!L$19)*('Vypocty behu'!L$17/'Vypocty behu'!L$18),0)</f>
        <v>0</v>
      </c>
      <c r="N13" s="94">
        <f>IFERROR('Cenova nabidka NAFTA'!$I13*'Cenova nabidka NAFTA'!$G13*'Vypocty indexu'!O49*('Vypocty behu'!M$20/'Vypocty behu'!M$19)*('Vypocty behu'!M$17/'Vypocty behu'!M$18),0)</f>
        <v>0</v>
      </c>
    </row>
    <row r="14" spans="2:14" s="40" customFormat="1" outlineLevel="1">
      <c r="B14" s="46" t="s">
        <v>23</v>
      </c>
      <c r="C14" s="37" t="s">
        <v>49</v>
      </c>
      <c r="D14" s="151"/>
      <c r="E14" s="94">
        <f>IFERROR('Cenova nabidka NAFTA'!$I14*'Cenova nabidka NAFTA'!$G14*'Vypocty indexu'!F50*('Vypocty behu'!D$20/'Vypocty behu'!D$19)*('Vypocty behu'!D$17/'Vypocty behu'!D$18),0)</f>
        <v>0</v>
      </c>
      <c r="F14" s="94">
        <f>IFERROR('Cenova nabidka NAFTA'!$I14*'Cenova nabidka NAFTA'!$G14*'Vypocty indexu'!G50*('Vypocty behu'!E$20/'Vypocty behu'!E$19)*('Vypocty behu'!E$17/'Vypocty behu'!E$18),0)</f>
        <v>0</v>
      </c>
      <c r="G14" s="94">
        <f>IFERROR('Cenova nabidka NAFTA'!$I14*'Cenova nabidka NAFTA'!$G14*'Vypocty indexu'!H50*('Vypocty behu'!F$20/'Vypocty behu'!F$19)*('Vypocty behu'!F$17/'Vypocty behu'!F$18),0)</f>
        <v>0</v>
      </c>
      <c r="H14" s="94">
        <f>IFERROR('Cenova nabidka NAFTA'!$I14*'Cenova nabidka NAFTA'!$G14*'Vypocty indexu'!I50*('Vypocty behu'!G$20/'Vypocty behu'!G$19)*('Vypocty behu'!G$17/'Vypocty behu'!G$18),0)</f>
        <v>0</v>
      </c>
      <c r="I14" s="94">
        <f>IFERROR('Cenova nabidka NAFTA'!$I14*'Cenova nabidka NAFTA'!$G14*'Vypocty indexu'!J50*('Vypocty behu'!H$20/'Vypocty behu'!H$19)*('Vypocty behu'!H$17/'Vypocty behu'!H$18),0)</f>
        <v>0</v>
      </c>
      <c r="J14" s="94">
        <f>IFERROR('Cenova nabidka NAFTA'!$I14*'Cenova nabidka NAFTA'!$G14*'Vypocty indexu'!K50*('Vypocty behu'!I$20/'Vypocty behu'!I$19)*('Vypocty behu'!I$17/'Vypocty behu'!I$18),0)</f>
        <v>0</v>
      </c>
      <c r="K14" s="94">
        <f>IFERROR('Cenova nabidka NAFTA'!$I14*'Cenova nabidka NAFTA'!$G14*'Vypocty indexu'!L50*('Vypocty behu'!J$20/'Vypocty behu'!J$19)*('Vypocty behu'!J$17/'Vypocty behu'!J$18),0)</f>
        <v>0</v>
      </c>
      <c r="L14" s="94">
        <f>IFERROR('Cenova nabidka NAFTA'!$I14*'Cenova nabidka NAFTA'!$G14*'Vypocty indexu'!M50*('Vypocty behu'!K$20/'Vypocty behu'!K$19)*('Vypocty behu'!K$17/'Vypocty behu'!K$18),0)</f>
        <v>0</v>
      </c>
      <c r="M14" s="94">
        <f>IFERROR('Cenova nabidka NAFTA'!$I14*'Cenova nabidka NAFTA'!$G14*'Vypocty indexu'!N50*('Vypocty behu'!L$20/'Vypocty behu'!L$19)*('Vypocty behu'!L$17/'Vypocty behu'!L$18),0)</f>
        <v>0</v>
      </c>
      <c r="N14" s="94">
        <f>IFERROR('Cenova nabidka NAFTA'!$I14*'Cenova nabidka NAFTA'!$G14*'Vypocty indexu'!O50*('Vypocty behu'!M$20/'Vypocty behu'!M$19)*('Vypocty behu'!M$17/'Vypocty behu'!M$18),0)</f>
        <v>0</v>
      </c>
    </row>
    <row r="15" spans="2:14" s="40" customFormat="1" outlineLevel="1">
      <c r="B15" s="46" t="s">
        <v>24</v>
      </c>
      <c r="C15" s="37" t="s">
        <v>50</v>
      </c>
      <c r="D15" s="151"/>
      <c r="E15" s="94">
        <f>IFERROR('Cenova nabidka NAFTA'!$I15*'Cenova nabidka NAFTA'!$G15*'Vypocty indexu'!F51*('Vypocty behu'!D$20/'Vypocty behu'!D$19)*('Vypocty behu'!D$17/'Vypocty behu'!D$18),0)</f>
        <v>0</v>
      </c>
      <c r="F15" s="94">
        <f>IFERROR('Cenova nabidka NAFTA'!$I15*'Cenova nabidka NAFTA'!$G15*'Vypocty indexu'!G51*('Vypocty behu'!E$20/'Vypocty behu'!E$19)*('Vypocty behu'!E$17/'Vypocty behu'!E$18),0)</f>
        <v>0</v>
      </c>
      <c r="G15" s="94">
        <f>IFERROR('Cenova nabidka NAFTA'!$I15*'Cenova nabidka NAFTA'!$G15*'Vypocty indexu'!H51*('Vypocty behu'!F$20/'Vypocty behu'!F$19)*('Vypocty behu'!F$17/'Vypocty behu'!F$18),0)</f>
        <v>0</v>
      </c>
      <c r="H15" s="94">
        <f>IFERROR('Cenova nabidka NAFTA'!$I15*'Cenova nabidka NAFTA'!$G15*'Vypocty indexu'!I51*('Vypocty behu'!G$20/'Vypocty behu'!G$19)*('Vypocty behu'!G$17/'Vypocty behu'!G$18),0)</f>
        <v>0</v>
      </c>
      <c r="I15" s="94">
        <f>IFERROR('Cenova nabidka NAFTA'!$I15*'Cenova nabidka NAFTA'!$G15*'Vypocty indexu'!J51*('Vypocty behu'!H$20/'Vypocty behu'!H$19)*('Vypocty behu'!H$17/'Vypocty behu'!H$18),0)</f>
        <v>0</v>
      </c>
      <c r="J15" s="94">
        <f>IFERROR('Cenova nabidka NAFTA'!$I15*'Cenova nabidka NAFTA'!$G15*'Vypocty indexu'!K51*('Vypocty behu'!I$20/'Vypocty behu'!I$19)*('Vypocty behu'!I$17/'Vypocty behu'!I$18),0)</f>
        <v>0</v>
      </c>
      <c r="K15" s="94">
        <f>IFERROR('Cenova nabidka NAFTA'!$I15*'Cenova nabidka NAFTA'!$G15*'Vypocty indexu'!L51*('Vypocty behu'!J$20/'Vypocty behu'!J$19)*('Vypocty behu'!J$17/'Vypocty behu'!J$18),0)</f>
        <v>0</v>
      </c>
      <c r="L15" s="94">
        <f>IFERROR('Cenova nabidka NAFTA'!$I15*'Cenova nabidka NAFTA'!$G15*'Vypocty indexu'!M51*('Vypocty behu'!K$20/'Vypocty behu'!K$19)*('Vypocty behu'!K$17/'Vypocty behu'!K$18),0)</f>
        <v>0</v>
      </c>
      <c r="M15" s="94">
        <f>IFERROR('Cenova nabidka NAFTA'!$I15*'Cenova nabidka NAFTA'!$G15*'Vypocty indexu'!N51*('Vypocty behu'!L$20/'Vypocty behu'!L$19)*('Vypocty behu'!L$17/'Vypocty behu'!L$18),0)</f>
        <v>0</v>
      </c>
      <c r="N15" s="94">
        <f>IFERROR('Cenova nabidka NAFTA'!$I15*'Cenova nabidka NAFTA'!$G15*'Vypocty indexu'!O51*('Vypocty behu'!M$20/'Vypocty behu'!M$19)*('Vypocty behu'!M$17/'Vypocty behu'!M$18),0)</f>
        <v>0</v>
      </c>
    </row>
    <row r="16" spans="2:14" s="40" customFormat="1" outlineLevel="1">
      <c r="B16" s="46" t="s">
        <v>33</v>
      </c>
      <c r="C16" s="37" t="s">
        <v>51</v>
      </c>
      <c r="D16" s="151"/>
      <c r="E16" s="94">
        <f>IFERROR('Cenova nabidka NAFTA'!$I16*'Cenova nabidka NAFTA'!$G16*'Vypocty indexu'!F52*('Vypocty behu'!D$20/'Vypocty behu'!D$19)*('Vypocty behu'!D$17/'Vypocty behu'!D$18),0)</f>
        <v>0</v>
      </c>
      <c r="F16" s="94">
        <f>IFERROR('Cenova nabidka NAFTA'!$I16*'Cenova nabidka NAFTA'!$G16*'Vypocty indexu'!G52*('Vypocty behu'!E$20/'Vypocty behu'!E$19)*('Vypocty behu'!E$17/'Vypocty behu'!E$18),0)</f>
        <v>0</v>
      </c>
      <c r="G16" s="94">
        <f>IFERROR('Cenova nabidka NAFTA'!$I16*'Cenova nabidka NAFTA'!$G16*'Vypocty indexu'!H52*('Vypocty behu'!F$20/'Vypocty behu'!F$19)*('Vypocty behu'!F$17/'Vypocty behu'!F$18),0)</f>
        <v>0</v>
      </c>
      <c r="H16" s="94">
        <f>IFERROR('Cenova nabidka NAFTA'!$I16*'Cenova nabidka NAFTA'!$G16*'Vypocty indexu'!I52*('Vypocty behu'!G$20/'Vypocty behu'!G$19)*('Vypocty behu'!G$17/'Vypocty behu'!G$18),0)</f>
        <v>0</v>
      </c>
      <c r="I16" s="94">
        <f>IFERROR('Cenova nabidka NAFTA'!$I16*'Cenova nabidka NAFTA'!$G16*'Vypocty indexu'!J52*('Vypocty behu'!H$20/'Vypocty behu'!H$19)*('Vypocty behu'!H$17/'Vypocty behu'!H$18),0)</f>
        <v>0</v>
      </c>
      <c r="J16" s="94">
        <f>IFERROR('Cenova nabidka NAFTA'!$I16*'Cenova nabidka NAFTA'!$G16*'Vypocty indexu'!K52*('Vypocty behu'!I$20/'Vypocty behu'!I$19)*('Vypocty behu'!I$17/'Vypocty behu'!I$18),0)</f>
        <v>0</v>
      </c>
      <c r="K16" s="94">
        <f>IFERROR('Cenova nabidka NAFTA'!$I16*'Cenova nabidka NAFTA'!$G16*'Vypocty indexu'!L52*('Vypocty behu'!J$20/'Vypocty behu'!J$19)*('Vypocty behu'!J$17/'Vypocty behu'!J$18),0)</f>
        <v>0</v>
      </c>
      <c r="L16" s="94">
        <f>IFERROR('Cenova nabidka NAFTA'!$I16*'Cenova nabidka NAFTA'!$G16*'Vypocty indexu'!M52*('Vypocty behu'!K$20/'Vypocty behu'!K$19)*('Vypocty behu'!K$17/'Vypocty behu'!K$18),0)</f>
        <v>0</v>
      </c>
      <c r="M16" s="94">
        <f>IFERROR('Cenova nabidka NAFTA'!$I16*'Cenova nabidka NAFTA'!$G16*'Vypocty indexu'!N52*('Vypocty behu'!L$20/'Vypocty behu'!L$19)*('Vypocty behu'!L$17/'Vypocty behu'!L$18),0)</f>
        <v>0</v>
      </c>
      <c r="N16" s="94">
        <f>IFERROR('Cenova nabidka NAFTA'!$I16*'Cenova nabidka NAFTA'!$G16*'Vypocty indexu'!O52*('Vypocty behu'!M$20/'Vypocty behu'!M$19)*('Vypocty behu'!M$17/'Vypocty behu'!M$18),0)</f>
        <v>0</v>
      </c>
    </row>
    <row r="17" spans="2:15" s="40" customFormat="1" outlineLevel="1">
      <c r="B17" s="46" t="s">
        <v>34</v>
      </c>
      <c r="C17" s="37" t="s">
        <v>52</v>
      </c>
      <c r="D17" s="151"/>
      <c r="E17" s="94">
        <f>IFERROR('Cenova nabidka NAFTA'!$I17*'Cenova nabidka NAFTA'!$G17*'Vypocty indexu'!F53*('Vypocty behu'!D$20/'Vypocty behu'!D$19)*('Vypocty behu'!D$17/'Vypocty behu'!D$18),0)</f>
        <v>0</v>
      </c>
      <c r="F17" s="94">
        <f>IFERROR('Cenova nabidka NAFTA'!$I17*'Cenova nabidka NAFTA'!$G17*'Vypocty indexu'!G53*('Vypocty behu'!E$20/'Vypocty behu'!E$19)*('Vypocty behu'!E$17/'Vypocty behu'!E$18),0)</f>
        <v>0</v>
      </c>
      <c r="G17" s="94">
        <f>IFERROR('Cenova nabidka NAFTA'!$I17*'Cenova nabidka NAFTA'!$G17*'Vypocty indexu'!H53*('Vypocty behu'!F$20/'Vypocty behu'!F$19)*('Vypocty behu'!F$17/'Vypocty behu'!F$18),0)</f>
        <v>0</v>
      </c>
      <c r="H17" s="94">
        <f>IFERROR('Cenova nabidka NAFTA'!$I17*'Cenova nabidka NAFTA'!$G17*'Vypocty indexu'!I53*('Vypocty behu'!G$20/'Vypocty behu'!G$19)*('Vypocty behu'!G$17/'Vypocty behu'!G$18),0)</f>
        <v>0</v>
      </c>
      <c r="I17" s="94">
        <f>IFERROR('Cenova nabidka NAFTA'!$I17*'Cenova nabidka NAFTA'!$G17*'Vypocty indexu'!J53*('Vypocty behu'!H$20/'Vypocty behu'!H$19)*('Vypocty behu'!H$17/'Vypocty behu'!H$18),0)</f>
        <v>0</v>
      </c>
      <c r="J17" s="94">
        <f>IFERROR('Cenova nabidka NAFTA'!$I17*'Cenova nabidka NAFTA'!$G17*'Vypocty indexu'!K53*('Vypocty behu'!I$20/'Vypocty behu'!I$19)*('Vypocty behu'!I$17/'Vypocty behu'!I$18),0)</f>
        <v>0</v>
      </c>
      <c r="K17" s="94">
        <f>IFERROR('Cenova nabidka NAFTA'!$I17*'Cenova nabidka NAFTA'!$G17*'Vypocty indexu'!L53*('Vypocty behu'!J$20/'Vypocty behu'!J$19)*('Vypocty behu'!J$17/'Vypocty behu'!J$18),0)</f>
        <v>0</v>
      </c>
      <c r="L17" s="94">
        <f>IFERROR('Cenova nabidka NAFTA'!$I17*'Cenova nabidka NAFTA'!$G17*'Vypocty indexu'!M53*('Vypocty behu'!K$20/'Vypocty behu'!K$19)*('Vypocty behu'!K$17/'Vypocty behu'!K$18),0)</f>
        <v>0</v>
      </c>
      <c r="M17" s="94">
        <f>IFERROR('Cenova nabidka NAFTA'!$I17*'Cenova nabidka NAFTA'!$G17*'Vypocty indexu'!N53*('Vypocty behu'!L$20/'Vypocty behu'!L$19)*('Vypocty behu'!L$17/'Vypocty behu'!L$18),0)</f>
        <v>0</v>
      </c>
      <c r="N17" s="94">
        <f>IFERROR('Cenova nabidka NAFTA'!$I17*'Cenova nabidka NAFTA'!$G17*'Vypocty indexu'!O53*('Vypocty behu'!M$20/'Vypocty behu'!M$19)*('Vypocty behu'!M$17/'Vypocty behu'!M$18),0)</f>
        <v>0</v>
      </c>
    </row>
    <row r="18" spans="2:15" s="40" customFormat="1" outlineLevel="1">
      <c r="B18" s="46">
        <v>18</v>
      </c>
      <c r="C18" s="37" t="s">
        <v>6</v>
      </c>
      <c r="D18" s="151"/>
      <c r="E18" s="94">
        <f>IFERROR('Cenova nabidka NAFTA'!$I18*'Cenova nabidka NAFTA'!$G18*'Vypocty indexu'!F54*('Vypocty behu'!D$20/'Vypocty behu'!D$19)*('Vypocty behu'!D$17/'Vypocty behu'!D$18),0)</f>
        <v>0</v>
      </c>
      <c r="F18" s="94">
        <f>IFERROR('Cenova nabidka NAFTA'!$I18*'Cenova nabidka NAFTA'!$G18*'Vypocty indexu'!G54*('Vypocty behu'!E$20/'Vypocty behu'!E$19)*('Vypocty behu'!E$17/'Vypocty behu'!E$18),0)</f>
        <v>0</v>
      </c>
      <c r="G18" s="94">
        <f>IFERROR('Cenova nabidka NAFTA'!$I18*'Cenova nabidka NAFTA'!$G18*'Vypocty indexu'!H54*('Vypocty behu'!F$20/'Vypocty behu'!F$19)*('Vypocty behu'!F$17/'Vypocty behu'!F$18),0)</f>
        <v>0</v>
      </c>
      <c r="H18" s="94">
        <f>IFERROR('Cenova nabidka NAFTA'!$I18*'Cenova nabidka NAFTA'!$G18*'Vypocty indexu'!I54*('Vypocty behu'!G$20/'Vypocty behu'!G$19)*('Vypocty behu'!G$17/'Vypocty behu'!G$18),0)</f>
        <v>0</v>
      </c>
      <c r="I18" s="94">
        <f>IFERROR('Cenova nabidka NAFTA'!$I18*'Cenova nabidka NAFTA'!$G18*'Vypocty indexu'!J54*('Vypocty behu'!H$20/'Vypocty behu'!H$19)*('Vypocty behu'!H$17/'Vypocty behu'!H$18),0)</f>
        <v>0</v>
      </c>
      <c r="J18" s="94">
        <f>IFERROR('Cenova nabidka NAFTA'!$I18*'Cenova nabidka NAFTA'!$G18*'Vypocty indexu'!K54*('Vypocty behu'!I$20/'Vypocty behu'!I$19)*('Vypocty behu'!I$17/'Vypocty behu'!I$18),0)</f>
        <v>0</v>
      </c>
      <c r="K18" s="94">
        <f>IFERROR('Cenova nabidka NAFTA'!$I18*'Cenova nabidka NAFTA'!$G18*'Vypocty indexu'!L54*('Vypocty behu'!J$20/'Vypocty behu'!J$19)*('Vypocty behu'!J$17/'Vypocty behu'!J$18),0)</f>
        <v>0</v>
      </c>
      <c r="L18" s="94">
        <f>IFERROR('Cenova nabidka NAFTA'!$I18*'Cenova nabidka NAFTA'!$G18*'Vypocty indexu'!M54*('Vypocty behu'!K$20/'Vypocty behu'!K$19)*('Vypocty behu'!K$17/'Vypocty behu'!K$18),0)</f>
        <v>0</v>
      </c>
      <c r="M18" s="94">
        <f>IFERROR('Cenova nabidka NAFTA'!$I18*'Cenova nabidka NAFTA'!$G18*'Vypocty indexu'!N54*('Vypocty behu'!L$20/'Vypocty behu'!L$19)*('Vypocty behu'!L$17/'Vypocty behu'!L$18),0)</f>
        <v>0</v>
      </c>
      <c r="N18" s="94">
        <f>IFERROR('Cenova nabidka NAFTA'!$I18*'Cenova nabidka NAFTA'!$G18*'Vypocty indexu'!O54*('Vypocty behu'!M$20/'Vypocty behu'!M$19)*('Vypocty behu'!M$17/'Vypocty behu'!M$18),0)</f>
        <v>0</v>
      </c>
    </row>
    <row r="19" spans="2:15" s="40" customFormat="1" outlineLevel="1">
      <c r="B19" s="46">
        <v>19</v>
      </c>
      <c r="C19" s="37" t="s">
        <v>7</v>
      </c>
      <c r="D19" s="151"/>
      <c r="E19" s="94">
        <f>IFERROR('Cenova nabidka NAFTA'!$I19*'Cenova nabidka NAFTA'!$G19*'Vypocty indexu'!F55*('Vypocty behu'!D$20/'Vypocty behu'!D$19)*('Vypocty behu'!D$17/'Vypocty behu'!D$18),0)</f>
        <v>0</v>
      </c>
      <c r="F19" s="94">
        <f>IFERROR('Cenova nabidka NAFTA'!$I19*'Cenova nabidka NAFTA'!$G19*'Vypocty indexu'!G55*('Vypocty behu'!E$20/'Vypocty behu'!E$19)*('Vypocty behu'!E$17/'Vypocty behu'!E$18),0)</f>
        <v>0</v>
      </c>
      <c r="G19" s="94">
        <f>IFERROR('Cenova nabidka NAFTA'!$I19*'Cenova nabidka NAFTA'!$G19*'Vypocty indexu'!H55*('Vypocty behu'!F$20/'Vypocty behu'!F$19)*('Vypocty behu'!F$17/'Vypocty behu'!F$18),0)</f>
        <v>0</v>
      </c>
      <c r="H19" s="94">
        <f>IFERROR('Cenova nabidka NAFTA'!$I19*'Cenova nabidka NAFTA'!$G19*'Vypocty indexu'!I55*('Vypocty behu'!G$20/'Vypocty behu'!G$19)*('Vypocty behu'!G$17/'Vypocty behu'!G$18),0)</f>
        <v>0</v>
      </c>
      <c r="I19" s="94">
        <f>IFERROR('Cenova nabidka NAFTA'!$I19*'Cenova nabidka NAFTA'!$G19*'Vypocty indexu'!J55*('Vypocty behu'!H$20/'Vypocty behu'!H$19)*('Vypocty behu'!H$17/'Vypocty behu'!H$18),0)</f>
        <v>0</v>
      </c>
      <c r="J19" s="94">
        <f>IFERROR('Cenova nabidka NAFTA'!$I19*'Cenova nabidka NAFTA'!$G19*'Vypocty indexu'!K55*('Vypocty behu'!I$20/'Vypocty behu'!I$19)*('Vypocty behu'!I$17/'Vypocty behu'!I$18),0)</f>
        <v>0</v>
      </c>
      <c r="K19" s="94">
        <f>IFERROR('Cenova nabidka NAFTA'!$I19*'Cenova nabidka NAFTA'!$G19*'Vypocty indexu'!L55*('Vypocty behu'!J$20/'Vypocty behu'!J$19)*('Vypocty behu'!J$17/'Vypocty behu'!J$18),0)</f>
        <v>0</v>
      </c>
      <c r="L19" s="94">
        <f>IFERROR('Cenova nabidka NAFTA'!$I19*'Cenova nabidka NAFTA'!$G19*'Vypocty indexu'!M55*('Vypocty behu'!K$20/'Vypocty behu'!K$19)*('Vypocty behu'!K$17/'Vypocty behu'!K$18),0)</f>
        <v>0</v>
      </c>
      <c r="M19" s="94">
        <f>IFERROR('Cenova nabidka NAFTA'!$I19*'Cenova nabidka NAFTA'!$G19*'Vypocty indexu'!N55*('Vypocty behu'!L$20/'Vypocty behu'!L$19)*('Vypocty behu'!L$17/'Vypocty behu'!L$18),0)</f>
        <v>0</v>
      </c>
      <c r="N19" s="94">
        <f>IFERROR('Cenova nabidka NAFTA'!$I19*'Cenova nabidka NAFTA'!$G19*'Vypocty indexu'!O55*('Vypocty behu'!M$20/'Vypocty behu'!M$19)*('Vypocty behu'!M$17/'Vypocty behu'!M$18),0)</f>
        <v>0</v>
      </c>
    </row>
    <row r="20" spans="2:15" s="40" customFormat="1" outlineLevel="1">
      <c r="B20" s="46">
        <v>20</v>
      </c>
      <c r="C20" s="37" t="s">
        <v>8</v>
      </c>
      <c r="D20" s="151"/>
      <c r="E20" s="94">
        <f>IFERROR('Cenova nabidka NAFTA'!$I20*'Cenova nabidka NAFTA'!$G20*'Vypocty indexu'!F56*('Vypocty behu'!D$20/'Vypocty behu'!D$19)*('Vypocty behu'!D$17/'Vypocty behu'!D$18),0)</f>
        <v>0</v>
      </c>
      <c r="F20" s="94">
        <f>IFERROR('Cenova nabidka NAFTA'!$I20*'Cenova nabidka NAFTA'!$G20*'Vypocty indexu'!G56*('Vypocty behu'!E$20/'Vypocty behu'!E$19)*('Vypocty behu'!E$17/'Vypocty behu'!E$18),0)</f>
        <v>0</v>
      </c>
      <c r="G20" s="94">
        <f>IFERROR('Cenova nabidka NAFTA'!$I20*'Cenova nabidka NAFTA'!$G20*'Vypocty indexu'!H56*('Vypocty behu'!F$20/'Vypocty behu'!F$19)*('Vypocty behu'!F$17/'Vypocty behu'!F$18),0)</f>
        <v>0</v>
      </c>
      <c r="H20" s="94">
        <f>IFERROR('Cenova nabidka NAFTA'!$I20*'Cenova nabidka NAFTA'!$G20*'Vypocty indexu'!I56*('Vypocty behu'!G$20/'Vypocty behu'!G$19)*('Vypocty behu'!G$17/'Vypocty behu'!G$18),0)</f>
        <v>0</v>
      </c>
      <c r="I20" s="94">
        <f>IFERROR('Cenova nabidka NAFTA'!$I20*'Cenova nabidka NAFTA'!$G20*'Vypocty indexu'!J56*('Vypocty behu'!H$20/'Vypocty behu'!H$19)*('Vypocty behu'!H$17/'Vypocty behu'!H$18),0)</f>
        <v>0</v>
      </c>
      <c r="J20" s="94">
        <f>IFERROR('Cenova nabidka NAFTA'!$I20*'Cenova nabidka NAFTA'!$G20*'Vypocty indexu'!K56*('Vypocty behu'!I$20/'Vypocty behu'!I$19)*('Vypocty behu'!I$17/'Vypocty behu'!I$18),0)</f>
        <v>0</v>
      </c>
      <c r="K20" s="94">
        <f>IFERROR('Cenova nabidka NAFTA'!$I20*'Cenova nabidka NAFTA'!$G20*'Vypocty indexu'!L56*('Vypocty behu'!J$20/'Vypocty behu'!J$19)*('Vypocty behu'!J$17/'Vypocty behu'!J$18),0)</f>
        <v>0</v>
      </c>
      <c r="L20" s="94">
        <f>IFERROR('Cenova nabidka NAFTA'!$I20*'Cenova nabidka NAFTA'!$G20*'Vypocty indexu'!M56*('Vypocty behu'!K$20/'Vypocty behu'!K$19)*('Vypocty behu'!K$17/'Vypocty behu'!K$18),0)</f>
        <v>0</v>
      </c>
      <c r="M20" s="94">
        <f>IFERROR('Cenova nabidka NAFTA'!$I20*'Cenova nabidka NAFTA'!$G20*'Vypocty indexu'!N56*('Vypocty behu'!L$20/'Vypocty behu'!L$19)*('Vypocty behu'!L$17/'Vypocty behu'!L$18),0)</f>
        <v>0</v>
      </c>
      <c r="N20" s="94">
        <f>IFERROR('Cenova nabidka NAFTA'!$I20*'Cenova nabidka NAFTA'!$G20*'Vypocty indexu'!O56*('Vypocty behu'!M$20/'Vypocty behu'!M$19)*('Vypocty behu'!M$17/'Vypocty behu'!M$18),0)</f>
        <v>0</v>
      </c>
    </row>
    <row r="21" spans="2:15" s="40" customFormat="1" outlineLevel="1">
      <c r="B21" s="46">
        <v>21</v>
      </c>
      <c r="C21" s="37" t="s">
        <v>9</v>
      </c>
      <c r="D21" s="151"/>
      <c r="E21" s="94">
        <f>IFERROR('Cenova nabidka NAFTA'!$I21*'Cenova nabidka NAFTA'!$G21*'Vypocty indexu'!F57*('Vypocty behu'!D$20/'Vypocty behu'!D$19)*('Vypocty behu'!D$17/'Vypocty behu'!D$18),0)</f>
        <v>0</v>
      </c>
      <c r="F21" s="94">
        <f>IFERROR('Cenova nabidka NAFTA'!$I21*'Cenova nabidka NAFTA'!$G21*'Vypocty indexu'!G57*('Vypocty behu'!E$20/'Vypocty behu'!E$19)*('Vypocty behu'!E$17/'Vypocty behu'!E$18),0)</f>
        <v>0</v>
      </c>
      <c r="G21" s="94">
        <f>IFERROR('Cenova nabidka NAFTA'!$I21*'Cenova nabidka NAFTA'!$G21*'Vypocty indexu'!H57*('Vypocty behu'!F$20/'Vypocty behu'!F$19)*('Vypocty behu'!F$17/'Vypocty behu'!F$18),0)</f>
        <v>0</v>
      </c>
      <c r="H21" s="94">
        <f>IFERROR('Cenova nabidka NAFTA'!$I21*'Cenova nabidka NAFTA'!$G21*'Vypocty indexu'!I57*('Vypocty behu'!G$20/'Vypocty behu'!G$19)*('Vypocty behu'!G$17/'Vypocty behu'!G$18),0)</f>
        <v>0</v>
      </c>
      <c r="I21" s="94">
        <f>IFERROR('Cenova nabidka NAFTA'!$I21*'Cenova nabidka NAFTA'!$G21*'Vypocty indexu'!J57*('Vypocty behu'!H$20/'Vypocty behu'!H$19)*('Vypocty behu'!H$17/'Vypocty behu'!H$18),0)</f>
        <v>0</v>
      </c>
      <c r="J21" s="94">
        <f>IFERROR('Cenova nabidka NAFTA'!$I21*'Cenova nabidka NAFTA'!$G21*'Vypocty indexu'!K57*('Vypocty behu'!I$20/'Vypocty behu'!I$19)*('Vypocty behu'!I$17/'Vypocty behu'!I$18),0)</f>
        <v>0</v>
      </c>
      <c r="K21" s="94">
        <f>IFERROR('Cenova nabidka NAFTA'!$I21*'Cenova nabidka NAFTA'!$G21*'Vypocty indexu'!L57*('Vypocty behu'!J$20/'Vypocty behu'!J$19)*('Vypocty behu'!J$17/'Vypocty behu'!J$18),0)</f>
        <v>0</v>
      </c>
      <c r="L21" s="94">
        <f>IFERROR('Cenova nabidka NAFTA'!$I21*'Cenova nabidka NAFTA'!$G21*'Vypocty indexu'!M57*('Vypocty behu'!K$20/'Vypocty behu'!K$19)*('Vypocty behu'!K$17/'Vypocty behu'!K$18),0)</f>
        <v>0</v>
      </c>
      <c r="M21" s="94">
        <f>IFERROR('Cenova nabidka NAFTA'!$I21*'Cenova nabidka NAFTA'!$G21*'Vypocty indexu'!N57*('Vypocty behu'!L$20/'Vypocty behu'!L$19)*('Vypocty behu'!L$17/'Vypocty behu'!L$18),0)</f>
        <v>0</v>
      </c>
      <c r="N21" s="94">
        <f>IFERROR('Cenova nabidka NAFTA'!$I21*'Cenova nabidka NAFTA'!$G21*'Vypocty indexu'!O57*('Vypocty behu'!M$20/'Vypocty behu'!M$19)*('Vypocty behu'!M$17/'Vypocty behu'!M$18),0)</f>
        <v>0</v>
      </c>
    </row>
    <row r="22" spans="2:15" s="40" customFormat="1" outlineLevel="1">
      <c r="B22" s="46">
        <v>22</v>
      </c>
      <c r="C22" s="37" t="s">
        <v>10</v>
      </c>
      <c r="D22" s="151"/>
      <c r="E22" s="94">
        <f>IFERROR('Cenova nabidka NAFTA'!$I22*'Cenova nabidka NAFTA'!$G22*'Vypocty indexu'!F58*('Vypocty behu'!D$20/'Vypocty behu'!D$19)*('Vypocty behu'!D$17/'Vypocty behu'!D$18),0)</f>
        <v>0</v>
      </c>
      <c r="F22" s="94">
        <f>IFERROR('Cenova nabidka NAFTA'!$I22*'Cenova nabidka NAFTA'!$G22*'Vypocty indexu'!G58*('Vypocty behu'!E$20/'Vypocty behu'!E$19)*('Vypocty behu'!E$17/'Vypocty behu'!E$18),0)</f>
        <v>0</v>
      </c>
      <c r="G22" s="94">
        <f>IFERROR('Cenova nabidka NAFTA'!$I22*'Cenova nabidka NAFTA'!$G22*'Vypocty indexu'!H58*('Vypocty behu'!F$20/'Vypocty behu'!F$19)*('Vypocty behu'!F$17/'Vypocty behu'!F$18),0)</f>
        <v>0</v>
      </c>
      <c r="H22" s="94">
        <f>IFERROR('Cenova nabidka NAFTA'!$I22*'Cenova nabidka NAFTA'!$G22*'Vypocty indexu'!I58*('Vypocty behu'!G$20/'Vypocty behu'!G$19)*('Vypocty behu'!G$17/'Vypocty behu'!G$18),0)</f>
        <v>0</v>
      </c>
      <c r="I22" s="94">
        <f>IFERROR('Cenova nabidka NAFTA'!$I22*'Cenova nabidka NAFTA'!$G22*'Vypocty indexu'!J58*('Vypocty behu'!H$20/'Vypocty behu'!H$19)*('Vypocty behu'!H$17/'Vypocty behu'!H$18),0)</f>
        <v>0</v>
      </c>
      <c r="J22" s="94">
        <f>IFERROR('Cenova nabidka NAFTA'!$I22*'Cenova nabidka NAFTA'!$G22*'Vypocty indexu'!K58*('Vypocty behu'!I$20/'Vypocty behu'!I$19)*('Vypocty behu'!I$17/'Vypocty behu'!I$18),0)</f>
        <v>0</v>
      </c>
      <c r="K22" s="94">
        <f>IFERROR('Cenova nabidka NAFTA'!$I22*'Cenova nabidka NAFTA'!$G22*'Vypocty indexu'!L58*('Vypocty behu'!J$20/'Vypocty behu'!J$19)*('Vypocty behu'!J$17/'Vypocty behu'!J$18),0)</f>
        <v>0</v>
      </c>
      <c r="L22" s="94">
        <f>IFERROR('Cenova nabidka NAFTA'!$I22*'Cenova nabidka NAFTA'!$G22*'Vypocty indexu'!M58*('Vypocty behu'!K$20/'Vypocty behu'!K$19)*('Vypocty behu'!K$17/'Vypocty behu'!K$18),0)</f>
        <v>0</v>
      </c>
      <c r="M22" s="94">
        <f>IFERROR('Cenova nabidka NAFTA'!$I22*'Cenova nabidka NAFTA'!$G22*'Vypocty indexu'!N58*('Vypocty behu'!L$20/'Vypocty behu'!L$19)*('Vypocty behu'!L$17/'Vypocty behu'!L$18),0)</f>
        <v>0</v>
      </c>
      <c r="N22" s="94">
        <f>IFERROR('Cenova nabidka NAFTA'!$I22*'Cenova nabidka NAFTA'!$G22*'Vypocty indexu'!O58*('Vypocty behu'!M$20/'Vypocty behu'!M$19)*('Vypocty behu'!M$17/'Vypocty behu'!M$18),0)</f>
        <v>0</v>
      </c>
    </row>
    <row r="23" spans="2:15" s="40" customFormat="1" outlineLevel="1">
      <c r="B23" s="46">
        <v>23</v>
      </c>
      <c r="C23" s="37" t="s">
        <v>11</v>
      </c>
      <c r="D23" s="151"/>
      <c r="E23" s="94">
        <f>IFERROR('Cenova nabidka NAFTA'!$I23*'Cenova nabidka NAFTA'!$G23*'Vypocty indexu'!F59*('Vypocty behu'!D$20/'Vypocty behu'!D$19)*('Vypocty behu'!D$17/'Vypocty behu'!D$18),0)</f>
        <v>0</v>
      </c>
      <c r="F23" s="94">
        <f>IFERROR('Cenova nabidka NAFTA'!$I23*'Cenova nabidka NAFTA'!$G23*'Vypocty indexu'!G59*('Vypocty behu'!E$20/'Vypocty behu'!E$19)*('Vypocty behu'!E$17/'Vypocty behu'!E$18),0)</f>
        <v>0</v>
      </c>
      <c r="G23" s="94">
        <f>IFERROR('Cenova nabidka NAFTA'!$I23*'Cenova nabidka NAFTA'!$G23*'Vypocty indexu'!H59*('Vypocty behu'!F$20/'Vypocty behu'!F$19)*('Vypocty behu'!F$17/'Vypocty behu'!F$18),0)</f>
        <v>0</v>
      </c>
      <c r="H23" s="94">
        <f>IFERROR('Cenova nabidka NAFTA'!$I23*'Cenova nabidka NAFTA'!$G23*'Vypocty indexu'!I59*('Vypocty behu'!G$20/'Vypocty behu'!G$19)*('Vypocty behu'!G$17/'Vypocty behu'!G$18),0)</f>
        <v>0</v>
      </c>
      <c r="I23" s="94">
        <f>IFERROR('Cenova nabidka NAFTA'!$I23*'Cenova nabidka NAFTA'!$G23*'Vypocty indexu'!J59*('Vypocty behu'!H$20/'Vypocty behu'!H$19)*('Vypocty behu'!H$17/'Vypocty behu'!H$18),0)</f>
        <v>0</v>
      </c>
      <c r="J23" s="94">
        <f>IFERROR('Cenova nabidka NAFTA'!$I23*'Cenova nabidka NAFTA'!$G23*'Vypocty indexu'!K59*('Vypocty behu'!I$20/'Vypocty behu'!I$19)*('Vypocty behu'!I$17/'Vypocty behu'!I$18),0)</f>
        <v>0</v>
      </c>
      <c r="K23" s="94">
        <f>IFERROR('Cenova nabidka NAFTA'!$I23*'Cenova nabidka NAFTA'!$G23*'Vypocty indexu'!L59*('Vypocty behu'!J$20/'Vypocty behu'!J$19)*('Vypocty behu'!J$17/'Vypocty behu'!J$18),0)</f>
        <v>0</v>
      </c>
      <c r="L23" s="94">
        <f>IFERROR('Cenova nabidka NAFTA'!$I23*'Cenova nabidka NAFTA'!$G23*'Vypocty indexu'!M59*('Vypocty behu'!K$20/'Vypocty behu'!K$19)*('Vypocty behu'!K$17/'Vypocty behu'!K$18),0)</f>
        <v>0</v>
      </c>
      <c r="M23" s="94">
        <f>IFERROR('Cenova nabidka NAFTA'!$I23*'Cenova nabidka NAFTA'!$G23*'Vypocty indexu'!N59*('Vypocty behu'!L$20/'Vypocty behu'!L$19)*('Vypocty behu'!L$17/'Vypocty behu'!L$18),0)</f>
        <v>0</v>
      </c>
      <c r="N23" s="94">
        <f>IFERROR('Cenova nabidka NAFTA'!$I23*'Cenova nabidka NAFTA'!$G23*'Vypocty indexu'!O59*('Vypocty behu'!M$20/'Vypocty behu'!M$19)*('Vypocty behu'!M$17/'Vypocty behu'!M$18),0)</f>
        <v>0</v>
      </c>
    </row>
    <row r="24" spans="2:15" s="40" customFormat="1" outlineLevel="1">
      <c r="B24" s="46">
        <v>24</v>
      </c>
      <c r="C24" s="37" t="s">
        <v>12</v>
      </c>
      <c r="D24" s="151"/>
      <c r="E24" s="94">
        <f>IFERROR('Cenova nabidka NAFTA'!$I24*'Cenova nabidka NAFTA'!$G24*'Vypocty indexu'!F60*('Vypocty behu'!D$20/'Vypocty behu'!D$19)*('Vypocty behu'!D$17/'Vypocty behu'!D$18),0)</f>
        <v>0</v>
      </c>
      <c r="F24" s="94">
        <f>IFERROR('Cenova nabidka NAFTA'!$I24*'Cenova nabidka NAFTA'!$G24*'Vypocty indexu'!G60*('Vypocty behu'!E$20/'Vypocty behu'!E$19)*('Vypocty behu'!E$17/'Vypocty behu'!E$18),0)</f>
        <v>0</v>
      </c>
      <c r="G24" s="94">
        <f>IFERROR('Cenova nabidka NAFTA'!$I24*'Cenova nabidka NAFTA'!$G24*'Vypocty indexu'!H60*('Vypocty behu'!F$20/'Vypocty behu'!F$19)*('Vypocty behu'!F$17/'Vypocty behu'!F$18),0)</f>
        <v>0</v>
      </c>
      <c r="H24" s="94">
        <f>IFERROR('Cenova nabidka NAFTA'!$I24*'Cenova nabidka NAFTA'!$G24*'Vypocty indexu'!I60*('Vypocty behu'!G$20/'Vypocty behu'!G$19)*('Vypocty behu'!G$17/'Vypocty behu'!G$18),0)</f>
        <v>0</v>
      </c>
      <c r="I24" s="94">
        <f>IFERROR('Cenova nabidka NAFTA'!$I24*'Cenova nabidka NAFTA'!$G24*'Vypocty indexu'!J60*('Vypocty behu'!H$20/'Vypocty behu'!H$19)*('Vypocty behu'!H$17/'Vypocty behu'!H$18),0)</f>
        <v>0</v>
      </c>
      <c r="J24" s="94">
        <f>IFERROR('Cenova nabidka NAFTA'!$I24*'Cenova nabidka NAFTA'!$G24*'Vypocty indexu'!K60*('Vypocty behu'!I$20/'Vypocty behu'!I$19)*('Vypocty behu'!I$17/'Vypocty behu'!I$18),0)</f>
        <v>0</v>
      </c>
      <c r="K24" s="94">
        <f>IFERROR('Cenova nabidka NAFTA'!$I24*'Cenova nabidka NAFTA'!$G24*'Vypocty indexu'!L60*('Vypocty behu'!J$20/'Vypocty behu'!J$19)*('Vypocty behu'!J$17/'Vypocty behu'!J$18),0)</f>
        <v>0</v>
      </c>
      <c r="L24" s="94">
        <f>IFERROR('Cenova nabidka NAFTA'!$I24*'Cenova nabidka NAFTA'!$G24*'Vypocty indexu'!M60*('Vypocty behu'!K$20/'Vypocty behu'!K$19)*('Vypocty behu'!K$17/'Vypocty behu'!K$18),0)</f>
        <v>0</v>
      </c>
      <c r="M24" s="94">
        <f>IFERROR('Cenova nabidka NAFTA'!$I24*'Cenova nabidka NAFTA'!$G24*'Vypocty indexu'!N60*('Vypocty behu'!L$20/'Vypocty behu'!L$19)*('Vypocty behu'!L$17/'Vypocty behu'!L$18),0)</f>
        <v>0</v>
      </c>
      <c r="N24" s="94">
        <f>IFERROR('Cenova nabidka NAFTA'!$I24*'Cenova nabidka NAFTA'!$G24*'Vypocty indexu'!O60*('Vypocty behu'!M$20/'Vypocty behu'!M$19)*('Vypocty behu'!M$17/'Vypocty behu'!M$18),0)</f>
        <v>0</v>
      </c>
    </row>
    <row r="25" spans="2:15" s="40" customFormat="1" outlineLevel="1">
      <c r="B25" s="46">
        <v>25</v>
      </c>
      <c r="C25" s="37" t="s">
        <v>13</v>
      </c>
      <c r="D25" s="151"/>
      <c r="E25" s="94">
        <f>IFERROR('Cenova nabidka NAFTA'!$I25*'Cenova nabidka NAFTA'!$G25*'Vypocty indexu'!F61*('Vypocty behu'!D$20/'Vypocty behu'!D$19)*('Vypocty behu'!D$17/'Vypocty behu'!D$18),0)</f>
        <v>0</v>
      </c>
      <c r="F25" s="94">
        <f>IFERROR('Cenova nabidka NAFTA'!$I25*'Cenova nabidka NAFTA'!$G25*'Vypocty indexu'!G61*('Vypocty behu'!E$20/'Vypocty behu'!E$19)*('Vypocty behu'!E$17/'Vypocty behu'!E$18),0)</f>
        <v>0</v>
      </c>
      <c r="G25" s="94">
        <f>IFERROR('Cenova nabidka NAFTA'!$I25*'Cenova nabidka NAFTA'!$G25*'Vypocty indexu'!H61*('Vypocty behu'!F$20/'Vypocty behu'!F$19)*('Vypocty behu'!F$17/'Vypocty behu'!F$18),0)</f>
        <v>0</v>
      </c>
      <c r="H25" s="94">
        <f>IFERROR('Cenova nabidka NAFTA'!$I25*'Cenova nabidka NAFTA'!$G25*'Vypocty indexu'!I61*('Vypocty behu'!G$20/'Vypocty behu'!G$19)*('Vypocty behu'!G$17/'Vypocty behu'!G$18),0)</f>
        <v>0</v>
      </c>
      <c r="I25" s="94">
        <f>IFERROR('Cenova nabidka NAFTA'!$I25*'Cenova nabidka NAFTA'!$G25*'Vypocty indexu'!J61*('Vypocty behu'!H$20/'Vypocty behu'!H$19)*('Vypocty behu'!H$17/'Vypocty behu'!H$18),0)</f>
        <v>0</v>
      </c>
      <c r="J25" s="94">
        <f>IFERROR('Cenova nabidka NAFTA'!$I25*'Cenova nabidka NAFTA'!$G25*'Vypocty indexu'!K61*('Vypocty behu'!I$20/'Vypocty behu'!I$19)*('Vypocty behu'!I$17/'Vypocty behu'!I$18),0)</f>
        <v>0</v>
      </c>
      <c r="K25" s="94">
        <f>IFERROR('Cenova nabidka NAFTA'!$I25*'Cenova nabidka NAFTA'!$G25*'Vypocty indexu'!L61*('Vypocty behu'!J$20/'Vypocty behu'!J$19)*('Vypocty behu'!J$17/'Vypocty behu'!J$18),0)</f>
        <v>0</v>
      </c>
      <c r="L25" s="94">
        <f>IFERROR('Cenova nabidka NAFTA'!$I25*'Cenova nabidka NAFTA'!$G25*'Vypocty indexu'!M61*('Vypocty behu'!K$20/'Vypocty behu'!K$19)*('Vypocty behu'!K$17/'Vypocty behu'!K$18),0)</f>
        <v>0</v>
      </c>
      <c r="M25" s="94">
        <f>IFERROR('Cenova nabidka NAFTA'!$I25*'Cenova nabidka NAFTA'!$G25*'Vypocty indexu'!N61*('Vypocty behu'!L$20/'Vypocty behu'!L$19)*('Vypocty behu'!L$17/'Vypocty behu'!L$18),0)</f>
        <v>0</v>
      </c>
      <c r="N25" s="94">
        <f>IFERROR('Cenova nabidka NAFTA'!$I25*'Cenova nabidka NAFTA'!$G25*'Vypocty indexu'!O61*('Vypocty behu'!M$20/'Vypocty behu'!M$19)*('Vypocty behu'!M$17/'Vypocty behu'!M$18),0)</f>
        <v>0</v>
      </c>
    </row>
    <row r="26" spans="2:15" s="40" customFormat="1" outlineLevel="1">
      <c r="B26" s="57"/>
      <c r="C26" s="37"/>
      <c r="D26" s="151"/>
      <c r="E26" s="532"/>
      <c r="F26" s="532"/>
      <c r="G26" s="532"/>
      <c r="H26" s="532"/>
      <c r="I26" s="532"/>
      <c r="J26" s="532"/>
      <c r="K26" s="532"/>
      <c r="L26" s="532"/>
      <c r="M26" s="532"/>
      <c r="N26" s="532"/>
    </row>
    <row r="27" spans="2:15" s="40" customFormat="1" outlineLevel="1">
      <c r="B27" s="46">
        <v>97</v>
      </c>
      <c r="C27" s="37" t="s">
        <v>68</v>
      </c>
      <c r="D27" s="151"/>
      <c r="E27" s="94">
        <f>IFERROR('Cenova nabidka NAFTA'!$I27*'Cenova nabidka NAFTA'!$G27*'Vypocty indexu'!F63*('Vypocty behu'!D$20/'Vypocty behu'!D$19)*('Vypocty behu'!D$17/'Vypocty behu'!D$18),0)</f>
        <v>0</v>
      </c>
      <c r="F27" s="94">
        <f>IFERROR('Cenova nabidka NAFTA'!$I27*'Cenova nabidka NAFTA'!$G27*'Vypocty indexu'!G63*('Vypocty behu'!E$20/'Vypocty behu'!E$19)*('Vypocty behu'!E$17/'Vypocty behu'!E$18),0)</f>
        <v>0</v>
      </c>
      <c r="G27" s="94">
        <f>IFERROR('Cenova nabidka NAFTA'!$I27*'Cenova nabidka NAFTA'!$G27*'Vypocty indexu'!H63*('Vypocty behu'!F$20/'Vypocty behu'!F$19)*('Vypocty behu'!F$17/'Vypocty behu'!F$18),0)</f>
        <v>0</v>
      </c>
      <c r="H27" s="94">
        <f>IFERROR('Cenova nabidka NAFTA'!$I27*'Cenova nabidka NAFTA'!$G27*'Vypocty indexu'!I63*('Vypocty behu'!G$20/'Vypocty behu'!G$19)*('Vypocty behu'!G$17/'Vypocty behu'!G$18),0)</f>
        <v>0</v>
      </c>
      <c r="I27" s="94">
        <f>IFERROR('Cenova nabidka NAFTA'!$I27*'Cenova nabidka NAFTA'!$G27*'Vypocty indexu'!J63*('Vypocty behu'!H$20/'Vypocty behu'!H$19)*('Vypocty behu'!H$17/'Vypocty behu'!H$18),0)</f>
        <v>0</v>
      </c>
      <c r="J27" s="94">
        <f>IFERROR('Cenova nabidka NAFTA'!$I27*'Cenova nabidka NAFTA'!$G27*'Vypocty indexu'!K63*('Vypocty behu'!I$20/'Vypocty behu'!I$19)*('Vypocty behu'!I$17/'Vypocty behu'!I$18),0)</f>
        <v>0</v>
      </c>
      <c r="K27" s="94">
        <f>IFERROR('Cenova nabidka NAFTA'!$I27*'Cenova nabidka NAFTA'!$G27*'Vypocty indexu'!L63*('Vypocty behu'!J$20/'Vypocty behu'!J$19)*('Vypocty behu'!J$17/'Vypocty behu'!J$18),0)</f>
        <v>0</v>
      </c>
      <c r="L27" s="94">
        <f>IFERROR('Cenova nabidka NAFTA'!$I27*'Cenova nabidka NAFTA'!$G27*'Vypocty indexu'!M63*('Vypocty behu'!K$20/'Vypocty behu'!K$19)*('Vypocty behu'!K$17/'Vypocty behu'!K$18),0)</f>
        <v>0</v>
      </c>
      <c r="M27" s="94">
        <f>IFERROR('Cenova nabidka NAFTA'!$I27*'Cenova nabidka NAFTA'!$G27*'Vypocty indexu'!N63*('Vypocty behu'!L$20/'Vypocty behu'!L$19)*('Vypocty behu'!L$17/'Vypocty behu'!L$18),0)</f>
        <v>0</v>
      </c>
      <c r="N27" s="94">
        <f>IFERROR('Cenova nabidka NAFTA'!$I27*'Cenova nabidka NAFTA'!$G27*'Vypocty indexu'!O63*('Vypocty behu'!M$20/'Vypocty behu'!M$19)*('Vypocty behu'!M$17/'Vypocty behu'!M$18),0)</f>
        <v>0</v>
      </c>
    </row>
    <row r="28" spans="2:15" s="40" customFormat="1" outlineLevel="1">
      <c r="B28" s="46">
        <v>98</v>
      </c>
      <c r="C28" s="37" t="s">
        <v>37</v>
      </c>
      <c r="D28" s="151"/>
      <c r="E28" s="94">
        <f>IFERROR('Cenova nabidka NAFTA'!$I28*'Cenova nabidka NAFTA'!$G28*'Vypocty indexu'!F64*('Vypocty behu'!D$20/'Vypocty behu'!D$19)*('Vypocty behu'!D$17/'Vypocty behu'!D$18),0)</f>
        <v>0</v>
      </c>
      <c r="F28" s="94">
        <f>IFERROR('Cenova nabidka NAFTA'!$I28*'Cenova nabidka NAFTA'!$G28*'Vypocty indexu'!G64*('Vypocty behu'!E$20/'Vypocty behu'!E$19)*('Vypocty behu'!E$17/'Vypocty behu'!E$18),0)</f>
        <v>0</v>
      </c>
      <c r="G28" s="94">
        <f>IFERROR('Cenova nabidka NAFTA'!$I28*'Cenova nabidka NAFTA'!$G28*'Vypocty indexu'!H64*('Vypocty behu'!F$20/'Vypocty behu'!F$19)*('Vypocty behu'!F$17/'Vypocty behu'!F$18),0)</f>
        <v>0</v>
      </c>
      <c r="H28" s="94">
        <f>IFERROR('Cenova nabidka NAFTA'!$I28*'Cenova nabidka NAFTA'!$G28*'Vypocty indexu'!I64*('Vypocty behu'!G$20/'Vypocty behu'!G$19)*('Vypocty behu'!G$17/'Vypocty behu'!G$18),0)</f>
        <v>0</v>
      </c>
      <c r="I28" s="94">
        <f>IFERROR('Cenova nabidka NAFTA'!$I28*'Cenova nabidka NAFTA'!$G28*'Vypocty indexu'!J64*('Vypocty behu'!H$20/'Vypocty behu'!H$19)*('Vypocty behu'!H$17/'Vypocty behu'!H$18),0)</f>
        <v>0</v>
      </c>
      <c r="J28" s="94">
        <f>IFERROR('Cenova nabidka NAFTA'!$I28*'Cenova nabidka NAFTA'!$G28*'Vypocty indexu'!K64*('Vypocty behu'!I$20/'Vypocty behu'!I$19)*('Vypocty behu'!I$17/'Vypocty behu'!I$18),0)</f>
        <v>0</v>
      </c>
      <c r="K28" s="94">
        <f>IFERROR('Cenova nabidka NAFTA'!$I28*'Cenova nabidka NAFTA'!$G28*'Vypocty indexu'!L64*('Vypocty behu'!J$20/'Vypocty behu'!J$19)*('Vypocty behu'!J$17/'Vypocty behu'!J$18),0)</f>
        <v>0</v>
      </c>
      <c r="L28" s="94">
        <f>IFERROR('Cenova nabidka NAFTA'!$I28*'Cenova nabidka NAFTA'!$G28*'Vypocty indexu'!M64*('Vypocty behu'!K$20/'Vypocty behu'!K$19)*('Vypocty behu'!K$17/'Vypocty behu'!K$18),0)</f>
        <v>0</v>
      </c>
      <c r="M28" s="94">
        <f>IFERROR('Cenova nabidka NAFTA'!$I28*'Cenova nabidka NAFTA'!$G28*'Vypocty indexu'!N64*('Vypocty behu'!L$20/'Vypocty behu'!L$19)*('Vypocty behu'!L$17/'Vypocty behu'!L$18),0)</f>
        <v>0</v>
      </c>
      <c r="N28" s="94">
        <f>IFERROR('Cenova nabidka NAFTA'!$I28*'Cenova nabidka NAFTA'!$G28*'Vypocty indexu'!O64*('Vypocty behu'!M$20/'Vypocty behu'!M$19)*('Vypocty behu'!M$17/'Vypocty behu'!M$18),0)</f>
        <v>0</v>
      </c>
    </row>
    <row r="29" spans="2:15" s="6" customFormat="1">
      <c r="B29" s="148"/>
      <c r="C29" s="53" t="s">
        <v>226</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D30" s="147"/>
      <c r="E30" s="149"/>
      <c r="F30" s="149"/>
      <c r="G30" s="149"/>
      <c r="H30" s="149"/>
      <c r="I30" s="149"/>
      <c r="J30" s="149"/>
      <c r="K30" s="149"/>
      <c r="L30" s="149"/>
      <c r="M30" s="149"/>
      <c r="N30" s="149"/>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sheetData>
  <sheetProtection algorithmName="SHA-512" hashValue="BjZNzsdT/Q8EDJlyyrGBHrVxgO6Qe0WDMDbzk1a4ZIjLcY9fenmUK9qpUfZZFxrib0tgLPIQ5NSAgoUC4PT1/w==" saltValue="XxkvlivuWkIzz7tfzKNVH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FDC7-3862-48BB-B8DB-82A37FABDF4D}">
  <sheetPr codeName="List21"/>
  <dimension ref="A1:O139"/>
  <sheetViews>
    <sheetView zoomScaleNormal="100" zoomScaleSheetLayoutView="100" workbookViewId="0">
      <selection activeCell="C8" sqref="C8"/>
    </sheetView>
  </sheetViews>
  <sheetFormatPr defaultColWidth="0" defaultRowHeight="12.75" customHeight="1" zeroHeight="1" outlineLevelRow="1"/>
  <cols>
    <col min="1" max="1" width="4.7109375" style="5" customWidth="1"/>
    <col min="2" max="2" width="9.140625" style="5" customWidth="1"/>
    <col min="3" max="4" width="24.28515625" style="5" customWidth="1"/>
    <col min="5" max="14" width="10.7109375" style="5" customWidth="1"/>
    <col min="15" max="15" width="4.7109375" style="40" customWidth="1"/>
    <col min="16" max="16384" width="9.140625" style="5" hidden="1"/>
  </cols>
  <sheetData>
    <row r="1" spans="2:14" ht="12.75" customHeight="1"/>
    <row r="2" spans="2:14" ht="12.75" customHeight="1">
      <c r="B2" s="6" t="s">
        <v>218</v>
      </c>
      <c r="E2" s="6" t="s">
        <v>83</v>
      </c>
    </row>
    <row r="3" spans="2:14" ht="12.75" customHeight="1"/>
    <row r="4" spans="2:14" ht="12.75" customHeight="1">
      <c r="E4" s="142" t="s">
        <v>90</v>
      </c>
      <c r="F4" s="143"/>
      <c r="G4" s="143"/>
      <c r="H4" s="143"/>
      <c r="I4" s="143"/>
      <c r="J4" s="143"/>
      <c r="K4" s="143"/>
      <c r="L4" s="143"/>
      <c r="M4" s="143"/>
      <c r="N4" s="144"/>
    </row>
    <row r="5" spans="2:1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outlineLevel="1">
      <c r="B6" s="43" t="s">
        <v>28</v>
      </c>
      <c r="C6" s="43" t="s">
        <v>53</v>
      </c>
      <c r="D6" s="44"/>
      <c r="E6" s="73"/>
      <c r="F6" s="145"/>
      <c r="G6" s="145"/>
      <c r="H6" s="145"/>
      <c r="I6" s="145"/>
      <c r="J6" s="145"/>
      <c r="K6" s="145"/>
      <c r="L6" s="145"/>
      <c r="M6" s="145"/>
      <c r="N6" s="152"/>
    </row>
    <row r="7" spans="2:14" outlineLevel="1">
      <c r="B7" s="46" t="s">
        <v>15</v>
      </c>
      <c r="C7" s="37" t="s">
        <v>87</v>
      </c>
      <c r="D7" s="151"/>
      <c r="E7" s="94">
        <f>IFERROR('Cenova nabidka NAFTA'!$I7*'Cenova nabidka NAFTA'!$H7*'Vypocty indexu'!F43*('Vypocty behu'!D$17/'Vypocty behu'!D$18),0)</f>
        <v>0</v>
      </c>
      <c r="F7" s="94">
        <f>IFERROR('Cenova nabidka NAFTA'!$I7*'Cenova nabidka NAFTA'!$H7*'Vypocty indexu'!G43*('Vypocty behu'!E$17/'Vypocty behu'!E$18),0)</f>
        <v>0</v>
      </c>
      <c r="G7" s="94">
        <f>IFERROR('Cenova nabidka NAFTA'!$I7*'Cenova nabidka NAFTA'!$H7*'Vypocty indexu'!H43*('Vypocty behu'!F$17/'Vypocty behu'!F$18),0)</f>
        <v>0</v>
      </c>
      <c r="H7" s="94">
        <f>IFERROR('Cenova nabidka NAFTA'!$I7*'Cenova nabidka NAFTA'!$H7*'Vypocty indexu'!I43*('Vypocty behu'!G$17/'Vypocty behu'!G$18),0)</f>
        <v>0</v>
      </c>
      <c r="I7" s="94">
        <f>IFERROR('Cenova nabidka NAFTA'!$I7*'Cenova nabidka NAFTA'!$H7*'Vypocty indexu'!J43*('Vypocty behu'!H$17/'Vypocty behu'!H$18),0)</f>
        <v>0</v>
      </c>
      <c r="J7" s="94">
        <f>IFERROR('Cenova nabidka NAFTA'!$I7*'Cenova nabidka NAFTA'!$H7*'Vypocty indexu'!K43*('Vypocty behu'!I$17/'Vypocty behu'!I$18),0)</f>
        <v>0</v>
      </c>
      <c r="K7" s="94">
        <f>IFERROR('Cenova nabidka NAFTA'!$I7*'Cenova nabidka NAFTA'!$H7*'Vypocty indexu'!L43*('Vypocty behu'!J$17/'Vypocty behu'!J$18),0)</f>
        <v>0</v>
      </c>
      <c r="L7" s="94">
        <f>IFERROR('Cenova nabidka NAFTA'!$I7*'Cenova nabidka NAFTA'!$H7*'Vypocty indexu'!M43*('Vypocty behu'!K$17/'Vypocty behu'!K$18),0)</f>
        <v>0</v>
      </c>
      <c r="M7" s="94">
        <f>IFERROR('Cenova nabidka NAFTA'!$I7*'Cenova nabidka NAFTA'!$H7*'Vypocty indexu'!N43*('Vypocty behu'!L$17/'Vypocty behu'!L$18),0)</f>
        <v>0</v>
      </c>
      <c r="N7" s="94">
        <f>IFERROR('Cenova nabidka NAFTA'!$I7*'Cenova nabidka NAFTA'!$H7*'Vypocty indexu'!O43*('Vypocty behu'!M$17/'Vypocty behu'!M$18),0)</f>
        <v>0</v>
      </c>
    </row>
    <row r="8" spans="2:14" outlineLevel="1">
      <c r="B8" s="46" t="s">
        <v>16</v>
      </c>
      <c r="C8" s="37" t="s">
        <v>253</v>
      </c>
      <c r="D8" s="151"/>
      <c r="E8" s="532"/>
      <c r="F8" s="532"/>
      <c r="G8" s="532"/>
      <c r="H8" s="532"/>
      <c r="I8" s="532"/>
      <c r="J8" s="532"/>
      <c r="K8" s="532"/>
      <c r="L8" s="532"/>
      <c r="M8" s="532"/>
      <c r="N8" s="532"/>
    </row>
    <row r="9" spans="2:14" outlineLevel="1">
      <c r="B9" s="46">
        <v>12</v>
      </c>
      <c r="C9" s="37" t="s">
        <v>1</v>
      </c>
      <c r="D9" s="151"/>
      <c r="E9" s="94">
        <f>IFERROR('Cenova nabidka NAFTA'!$I9*'Cenova nabidka NAFTA'!$H9*'Vypocty indexu'!F45*('Vypocty behu'!D$17/'Vypocty behu'!D$18),0)</f>
        <v>0</v>
      </c>
      <c r="F9" s="94">
        <f>IFERROR('Cenova nabidka NAFTA'!$I9*'Cenova nabidka NAFTA'!$H9*'Vypocty indexu'!G45*('Vypocty behu'!E$17/'Vypocty behu'!E$18),0)</f>
        <v>0</v>
      </c>
      <c r="G9" s="94">
        <f>IFERROR('Cenova nabidka NAFTA'!$I9*'Cenova nabidka NAFTA'!$H9*'Vypocty indexu'!H45*('Vypocty behu'!F$17/'Vypocty behu'!F$18),0)</f>
        <v>0</v>
      </c>
      <c r="H9" s="94">
        <f>IFERROR('Cenova nabidka NAFTA'!$I9*'Cenova nabidka NAFTA'!$H9*'Vypocty indexu'!I45*('Vypocty behu'!G$17/'Vypocty behu'!G$18),0)</f>
        <v>0</v>
      </c>
      <c r="I9" s="94">
        <f>IFERROR('Cenova nabidka NAFTA'!$I9*'Cenova nabidka NAFTA'!$H9*'Vypocty indexu'!J45*('Vypocty behu'!H$17/'Vypocty behu'!H$18),0)</f>
        <v>0</v>
      </c>
      <c r="J9" s="94">
        <f>IFERROR('Cenova nabidka NAFTA'!$I9*'Cenova nabidka NAFTA'!$H9*'Vypocty indexu'!K45*('Vypocty behu'!I$17/'Vypocty behu'!I$18),0)</f>
        <v>0</v>
      </c>
      <c r="K9" s="94">
        <f>IFERROR('Cenova nabidka NAFTA'!$I9*'Cenova nabidka NAFTA'!$H9*'Vypocty indexu'!L45*('Vypocty behu'!J$17/'Vypocty behu'!J$18),0)</f>
        <v>0</v>
      </c>
      <c r="L9" s="94">
        <f>IFERROR('Cenova nabidka NAFTA'!$I9*'Cenova nabidka NAFTA'!$H9*'Vypocty indexu'!M45*('Vypocty behu'!K$17/'Vypocty behu'!K$18),0)</f>
        <v>0</v>
      </c>
      <c r="M9" s="94">
        <f>IFERROR('Cenova nabidka NAFTA'!$I9*'Cenova nabidka NAFTA'!$H9*'Vypocty indexu'!N45*('Vypocty behu'!L$17/'Vypocty behu'!L$18),0)</f>
        <v>0</v>
      </c>
      <c r="N9" s="94">
        <f>IFERROR('Cenova nabidka NAFTA'!$I9*'Cenova nabidka NAFTA'!$H9*'Vypocty indexu'!O45*('Vypocty behu'!M$17/'Vypocty behu'!M$18),0)</f>
        <v>0</v>
      </c>
    </row>
    <row r="10" spans="2:14" outlineLevel="1">
      <c r="B10" s="46">
        <v>13</v>
      </c>
      <c r="C10" s="37" t="s">
        <v>2</v>
      </c>
      <c r="D10" s="151"/>
      <c r="E10" s="94">
        <f>IFERROR('Cenova nabidka NAFTA'!$I10*'Cenova nabidka NAFTA'!$H10*'Vypocty indexu'!F46*('Vypocty behu'!D$17/'Vypocty behu'!D$18),0)</f>
        <v>0</v>
      </c>
      <c r="F10" s="94">
        <f>IFERROR('Cenova nabidka NAFTA'!$I10*'Cenova nabidka NAFTA'!$H10*'Vypocty indexu'!G46*('Vypocty behu'!E$17/'Vypocty behu'!E$18),0)</f>
        <v>0</v>
      </c>
      <c r="G10" s="94">
        <f>IFERROR('Cenova nabidka NAFTA'!$I10*'Cenova nabidka NAFTA'!$H10*'Vypocty indexu'!H46*('Vypocty behu'!F$17/'Vypocty behu'!F$18),0)</f>
        <v>0</v>
      </c>
      <c r="H10" s="94">
        <f>IFERROR('Cenova nabidka NAFTA'!$I10*'Cenova nabidka NAFTA'!$H10*'Vypocty indexu'!I46*('Vypocty behu'!G$17/'Vypocty behu'!G$18),0)</f>
        <v>0</v>
      </c>
      <c r="I10" s="94">
        <f>IFERROR('Cenova nabidka NAFTA'!$I10*'Cenova nabidka NAFTA'!$H10*'Vypocty indexu'!J46*('Vypocty behu'!H$17/'Vypocty behu'!H$18),0)</f>
        <v>0</v>
      </c>
      <c r="J10" s="94">
        <f>IFERROR('Cenova nabidka NAFTA'!$I10*'Cenova nabidka NAFTA'!$H10*'Vypocty indexu'!K46*('Vypocty behu'!I$17/'Vypocty behu'!I$18),0)</f>
        <v>0</v>
      </c>
      <c r="K10" s="94">
        <f>IFERROR('Cenova nabidka NAFTA'!$I10*'Cenova nabidka NAFTA'!$H10*'Vypocty indexu'!L46*('Vypocty behu'!J$17/'Vypocty behu'!J$18),0)</f>
        <v>0</v>
      </c>
      <c r="L10" s="94">
        <f>IFERROR('Cenova nabidka NAFTA'!$I10*'Cenova nabidka NAFTA'!$H10*'Vypocty indexu'!M46*('Vypocty behu'!K$17/'Vypocty behu'!K$18),0)</f>
        <v>0</v>
      </c>
      <c r="M10" s="94">
        <f>IFERROR('Cenova nabidka NAFTA'!$I10*'Cenova nabidka NAFTA'!$H10*'Vypocty indexu'!N46*('Vypocty behu'!L$17/'Vypocty behu'!L$18),0)</f>
        <v>0</v>
      </c>
      <c r="N10" s="94">
        <f>IFERROR('Cenova nabidka NAFTA'!$I10*'Cenova nabidka NAFTA'!$H10*'Vypocty indexu'!O46*('Vypocty behu'!M$17/'Vypocty behu'!M$18),0)</f>
        <v>0</v>
      </c>
    </row>
    <row r="11" spans="2:14" outlineLevel="1">
      <c r="B11" s="46" t="s">
        <v>21</v>
      </c>
      <c r="C11" s="37" t="s">
        <v>47</v>
      </c>
      <c r="D11" s="151"/>
      <c r="E11" s="94">
        <f>IFERROR('Cenova nabidka NAFTA'!$I11*'Cenova nabidka NAFTA'!$H11*'Vypocty indexu'!F47*('Vypocty behu'!D$17/'Vypocty behu'!D$18),0)</f>
        <v>0</v>
      </c>
      <c r="F11" s="94">
        <f>IFERROR('Cenova nabidka NAFTA'!$I11*'Cenova nabidka NAFTA'!$H11*'Vypocty indexu'!G47*('Vypocty behu'!E$17/'Vypocty behu'!E$18),0)</f>
        <v>0</v>
      </c>
      <c r="G11" s="94">
        <f>IFERROR('Cenova nabidka NAFTA'!$I11*'Cenova nabidka NAFTA'!$H11*'Vypocty indexu'!H47*('Vypocty behu'!F$17/'Vypocty behu'!F$18),0)</f>
        <v>0</v>
      </c>
      <c r="H11" s="94">
        <f>IFERROR('Cenova nabidka NAFTA'!$I11*'Cenova nabidka NAFTA'!$H11*'Vypocty indexu'!I47*('Vypocty behu'!G$17/'Vypocty behu'!G$18),0)</f>
        <v>0</v>
      </c>
      <c r="I11" s="94">
        <f>IFERROR('Cenova nabidka NAFTA'!$I11*'Cenova nabidka NAFTA'!$H11*'Vypocty indexu'!J47*('Vypocty behu'!H$17/'Vypocty behu'!H$18),0)</f>
        <v>0</v>
      </c>
      <c r="J11" s="94">
        <f>IFERROR('Cenova nabidka NAFTA'!$I11*'Cenova nabidka NAFTA'!$H11*'Vypocty indexu'!K47*('Vypocty behu'!I$17/'Vypocty behu'!I$18),0)</f>
        <v>0</v>
      </c>
      <c r="K11" s="94">
        <f>IFERROR('Cenova nabidka NAFTA'!$I11*'Cenova nabidka NAFTA'!$H11*'Vypocty indexu'!L47*('Vypocty behu'!J$17/'Vypocty behu'!J$18),0)</f>
        <v>0</v>
      </c>
      <c r="L11" s="94">
        <f>IFERROR('Cenova nabidka NAFTA'!$I11*'Cenova nabidka NAFTA'!$H11*'Vypocty indexu'!M47*('Vypocty behu'!K$17/'Vypocty behu'!K$18),0)</f>
        <v>0</v>
      </c>
      <c r="M11" s="94">
        <f>IFERROR('Cenova nabidka NAFTA'!$I11*'Cenova nabidka NAFTA'!$H11*'Vypocty indexu'!N47*('Vypocty behu'!L$17/'Vypocty behu'!L$18),0)</f>
        <v>0</v>
      </c>
      <c r="N11" s="94">
        <f>IFERROR('Cenova nabidka NAFTA'!$I11*'Cenova nabidka NAFTA'!$H11*'Vypocty indexu'!O47*('Vypocty behu'!M$17/'Vypocty behu'!M$18),0)</f>
        <v>0</v>
      </c>
    </row>
    <row r="12" spans="2:14" outlineLevel="1">
      <c r="B12" s="46" t="s">
        <v>22</v>
      </c>
      <c r="C12" s="37" t="s">
        <v>48</v>
      </c>
      <c r="D12" s="151"/>
      <c r="E12" s="94">
        <f>IFERROR('Cenova nabidka NAFTA'!$I12*'Cenova nabidka NAFTA'!$H12*'Vypocty indexu'!F48*('Vypocty behu'!D$17/'Vypocty behu'!D$18),0)</f>
        <v>0</v>
      </c>
      <c r="F12" s="94">
        <f>IFERROR('Cenova nabidka NAFTA'!$I12*'Cenova nabidka NAFTA'!$H12*'Vypocty indexu'!G48*('Vypocty behu'!E$17/'Vypocty behu'!E$18),0)</f>
        <v>0</v>
      </c>
      <c r="G12" s="94">
        <f>IFERROR('Cenova nabidka NAFTA'!$I12*'Cenova nabidka NAFTA'!$H12*'Vypocty indexu'!H48*('Vypocty behu'!F$17/'Vypocty behu'!F$18),0)</f>
        <v>0</v>
      </c>
      <c r="H12" s="94">
        <f>IFERROR('Cenova nabidka NAFTA'!$I12*'Cenova nabidka NAFTA'!$H12*'Vypocty indexu'!I48*('Vypocty behu'!G$17/'Vypocty behu'!G$18),0)</f>
        <v>0</v>
      </c>
      <c r="I12" s="94">
        <f>IFERROR('Cenova nabidka NAFTA'!$I12*'Cenova nabidka NAFTA'!$H12*'Vypocty indexu'!J48*('Vypocty behu'!H$17/'Vypocty behu'!H$18),0)</f>
        <v>0</v>
      </c>
      <c r="J12" s="94">
        <f>IFERROR('Cenova nabidka NAFTA'!$I12*'Cenova nabidka NAFTA'!$H12*'Vypocty indexu'!K48*('Vypocty behu'!I$17/'Vypocty behu'!I$18),0)</f>
        <v>0</v>
      </c>
      <c r="K12" s="94">
        <f>IFERROR('Cenova nabidka NAFTA'!$I12*'Cenova nabidka NAFTA'!$H12*'Vypocty indexu'!L48*('Vypocty behu'!J$17/'Vypocty behu'!J$18),0)</f>
        <v>0</v>
      </c>
      <c r="L12" s="94">
        <f>IFERROR('Cenova nabidka NAFTA'!$I12*'Cenova nabidka NAFTA'!$H12*'Vypocty indexu'!M48*('Vypocty behu'!K$17/'Vypocty behu'!K$18),0)</f>
        <v>0</v>
      </c>
      <c r="M12" s="94">
        <f>IFERROR('Cenova nabidka NAFTA'!$I12*'Cenova nabidka NAFTA'!$H12*'Vypocty indexu'!N48*('Vypocty behu'!L$17/'Vypocty behu'!L$18),0)</f>
        <v>0</v>
      </c>
      <c r="N12" s="94">
        <f>IFERROR('Cenova nabidka NAFTA'!$I12*'Cenova nabidka NAFTA'!$H12*'Vypocty indexu'!O48*('Vypocty behu'!M$17/'Vypocty behu'!M$18),0)</f>
        <v>0</v>
      </c>
    </row>
    <row r="13" spans="2:14" outlineLevel="1">
      <c r="B13" s="46">
        <v>15</v>
      </c>
      <c r="C13" s="37" t="s">
        <v>35</v>
      </c>
      <c r="D13" s="151"/>
      <c r="E13" s="94">
        <f>IFERROR('Cenova nabidka NAFTA'!$I13*'Cenova nabidka NAFTA'!$H13*'Vypocty indexu'!F49*('Vypocty behu'!D$17/'Vypocty behu'!D$18),0)</f>
        <v>0</v>
      </c>
      <c r="F13" s="94">
        <f>IFERROR('Cenova nabidka NAFTA'!$I13*'Cenova nabidka NAFTA'!$H13*'Vypocty indexu'!G49*('Vypocty behu'!E$17/'Vypocty behu'!E$18),0)</f>
        <v>0</v>
      </c>
      <c r="G13" s="94">
        <f>IFERROR('Cenova nabidka NAFTA'!$I13*'Cenova nabidka NAFTA'!$H13*'Vypocty indexu'!H49*('Vypocty behu'!F$17/'Vypocty behu'!F$18),0)</f>
        <v>0</v>
      </c>
      <c r="H13" s="94">
        <f>IFERROR('Cenova nabidka NAFTA'!$I13*'Cenova nabidka NAFTA'!$H13*'Vypocty indexu'!I49*('Vypocty behu'!G$17/'Vypocty behu'!G$18),0)</f>
        <v>0</v>
      </c>
      <c r="I13" s="94">
        <f>IFERROR('Cenova nabidka NAFTA'!$I13*'Cenova nabidka NAFTA'!$H13*'Vypocty indexu'!J49*('Vypocty behu'!H$17/'Vypocty behu'!H$18),0)</f>
        <v>0</v>
      </c>
      <c r="J13" s="94">
        <f>IFERROR('Cenova nabidka NAFTA'!$I13*'Cenova nabidka NAFTA'!$H13*'Vypocty indexu'!K49*('Vypocty behu'!I$17/'Vypocty behu'!I$18),0)</f>
        <v>0</v>
      </c>
      <c r="K13" s="94">
        <f>IFERROR('Cenova nabidka NAFTA'!$I13*'Cenova nabidka NAFTA'!$H13*'Vypocty indexu'!L49*('Vypocty behu'!J$17/'Vypocty behu'!J$18),0)</f>
        <v>0</v>
      </c>
      <c r="L13" s="94">
        <f>IFERROR('Cenova nabidka NAFTA'!$I13*'Cenova nabidka NAFTA'!$H13*'Vypocty indexu'!M49*('Vypocty behu'!K$17/'Vypocty behu'!K$18),0)</f>
        <v>0</v>
      </c>
      <c r="M13" s="94">
        <f>IFERROR('Cenova nabidka NAFTA'!$I13*'Cenova nabidka NAFTA'!$H13*'Vypocty indexu'!N49*('Vypocty behu'!L$17/'Vypocty behu'!L$18),0)</f>
        <v>0</v>
      </c>
      <c r="N13" s="94">
        <f>IFERROR('Cenova nabidka NAFTA'!$I13*'Cenova nabidka NAFTA'!$H13*'Vypocty indexu'!O49*('Vypocty behu'!M$17/'Vypocty behu'!M$18),0)</f>
        <v>0</v>
      </c>
    </row>
    <row r="14" spans="2:14" outlineLevel="1">
      <c r="B14" s="46" t="s">
        <v>23</v>
      </c>
      <c r="C14" s="37" t="s">
        <v>49</v>
      </c>
      <c r="D14" s="151"/>
      <c r="E14" s="94">
        <f>IFERROR('Cenova nabidka NAFTA'!$I14*'Cenova nabidka NAFTA'!$H14*'Vypocty indexu'!F50*('Vypocty behu'!D$17/'Vypocty behu'!D$18),0)</f>
        <v>0</v>
      </c>
      <c r="F14" s="94">
        <f>IFERROR('Cenova nabidka NAFTA'!$I14*'Cenova nabidka NAFTA'!$H14*'Vypocty indexu'!G50*('Vypocty behu'!E$17/'Vypocty behu'!E$18),0)</f>
        <v>0</v>
      </c>
      <c r="G14" s="94">
        <f>IFERROR('Cenova nabidka NAFTA'!$I14*'Cenova nabidka NAFTA'!$H14*'Vypocty indexu'!H50*('Vypocty behu'!F$17/'Vypocty behu'!F$18),0)</f>
        <v>0</v>
      </c>
      <c r="H14" s="94">
        <f>IFERROR('Cenova nabidka NAFTA'!$I14*'Cenova nabidka NAFTA'!$H14*'Vypocty indexu'!I50*('Vypocty behu'!G$17/'Vypocty behu'!G$18),0)</f>
        <v>0</v>
      </c>
      <c r="I14" s="94">
        <f>IFERROR('Cenova nabidka NAFTA'!$I14*'Cenova nabidka NAFTA'!$H14*'Vypocty indexu'!J50*('Vypocty behu'!H$17/'Vypocty behu'!H$18),0)</f>
        <v>0</v>
      </c>
      <c r="J14" s="94">
        <f>IFERROR('Cenova nabidka NAFTA'!$I14*'Cenova nabidka NAFTA'!$H14*'Vypocty indexu'!K50*('Vypocty behu'!I$17/'Vypocty behu'!I$18),0)</f>
        <v>0</v>
      </c>
      <c r="K14" s="94">
        <f>IFERROR('Cenova nabidka NAFTA'!$I14*'Cenova nabidka NAFTA'!$H14*'Vypocty indexu'!L50*('Vypocty behu'!J$17/'Vypocty behu'!J$18),0)</f>
        <v>0</v>
      </c>
      <c r="L14" s="94">
        <f>IFERROR('Cenova nabidka NAFTA'!$I14*'Cenova nabidka NAFTA'!$H14*'Vypocty indexu'!M50*('Vypocty behu'!K$17/'Vypocty behu'!K$18),0)</f>
        <v>0</v>
      </c>
      <c r="M14" s="94">
        <f>IFERROR('Cenova nabidka NAFTA'!$I14*'Cenova nabidka NAFTA'!$H14*'Vypocty indexu'!N50*('Vypocty behu'!L$17/'Vypocty behu'!L$18),0)</f>
        <v>0</v>
      </c>
      <c r="N14" s="94">
        <f>IFERROR('Cenova nabidka NAFTA'!$I14*'Cenova nabidka NAFTA'!$H14*'Vypocty indexu'!O50*('Vypocty behu'!M$17/'Vypocty behu'!M$18),0)</f>
        <v>0</v>
      </c>
    </row>
    <row r="15" spans="2:14" outlineLevel="1">
      <c r="B15" s="46" t="s">
        <v>24</v>
      </c>
      <c r="C15" s="37" t="s">
        <v>50</v>
      </c>
      <c r="D15" s="151"/>
      <c r="E15" s="94">
        <f>IFERROR('Cenova nabidka NAFTA'!$I15*'Cenova nabidka NAFTA'!$H15*'Vypocty indexu'!F51*('Vypocty behu'!D$17/'Vypocty behu'!D$18),0)</f>
        <v>0</v>
      </c>
      <c r="F15" s="94">
        <f>IFERROR('Cenova nabidka NAFTA'!$I15*'Cenova nabidka NAFTA'!$H15*'Vypocty indexu'!G51*('Vypocty behu'!E$17/'Vypocty behu'!E$18),0)</f>
        <v>0</v>
      </c>
      <c r="G15" s="94">
        <f>IFERROR('Cenova nabidka NAFTA'!$I15*'Cenova nabidka NAFTA'!$H15*'Vypocty indexu'!H51*('Vypocty behu'!F$17/'Vypocty behu'!F$18),0)</f>
        <v>0</v>
      </c>
      <c r="H15" s="94">
        <f>IFERROR('Cenova nabidka NAFTA'!$I15*'Cenova nabidka NAFTA'!$H15*'Vypocty indexu'!I51*('Vypocty behu'!G$17/'Vypocty behu'!G$18),0)</f>
        <v>0</v>
      </c>
      <c r="I15" s="94">
        <f>IFERROR('Cenova nabidka NAFTA'!$I15*'Cenova nabidka NAFTA'!$H15*'Vypocty indexu'!J51*('Vypocty behu'!H$17/'Vypocty behu'!H$18),0)</f>
        <v>0</v>
      </c>
      <c r="J15" s="94">
        <f>IFERROR('Cenova nabidka NAFTA'!$I15*'Cenova nabidka NAFTA'!$H15*'Vypocty indexu'!K51*('Vypocty behu'!I$17/'Vypocty behu'!I$18),0)</f>
        <v>0</v>
      </c>
      <c r="K15" s="94">
        <f>IFERROR('Cenova nabidka NAFTA'!$I15*'Cenova nabidka NAFTA'!$H15*'Vypocty indexu'!L51*('Vypocty behu'!J$17/'Vypocty behu'!J$18),0)</f>
        <v>0</v>
      </c>
      <c r="L15" s="94">
        <f>IFERROR('Cenova nabidka NAFTA'!$I15*'Cenova nabidka NAFTA'!$H15*'Vypocty indexu'!M51*('Vypocty behu'!K$17/'Vypocty behu'!K$18),0)</f>
        <v>0</v>
      </c>
      <c r="M15" s="94">
        <f>IFERROR('Cenova nabidka NAFTA'!$I15*'Cenova nabidka NAFTA'!$H15*'Vypocty indexu'!N51*('Vypocty behu'!L$17/'Vypocty behu'!L$18),0)</f>
        <v>0</v>
      </c>
      <c r="N15" s="94">
        <f>IFERROR('Cenova nabidka NAFTA'!$I15*'Cenova nabidka NAFTA'!$H15*'Vypocty indexu'!O51*('Vypocty behu'!M$17/'Vypocty behu'!M$18),0)</f>
        <v>0</v>
      </c>
    </row>
    <row r="16" spans="2:14" outlineLevel="1">
      <c r="B16" s="46" t="s">
        <v>33</v>
      </c>
      <c r="C16" s="37" t="s">
        <v>51</v>
      </c>
      <c r="D16" s="151"/>
      <c r="E16" s="94">
        <f>IFERROR('Cenova nabidka NAFTA'!$I16*'Cenova nabidka NAFTA'!$H16*'Vypocty indexu'!F52*('Vypocty behu'!D$17/'Vypocty behu'!D$18),0)</f>
        <v>0</v>
      </c>
      <c r="F16" s="94">
        <f>IFERROR('Cenova nabidka NAFTA'!$I16*'Cenova nabidka NAFTA'!$H16*'Vypocty indexu'!G52*('Vypocty behu'!E$17/'Vypocty behu'!E$18),0)</f>
        <v>0</v>
      </c>
      <c r="G16" s="94">
        <f>IFERROR('Cenova nabidka NAFTA'!$I16*'Cenova nabidka NAFTA'!$H16*'Vypocty indexu'!H52*('Vypocty behu'!F$17/'Vypocty behu'!F$18),0)</f>
        <v>0</v>
      </c>
      <c r="H16" s="94">
        <f>IFERROR('Cenova nabidka NAFTA'!$I16*'Cenova nabidka NAFTA'!$H16*'Vypocty indexu'!I52*('Vypocty behu'!G$17/'Vypocty behu'!G$18),0)</f>
        <v>0</v>
      </c>
      <c r="I16" s="94">
        <f>IFERROR('Cenova nabidka NAFTA'!$I16*'Cenova nabidka NAFTA'!$H16*'Vypocty indexu'!J52*('Vypocty behu'!H$17/'Vypocty behu'!H$18),0)</f>
        <v>0</v>
      </c>
      <c r="J16" s="94">
        <f>IFERROR('Cenova nabidka NAFTA'!$I16*'Cenova nabidka NAFTA'!$H16*'Vypocty indexu'!K52*('Vypocty behu'!I$17/'Vypocty behu'!I$18),0)</f>
        <v>0</v>
      </c>
      <c r="K16" s="94">
        <f>IFERROR('Cenova nabidka NAFTA'!$I16*'Cenova nabidka NAFTA'!$H16*'Vypocty indexu'!L52*('Vypocty behu'!J$17/'Vypocty behu'!J$18),0)</f>
        <v>0</v>
      </c>
      <c r="L16" s="94">
        <f>IFERROR('Cenova nabidka NAFTA'!$I16*'Cenova nabidka NAFTA'!$H16*'Vypocty indexu'!M52*('Vypocty behu'!K$17/'Vypocty behu'!K$18),0)</f>
        <v>0</v>
      </c>
      <c r="M16" s="94">
        <f>IFERROR('Cenova nabidka NAFTA'!$I16*'Cenova nabidka NAFTA'!$H16*'Vypocty indexu'!N52*('Vypocty behu'!L$17/'Vypocty behu'!L$18),0)</f>
        <v>0</v>
      </c>
      <c r="N16" s="94">
        <f>IFERROR('Cenova nabidka NAFTA'!$I16*'Cenova nabidka NAFTA'!$H16*'Vypocty indexu'!O52*('Vypocty behu'!M$17/'Vypocty behu'!M$18),0)</f>
        <v>0</v>
      </c>
    </row>
    <row r="17" spans="1:15" outlineLevel="1">
      <c r="B17" s="46" t="s">
        <v>34</v>
      </c>
      <c r="C17" s="37" t="s">
        <v>52</v>
      </c>
      <c r="D17" s="151"/>
      <c r="E17" s="94">
        <f>IFERROR('Cenova nabidka NAFTA'!$I17*'Cenova nabidka NAFTA'!$H17*'Vypocty indexu'!F53*('Vypocty behu'!D$17/'Vypocty behu'!D$18),0)</f>
        <v>0</v>
      </c>
      <c r="F17" s="94">
        <f>IFERROR('Cenova nabidka NAFTA'!$I17*'Cenova nabidka NAFTA'!$H17*'Vypocty indexu'!G53*('Vypocty behu'!E$17/'Vypocty behu'!E$18),0)</f>
        <v>0</v>
      </c>
      <c r="G17" s="94">
        <f>IFERROR('Cenova nabidka NAFTA'!$I17*'Cenova nabidka NAFTA'!$H17*'Vypocty indexu'!H53*('Vypocty behu'!F$17/'Vypocty behu'!F$18),0)</f>
        <v>0</v>
      </c>
      <c r="H17" s="94">
        <f>IFERROR('Cenova nabidka NAFTA'!$I17*'Cenova nabidka NAFTA'!$H17*'Vypocty indexu'!I53*('Vypocty behu'!G$17/'Vypocty behu'!G$18),0)</f>
        <v>0</v>
      </c>
      <c r="I17" s="94">
        <f>IFERROR('Cenova nabidka NAFTA'!$I17*'Cenova nabidka NAFTA'!$H17*'Vypocty indexu'!J53*('Vypocty behu'!H$17/'Vypocty behu'!H$18),0)</f>
        <v>0</v>
      </c>
      <c r="J17" s="94">
        <f>IFERROR('Cenova nabidka NAFTA'!$I17*'Cenova nabidka NAFTA'!$H17*'Vypocty indexu'!K53*('Vypocty behu'!I$17/'Vypocty behu'!I$18),0)</f>
        <v>0</v>
      </c>
      <c r="K17" s="94">
        <f>IFERROR('Cenova nabidka NAFTA'!$I17*'Cenova nabidka NAFTA'!$H17*'Vypocty indexu'!L53*('Vypocty behu'!J$17/'Vypocty behu'!J$18),0)</f>
        <v>0</v>
      </c>
      <c r="L17" s="94">
        <f>IFERROR('Cenova nabidka NAFTA'!$I17*'Cenova nabidka NAFTA'!$H17*'Vypocty indexu'!M53*('Vypocty behu'!K$17/'Vypocty behu'!K$18),0)</f>
        <v>0</v>
      </c>
      <c r="M17" s="94">
        <f>IFERROR('Cenova nabidka NAFTA'!$I17*'Cenova nabidka NAFTA'!$H17*'Vypocty indexu'!N53*('Vypocty behu'!L$17/'Vypocty behu'!L$18),0)</f>
        <v>0</v>
      </c>
      <c r="N17" s="94">
        <f>IFERROR('Cenova nabidka NAFTA'!$I17*'Cenova nabidka NAFTA'!$H17*'Vypocty indexu'!O53*('Vypocty behu'!M$17/'Vypocty behu'!M$18),0)</f>
        <v>0</v>
      </c>
    </row>
    <row r="18" spans="1:15" outlineLevel="1">
      <c r="B18" s="46">
        <v>18</v>
      </c>
      <c r="C18" s="37" t="s">
        <v>6</v>
      </c>
      <c r="D18" s="151"/>
      <c r="E18" s="94">
        <f>IFERROR('Cenova nabidka NAFTA'!$I18*'Cenova nabidka NAFTA'!$H18*'Vypocty indexu'!F54*('Vypocty behu'!D$17/'Vypocty behu'!D$18),0)</f>
        <v>0</v>
      </c>
      <c r="F18" s="94">
        <f>IFERROR('Cenova nabidka NAFTA'!$I18*'Cenova nabidka NAFTA'!$H18*'Vypocty indexu'!G54*('Vypocty behu'!E$17/'Vypocty behu'!E$18),0)</f>
        <v>0</v>
      </c>
      <c r="G18" s="94">
        <f>IFERROR('Cenova nabidka NAFTA'!$I18*'Cenova nabidka NAFTA'!$H18*'Vypocty indexu'!H54*('Vypocty behu'!F$17/'Vypocty behu'!F$18),0)</f>
        <v>0</v>
      </c>
      <c r="H18" s="94">
        <f>IFERROR('Cenova nabidka NAFTA'!$I18*'Cenova nabidka NAFTA'!$H18*'Vypocty indexu'!I54*('Vypocty behu'!G$17/'Vypocty behu'!G$18),0)</f>
        <v>0</v>
      </c>
      <c r="I18" s="94">
        <f>IFERROR('Cenova nabidka NAFTA'!$I18*'Cenova nabidka NAFTA'!$H18*'Vypocty indexu'!J54*('Vypocty behu'!H$17/'Vypocty behu'!H$18),0)</f>
        <v>0</v>
      </c>
      <c r="J18" s="94">
        <f>IFERROR('Cenova nabidka NAFTA'!$I18*'Cenova nabidka NAFTA'!$H18*'Vypocty indexu'!K54*('Vypocty behu'!I$17/'Vypocty behu'!I$18),0)</f>
        <v>0</v>
      </c>
      <c r="K18" s="94">
        <f>IFERROR('Cenova nabidka NAFTA'!$I18*'Cenova nabidka NAFTA'!$H18*'Vypocty indexu'!L54*('Vypocty behu'!J$17/'Vypocty behu'!J$18),0)</f>
        <v>0</v>
      </c>
      <c r="L18" s="94">
        <f>IFERROR('Cenova nabidka NAFTA'!$I18*'Cenova nabidka NAFTA'!$H18*'Vypocty indexu'!M54*('Vypocty behu'!K$17/'Vypocty behu'!K$18),0)</f>
        <v>0</v>
      </c>
      <c r="M18" s="94">
        <f>IFERROR('Cenova nabidka NAFTA'!$I18*'Cenova nabidka NAFTA'!$H18*'Vypocty indexu'!N54*('Vypocty behu'!L$17/'Vypocty behu'!L$18),0)</f>
        <v>0</v>
      </c>
      <c r="N18" s="94">
        <f>IFERROR('Cenova nabidka NAFTA'!$I18*'Cenova nabidka NAFTA'!$H18*'Vypocty indexu'!O54*('Vypocty behu'!M$17/'Vypocty behu'!M$18),0)</f>
        <v>0</v>
      </c>
    </row>
    <row r="19" spans="1:15" outlineLevel="1">
      <c r="B19" s="46">
        <v>19</v>
      </c>
      <c r="C19" s="37" t="s">
        <v>7</v>
      </c>
      <c r="D19" s="151"/>
      <c r="E19" s="94">
        <f>IFERROR('Cenova nabidka NAFTA'!$I19*'Cenova nabidka NAFTA'!$H19*'Vypocty indexu'!F55*('Vypocty behu'!D$17/'Vypocty behu'!D$18),0)</f>
        <v>0</v>
      </c>
      <c r="F19" s="94">
        <f>IFERROR('Cenova nabidka NAFTA'!$I19*'Cenova nabidka NAFTA'!$H19*'Vypocty indexu'!G55*('Vypocty behu'!E$17/'Vypocty behu'!E$18),0)</f>
        <v>0</v>
      </c>
      <c r="G19" s="94">
        <f>IFERROR('Cenova nabidka NAFTA'!$I19*'Cenova nabidka NAFTA'!$H19*'Vypocty indexu'!H55*('Vypocty behu'!F$17/'Vypocty behu'!F$18),0)</f>
        <v>0</v>
      </c>
      <c r="H19" s="94">
        <f>IFERROR('Cenova nabidka NAFTA'!$I19*'Cenova nabidka NAFTA'!$H19*'Vypocty indexu'!I55*('Vypocty behu'!G$17/'Vypocty behu'!G$18),0)</f>
        <v>0</v>
      </c>
      <c r="I19" s="94">
        <f>IFERROR('Cenova nabidka NAFTA'!$I19*'Cenova nabidka NAFTA'!$H19*'Vypocty indexu'!J55*('Vypocty behu'!H$17/'Vypocty behu'!H$18),0)</f>
        <v>0</v>
      </c>
      <c r="J19" s="94">
        <f>IFERROR('Cenova nabidka NAFTA'!$I19*'Cenova nabidka NAFTA'!$H19*'Vypocty indexu'!K55*('Vypocty behu'!I$17/'Vypocty behu'!I$18),0)</f>
        <v>0</v>
      </c>
      <c r="K19" s="94">
        <f>IFERROR('Cenova nabidka NAFTA'!$I19*'Cenova nabidka NAFTA'!$H19*'Vypocty indexu'!L55*('Vypocty behu'!J$17/'Vypocty behu'!J$18),0)</f>
        <v>0</v>
      </c>
      <c r="L19" s="94">
        <f>IFERROR('Cenova nabidka NAFTA'!$I19*'Cenova nabidka NAFTA'!$H19*'Vypocty indexu'!M55*('Vypocty behu'!K$17/'Vypocty behu'!K$18),0)</f>
        <v>0</v>
      </c>
      <c r="M19" s="94">
        <f>IFERROR('Cenova nabidka NAFTA'!$I19*'Cenova nabidka NAFTA'!$H19*'Vypocty indexu'!N55*('Vypocty behu'!L$17/'Vypocty behu'!L$18),0)</f>
        <v>0</v>
      </c>
      <c r="N19" s="94">
        <f>IFERROR('Cenova nabidka NAFTA'!$I19*'Cenova nabidka NAFTA'!$H19*'Vypocty indexu'!O55*('Vypocty behu'!M$17/'Vypocty behu'!M$18),0)</f>
        <v>0</v>
      </c>
    </row>
    <row r="20" spans="1:15" outlineLevel="1">
      <c r="B20" s="46">
        <v>20</v>
      </c>
      <c r="C20" s="37" t="s">
        <v>8</v>
      </c>
      <c r="D20" s="151"/>
      <c r="E20" s="94">
        <f>IFERROR('Cenova nabidka NAFTA'!$I20*'Cenova nabidka NAFTA'!$H20*'Vypocty indexu'!F56*('Vypocty behu'!D$17/'Vypocty behu'!D$18),0)</f>
        <v>0</v>
      </c>
      <c r="F20" s="94">
        <f>IFERROR('Cenova nabidka NAFTA'!$I20*'Cenova nabidka NAFTA'!$H20*'Vypocty indexu'!G56*('Vypocty behu'!E$17/'Vypocty behu'!E$18),0)</f>
        <v>0</v>
      </c>
      <c r="G20" s="94">
        <f>IFERROR('Cenova nabidka NAFTA'!$I20*'Cenova nabidka NAFTA'!$H20*'Vypocty indexu'!H56*('Vypocty behu'!F$17/'Vypocty behu'!F$18),0)</f>
        <v>0</v>
      </c>
      <c r="H20" s="94">
        <f>IFERROR('Cenova nabidka NAFTA'!$I20*'Cenova nabidka NAFTA'!$H20*'Vypocty indexu'!I56*('Vypocty behu'!G$17/'Vypocty behu'!G$18),0)</f>
        <v>0</v>
      </c>
      <c r="I20" s="94">
        <f>IFERROR('Cenova nabidka NAFTA'!$I20*'Cenova nabidka NAFTA'!$H20*'Vypocty indexu'!J56*('Vypocty behu'!H$17/'Vypocty behu'!H$18),0)</f>
        <v>0</v>
      </c>
      <c r="J20" s="94">
        <f>IFERROR('Cenova nabidka NAFTA'!$I20*'Cenova nabidka NAFTA'!$H20*'Vypocty indexu'!K56*('Vypocty behu'!I$17/'Vypocty behu'!I$18),0)</f>
        <v>0</v>
      </c>
      <c r="K20" s="94">
        <f>IFERROR('Cenova nabidka NAFTA'!$I20*'Cenova nabidka NAFTA'!$H20*'Vypocty indexu'!L56*('Vypocty behu'!J$17/'Vypocty behu'!J$18),0)</f>
        <v>0</v>
      </c>
      <c r="L20" s="94">
        <f>IFERROR('Cenova nabidka NAFTA'!$I20*'Cenova nabidka NAFTA'!$H20*'Vypocty indexu'!M56*('Vypocty behu'!K$17/'Vypocty behu'!K$18),0)</f>
        <v>0</v>
      </c>
      <c r="M20" s="94">
        <f>IFERROR('Cenova nabidka NAFTA'!$I20*'Cenova nabidka NAFTA'!$H20*'Vypocty indexu'!N56*('Vypocty behu'!L$17/'Vypocty behu'!L$18),0)</f>
        <v>0</v>
      </c>
      <c r="N20" s="94">
        <f>IFERROR('Cenova nabidka NAFTA'!$I20*'Cenova nabidka NAFTA'!$H20*'Vypocty indexu'!O56*('Vypocty behu'!M$17/'Vypocty behu'!M$18),0)</f>
        <v>0</v>
      </c>
    </row>
    <row r="21" spans="1:15" outlineLevel="1">
      <c r="B21" s="46">
        <v>21</v>
      </c>
      <c r="C21" s="37" t="s">
        <v>9</v>
      </c>
      <c r="D21" s="151"/>
      <c r="E21" s="94">
        <f>IFERROR('Cenova nabidka NAFTA'!$I21*'Cenova nabidka NAFTA'!$H21*'Vypocty indexu'!F57*('Vypocty behu'!D$17/'Vypocty behu'!D$18),0)</f>
        <v>0</v>
      </c>
      <c r="F21" s="94">
        <f>IFERROR('Cenova nabidka NAFTA'!$I21*'Cenova nabidka NAFTA'!$H21*'Vypocty indexu'!G57*('Vypocty behu'!E$17/'Vypocty behu'!E$18),0)</f>
        <v>0</v>
      </c>
      <c r="G21" s="94">
        <f>IFERROR('Cenova nabidka NAFTA'!$I21*'Cenova nabidka NAFTA'!$H21*'Vypocty indexu'!H57*('Vypocty behu'!F$17/'Vypocty behu'!F$18),0)</f>
        <v>0</v>
      </c>
      <c r="H21" s="94">
        <f>IFERROR('Cenova nabidka NAFTA'!$I21*'Cenova nabidka NAFTA'!$H21*'Vypocty indexu'!I57*('Vypocty behu'!G$17/'Vypocty behu'!G$18),0)</f>
        <v>0</v>
      </c>
      <c r="I21" s="94">
        <f>IFERROR('Cenova nabidka NAFTA'!$I21*'Cenova nabidka NAFTA'!$H21*'Vypocty indexu'!J57*('Vypocty behu'!H$17/'Vypocty behu'!H$18),0)</f>
        <v>0</v>
      </c>
      <c r="J21" s="94">
        <f>IFERROR('Cenova nabidka NAFTA'!$I21*'Cenova nabidka NAFTA'!$H21*'Vypocty indexu'!K57*('Vypocty behu'!I$17/'Vypocty behu'!I$18),0)</f>
        <v>0</v>
      </c>
      <c r="K21" s="94">
        <f>IFERROR('Cenova nabidka NAFTA'!$I21*'Cenova nabidka NAFTA'!$H21*'Vypocty indexu'!L57*('Vypocty behu'!J$17/'Vypocty behu'!J$18),0)</f>
        <v>0</v>
      </c>
      <c r="L21" s="94">
        <f>IFERROR('Cenova nabidka NAFTA'!$I21*'Cenova nabidka NAFTA'!$H21*'Vypocty indexu'!M57*('Vypocty behu'!K$17/'Vypocty behu'!K$18),0)</f>
        <v>0</v>
      </c>
      <c r="M21" s="94">
        <f>IFERROR('Cenova nabidka NAFTA'!$I21*'Cenova nabidka NAFTA'!$H21*'Vypocty indexu'!N57*('Vypocty behu'!L$17/'Vypocty behu'!L$18),0)</f>
        <v>0</v>
      </c>
      <c r="N21" s="94">
        <f>IFERROR('Cenova nabidka NAFTA'!$I21*'Cenova nabidka NAFTA'!$H21*'Vypocty indexu'!O57*('Vypocty behu'!M$17/'Vypocty behu'!M$18),0)</f>
        <v>0</v>
      </c>
    </row>
    <row r="22" spans="1:15" outlineLevel="1">
      <c r="B22" s="46">
        <v>22</v>
      </c>
      <c r="C22" s="37" t="s">
        <v>10</v>
      </c>
      <c r="D22" s="151"/>
      <c r="E22" s="94">
        <f>IFERROR('Cenova nabidka NAFTA'!$I22*'Cenova nabidka NAFTA'!$H22*'Vypocty indexu'!F58*('Vypocty behu'!D$17/'Vypocty behu'!D$18),0)</f>
        <v>0</v>
      </c>
      <c r="F22" s="94">
        <f>IFERROR('Cenova nabidka NAFTA'!$I22*'Cenova nabidka NAFTA'!$H22*'Vypocty indexu'!G58*('Vypocty behu'!E$17/'Vypocty behu'!E$18),0)</f>
        <v>0</v>
      </c>
      <c r="G22" s="94">
        <f>IFERROR('Cenova nabidka NAFTA'!$I22*'Cenova nabidka NAFTA'!$H22*'Vypocty indexu'!H58*('Vypocty behu'!F$17/'Vypocty behu'!F$18),0)</f>
        <v>0</v>
      </c>
      <c r="H22" s="94">
        <f>IFERROR('Cenova nabidka NAFTA'!$I22*'Cenova nabidka NAFTA'!$H22*'Vypocty indexu'!I58*('Vypocty behu'!G$17/'Vypocty behu'!G$18),0)</f>
        <v>0</v>
      </c>
      <c r="I22" s="94">
        <f>IFERROR('Cenova nabidka NAFTA'!$I22*'Cenova nabidka NAFTA'!$H22*'Vypocty indexu'!J58*('Vypocty behu'!H$17/'Vypocty behu'!H$18),0)</f>
        <v>0</v>
      </c>
      <c r="J22" s="94">
        <f>IFERROR('Cenova nabidka NAFTA'!$I22*'Cenova nabidka NAFTA'!$H22*'Vypocty indexu'!K58*('Vypocty behu'!I$17/'Vypocty behu'!I$18),0)</f>
        <v>0</v>
      </c>
      <c r="K22" s="94">
        <f>IFERROR('Cenova nabidka NAFTA'!$I22*'Cenova nabidka NAFTA'!$H22*'Vypocty indexu'!L58*('Vypocty behu'!J$17/'Vypocty behu'!J$18),0)</f>
        <v>0</v>
      </c>
      <c r="L22" s="94">
        <f>IFERROR('Cenova nabidka NAFTA'!$I22*'Cenova nabidka NAFTA'!$H22*'Vypocty indexu'!M58*('Vypocty behu'!K$17/'Vypocty behu'!K$18),0)</f>
        <v>0</v>
      </c>
      <c r="M22" s="94">
        <f>IFERROR('Cenova nabidka NAFTA'!$I22*'Cenova nabidka NAFTA'!$H22*'Vypocty indexu'!N58*('Vypocty behu'!L$17/'Vypocty behu'!L$18),0)</f>
        <v>0</v>
      </c>
      <c r="N22" s="94">
        <f>IFERROR('Cenova nabidka NAFTA'!$I22*'Cenova nabidka NAFTA'!$H22*'Vypocty indexu'!O58*('Vypocty behu'!M$17/'Vypocty behu'!M$18),0)</f>
        <v>0</v>
      </c>
    </row>
    <row r="23" spans="1:15" outlineLevel="1">
      <c r="B23" s="46">
        <v>23</v>
      </c>
      <c r="C23" s="37" t="s">
        <v>11</v>
      </c>
      <c r="D23" s="151"/>
      <c r="E23" s="94">
        <f>IFERROR('Cenova nabidka NAFTA'!$I23*'Cenova nabidka NAFTA'!$H23*'Vypocty indexu'!F59*('Vypocty behu'!D$17/'Vypocty behu'!D$18),0)</f>
        <v>0</v>
      </c>
      <c r="F23" s="94">
        <f>IFERROR('Cenova nabidka NAFTA'!$I23*'Cenova nabidka NAFTA'!$H23*'Vypocty indexu'!G59*('Vypocty behu'!E$17/'Vypocty behu'!E$18),0)</f>
        <v>0</v>
      </c>
      <c r="G23" s="94">
        <f>IFERROR('Cenova nabidka NAFTA'!$I23*'Cenova nabidka NAFTA'!$H23*'Vypocty indexu'!H59*('Vypocty behu'!F$17/'Vypocty behu'!F$18),0)</f>
        <v>0</v>
      </c>
      <c r="H23" s="94">
        <f>IFERROR('Cenova nabidka NAFTA'!$I23*'Cenova nabidka NAFTA'!$H23*'Vypocty indexu'!I59*('Vypocty behu'!G$17/'Vypocty behu'!G$18),0)</f>
        <v>0</v>
      </c>
      <c r="I23" s="94">
        <f>IFERROR('Cenova nabidka NAFTA'!$I23*'Cenova nabidka NAFTA'!$H23*'Vypocty indexu'!J59*('Vypocty behu'!H$17/'Vypocty behu'!H$18),0)</f>
        <v>0</v>
      </c>
      <c r="J23" s="94">
        <f>IFERROR('Cenova nabidka NAFTA'!$I23*'Cenova nabidka NAFTA'!$H23*'Vypocty indexu'!K59*('Vypocty behu'!I$17/'Vypocty behu'!I$18),0)</f>
        <v>0</v>
      </c>
      <c r="K23" s="94">
        <f>IFERROR('Cenova nabidka NAFTA'!$I23*'Cenova nabidka NAFTA'!$H23*'Vypocty indexu'!L59*('Vypocty behu'!J$17/'Vypocty behu'!J$18),0)</f>
        <v>0</v>
      </c>
      <c r="L23" s="94">
        <f>IFERROR('Cenova nabidka NAFTA'!$I23*'Cenova nabidka NAFTA'!$H23*'Vypocty indexu'!M59*('Vypocty behu'!K$17/'Vypocty behu'!K$18),0)</f>
        <v>0</v>
      </c>
      <c r="M23" s="94">
        <f>IFERROR('Cenova nabidka NAFTA'!$I23*'Cenova nabidka NAFTA'!$H23*'Vypocty indexu'!N59*('Vypocty behu'!L$17/'Vypocty behu'!L$18),0)</f>
        <v>0</v>
      </c>
      <c r="N23" s="94">
        <f>IFERROR('Cenova nabidka NAFTA'!$I23*'Cenova nabidka NAFTA'!$H23*'Vypocty indexu'!O59*('Vypocty behu'!M$17/'Vypocty behu'!M$18),0)</f>
        <v>0</v>
      </c>
    </row>
    <row r="24" spans="1:15" outlineLevel="1">
      <c r="B24" s="46">
        <v>24</v>
      </c>
      <c r="C24" s="37" t="s">
        <v>12</v>
      </c>
      <c r="D24" s="151"/>
      <c r="E24" s="94">
        <f>IFERROR('Cenova nabidka NAFTA'!$I24*'Cenova nabidka NAFTA'!$H24*'Vypocty indexu'!F60*('Vypocty behu'!D$17/'Vypocty behu'!D$18),0)</f>
        <v>0</v>
      </c>
      <c r="F24" s="94">
        <f>IFERROR('Cenova nabidka NAFTA'!$I24*'Cenova nabidka NAFTA'!$H24*'Vypocty indexu'!G60*('Vypocty behu'!E$17/'Vypocty behu'!E$18),0)</f>
        <v>0</v>
      </c>
      <c r="G24" s="94">
        <f>IFERROR('Cenova nabidka NAFTA'!$I24*'Cenova nabidka NAFTA'!$H24*'Vypocty indexu'!H60*('Vypocty behu'!F$17/'Vypocty behu'!F$18),0)</f>
        <v>0</v>
      </c>
      <c r="H24" s="94">
        <f>IFERROR('Cenova nabidka NAFTA'!$I24*'Cenova nabidka NAFTA'!$H24*'Vypocty indexu'!I60*('Vypocty behu'!G$17/'Vypocty behu'!G$18),0)</f>
        <v>0</v>
      </c>
      <c r="I24" s="94">
        <f>IFERROR('Cenova nabidka NAFTA'!$I24*'Cenova nabidka NAFTA'!$H24*'Vypocty indexu'!J60*('Vypocty behu'!H$17/'Vypocty behu'!H$18),0)</f>
        <v>0</v>
      </c>
      <c r="J24" s="94">
        <f>IFERROR('Cenova nabidka NAFTA'!$I24*'Cenova nabidka NAFTA'!$H24*'Vypocty indexu'!K60*('Vypocty behu'!I$17/'Vypocty behu'!I$18),0)</f>
        <v>0</v>
      </c>
      <c r="K24" s="94">
        <f>IFERROR('Cenova nabidka NAFTA'!$I24*'Cenova nabidka NAFTA'!$H24*'Vypocty indexu'!L60*('Vypocty behu'!J$17/'Vypocty behu'!J$18),0)</f>
        <v>0</v>
      </c>
      <c r="L24" s="94">
        <f>IFERROR('Cenova nabidka NAFTA'!$I24*'Cenova nabidka NAFTA'!$H24*'Vypocty indexu'!M60*('Vypocty behu'!K$17/'Vypocty behu'!K$18),0)</f>
        <v>0</v>
      </c>
      <c r="M24" s="94">
        <f>IFERROR('Cenova nabidka NAFTA'!$I24*'Cenova nabidka NAFTA'!$H24*'Vypocty indexu'!N60*('Vypocty behu'!L$17/'Vypocty behu'!L$18),0)</f>
        <v>0</v>
      </c>
      <c r="N24" s="94">
        <f>IFERROR('Cenova nabidka NAFTA'!$I24*'Cenova nabidka NAFTA'!$H24*'Vypocty indexu'!O60*('Vypocty behu'!M$17/'Vypocty behu'!M$18),0)</f>
        <v>0</v>
      </c>
    </row>
    <row r="25" spans="1:15" outlineLevel="1">
      <c r="B25" s="46">
        <v>25</v>
      </c>
      <c r="C25" s="37" t="s">
        <v>13</v>
      </c>
      <c r="D25" s="151"/>
      <c r="E25" s="94">
        <f>IFERROR('Cenova nabidka NAFTA'!$I25*'Cenova nabidka NAFTA'!$H25*'Vypocty indexu'!F61*('Vypocty behu'!D$17/'Vypocty behu'!D$18),0)</f>
        <v>0</v>
      </c>
      <c r="F25" s="94">
        <f>IFERROR('Cenova nabidka NAFTA'!$I25*'Cenova nabidka NAFTA'!$H25*'Vypocty indexu'!G61*('Vypocty behu'!E$17/'Vypocty behu'!E$18),0)</f>
        <v>0</v>
      </c>
      <c r="G25" s="94">
        <f>IFERROR('Cenova nabidka NAFTA'!$I25*'Cenova nabidka NAFTA'!$H25*'Vypocty indexu'!H61*('Vypocty behu'!F$17/'Vypocty behu'!F$18),0)</f>
        <v>0</v>
      </c>
      <c r="H25" s="94">
        <f>IFERROR('Cenova nabidka NAFTA'!$I25*'Cenova nabidka NAFTA'!$H25*'Vypocty indexu'!I61*('Vypocty behu'!G$17/'Vypocty behu'!G$18),0)</f>
        <v>0</v>
      </c>
      <c r="I25" s="94">
        <f>IFERROR('Cenova nabidka NAFTA'!$I25*'Cenova nabidka NAFTA'!$H25*'Vypocty indexu'!J61*('Vypocty behu'!H$17/'Vypocty behu'!H$18),0)</f>
        <v>0</v>
      </c>
      <c r="J25" s="94">
        <f>IFERROR('Cenova nabidka NAFTA'!$I25*'Cenova nabidka NAFTA'!$H25*'Vypocty indexu'!K61*('Vypocty behu'!I$17/'Vypocty behu'!I$18),0)</f>
        <v>0</v>
      </c>
      <c r="K25" s="94">
        <f>IFERROR('Cenova nabidka NAFTA'!$I25*'Cenova nabidka NAFTA'!$H25*'Vypocty indexu'!L61*('Vypocty behu'!J$17/'Vypocty behu'!J$18),0)</f>
        <v>0</v>
      </c>
      <c r="L25" s="94">
        <f>IFERROR('Cenova nabidka NAFTA'!$I25*'Cenova nabidka NAFTA'!$H25*'Vypocty indexu'!M61*('Vypocty behu'!K$17/'Vypocty behu'!K$18),0)</f>
        <v>0</v>
      </c>
      <c r="M25" s="94">
        <f>IFERROR('Cenova nabidka NAFTA'!$I25*'Cenova nabidka NAFTA'!$H25*'Vypocty indexu'!N61*('Vypocty behu'!L$17/'Vypocty behu'!L$18),0)</f>
        <v>0</v>
      </c>
      <c r="N25" s="94">
        <f>IFERROR('Cenova nabidka NAFTA'!$I25*'Cenova nabidka NAFTA'!$H25*'Vypocty indexu'!O61*('Vypocty behu'!M$17/'Vypocty behu'!M$18),0)</f>
        <v>0</v>
      </c>
    </row>
    <row r="26" spans="1:15" outlineLevel="1">
      <c r="B26" s="57"/>
      <c r="C26" s="37"/>
      <c r="D26" s="151"/>
      <c r="E26" s="532"/>
      <c r="F26" s="532"/>
      <c r="G26" s="532"/>
      <c r="H26" s="532"/>
      <c r="I26" s="532"/>
      <c r="J26" s="532"/>
      <c r="K26" s="532"/>
      <c r="L26" s="532"/>
      <c r="M26" s="532"/>
      <c r="N26" s="532"/>
    </row>
    <row r="27" spans="1:15" outlineLevel="1">
      <c r="B27" s="46">
        <v>97</v>
      </c>
      <c r="C27" s="37" t="s">
        <v>68</v>
      </c>
      <c r="D27" s="151"/>
      <c r="E27" s="94">
        <f>IFERROR('Cenova nabidka NAFTA'!$I27*'Cenova nabidka NAFTA'!$H27*'Vypocty indexu'!F63*('Vypocty behu'!D$17/'Vypocty behu'!D$18),0)</f>
        <v>0</v>
      </c>
      <c r="F27" s="94">
        <f>IFERROR('Cenova nabidka NAFTA'!$I27*'Cenova nabidka NAFTA'!$H27*'Vypocty indexu'!G63*('Vypocty behu'!E$17/'Vypocty behu'!E$18),0)</f>
        <v>0</v>
      </c>
      <c r="G27" s="94">
        <f>IFERROR('Cenova nabidka NAFTA'!$I27*'Cenova nabidka NAFTA'!$H27*'Vypocty indexu'!H63*('Vypocty behu'!F$17/'Vypocty behu'!F$18),0)</f>
        <v>0</v>
      </c>
      <c r="H27" s="94">
        <f>IFERROR('Cenova nabidka NAFTA'!$I27*'Cenova nabidka NAFTA'!$H27*'Vypocty indexu'!I63*('Vypocty behu'!G$17/'Vypocty behu'!G$18),0)</f>
        <v>0</v>
      </c>
      <c r="I27" s="94">
        <f>IFERROR('Cenova nabidka NAFTA'!$I27*'Cenova nabidka NAFTA'!$H27*'Vypocty indexu'!J63*('Vypocty behu'!H$17/'Vypocty behu'!H$18),0)</f>
        <v>0</v>
      </c>
      <c r="J27" s="94">
        <f>IFERROR('Cenova nabidka NAFTA'!$I27*'Cenova nabidka NAFTA'!$H27*'Vypocty indexu'!K63*('Vypocty behu'!I$17/'Vypocty behu'!I$18),0)</f>
        <v>0</v>
      </c>
      <c r="K27" s="94">
        <f>IFERROR('Cenova nabidka NAFTA'!$I27*'Cenova nabidka NAFTA'!$H27*'Vypocty indexu'!L63*('Vypocty behu'!J$17/'Vypocty behu'!J$18),0)</f>
        <v>0</v>
      </c>
      <c r="L27" s="94">
        <f>IFERROR('Cenova nabidka NAFTA'!$I27*'Cenova nabidka NAFTA'!$H27*'Vypocty indexu'!M63*('Vypocty behu'!K$17/'Vypocty behu'!K$18),0)</f>
        <v>0</v>
      </c>
      <c r="M27" s="94">
        <f>IFERROR('Cenova nabidka NAFTA'!$I27*'Cenova nabidka NAFTA'!$H27*'Vypocty indexu'!N63*('Vypocty behu'!L$17/'Vypocty behu'!L$18),0)</f>
        <v>0</v>
      </c>
      <c r="N27" s="94">
        <f>IFERROR('Cenova nabidka NAFTA'!$I27*'Cenova nabidka NAFTA'!$H27*'Vypocty indexu'!O63*('Vypocty behu'!M$17/'Vypocty behu'!M$18),0)</f>
        <v>0</v>
      </c>
    </row>
    <row r="28" spans="1:15" outlineLevel="1">
      <c r="B28" s="46">
        <v>98</v>
      </c>
      <c r="C28" s="37" t="s">
        <v>37</v>
      </c>
      <c r="D28" s="151"/>
      <c r="E28" s="94">
        <f>IFERROR('Cenova nabidka NAFTA'!$I28*'Cenova nabidka NAFTA'!$H28*'Vypocty indexu'!F64*('Vypocty behu'!D$17/'Vypocty behu'!D$18),0)</f>
        <v>0</v>
      </c>
      <c r="F28" s="94">
        <f>IFERROR('Cenova nabidka NAFTA'!$I28*'Cenova nabidka NAFTA'!$H28*'Vypocty indexu'!G64*('Vypocty behu'!E$17/'Vypocty behu'!E$18),0)</f>
        <v>0</v>
      </c>
      <c r="G28" s="94">
        <f>IFERROR('Cenova nabidka NAFTA'!$I28*'Cenova nabidka NAFTA'!$H28*'Vypocty indexu'!H64*('Vypocty behu'!F$17/'Vypocty behu'!F$18),0)</f>
        <v>0</v>
      </c>
      <c r="H28" s="94">
        <f>IFERROR('Cenova nabidka NAFTA'!$I28*'Cenova nabidka NAFTA'!$H28*'Vypocty indexu'!I64*('Vypocty behu'!G$17/'Vypocty behu'!G$18),0)</f>
        <v>0</v>
      </c>
      <c r="I28" s="94">
        <f>IFERROR('Cenova nabidka NAFTA'!$I28*'Cenova nabidka NAFTA'!$H28*'Vypocty indexu'!J64*('Vypocty behu'!H$17/'Vypocty behu'!H$18),0)</f>
        <v>0</v>
      </c>
      <c r="J28" s="94">
        <f>IFERROR('Cenova nabidka NAFTA'!$I28*'Cenova nabidka NAFTA'!$H28*'Vypocty indexu'!K64*('Vypocty behu'!I$17/'Vypocty behu'!I$18),0)</f>
        <v>0</v>
      </c>
      <c r="K28" s="94">
        <f>IFERROR('Cenova nabidka NAFTA'!$I28*'Cenova nabidka NAFTA'!$H28*'Vypocty indexu'!L64*('Vypocty behu'!J$17/'Vypocty behu'!J$18),0)</f>
        <v>0</v>
      </c>
      <c r="L28" s="94">
        <f>IFERROR('Cenova nabidka NAFTA'!$I28*'Cenova nabidka NAFTA'!$H28*'Vypocty indexu'!M64*('Vypocty behu'!K$17/'Vypocty behu'!K$18),0)</f>
        <v>0</v>
      </c>
      <c r="M28" s="94">
        <f>IFERROR('Cenova nabidka NAFTA'!$I28*'Cenova nabidka NAFTA'!$H28*'Vypocty indexu'!N64*('Vypocty behu'!L$17/'Vypocty behu'!L$18),0)</f>
        <v>0</v>
      </c>
      <c r="N28" s="94">
        <f>IFERROR('Cenova nabidka NAFTA'!$I28*'Cenova nabidka NAFTA'!$H28*'Vypocty indexu'!O64*('Vypocty behu'!M$17/'Vypocty behu'!M$18),0)</f>
        <v>0</v>
      </c>
    </row>
    <row r="29" spans="1:15" s="6" customFormat="1">
      <c r="B29" s="148"/>
      <c r="C29" s="53" t="s">
        <v>219</v>
      </c>
      <c r="D29" s="151"/>
      <c r="E29" s="93">
        <f>ROUND(SUM(E7:E28),2)</f>
        <v>0</v>
      </c>
      <c r="F29" s="93">
        <f t="shared" ref="F29:N29" si="1">ROUND(SUM(F7:F28),2)</f>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1:15" s="6" customFormat="1">
      <c r="B30" s="146"/>
      <c r="C30" s="45"/>
      <c r="D30" s="147"/>
      <c r="E30" s="149"/>
      <c r="F30" s="149"/>
      <c r="G30" s="149"/>
      <c r="H30" s="149"/>
      <c r="I30" s="149"/>
      <c r="J30" s="149"/>
      <c r="K30" s="149"/>
      <c r="L30" s="149"/>
      <c r="M30" s="149"/>
      <c r="N30" s="149"/>
      <c r="O30" s="499"/>
    </row>
    <row r="31" spans="1:15" s="4" customFormat="1" ht="12.75" hidden="1" customHeight="1">
      <c r="A31" s="5"/>
      <c r="B31" s="5"/>
      <c r="C31" s="5"/>
      <c r="D31" s="5"/>
      <c r="E31" s="5"/>
      <c r="F31" s="5"/>
      <c r="G31" s="5"/>
      <c r="H31" s="5"/>
      <c r="I31" s="5"/>
      <c r="J31" s="5"/>
      <c r="K31" s="5"/>
      <c r="L31" s="5"/>
      <c r="M31" s="5"/>
      <c r="N31" s="5"/>
      <c r="O31" s="40"/>
    </row>
    <row r="32" spans="1:15" s="4" customFormat="1" ht="12.75" hidden="1" customHeight="1">
      <c r="A32" s="5"/>
      <c r="B32" s="5"/>
      <c r="C32" s="5"/>
      <c r="D32" s="5"/>
      <c r="E32" s="5"/>
      <c r="F32" s="5"/>
      <c r="G32" s="5"/>
      <c r="H32" s="5"/>
      <c r="I32" s="5"/>
      <c r="J32" s="5"/>
      <c r="K32" s="5"/>
      <c r="L32" s="5"/>
      <c r="M32" s="5"/>
      <c r="N32" s="5"/>
      <c r="O32" s="40"/>
    </row>
    <row r="33" spans="1:15" s="4" customFormat="1" ht="12.75" hidden="1" customHeight="1">
      <c r="A33" s="5"/>
      <c r="B33" s="5"/>
      <c r="C33" s="5"/>
      <c r="D33" s="5"/>
      <c r="E33" s="5"/>
      <c r="F33" s="5"/>
      <c r="G33" s="5"/>
      <c r="H33" s="5"/>
      <c r="I33" s="5"/>
      <c r="J33" s="5"/>
      <c r="K33" s="5"/>
      <c r="L33" s="5"/>
      <c r="M33" s="5"/>
      <c r="N33" s="5"/>
      <c r="O33" s="40"/>
    </row>
    <row r="34" spans="1:15" s="4" customFormat="1" ht="12.75" hidden="1" customHeight="1">
      <c r="A34" s="5"/>
      <c r="B34" s="5"/>
      <c r="C34" s="5"/>
      <c r="D34" s="5"/>
      <c r="E34" s="5"/>
      <c r="F34" s="5"/>
      <c r="G34" s="5"/>
      <c r="H34" s="5"/>
      <c r="I34" s="5"/>
      <c r="J34" s="5"/>
      <c r="K34" s="5"/>
      <c r="L34" s="5"/>
      <c r="M34" s="5"/>
      <c r="N34" s="5"/>
      <c r="O34" s="40"/>
    </row>
    <row r="35" spans="1:15" s="4" customFormat="1" ht="12.75" hidden="1" customHeight="1">
      <c r="A35" s="5"/>
      <c r="B35" s="5"/>
      <c r="C35" s="5"/>
      <c r="D35" s="5"/>
      <c r="E35" s="5"/>
      <c r="F35" s="5"/>
      <c r="G35" s="5"/>
      <c r="H35" s="5"/>
      <c r="I35" s="5"/>
      <c r="J35" s="5"/>
      <c r="K35" s="5"/>
      <c r="L35" s="5"/>
      <c r="M35" s="5"/>
      <c r="N35" s="5"/>
      <c r="O35" s="40"/>
    </row>
    <row r="36" spans="1:15" s="4" customFormat="1" ht="12.75" hidden="1" customHeight="1">
      <c r="A36" s="5"/>
      <c r="B36" s="5"/>
      <c r="C36" s="5"/>
      <c r="D36" s="5"/>
      <c r="E36" s="5"/>
      <c r="F36" s="5"/>
      <c r="G36" s="5"/>
      <c r="H36" s="5"/>
      <c r="I36" s="5"/>
      <c r="J36" s="5"/>
      <c r="K36" s="5"/>
      <c r="L36" s="5"/>
      <c r="M36" s="5"/>
      <c r="N36" s="5"/>
      <c r="O36" s="40"/>
    </row>
    <row r="37" spans="1:15" s="4" customFormat="1" ht="12.75" hidden="1" customHeight="1">
      <c r="A37" s="5"/>
      <c r="B37" s="5"/>
      <c r="C37" s="5"/>
      <c r="D37" s="5"/>
      <c r="E37" s="5"/>
      <c r="F37" s="5"/>
      <c r="G37" s="5"/>
      <c r="H37" s="5"/>
      <c r="I37" s="5"/>
      <c r="J37" s="5"/>
      <c r="K37" s="5"/>
      <c r="L37" s="5"/>
      <c r="M37" s="5"/>
      <c r="N37" s="5"/>
      <c r="O37" s="40"/>
    </row>
    <row r="38" spans="1:15" s="4" customFormat="1" ht="12.75" hidden="1" customHeight="1">
      <c r="A38" s="5"/>
      <c r="B38" s="5"/>
      <c r="C38" s="5"/>
      <c r="D38" s="5"/>
      <c r="E38" s="5"/>
      <c r="F38" s="5"/>
      <c r="G38" s="5"/>
      <c r="H38" s="5"/>
      <c r="I38" s="5"/>
      <c r="J38" s="5"/>
      <c r="K38" s="5"/>
      <c r="L38" s="5"/>
      <c r="M38" s="5"/>
      <c r="N38" s="5"/>
      <c r="O38" s="40"/>
    </row>
    <row r="39" spans="1:15" s="4" customFormat="1" ht="12.75" hidden="1" customHeight="1">
      <c r="A39" s="5"/>
      <c r="B39" s="5"/>
      <c r="C39" s="5"/>
      <c r="D39" s="5"/>
      <c r="E39" s="5"/>
      <c r="F39" s="5"/>
      <c r="G39" s="5"/>
      <c r="H39" s="5"/>
      <c r="I39" s="5"/>
      <c r="J39" s="5"/>
      <c r="K39" s="5"/>
      <c r="L39" s="5"/>
      <c r="M39" s="5"/>
      <c r="N39" s="5"/>
      <c r="O39" s="40"/>
    </row>
    <row r="40" spans="1:15" s="4" customFormat="1" ht="12.75" hidden="1" customHeight="1">
      <c r="A40" s="5"/>
      <c r="B40" s="5"/>
      <c r="C40" s="5"/>
      <c r="D40" s="5"/>
      <c r="E40" s="5"/>
      <c r="F40" s="5"/>
      <c r="G40" s="5"/>
      <c r="H40" s="5"/>
      <c r="I40" s="5"/>
      <c r="J40" s="5"/>
      <c r="K40" s="5"/>
      <c r="L40" s="5"/>
      <c r="M40" s="5"/>
      <c r="N40" s="5"/>
      <c r="O40" s="40"/>
    </row>
    <row r="41" spans="1:15" s="4" customFormat="1" ht="12.75" hidden="1" customHeight="1">
      <c r="A41" s="5"/>
      <c r="B41" s="5"/>
      <c r="C41" s="5"/>
      <c r="D41" s="5"/>
      <c r="E41" s="5"/>
      <c r="F41" s="5"/>
      <c r="G41" s="5"/>
      <c r="H41" s="5"/>
      <c r="I41" s="5"/>
      <c r="J41" s="5"/>
      <c r="K41" s="5"/>
      <c r="L41" s="5"/>
      <c r="M41" s="5"/>
      <c r="N41" s="5"/>
      <c r="O41" s="40"/>
    </row>
    <row r="42" spans="1:15" s="4" customFormat="1" ht="12.75" hidden="1" customHeight="1">
      <c r="A42" s="5"/>
      <c r="B42" s="5"/>
      <c r="C42" s="5"/>
      <c r="D42" s="5"/>
      <c r="E42" s="5"/>
      <c r="F42" s="5"/>
      <c r="G42" s="5"/>
      <c r="H42" s="5"/>
      <c r="I42" s="5"/>
      <c r="J42" s="5"/>
      <c r="K42" s="5"/>
      <c r="L42" s="5"/>
      <c r="M42" s="5"/>
      <c r="N42" s="5"/>
      <c r="O42" s="40"/>
    </row>
    <row r="43" spans="1:15" s="4" customFormat="1" ht="12.75" hidden="1" customHeight="1">
      <c r="A43" s="5"/>
      <c r="B43" s="5"/>
      <c r="C43" s="5"/>
      <c r="D43" s="5"/>
      <c r="E43" s="5"/>
      <c r="F43" s="5"/>
      <c r="G43" s="5"/>
      <c r="H43" s="5"/>
      <c r="I43" s="5"/>
      <c r="J43" s="5"/>
      <c r="K43" s="5"/>
      <c r="L43" s="5"/>
      <c r="M43" s="5"/>
      <c r="N43" s="5"/>
      <c r="O43" s="40"/>
    </row>
    <row r="44" spans="1:15" s="4" customFormat="1" ht="12.75" hidden="1" customHeight="1">
      <c r="A44" s="5"/>
      <c r="B44" s="5"/>
      <c r="C44" s="5"/>
      <c r="D44" s="5"/>
      <c r="E44" s="5"/>
      <c r="F44" s="5"/>
      <c r="G44" s="5"/>
      <c r="H44" s="5"/>
      <c r="I44" s="5"/>
      <c r="J44" s="5"/>
      <c r="K44" s="5"/>
      <c r="L44" s="5"/>
      <c r="M44" s="5"/>
      <c r="N44" s="5"/>
      <c r="O44" s="40"/>
    </row>
    <row r="45" spans="1:15" s="4" customFormat="1" ht="12.75" hidden="1" customHeight="1">
      <c r="A45" s="5"/>
      <c r="B45" s="5"/>
      <c r="C45" s="5"/>
      <c r="D45" s="5"/>
      <c r="E45" s="5"/>
      <c r="F45" s="5"/>
      <c r="G45" s="5"/>
      <c r="H45" s="5"/>
      <c r="I45" s="5"/>
      <c r="J45" s="5"/>
      <c r="K45" s="5"/>
      <c r="L45" s="5"/>
      <c r="M45" s="5"/>
      <c r="N45" s="5"/>
      <c r="O45" s="40"/>
    </row>
    <row r="46" spans="1:15" s="4" customFormat="1" ht="12.75" hidden="1" customHeight="1">
      <c r="A46" s="5"/>
      <c r="B46" s="5"/>
      <c r="C46" s="5"/>
      <c r="D46" s="5"/>
      <c r="E46" s="5"/>
      <c r="F46" s="5"/>
      <c r="G46" s="5"/>
      <c r="H46" s="5"/>
      <c r="I46" s="5"/>
      <c r="J46" s="5"/>
      <c r="K46" s="5"/>
      <c r="L46" s="5"/>
      <c r="M46" s="5"/>
      <c r="N46" s="5"/>
      <c r="O46" s="40"/>
    </row>
    <row r="47" spans="1:15" s="4" customFormat="1" ht="12.75" hidden="1" customHeight="1">
      <c r="A47" s="5"/>
      <c r="B47" s="5"/>
      <c r="C47" s="5"/>
      <c r="D47" s="5"/>
      <c r="E47" s="5"/>
      <c r="F47" s="5"/>
      <c r="G47" s="5"/>
      <c r="H47" s="5"/>
      <c r="I47" s="5"/>
      <c r="J47" s="5"/>
      <c r="K47" s="5"/>
      <c r="L47" s="5"/>
      <c r="M47" s="5"/>
      <c r="N47" s="5"/>
      <c r="O47" s="40"/>
    </row>
    <row r="48" spans="1:15" s="4" customFormat="1" ht="12.75" hidden="1" customHeight="1">
      <c r="A48" s="5"/>
      <c r="B48" s="5"/>
      <c r="C48" s="5"/>
      <c r="D48" s="5"/>
      <c r="E48" s="5"/>
      <c r="F48" s="5"/>
      <c r="G48" s="5"/>
      <c r="H48" s="5"/>
      <c r="I48" s="5"/>
      <c r="J48" s="5"/>
      <c r="K48" s="5"/>
      <c r="L48" s="5"/>
      <c r="M48" s="5"/>
      <c r="N48" s="5"/>
      <c r="O48" s="40"/>
    </row>
    <row r="49" spans="1:15" s="4" customFormat="1" ht="12.75" hidden="1" customHeight="1">
      <c r="A49" s="5"/>
      <c r="B49" s="5"/>
      <c r="C49" s="5"/>
      <c r="D49" s="5"/>
      <c r="E49" s="5"/>
      <c r="F49" s="5"/>
      <c r="G49" s="5"/>
      <c r="H49" s="5"/>
      <c r="I49" s="5"/>
      <c r="J49" s="5"/>
      <c r="K49" s="5"/>
      <c r="L49" s="5"/>
      <c r="M49" s="5"/>
      <c r="N49" s="5"/>
      <c r="O49" s="40"/>
    </row>
    <row r="50" spans="1:15" s="4" customFormat="1" ht="12.75" hidden="1" customHeight="1">
      <c r="A50" s="5"/>
      <c r="B50" s="5"/>
      <c r="C50" s="5"/>
      <c r="D50" s="5"/>
      <c r="E50" s="5"/>
      <c r="F50" s="5"/>
      <c r="G50" s="5"/>
      <c r="H50" s="5"/>
      <c r="I50" s="5"/>
      <c r="J50" s="5"/>
      <c r="K50" s="5"/>
      <c r="L50" s="5"/>
      <c r="M50" s="5"/>
      <c r="N50" s="5"/>
      <c r="O50" s="40"/>
    </row>
    <row r="51" spans="1:15" s="4" customFormat="1" ht="12.75" hidden="1" customHeight="1">
      <c r="A51" s="5"/>
      <c r="B51" s="5"/>
      <c r="C51" s="5"/>
      <c r="D51" s="5"/>
      <c r="E51" s="5"/>
      <c r="F51" s="5"/>
      <c r="G51" s="5"/>
      <c r="H51" s="5"/>
      <c r="I51" s="5"/>
      <c r="J51" s="5"/>
      <c r="K51" s="5"/>
      <c r="L51" s="5"/>
      <c r="M51" s="5"/>
      <c r="N51" s="5"/>
      <c r="O51" s="40"/>
    </row>
    <row r="52" spans="1:15" ht="12.75" hidden="1" customHeight="1"/>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sheetData>
  <sheetProtection algorithmName="SHA-512" hashValue="v/YNgANtFupvpLaBUBhhSNBtN1xxylB07NZ7MuicTY8HGbka2kDlW1i0+9xHKYa87RAfyVSkojK6C6p5ypLbpQ==" saltValue="Ta+SeR3TaTtGcSSoTaFkX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69F9-A9BD-4391-B513-BCC06FD07250}">
  <sheetPr codeName="List25"/>
  <dimension ref="A1:XFD55"/>
  <sheetViews>
    <sheetView zoomScaleNormal="100" zoomScaleSheetLayoutView="100" workbookViewId="0">
      <selection activeCell="A49" sqref="A49:XFD49"/>
    </sheetView>
  </sheetViews>
  <sheetFormatPr defaultColWidth="0" defaultRowHeight="12.75" customHeight="1" zeroHeight="1" outlineLevelRow="1"/>
  <cols>
    <col min="1" max="1" width="4.7109375" style="5" customWidth="1"/>
    <col min="2" max="2" width="9.140625" style="5" customWidth="1"/>
    <col min="3" max="3" width="38.7109375" style="5" customWidth="1"/>
    <col min="4" max="14" width="10.7109375" style="5" customWidth="1"/>
    <col min="15" max="15" width="4.7109375" style="40" customWidth="1"/>
    <col min="16" max="16384" width="9.140625" style="5" hidden="1"/>
  </cols>
  <sheetData>
    <row r="1" spans="2:16384" ht="12.75" customHeight="1">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c r="XFC1" s="470"/>
      <c r="XFD1" s="470"/>
    </row>
    <row r="2" spans="2:16384" ht="12.75" customHeight="1">
      <c r="B2" s="6" t="s">
        <v>228</v>
      </c>
      <c r="E2" s="6" t="s">
        <v>248</v>
      </c>
      <c r="O2" s="5"/>
    </row>
    <row r="3" spans="2:16384" ht="12.75" customHeight="1">
      <c r="O3" s="5"/>
    </row>
    <row r="4" spans="2:16384" ht="12.75" customHeight="1">
      <c r="E4" s="142" t="s">
        <v>90</v>
      </c>
      <c r="F4" s="143"/>
      <c r="G4" s="143"/>
      <c r="H4" s="143"/>
      <c r="I4" s="143"/>
      <c r="J4" s="143"/>
      <c r="K4" s="143"/>
      <c r="L4" s="143"/>
      <c r="M4" s="143"/>
      <c r="N4" s="471"/>
    </row>
    <row r="5" spans="2:1638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6384" outlineLevel="1">
      <c r="B6" s="43" t="s">
        <v>28</v>
      </c>
      <c r="C6" s="43" t="s">
        <v>53</v>
      </c>
      <c r="D6" s="44"/>
      <c r="E6" s="472"/>
      <c r="F6" s="145"/>
      <c r="G6" s="473"/>
      <c r="H6" s="473"/>
      <c r="I6" s="473"/>
      <c r="J6" s="473"/>
      <c r="K6" s="145"/>
      <c r="L6" s="145"/>
      <c r="M6" s="145"/>
      <c r="N6" s="152"/>
    </row>
    <row r="7" spans="2:16384" outlineLevel="1">
      <c r="B7" s="46" t="s">
        <v>15</v>
      </c>
      <c r="C7" s="37" t="s">
        <v>87</v>
      </c>
      <c r="D7" s="151"/>
      <c r="E7" s="347"/>
      <c r="F7" s="347"/>
      <c r="G7" s="347"/>
      <c r="H7" s="347"/>
      <c r="I7" s="347"/>
      <c r="J7" s="347"/>
      <c r="K7" s="347"/>
      <c r="L7" s="347"/>
      <c r="M7" s="347"/>
      <c r="N7" s="347"/>
    </row>
    <row r="8" spans="2:16384" outlineLevel="1">
      <c r="B8" s="46" t="s">
        <v>16</v>
      </c>
      <c r="C8" s="37" t="s">
        <v>253</v>
      </c>
      <c r="D8" s="151"/>
      <c r="E8" s="94">
        <f>IFERROR('Cenova nabidka CNG'!$I8*'Cenova nabidka CNG'!$F8*'Vypocty indexu'!F44,0)</f>
        <v>0</v>
      </c>
      <c r="F8" s="94">
        <f>IFERROR('Cenova nabidka CNG'!$I8*'Cenova nabidka CNG'!$F8*'Vypocty indexu'!G44,0)</f>
        <v>0</v>
      </c>
      <c r="G8" s="94">
        <f>IFERROR('Cenova nabidka CNG'!$I8*'Cenova nabidka CNG'!$F8*'Vypocty indexu'!H44,0)</f>
        <v>0</v>
      </c>
      <c r="H8" s="94">
        <f>IFERROR('Cenova nabidka CNG'!$I8*'Cenova nabidka CNG'!$F8*'Vypocty indexu'!I44,0)</f>
        <v>0</v>
      </c>
      <c r="I8" s="94">
        <f>IFERROR('Cenova nabidka CNG'!$I8*'Cenova nabidka CNG'!$F8*'Vypocty indexu'!J44,0)</f>
        <v>0</v>
      </c>
      <c r="J8" s="94">
        <f>IFERROR('Cenova nabidka CNG'!$I8*'Cenova nabidka CNG'!$F8*'Vypocty indexu'!K44,0)</f>
        <v>0</v>
      </c>
      <c r="K8" s="94">
        <f>IFERROR('Cenova nabidka CNG'!$I8*'Cenova nabidka CNG'!$F8*'Vypocty indexu'!L44,0)</f>
        <v>0</v>
      </c>
      <c r="L8" s="94">
        <f>IFERROR('Cenova nabidka CNG'!$I8*'Cenova nabidka CNG'!$F8*'Vypocty indexu'!M44,0)</f>
        <v>0</v>
      </c>
      <c r="M8" s="94">
        <f>IFERROR('Cenova nabidka CNG'!$I8*'Cenova nabidka CNG'!$F8*'Vypocty indexu'!N44,0)</f>
        <v>0</v>
      </c>
      <c r="N8" s="94">
        <f>IFERROR('Cenova nabidka CNG'!$I8*'Cenova nabidka CNG'!$F8*'Vypocty indexu'!O44,0)</f>
        <v>0</v>
      </c>
    </row>
    <row r="9" spans="2:16384" outlineLevel="1">
      <c r="B9" s="46">
        <v>12</v>
      </c>
      <c r="C9" s="37" t="s">
        <v>1</v>
      </c>
      <c r="D9" s="151"/>
      <c r="E9" s="94">
        <f>IFERROR('Cenova nabidka CNG'!$I9*'Cenova nabidka CNG'!$F9*'Vypocty indexu'!F45,0)</f>
        <v>0</v>
      </c>
      <c r="F9" s="94">
        <f>IFERROR('Cenova nabidka CNG'!$I9*'Cenova nabidka CNG'!$F9*'Vypocty indexu'!G45,0)</f>
        <v>0</v>
      </c>
      <c r="G9" s="94">
        <f>IFERROR('Cenova nabidka CNG'!$I9*'Cenova nabidka CNG'!$F9*'Vypocty indexu'!H45,0)</f>
        <v>0</v>
      </c>
      <c r="H9" s="94">
        <f>IFERROR('Cenova nabidka CNG'!$I9*'Cenova nabidka CNG'!$F9*'Vypocty indexu'!I45,0)</f>
        <v>0</v>
      </c>
      <c r="I9" s="94">
        <f>IFERROR('Cenova nabidka CNG'!$I9*'Cenova nabidka CNG'!$F9*'Vypocty indexu'!J45,0)</f>
        <v>0</v>
      </c>
      <c r="J9" s="94">
        <f>IFERROR('Cenova nabidka CNG'!$I9*'Cenova nabidka CNG'!$F9*'Vypocty indexu'!K45,0)</f>
        <v>0</v>
      </c>
      <c r="K9" s="94">
        <f>IFERROR('Cenova nabidka CNG'!$I9*'Cenova nabidka CNG'!$F9*'Vypocty indexu'!L45,0)</f>
        <v>0</v>
      </c>
      <c r="L9" s="94">
        <f>IFERROR('Cenova nabidka CNG'!$I9*'Cenova nabidka CNG'!$F9*'Vypocty indexu'!M45,0)</f>
        <v>0</v>
      </c>
      <c r="M9" s="94">
        <f>IFERROR('Cenova nabidka CNG'!$I9*'Cenova nabidka CNG'!$F9*'Vypocty indexu'!N45,0)</f>
        <v>0</v>
      </c>
      <c r="N9" s="94">
        <f>IFERROR('Cenova nabidka CNG'!$I9*'Cenova nabidka CNG'!$F9*'Vypocty indexu'!O45,0)</f>
        <v>0</v>
      </c>
    </row>
    <row r="10" spans="2:16384" outlineLevel="1">
      <c r="B10" s="46">
        <v>13</v>
      </c>
      <c r="C10" s="37" t="s">
        <v>2</v>
      </c>
      <c r="D10" s="151"/>
      <c r="E10" s="94">
        <f>IFERROR('Cenova nabidka CNG'!$I10*'Cenova nabidka CNG'!$F10*'Vypocty indexu'!F46,0)</f>
        <v>0</v>
      </c>
      <c r="F10" s="94">
        <f>IFERROR('Cenova nabidka CNG'!$I10*'Cenova nabidka CNG'!$F10*'Vypocty indexu'!G46,0)</f>
        <v>0</v>
      </c>
      <c r="G10" s="94">
        <f>IFERROR('Cenova nabidka CNG'!$I10*'Cenova nabidka CNG'!$F10*'Vypocty indexu'!H46,0)</f>
        <v>0</v>
      </c>
      <c r="H10" s="94">
        <f>IFERROR('Cenova nabidka CNG'!$I10*'Cenova nabidka CNG'!$F10*'Vypocty indexu'!I46,0)</f>
        <v>0</v>
      </c>
      <c r="I10" s="94">
        <f>IFERROR('Cenova nabidka CNG'!$I10*'Cenova nabidka CNG'!$F10*'Vypocty indexu'!J46,0)</f>
        <v>0</v>
      </c>
      <c r="J10" s="94">
        <f>IFERROR('Cenova nabidka CNG'!$I10*'Cenova nabidka CNG'!$F10*'Vypocty indexu'!K46,0)</f>
        <v>0</v>
      </c>
      <c r="K10" s="94">
        <f>IFERROR('Cenova nabidka CNG'!$I10*'Cenova nabidka CNG'!$F10*'Vypocty indexu'!L46,0)</f>
        <v>0</v>
      </c>
      <c r="L10" s="94">
        <f>IFERROR('Cenova nabidka CNG'!$I10*'Cenova nabidka CNG'!$F10*'Vypocty indexu'!M46,0)</f>
        <v>0</v>
      </c>
      <c r="M10" s="94">
        <f>IFERROR('Cenova nabidka CNG'!$I10*'Cenova nabidka CNG'!$F10*'Vypocty indexu'!N46,0)</f>
        <v>0</v>
      </c>
      <c r="N10" s="94">
        <f>IFERROR('Cenova nabidka CNG'!$I10*'Cenova nabidka CNG'!$F10*'Vypocty indexu'!O46,0)</f>
        <v>0</v>
      </c>
    </row>
    <row r="11" spans="2:16384" outlineLevel="1">
      <c r="B11" s="46" t="s">
        <v>21</v>
      </c>
      <c r="C11" s="37" t="s">
        <v>47</v>
      </c>
      <c r="D11" s="151"/>
      <c r="E11" s="94">
        <f>IFERROR('Cenova nabidka CNG'!$I11*'Cenova nabidka CNG'!$F11*'Vypocty indexu'!F47,0)</f>
        <v>0</v>
      </c>
      <c r="F11" s="94">
        <f>IFERROR('Cenova nabidka CNG'!$I11*'Cenova nabidka CNG'!$F11*'Vypocty indexu'!G47,0)</f>
        <v>0</v>
      </c>
      <c r="G11" s="94">
        <f>IFERROR('Cenova nabidka CNG'!$I11*'Cenova nabidka CNG'!$F11*'Vypocty indexu'!H47,0)</f>
        <v>0</v>
      </c>
      <c r="H11" s="94">
        <f>IFERROR('Cenova nabidka CNG'!$I11*'Cenova nabidka CNG'!$F11*'Vypocty indexu'!I47,0)</f>
        <v>0</v>
      </c>
      <c r="I11" s="94">
        <f>IFERROR('Cenova nabidka CNG'!$I11*'Cenova nabidka CNG'!$F11*'Vypocty indexu'!J47,0)</f>
        <v>0</v>
      </c>
      <c r="J11" s="94">
        <f>IFERROR('Cenova nabidka CNG'!$I11*'Cenova nabidka CNG'!$F11*'Vypocty indexu'!K47,0)</f>
        <v>0</v>
      </c>
      <c r="K11" s="94">
        <f>IFERROR('Cenova nabidka CNG'!$I11*'Cenova nabidka CNG'!$F11*'Vypocty indexu'!L47,0)</f>
        <v>0</v>
      </c>
      <c r="L11" s="94">
        <f>IFERROR('Cenova nabidka CNG'!$I11*'Cenova nabidka CNG'!$F11*'Vypocty indexu'!M47,0)</f>
        <v>0</v>
      </c>
      <c r="M11" s="94">
        <f>IFERROR('Cenova nabidka CNG'!$I11*'Cenova nabidka CNG'!$F11*'Vypocty indexu'!N47,0)</f>
        <v>0</v>
      </c>
      <c r="N11" s="94">
        <f>IFERROR('Cenova nabidka CNG'!$I11*'Cenova nabidka CNG'!$F11*'Vypocty indexu'!O47,0)</f>
        <v>0</v>
      </c>
    </row>
    <row r="12" spans="2:16384" outlineLevel="1">
      <c r="B12" s="46" t="s">
        <v>22</v>
      </c>
      <c r="C12" s="37" t="s">
        <v>48</v>
      </c>
      <c r="D12" s="151"/>
      <c r="E12" s="94">
        <f>IFERROR('Cenova nabidka CNG'!$I12*'Cenova nabidka CNG'!$F12*'Vypocty indexu'!F48,0)</f>
        <v>0</v>
      </c>
      <c r="F12" s="94">
        <f>IFERROR('Cenova nabidka CNG'!$I12*'Cenova nabidka CNG'!$F12*'Vypocty indexu'!G48,0)</f>
        <v>0</v>
      </c>
      <c r="G12" s="94">
        <f>IFERROR('Cenova nabidka CNG'!$I12*'Cenova nabidka CNG'!$F12*'Vypocty indexu'!H48,0)</f>
        <v>0</v>
      </c>
      <c r="H12" s="94">
        <f>IFERROR('Cenova nabidka CNG'!$I12*'Cenova nabidka CNG'!$F12*'Vypocty indexu'!I48,0)</f>
        <v>0</v>
      </c>
      <c r="I12" s="94">
        <f>IFERROR('Cenova nabidka CNG'!$I12*'Cenova nabidka CNG'!$F12*'Vypocty indexu'!J48,0)</f>
        <v>0</v>
      </c>
      <c r="J12" s="94">
        <f>IFERROR('Cenova nabidka CNG'!$I12*'Cenova nabidka CNG'!$F12*'Vypocty indexu'!K48,0)</f>
        <v>0</v>
      </c>
      <c r="K12" s="94">
        <f>IFERROR('Cenova nabidka CNG'!$I12*'Cenova nabidka CNG'!$F12*'Vypocty indexu'!L48,0)</f>
        <v>0</v>
      </c>
      <c r="L12" s="94">
        <f>IFERROR('Cenova nabidka CNG'!$I12*'Cenova nabidka CNG'!$F12*'Vypocty indexu'!M48,0)</f>
        <v>0</v>
      </c>
      <c r="M12" s="94">
        <f>IFERROR('Cenova nabidka CNG'!$I12*'Cenova nabidka CNG'!$F12*'Vypocty indexu'!N48,0)</f>
        <v>0</v>
      </c>
      <c r="N12" s="94">
        <f>IFERROR('Cenova nabidka CNG'!$I12*'Cenova nabidka CNG'!$F12*'Vypocty indexu'!O48,0)</f>
        <v>0</v>
      </c>
    </row>
    <row r="13" spans="2:16384" outlineLevel="1">
      <c r="B13" s="46">
        <v>15</v>
      </c>
      <c r="C13" s="37" t="s">
        <v>35</v>
      </c>
      <c r="D13" s="151"/>
      <c r="E13" s="94">
        <f>IFERROR('Cenova nabidka CNG'!$I13*'Cenova nabidka CNG'!$F13*'Vypocty indexu'!F49,0)</f>
        <v>0</v>
      </c>
      <c r="F13" s="94">
        <f>IFERROR('Cenova nabidka CNG'!$I13*'Cenova nabidka CNG'!$F13*'Vypocty indexu'!G49,0)</f>
        <v>0</v>
      </c>
      <c r="G13" s="94">
        <f>IFERROR('Cenova nabidka CNG'!$I13*'Cenova nabidka CNG'!$F13*'Vypocty indexu'!H49,0)</f>
        <v>0</v>
      </c>
      <c r="H13" s="94">
        <f>IFERROR('Cenova nabidka CNG'!$I13*'Cenova nabidka CNG'!$F13*'Vypocty indexu'!I49,0)</f>
        <v>0</v>
      </c>
      <c r="I13" s="94">
        <f>IFERROR('Cenova nabidka CNG'!$I13*'Cenova nabidka CNG'!$F13*'Vypocty indexu'!J49,0)</f>
        <v>0</v>
      </c>
      <c r="J13" s="94">
        <f>IFERROR('Cenova nabidka CNG'!$I13*'Cenova nabidka CNG'!$F13*'Vypocty indexu'!K49,0)</f>
        <v>0</v>
      </c>
      <c r="K13" s="94">
        <f>IFERROR('Cenova nabidka CNG'!$I13*'Cenova nabidka CNG'!$F13*'Vypocty indexu'!L49,0)</f>
        <v>0</v>
      </c>
      <c r="L13" s="94">
        <f>IFERROR('Cenova nabidka CNG'!$I13*'Cenova nabidka CNG'!$F13*'Vypocty indexu'!M49,0)</f>
        <v>0</v>
      </c>
      <c r="M13" s="94">
        <f>IFERROR('Cenova nabidka CNG'!$I13*'Cenova nabidka CNG'!$F13*'Vypocty indexu'!N49,0)</f>
        <v>0</v>
      </c>
      <c r="N13" s="94">
        <f>IFERROR('Cenova nabidka CNG'!$I13*'Cenova nabidka CNG'!$F13*'Vypocty indexu'!O49,0)</f>
        <v>0</v>
      </c>
    </row>
    <row r="14" spans="2:16384" outlineLevel="1">
      <c r="B14" s="46" t="s">
        <v>23</v>
      </c>
      <c r="C14" s="37" t="s">
        <v>49</v>
      </c>
      <c r="D14" s="151"/>
      <c r="E14" s="94">
        <f>IFERROR('Cenova nabidka CNG'!$I14*'Cenova nabidka CNG'!$F14*'Vypocty indexu'!F50,0)</f>
        <v>0</v>
      </c>
      <c r="F14" s="94">
        <f>IFERROR('Cenova nabidka CNG'!$I14*'Cenova nabidka CNG'!$F14*'Vypocty indexu'!G50,0)</f>
        <v>0</v>
      </c>
      <c r="G14" s="94">
        <f>IFERROR('Cenova nabidka CNG'!$I14*'Cenova nabidka CNG'!$F14*'Vypocty indexu'!H50,0)</f>
        <v>0</v>
      </c>
      <c r="H14" s="94">
        <f>IFERROR('Cenova nabidka CNG'!$I14*'Cenova nabidka CNG'!$F14*'Vypocty indexu'!I50,0)</f>
        <v>0</v>
      </c>
      <c r="I14" s="94">
        <f>IFERROR('Cenova nabidka CNG'!$I14*'Cenova nabidka CNG'!$F14*'Vypocty indexu'!J50,0)</f>
        <v>0</v>
      </c>
      <c r="J14" s="94">
        <f>IFERROR('Cenova nabidka CNG'!$I14*'Cenova nabidka CNG'!$F14*'Vypocty indexu'!K50,0)</f>
        <v>0</v>
      </c>
      <c r="K14" s="94">
        <f>IFERROR('Cenova nabidka CNG'!$I14*'Cenova nabidka CNG'!$F14*'Vypocty indexu'!L50,0)</f>
        <v>0</v>
      </c>
      <c r="L14" s="94">
        <f>IFERROR('Cenova nabidka CNG'!$I14*'Cenova nabidka CNG'!$F14*'Vypocty indexu'!M50,0)</f>
        <v>0</v>
      </c>
      <c r="M14" s="94">
        <f>IFERROR('Cenova nabidka CNG'!$I14*'Cenova nabidka CNG'!$F14*'Vypocty indexu'!N50,0)</f>
        <v>0</v>
      </c>
      <c r="N14" s="94">
        <f>IFERROR('Cenova nabidka CNG'!$I14*'Cenova nabidka CNG'!$F14*'Vypocty indexu'!O50,0)</f>
        <v>0</v>
      </c>
    </row>
    <row r="15" spans="2:16384" s="40" customFormat="1" outlineLevel="1">
      <c r="B15" s="46" t="s">
        <v>24</v>
      </c>
      <c r="C15" s="37" t="s">
        <v>50</v>
      </c>
      <c r="D15" s="151"/>
      <c r="E15" s="94">
        <f>IFERROR('Cenova nabidka CNG'!$I15*'Cenova nabidka CNG'!$F15*'Vypocty indexu'!F51,0)</f>
        <v>0</v>
      </c>
      <c r="F15" s="94">
        <f>IFERROR('Cenova nabidka CNG'!$I15*'Cenova nabidka CNG'!$F15*'Vypocty indexu'!G51,0)</f>
        <v>0</v>
      </c>
      <c r="G15" s="94">
        <f>IFERROR('Cenova nabidka CNG'!$I15*'Cenova nabidka CNG'!$F15*'Vypocty indexu'!H51,0)</f>
        <v>0</v>
      </c>
      <c r="H15" s="94">
        <f>IFERROR('Cenova nabidka CNG'!$I15*'Cenova nabidka CNG'!$F15*'Vypocty indexu'!I51,0)</f>
        <v>0</v>
      </c>
      <c r="I15" s="94">
        <f>IFERROR('Cenova nabidka CNG'!$I15*'Cenova nabidka CNG'!$F15*'Vypocty indexu'!J51,0)</f>
        <v>0</v>
      </c>
      <c r="J15" s="94">
        <f>IFERROR('Cenova nabidka CNG'!$I15*'Cenova nabidka CNG'!$F15*'Vypocty indexu'!K51,0)</f>
        <v>0</v>
      </c>
      <c r="K15" s="94">
        <f>IFERROR('Cenova nabidka CNG'!$I15*'Cenova nabidka CNG'!$F15*'Vypocty indexu'!L51,0)</f>
        <v>0</v>
      </c>
      <c r="L15" s="94">
        <f>IFERROR('Cenova nabidka CNG'!$I15*'Cenova nabidka CNG'!$F15*'Vypocty indexu'!M51,0)</f>
        <v>0</v>
      </c>
      <c r="M15" s="94">
        <f>IFERROR('Cenova nabidka CNG'!$I15*'Cenova nabidka CNG'!$F15*'Vypocty indexu'!N51,0)</f>
        <v>0</v>
      </c>
      <c r="N15" s="94">
        <f>IFERROR('Cenova nabidka CNG'!$I15*'Cenova nabidka CNG'!$F15*'Vypocty indexu'!O51,0)</f>
        <v>0</v>
      </c>
    </row>
    <row r="16" spans="2:16384" s="40" customFormat="1" outlineLevel="1">
      <c r="B16" s="46" t="s">
        <v>33</v>
      </c>
      <c r="C16" s="37" t="s">
        <v>51</v>
      </c>
      <c r="D16" s="151"/>
      <c r="E16" s="94">
        <f>IFERROR('Cenova nabidka CNG'!$I16*'Cenova nabidka CNG'!$F16*'Vypocty indexu'!F52,0)</f>
        <v>0</v>
      </c>
      <c r="F16" s="94">
        <f>IFERROR('Cenova nabidka CNG'!$I16*'Cenova nabidka CNG'!$F16*'Vypocty indexu'!G52,0)</f>
        <v>0</v>
      </c>
      <c r="G16" s="94">
        <f>IFERROR('Cenova nabidka CNG'!$I16*'Cenova nabidka CNG'!$F16*'Vypocty indexu'!H52,0)</f>
        <v>0</v>
      </c>
      <c r="H16" s="94">
        <f>IFERROR('Cenova nabidka CNG'!$I16*'Cenova nabidka CNG'!$F16*'Vypocty indexu'!I52,0)</f>
        <v>0</v>
      </c>
      <c r="I16" s="94">
        <f>IFERROR('Cenova nabidka CNG'!$I16*'Cenova nabidka CNG'!$F16*'Vypocty indexu'!J52,0)</f>
        <v>0</v>
      </c>
      <c r="J16" s="94">
        <f>IFERROR('Cenova nabidka CNG'!$I16*'Cenova nabidka CNG'!$F16*'Vypocty indexu'!K52,0)</f>
        <v>0</v>
      </c>
      <c r="K16" s="94">
        <f>IFERROR('Cenova nabidka CNG'!$I16*'Cenova nabidka CNG'!$F16*'Vypocty indexu'!L52,0)</f>
        <v>0</v>
      </c>
      <c r="L16" s="94">
        <f>IFERROR('Cenova nabidka CNG'!$I16*'Cenova nabidka CNG'!$F16*'Vypocty indexu'!M52,0)</f>
        <v>0</v>
      </c>
      <c r="M16" s="94">
        <f>IFERROR('Cenova nabidka CNG'!$I16*'Cenova nabidka CNG'!$F16*'Vypocty indexu'!N52,0)</f>
        <v>0</v>
      </c>
      <c r="N16" s="94">
        <f>IFERROR('Cenova nabidka CNG'!$I16*'Cenova nabidka CNG'!$F16*'Vypocty indexu'!O52,0)</f>
        <v>0</v>
      </c>
    </row>
    <row r="17" spans="2:15" s="40" customFormat="1" outlineLevel="1">
      <c r="B17" s="46" t="s">
        <v>34</v>
      </c>
      <c r="C17" s="37" t="s">
        <v>52</v>
      </c>
      <c r="D17" s="151"/>
      <c r="E17" s="94">
        <f>IFERROR('Cenova nabidka CNG'!$I17*'Cenova nabidka CNG'!$F17*'Vypocty indexu'!F53,0)</f>
        <v>0</v>
      </c>
      <c r="F17" s="94">
        <f>IFERROR('Cenova nabidka CNG'!$I17*'Cenova nabidka CNG'!$F17*'Vypocty indexu'!G53,0)</f>
        <v>0</v>
      </c>
      <c r="G17" s="94">
        <f>IFERROR('Cenova nabidka CNG'!$I17*'Cenova nabidka CNG'!$F17*'Vypocty indexu'!H53,0)</f>
        <v>0</v>
      </c>
      <c r="H17" s="94">
        <f>IFERROR('Cenova nabidka CNG'!$I17*'Cenova nabidka CNG'!$F17*'Vypocty indexu'!I53,0)</f>
        <v>0</v>
      </c>
      <c r="I17" s="94">
        <f>IFERROR('Cenova nabidka CNG'!$I17*'Cenova nabidka CNG'!$F17*'Vypocty indexu'!J53,0)</f>
        <v>0</v>
      </c>
      <c r="J17" s="94">
        <f>IFERROR('Cenova nabidka CNG'!$I17*'Cenova nabidka CNG'!$F17*'Vypocty indexu'!K53,0)</f>
        <v>0</v>
      </c>
      <c r="K17" s="94">
        <f>IFERROR('Cenova nabidka CNG'!$I17*'Cenova nabidka CNG'!$F17*'Vypocty indexu'!L53,0)</f>
        <v>0</v>
      </c>
      <c r="L17" s="94">
        <f>IFERROR('Cenova nabidka CNG'!$I17*'Cenova nabidka CNG'!$F17*'Vypocty indexu'!M53,0)</f>
        <v>0</v>
      </c>
      <c r="M17" s="94">
        <f>IFERROR('Cenova nabidka CNG'!$I17*'Cenova nabidka CNG'!$F17*'Vypocty indexu'!N53,0)</f>
        <v>0</v>
      </c>
      <c r="N17" s="94">
        <f>IFERROR('Cenova nabidka CNG'!$I17*'Cenova nabidka CNG'!$F17*'Vypocty indexu'!O53,0)</f>
        <v>0</v>
      </c>
    </row>
    <row r="18" spans="2:15" s="40" customFormat="1" outlineLevel="1">
      <c r="B18" s="46">
        <v>18</v>
      </c>
      <c r="C18" s="37" t="s">
        <v>6</v>
      </c>
      <c r="D18" s="151"/>
      <c r="E18" s="94">
        <f>IFERROR('Cenova nabidka CNG'!$I18*'Cenova nabidka CNG'!$F18*'Vypocty indexu'!F54,0)</f>
        <v>0</v>
      </c>
      <c r="F18" s="94">
        <f>IFERROR('Cenova nabidka CNG'!$I18*'Cenova nabidka CNG'!$F18*'Vypocty indexu'!G54,0)</f>
        <v>0</v>
      </c>
      <c r="G18" s="94">
        <f>IFERROR('Cenova nabidka CNG'!$I18*'Cenova nabidka CNG'!$F18*'Vypocty indexu'!H54,0)</f>
        <v>0</v>
      </c>
      <c r="H18" s="94">
        <f>IFERROR('Cenova nabidka CNG'!$I18*'Cenova nabidka CNG'!$F18*'Vypocty indexu'!I54,0)</f>
        <v>0</v>
      </c>
      <c r="I18" s="94">
        <f>IFERROR('Cenova nabidka CNG'!$I18*'Cenova nabidka CNG'!$F18*'Vypocty indexu'!J54,0)</f>
        <v>0</v>
      </c>
      <c r="J18" s="94">
        <f>IFERROR('Cenova nabidka CNG'!$I18*'Cenova nabidka CNG'!$F18*'Vypocty indexu'!K54,0)</f>
        <v>0</v>
      </c>
      <c r="K18" s="94">
        <f>IFERROR('Cenova nabidka CNG'!$I18*'Cenova nabidka CNG'!$F18*'Vypocty indexu'!L54,0)</f>
        <v>0</v>
      </c>
      <c r="L18" s="94">
        <f>IFERROR('Cenova nabidka CNG'!$I18*'Cenova nabidka CNG'!$F18*'Vypocty indexu'!M54,0)</f>
        <v>0</v>
      </c>
      <c r="M18" s="94">
        <f>IFERROR('Cenova nabidka CNG'!$I18*'Cenova nabidka CNG'!$F18*'Vypocty indexu'!N54,0)</f>
        <v>0</v>
      </c>
      <c r="N18" s="94">
        <f>IFERROR('Cenova nabidka CNG'!$I18*'Cenova nabidka CNG'!$F18*'Vypocty indexu'!O54,0)</f>
        <v>0</v>
      </c>
    </row>
    <row r="19" spans="2:15" s="40" customFormat="1" outlineLevel="1">
      <c r="B19" s="46">
        <v>19</v>
      </c>
      <c r="C19" s="37" t="s">
        <v>7</v>
      </c>
      <c r="D19" s="151"/>
      <c r="E19" s="94">
        <f>IFERROR('Cenova nabidka CNG'!$I19*'Cenova nabidka CNG'!$F19*'Vypocty indexu'!F55,0)</f>
        <v>0</v>
      </c>
      <c r="F19" s="94">
        <f>IFERROR('Cenova nabidka CNG'!$I19*'Cenova nabidka CNG'!$F19*'Vypocty indexu'!G55,0)</f>
        <v>0</v>
      </c>
      <c r="G19" s="94">
        <f>IFERROR('Cenova nabidka CNG'!$I19*'Cenova nabidka CNG'!$F19*'Vypocty indexu'!H55,0)</f>
        <v>0</v>
      </c>
      <c r="H19" s="94">
        <f>IFERROR('Cenova nabidka CNG'!$I19*'Cenova nabidka CNG'!$F19*'Vypocty indexu'!I55,0)</f>
        <v>0</v>
      </c>
      <c r="I19" s="94">
        <f>IFERROR('Cenova nabidka CNG'!$I19*'Cenova nabidka CNG'!$F19*'Vypocty indexu'!J55,0)</f>
        <v>0</v>
      </c>
      <c r="J19" s="94">
        <f>IFERROR('Cenova nabidka CNG'!$I19*'Cenova nabidka CNG'!$F19*'Vypocty indexu'!K55,0)</f>
        <v>0</v>
      </c>
      <c r="K19" s="94">
        <f>IFERROR('Cenova nabidka CNG'!$I19*'Cenova nabidka CNG'!$F19*'Vypocty indexu'!L55,0)</f>
        <v>0</v>
      </c>
      <c r="L19" s="94">
        <f>IFERROR('Cenova nabidka CNG'!$I19*'Cenova nabidka CNG'!$F19*'Vypocty indexu'!M55,0)</f>
        <v>0</v>
      </c>
      <c r="M19" s="94">
        <f>IFERROR('Cenova nabidka CNG'!$I19*'Cenova nabidka CNG'!$F19*'Vypocty indexu'!N55,0)</f>
        <v>0</v>
      </c>
      <c r="N19" s="94">
        <f>IFERROR('Cenova nabidka CNG'!$I19*'Cenova nabidka CNG'!$F19*'Vypocty indexu'!O55,0)</f>
        <v>0</v>
      </c>
    </row>
    <row r="20" spans="2:15" s="40" customFormat="1" outlineLevel="1">
      <c r="B20" s="46">
        <v>20</v>
      </c>
      <c r="C20" s="37" t="s">
        <v>8</v>
      </c>
      <c r="D20" s="151"/>
      <c r="E20" s="94">
        <f>IFERROR('Cenova nabidka CNG'!$I20*'Cenova nabidka CNG'!$F20*'Vypocty indexu'!F56,0)</f>
        <v>0</v>
      </c>
      <c r="F20" s="94">
        <f>IFERROR('Cenova nabidka CNG'!$I20*'Cenova nabidka CNG'!$F20*'Vypocty indexu'!G56,0)</f>
        <v>0</v>
      </c>
      <c r="G20" s="94">
        <f>IFERROR('Cenova nabidka CNG'!$I20*'Cenova nabidka CNG'!$F20*'Vypocty indexu'!H56,0)</f>
        <v>0</v>
      </c>
      <c r="H20" s="94">
        <f>IFERROR('Cenova nabidka CNG'!$I20*'Cenova nabidka CNG'!$F20*'Vypocty indexu'!I56,0)</f>
        <v>0</v>
      </c>
      <c r="I20" s="94">
        <f>IFERROR('Cenova nabidka CNG'!$I20*'Cenova nabidka CNG'!$F20*'Vypocty indexu'!J56,0)</f>
        <v>0</v>
      </c>
      <c r="J20" s="94">
        <f>IFERROR('Cenova nabidka CNG'!$I20*'Cenova nabidka CNG'!$F20*'Vypocty indexu'!K56,0)</f>
        <v>0</v>
      </c>
      <c r="K20" s="94">
        <f>IFERROR('Cenova nabidka CNG'!$I20*'Cenova nabidka CNG'!$F20*'Vypocty indexu'!L56,0)</f>
        <v>0</v>
      </c>
      <c r="L20" s="94">
        <f>IFERROR('Cenova nabidka CNG'!$I20*'Cenova nabidka CNG'!$F20*'Vypocty indexu'!M56,0)</f>
        <v>0</v>
      </c>
      <c r="M20" s="94">
        <f>IFERROR('Cenova nabidka CNG'!$I20*'Cenova nabidka CNG'!$F20*'Vypocty indexu'!N56,0)</f>
        <v>0</v>
      </c>
      <c r="N20" s="94">
        <f>IFERROR('Cenova nabidka CNG'!$I20*'Cenova nabidka CNG'!$F20*'Vypocty indexu'!O56,0)</f>
        <v>0</v>
      </c>
    </row>
    <row r="21" spans="2:15" s="40" customFormat="1" outlineLevel="1">
      <c r="B21" s="46">
        <v>21</v>
      </c>
      <c r="C21" s="37" t="s">
        <v>9</v>
      </c>
      <c r="D21" s="151"/>
      <c r="E21" s="94">
        <f>IFERROR('Cenova nabidka CNG'!$I21*'Cenova nabidka CNG'!$F21*'Vypocty indexu'!F57,0)</f>
        <v>0</v>
      </c>
      <c r="F21" s="94">
        <f>IFERROR('Cenova nabidka CNG'!$I21*'Cenova nabidka CNG'!$F21*'Vypocty indexu'!G57,0)</f>
        <v>0</v>
      </c>
      <c r="G21" s="94">
        <f>IFERROR('Cenova nabidka CNG'!$I21*'Cenova nabidka CNG'!$F21*'Vypocty indexu'!H57,0)</f>
        <v>0</v>
      </c>
      <c r="H21" s="94">
        <f>IFERROR('Cenova nabidka CNG'!$I21*'Cenova nabidka CNG'!$F21*'Vypocty indexu'!I57,0)</f>
        <v>0</v>
      </c>
      <c r="I21" s="94">
        <f>IFERROR('Cenova nabidka CNG'!$I21*'Cenova nabidka CNG'!$F21*'Vypocty indexu'!J57,0)</f>
        <v>0</v>
      </c>
      <c r="J21" s="94">
        <f>IFERROR('Cenova nabidka CNG'!$I21*'Cenova nabidka CNG'!$F21*'Vypocty indexu'!K57,0)</f>
        <v>0</v>
      </c>
      <c r="K21" s="94">
        <f>IFERROR('Cenova nabidka CNG'!$I21*'Cenova nabidka CNG'!$F21*'Vypocty indexu'!L57,0)</f>
        <v>0</v>
      </c>
      <c r="L21" s="94">
        <f>IFERROR('Cenova nabidka CNG'!$I21*'Cenova nabidka CNG'!$F21*'Vypocty indexu'!M57,0)</f>
        <v>0</v>
      </c>
      <c r="M21" s="94">
        <f>IFERROR('Cenova nabidka CNG'!$I21*'Cenova nabidka CNG'!$F21*'Vypocty indexu'!N57,0)</f>
        <v>0</v>
      </c>
      <c r="N21" s="94">
        <f>IFERROR('Cenova nabidka CNG'!$I21*'Cenova nabidka CNG'!$F21*'Vypocty indexu'!O57,0)</f>
        <v>0</v>
      </c>
    </row>
    <row r="22" spans="2:15" s="40" customFormat="1" outlineLevel="1">
      <c r="B22" s="46">
        <v>22</v>
      </c>
      <c r="C22" s="37" t="s">
        <v>10</v>
      </c>
      <c r="D22" s="151"/>
      <c r="E22" s="94">
        <f>IFERROR('Cenova nabidka CNG'!$I22*'Cenova nabidka CNG'!$F22*'Vypocty indexu'!F58,0)</f>
        <v>0</v>
      </c>
      <c r="F22" s="94">
        <f>IFERROR('Cenova nabidka CNG'!$I22*'Cenova nabidka CNG'!$F22*'Vypocty indexu'!G58,0)</f>
        <v>0</v>
      </c>
      <c r="G22" s="94">
        <f>IFERROR('Cenova nabidka CNG'!$I22*'Cenova nabidka CNG'!$F22*'Vypocty indexu'!H58,0)</f>
        <v>0</v>
      </c>
      <c r="H22" s="94">
        <f>IFERROR('Cenova nabidka CNG'!$I22*'Cenova nabidka CNG'!$F22*'Vypocty indexu'!I58,0)</f>
        <v>0</v>
      </c>
      <c r="I22" s="94">
        <f>IFERROR('Cenova nabidka CNG'!$I22*'Cenova nabidka CNG'!$F22*'Vypocty indexu'!J58,0)</f>
        <v>0</v>
      </c>
      <c r="J22" s="94">
        <f>IFERROR('Cenova nabidka CNG'!$I22*'Cenova nabidka CNG'!$F22*'Vypocty indexu'!K58,0)</f>
        <v>0</v>
      </c>
      <c r="K22" s="94">
        <f>IFERROR('Cenova nabidka CNG'!$I22*'Cenova nabidka CNG'!$F22*'Vypocty indexu'!L58,0)</f>
        <v>0</v>
      </c>
      <c r="L22" s="94">
        <f>IFERROR('Cenova nabidka CNG'!$I22*'Cenova nabidka CNG'!$F22*'Vypocty indexu'!M58,0)</f>
        <v>0</v>
      </c>
      <c r="M22" s="94">
        <f>IFERROR('Cenova nabidka CNG'!$I22*'Cenova nabidka CNG'!$F22*'Vypocty indexu'!N58,0)</f>
        <v>0</v>
      </c>
      <c r="N22" s="94">
        <f>IFERROR('Cenova nabidka CNG'!$I22*'Cenova nabidka CNG'!$F22*'Vypocty indexu'!O58,0)</f>
        <v>0</v>
      </c>
    </row>
    <row r="23" spans="2:15" s="40" customFormat="1" outlineLevel="1">
      <c r="B23" s="46">
        <v>23</v>
      </c>
      <c r="C23" s="37" t="s">
        <v>11</v>
      </c>
      <c r="D23" s="151"/>
      <c r="E23" s="94">
        <f>IFERROR('Cenova nabidka CNG'!$I23*'Cenova nabidka CNG'!$F23*'Vypocty indexu'!F59,0)</f>
        <v>0</v>
      </c>
      <c r="F23" s="94">
        <f>IFERROR('Cenova nabidka CNG'!$I23*'Cenova nabidka CNG'!$F23*'Vypocty indexu'!G59,0)</f>
        <v>0</v>
      </c>
      <c r="G23" s="94">
        <f>IFERROR('Cenova nabidka CNG'!$I23*'Cenova nabidka CNG'!$F23*'Vypocty indexu'!H59,0)</f>
        <v>0</v>
      </c>
      <c r="H23" s="94">
        <f>IFERROR('Cenova nabidka CNG'!$I23*'Cenova nabidka CNG'!$F23*'Vypocty indexu'!I59,0)</f>
        <v>0</v>
      </c>
      <c r="I23" s="94">
        <f>IFERROR('Cenova nabidka CNG'!$I23*'Cenova nabidka CNG'!$F23*'Vypocty indexu'!J59,0)</f>
        <v>0</v>
      </c>
      <c r="J23" s="94">
        <f>IFERROR('Cenova nabidka CNG'!$I23*'Cenova nabidka CNG'!$F23*'Vypocty indexu'!K59,0)</f>
        <v>0</v>
      </c>
      <c r="K23" s="94">
        <f>IFERROR('Cenova nabidka CNG'!$I23*'Cenova nabidka CNG'!$F23*'Vypocty indexu'!L59,0)</f>
        <v>0</v>
      </c>
      <c r="L23" s="94">
        <f>IFERROR('Cenova nabidka CNG'!$I23*'Cenova nabidka CNG'!$F23*'Vypocty indexu'!M59,0)</f>
        <v>0</v>
      </c>
      <c r="M23" s="94">
        <f>IFERROR('Cenova nabidka CNG'!$I23*'Cenova nabidka CNG'!$F23*'Vypocty indexu'!N59,0)</f>
        <v>0</v>
      </c>
      <c r="N23" s="94">
        <f>IFERROR('Cenova nabidka CNG'!$I23*'Cenova nabidka CNG'!$F23*'Vypocty indexu'!O59,0)</f>
        <v>0</v>
      </c>
    </row>
    <row r="24" spans="2:15" s="40" customFormat="1" outlineLevel="1">
      <c r="B24" s="46">
        <v>24</v>
      </c>
      <c r="C24" s="37" t="s">
        <v>12</v>
      </c>
      <c r="D24" s="151"/>
      <c r="E24" s="94">
        <f>IFERROR('Cenova nabidka CNG'!$I24*'Cenova nabidka CNG'!$F24*'Vypocty indexu'!F60,0)</f>
        <v>0</v>
      </c>
      <c r="F24" s="94">
        <f>IFERROR('Cenova nabidka CNG'!$I24*'Cenova nabidka CNG'!$F24*'Vypocty indexu'!G60,0)</f>
        <v>0</v>
      </c>
      <c r="G24" s="94">
        <f>IFERROR('Cenova nabidka CNG'!$I24*'Cenova nabidka CNG'!$F24*'Vypocty indexu'!H60,0)</f>
        <v>0</v>
      </c>
      <c r="H24" s="94">
        <f>IFERROR('Cenova nabidka CNG'!$I24*'Cenova nabidka CNG'!$F24*'Vypocty indexu'!I60,0)</f>
        <v>0</v>
      </c>
      <c r="I24" s="94">
        <f>IFERROR('Cenova nabidka CNG'!$I24*'Cenova nabidka CNG'!$F24*'Vypocty indexu'!J60,0)</f>
        <v>0</v>
      </c>
      <c r="J24" s="94">
        <f>IFERROR('Cenova nabidka CNG'!$I24*'Cenova nabidka CNG'!$F24*'Vypocty indexu'!K60,0)</f>
        <v>0</v>
      </c>
      <c r="K24" s="94">
        <f>IFERROR('Cenova nabidka CNG'!$I24*'Cenova nabidka CNG'!$F24*'Vypocty indexu'!L60,0)</f>
        <v>0</v>
      </c>
      <c r="L24" s="94">
        <f>IFERROR('Cenova nabidka CNG'!$I24*'Cenova nabidka CNG'!$F24*'Vypocty indexu'!M60,0)</f>
        <v>0</v>
      </c>
      <c r="M24" s="94">
        <f>IFERROR('Cenova nabidka CNG'!$I24*'Cenova nabidka CNG'!$F24*'Vypocty indexu'!N60,0)</f>
        <v>0</v>
      </c>
      <c r="N24" s="94">
        <f>IFERROR('Cenova nabidka CNG'!$I24*'Cenova nabidka CNG'!$F24*'Vypocty indexu'!O60,0)</f>
        <v>0</v>
      </c>
    </row>
    <row r="25" spans="2:15" s="40" customFormat="1" outlineLevel="1">
      <c r="B25" s="46">
        <v>25</v>
      </c>
      <c r="C25" s="37" t="s">
        <v>13</v>
      </c>
      <c r="D25" s="151"/>
      <c r="E25" s="94">
        <f>IFERROR('Cenova nabidka CNG'!$I25*'Cenova nabidka CNG'!$F25*'Vypocty indexu'!F61,0)</f>
        <v>0</v>
      </c>
      <c r="F25" s="94">
        <f>IFERROR('Cenova nabidka CNG'!$I25*'Cenova nabidka CNG'!$F25*'Vypocty indexu'!G61,0)</f>
        <v>0</v>
      </c>
      <c r="G25" s="94">
        <f>IFERROR('Cenova nabidka CNG'!$I25*'Cenova nabidka CNG'!$F25*'Vypocty indexu'!H61,0)</f>
        <v>0</v>
      </c>
      <c r="H25" s="94">
        <f>IFERROR('Cenova nabidka CNG'!$I25*'Cenova nabidka CNG'!$F25*'Vypocty indexu'!I61,0)</f>
        <v>0</v>
      </c>
      <c r="I25" s="94">
        <f>IFERROR('Cenova nabidka CNG'!$I25*'Cenova nabidka CNG'!$F25*'Vypocty indexu'!J61,0)</f>
        <v>0</v>
      </c>
      <c r="J25" s="94">
        <f>IFERROR('Cenova nabidka CNG'!$I25*'Cenova nabidka CNG'!$F25*'Vypocty indexu'!K61,0)</f>
        <v>0</v>
      </c>
      <c r="K25" s="94">
        <f>IFERROR('Cenova nabidka CNG'!$I25*'Cenova nabidka CNG'!$F25*'Vypocty indexu'!L61,0)</f>
        <v>0</v>
      </c>
      <c r="L25" s="94">
        <f>IFERROR('Cenova nabidka CNG'!$I25*'Cenova nabidka CNG'!$F25*'Vypocty indexu'!M61,0)</f>
        <v>0</v>
      </c>
      <c r="M25" s="94">
        <f>IFERROR('Cenova nabidka CNG'!$I25*'Cenova nabidka CNG'!$F25*'Vypocty indexu'!N61,0)</f>
        <v>0</v>
      </c>
      <c r="N25" s="94">
        <f>IFERROR('Cenova nabidka CNG'!$I25*'Cenova nabidka CNG'!$F25*'Vypocty indexu'!O61,0)</f>
        <v>0</v>
      </c>
    </row>
    <row r="26" spans="2:15" s="40" customFormat="1" outlineLevel="1">
      <c r="B26" s="57"/>
      <c r="C26" s="37"/>
      <c r="D26" s="151"/>
      <c r="E26" s="532"/>
      <c r="F26" s="532"/>
      <c r="G26" s="532"/>
      <c r="H26" s="532"/>
      <c r="I26" s="532"/>
      <c r="J26" s="532"/>
      <c r="K26" s="532"/>
      <c r="L26" s="532"/>
      <c r="M26" s="532"/>
      <c r="N26" s="532"/>
    </row>
    <row r="27" spans="2:15" s="40" customFormat="1" outlineLevel="1">
      <c r="B27" s="46">
        <v>97</v>
      </c>
      <c r="C27" s="37" t="s">
        <v>68</v>
      </c>
      <c r="D27" s="151"/>
      <c r="E27" s="94">
        <f>IFERROR('Cenova nabidka CNG'!$I27*'Cenova nabidka CNG'!$F27*'Vypocty indexu'!F63,0)</f>
        <v>0</v>
      </c>
      <c r="F27" s="94">
        <f>IFERROR('Cenova nabidka CNG'!$I27*'Cenova nabidka CNG'!$F27*'Vypocty indexu'!G63,0)</f>
        <v>0</v>
      </c>
      <c r="G27" s="94">
        <f>IFERROR('Cenova nabidka CNG'!$I27*'Cenova nabidka CNG'!$F27*'Vypocty indexu'!H63,0)</f>
        <v>0</v>
      </c>
      <c r="H27" s="94">
        <f>IFERROR('Cenova nabidka CNG'!$I27*'Cenova nabidka CNG'!$F27*'Vypocty indexu'!I63,0)</f>
        <v>0</v>
      </c>
      <c r="I27" s="94">
        <f>IFERROR('Cenova nabidka CNG'!$I27*'Cenova nabidka CNG'!$F27*'Vypocty indexu'!J63,0)</f>
        <v>0</v>
      </c>
      <c r="J27" s="94">
        <f>IFERROR('Cenova nabidka CNG'!$I27*'Cenova nabidka CNG'!$F27*'Vypocty indexu'!K63,0)</f>
        <v>0</v>
      </c>
      <c r="K27" s="94">
        <f>IFERROR('Cenova nabidka CNG'!$I27*'Cenova nabidka CNG'!$F27*'Vypocty indexu'!L63,0)</f>
        <v>0</v>
      </c>
      <c r="L27" s="94">
        <f>IFERROR('Cenova nabidka CNG'!$I27*'Cenova nabidka CNG'!$F27*'Vypocty indexu'!M63,0)</f>
        <v>0</v>
      </c>
      <c r="M27" s="94">
        <f>IFERROR('Cenova nabidka CNG'!$I27*'Cenova nabidka CNG'!$F27*'Vypocty indexu'!N63,0)</f>
        <v>0</v>
      </c>
      <c r="N27" s="94">
        <f>IFERROR('Cenova nabidka CNG'!$I27*'Cenova nabidka CNG'!$F27*'Vypocty indexu'!O63,0)</f>
        <v>0</v>
      </c>
    </row>
    <row r="28" spans="2:15" s="40" customFormat="1" outlineLevel="1">
      <c r="B28" s="46">
        <v>98</v>
      </c>
      <c r="C28" s="37" t="s">
        <v>37</v>
      </c>
      <c r="D28" s="151"/>
      <c r="E28" s="94">
        <f>IFERROR('Cenova nabidka CNG'!$I28*'Cenova nabidka CNG'!$F28*'Vypocty indexu'!F64,0)</f>
        <v>0</v>
      </c>
      <c r="F28" s="94">
        <f>IFERROR('Cenova nabidka CNG'!$I28*'Cenova nabidka CNG'!$F28*'Vypocty indexu'!G64,0)</f>
        <v>0</v>
      </c>
      <c r="G28" s="94">
        <f>IFERROR('Cenova nabidka CNG'!$I28*'Cenova nabidka CNG'!$F28*'Vypocty indexu'!H64,0)</f>
        <v>0</v>
      </c>
      <c r="H28" s="94">
        <f>IFERROR('Cenova nabidka CNG'!$I28*'Cenova nabidka CNG'!$F28*'Vypocty indexu'!I64,0)</f>
        <v>0</v>
      </c>
      <c r="I28" s="94">
        <f>IFERROR('Cenova nabidka CNG'!$I28*'Cenova nabidka CNG'!$F28*'Vypocty indexu'!J64,0)</f>
        <v>0</v>
      </c>
      <c r="J28" s="94">
        <f>IFERROR('Cenova nabidka CNG'!$I28*'Cenova nabidka CNG'!$F28*'Vypocty indexu'!K64,0)</f>
        <v>0</v>
      </c>
      <c r="K28" s="94">
        <f>IFERROR('Cenova nabidka CNG'!$I28*'Cenova nabidka CNG'!$F28*'Vypocty indexu'!L64,0)</f>
        <v>0</v>
      </c>
      <c r="L28" s="94">
        <f>IFERROR('Cenova nabidka CNG'!$I28*'Cenova nabidka CNG'!$F28*'Vypocty indexu'!M64,0)</f>
        <v>0</v>
      </c>
      <c r="M28" s="94">
        <f>IFERROR('Cenova nabidka CNG'!$I28*'Cenova nabidka CNG'!$F28*'Vypocty indexu'!N64,0)</f>
        <v>0</v>
      </c>
      <c r="N28" s="94">
        <f>IFERROR('Cenova nabidka CNG'!$I28*'Cenova nabidka CNG'!$F28*'Vypocty indexu'!O64,0)</f>
        <v>0</v>
      </c>
    </row>
    <row r="29" spans="2:15" s="6" customFormat="1">
      <c r="B29" s="148"/>
      <c r="C29" s="53" t="s">
        <v>225</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C30" s="146"/>
      <c r="D30" s="146"/>
      <c r="E30" s="146"/>
      <c r="F30" s="146"/>
      <c r="G30" s="146"/>
      <c r="H30" s="146"/>
      <c r="I30" s="146"/>
      <c r="J30" s="146"/>
      <c r="K30" s="146"/>
      <c r="L30" s="146"/>
      <c r="M30" s="146"/>
      <c r="N30" s="146"/>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sheetProtection algorithmName="SHA-512" hashValue="gEAgWstBtrFnzY6gWaD/VnCoFZc/ChsKOrX2UTUdDDO64lnlzN+lsg5wlxPH0nEYXdzv80tQcUOHNxbn1Ei9Gw==" saltValue="n2rmw1zXmbIhOFaP7Y1XgA=="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768E-16C9-4C21-82D6-2F394049A5D7}">
  <sheetPr codeName="List26"/>
  <dimension ref="A1:O59"/>
  <sheetViews>
    <sheetView zoomScaleNormal="100" zoomScaleSheetLayoutView="100" workbookViewId="0">
      <selection activeCell="C9" sqref="C9"/>
    </sheetView>
  </sheetViews>
  <sheetFormatPr defaultColWidth="0" defaultRowHeight="12.75" customHeight="1" zeroHeight="1" outlineLevelRow="1"/>
  <cols>
    <col min="1" max="1" width="4.7109375" style="5" customWidth="1"/>
    <col min="2" max="2" width="9.140625" style="5" customWidth="1"/>
    <col min="3" max="3" width="38.7109375" style="5" customWidth="1"/>
    <col min="4" max="14" width="10.7109375" style="5" customWidth="1"/>
    <col min="15" max="15" width="4.7109375" style="40" customWidth="1"/>
    <col min="16" max="16384" width="9.140625" style="5" hidden="1"/>
  </cols>
  <sheetData>
    <row r="1" spans="2:14" s="40" customFormat="1" ht="12.75" customHeight="1">
      <c r="B1" s="5"/>
      <c r="C1" s="5"/>
      <c r="D1" s="5"/>
      <c r="E1" s="5"/>
      <c r="F1"/>
      <c r="G1" s="5"/>
      <c r="H1" s="5"/>
      <c r="I1" s="5"/>
      <c r="J1" s="5"/>
      <c r="K1" s="495"/>
      <c r="L1" s="5"/>
      <c r="M1"/>
      <c r="N1" s="5"/>
    </row>
    <row r="2" spans="2:14" s="40" customFormat="1" ht="12.75" customHeight="1">
      <c r="B2" s="6" t="s">
        <v>227</v>
      </c>
      <c r="C2" s="5"/>
      <c r="D2" s="5"/>
      <c r="E2" s="6" t="s">
        <v>248</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5"/>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347"/>
      <c r="F7" s="347"/>
      <c r="G7" s="347"/>
      <c r="H7" s="347"/>
      <c r="I7" s="347"/>
      <c r="J7" s="347"/>
      <c r="K7" s="347"/>
      <c r="L7" s="347"/>
      <c r="M7" s="347"/>
      <c r="N7" s="347"/>
    </row>
    <row r="8" spans="2:14" s="40" customFormat="1" outlineLevel="1">
      <c r="B8" s="46" t="s">
        <v>16</v>
      </c>
      <c r="C8" s="37" t="s">
        <v>253</v>
      </c>
      <c r="D8" s="151"/>
      <c r="E8" s="94">
        <f>IFERROR('Cenova nabidka CNG'!$I8*'Cenova nabidka CNG'!$G8*'Vypocty indexu'!F44*('Vypocty behu'!D$27/'Vypocty behu'!D$26)*('Vypocty behu'!D$24/'Vypocty behu'!D$25),0)</f>
        <v>0</v>
      </c>
      <c r="F8" s="94">
        <f>IFERROR('Cenova nabidka CNG'!$I8*'Cenova nabidka CNG'!$G8*'Vypocty indexu'!G44*('Vypocty behu'!E$27/'Vypocty behu'!E$26)*('Vypocty behu'!E$24/'Vypocty behu'!E$25),0)</f>
        <v>0</v>
      </c>
      <c r="G8" s="94">
        <f>IFERROR('Cenova nabidka CNG'!$I8*'Cenova nabidka CNG'!$G8*'Vypocty indexu'!H44*('Vypocty behu'!F$27/'Vypocty behu'!F$26)*('Vypocty behu'!F$24/'Vypocty behu'!F$25),0)</f>
        <v>0</v>
      </c>
      <c r="H8" s="94">
        <f>IFERROR('Cenova nabidka CNG'!$I8*'Cenova nabidka CNG'!$G8*'Vypocty indexu'!I44*('Vypocty behu'!G$27/'Vypocty behu'!G$26)*('Vypocty behu'!G$24/'Vypocty behu'!G$25),0)</f>
        <v>0</v>
      </c>
      <c r="I8" s="94">
        <f>IFERROR('Cenova nabidka CNG'!$I8*'Cenova nabidka CNG'!$G8*'Vypocty indexu'!J44*('Vypocty behu'!H$27/'Vypocty behu'!H$26)*('Vypocty behu'!H$24/'Vypocty behu'!H$25),0)</f>
        <v>0</v>
      </c>
      <c r="J8" s="94">
        <f>IFERROR('Cenova nabidka CNG'!$I8*'Cenova nabidka CNG'!$G8*'Vypocty indexu'!K44*('Vypocty behu'!I$27/'Vypocty behu'!I$26)*('Vypocty behu'!I$24/'Vypocty behu'!I$25),0)</f>
        <v>0</v>
      </c>
      <c r="K8" s="94">
        <f>IFERROR('Cenova nabidka CNG'!$I8*'Cenova nabidka CNG'!$G8*'Vypocty indexu'!L44*('Vypocty behu'!J$27/'Vypocty behu'!J$26)*('Vypocty behu'!J$24/'Vypocty behu'!J$25),0)</f>
        <v>0</v>
      </c>
      <c r="L8" s="94">
        <f>IFERROR('Cenova nabidka CNG'!$I8*'Cenova nabidka CNG'!$G8*'Vypocty indexu'!M44*('Vypocty behu'!K$27/'Vypocty behu'!K$26)*('Vypocty behu'!K$24/'Vypocty behu'!K$25),0)</f>
        <v>0</v>
      </c>
      <c r="M8" s="94">
        <f>IFERROR('Cenova nabidka CNG'!$I8*'Cenova nabidka CNG'!$G8*'Vypocty indexu'!N44*('Vypocty behu'!L$27/'Vypocty behu'!L$26)*('Vypocty behu'!L$24/'Vypocty behu'!L$25),0)</f>
        <v>0</v>
      </c>
      <c r="N8" s="94">
        <f>IFERROR('Cenova nabidka CNG'!$I8*'Cenova nabidka CNG'!$G8*'Vypocty indexu'!O44*('Vypocty behu'!M$27/'Vypocty behu'!M$26)*('Vypocty behu'!M$24/'Vypocty behu'!M$25),0)</f>
        <v>0</v>
      </c>
    </row>
    <row r="9" spans="2:14" s="40" customFormat="1" outlineLevel="1">
      <c r="B9" s="46">
        <v>12</v>
      </c>
      <c r="C9" s="37" t="s">
        <v>1</v>
      </c>
      <c r="D9" s="151"/>
      <c r="E9" s="94">
        <f>IFERROR('Cenova nabidka CNG'!$I9*'Cenova nabidka CNG'!$G9*'Vypocty indexu'!F45*('Vypocty behu'!D$27/'Vypocty behu'!D$26)*('Vypocty behu'!D$24/'Vypocty behu'!D$25),0)</f>
        <v>0</v>
      </c>
      <c r="F9" s="94">
        <f>IFERROR('Cenova nabidka CNG'!$I9*'Cenova nabidka CNG'!$G9*'Vypocty indexu'!G45*('Vypocty behu'!E$27/'Vypocty behu'!E$26)*('Vypocty behu'!E$24/'Vypocty behu'!E$25),0)</f>
        <v>0</v>
      </c>
      <c r="G9" s="94">
        <f>IFERROR('Cenova nabidka CNG'!$I9*'Cenova nabidka CNG'!$G9*'Vypocty indexu'!H45*('Vypocty behu'!F$27/'Vypocty behu'!F$26)*('Vypocty behu'!F$24/'Vypocty behu'!F$25),0)</f>
        <v>0</v>
      </c>
      <c r="H9" s="94">
        <f>IFERROR('Cenova nabidka CNG'!$I9*'Cenova nabidka CNG'!$G9*'Vypocty indexu'!I45*('Vypocty behu'!G$27/'Vypocty behu'!G$26)*('Vypocty behu'!G$24/'Vypocty behu'!G$25),0)</f>
        <v>0</v>
      </c>
      <c r="I9" s="94">
        <f>IFERROR('Cenova nabidka CNG'!$I9*'Cenova nabidka CNG'!$G9*'Vypocty indexu'!J45*('Vypocty behu'!H$27/'Vypocty behu'!H$26)*('Vypocty behu'!H$24/'Vypocty behu'!H$25),0)</f>
        <v>0</v>
      </c>
      <c r="J9" s="94">
        <f>IFERROR('Cenova nabidka CNG'!$I9*'Cenova nabidka CNG'!$G9*'Vypocty indexu'!K45*('Vypocty behu'!I$27/'Vypocty behu'!I$26)*('Vypocty behu'!I$24/'Vypocty behu'!I$25),0)</f>
        <v>0</v>
      </c>
      <c r="K9" s="94">
        <f>IFERROR('Cenova nabidka CNG'!$I9*'Cenova nabidka CNG'!$G9*'Vypocty indexu'!L45*('Vypocty behu'!J$27/'Vypocty behu'!J$26)*('Vypocty behu'!J$24/'Vypocty behu'!J$25),0)</f>
        <v>0</v>
      </c>
      <c r="L9" s="94">
        <f>IFERROR('Cenova nabidka CNG'!$I9*'Cenova nabidka CNG'!$G9*'Vypocty indexu'!M45*('Vypocty behu'!K$27/'Vypocty behu'!K$26)*('Vypocty behu'!K$24/'Vypocty behu'!K$25),0)</f>
        <v>0</v>
      </c>
      <c r="M9" s="94">
        <f>IFERROR('Cenova nabidka CNG'!$I9*'Cenova nabidka CNG'!$G9*'Vypocty indexu'!N45*('Vypocty behu'!L$27/'Vypocty behu'!L$26)*('Vypocty behu'!L$24/'Vypocty behu'!L$25),0)</f>
        <v>0</v>
      </c>
      <c r="N9" s="94">
        <f>IFERROR('Cenova nabidka CNG'!$I9*'Cenova nabidka CNG'!$G9*'Vypocty indexu'!O45*('Vypocty behu'!M$27/'Vypocty behu'!M$26)*('Vypocty behu'!M$24/'Vypocty behu'!M$25),0)</f>
        <v>0</v>
      </c>
    </row>
    <row r="10" spans="2:14" s="40" customFormat="1" outlineLevel="1">
      <c r="B10" s="46">
        <v>13</v>
      </c>
      <c r="C10" s="37" t="s">
        <v>2</v>
      </c>
      <c r="D10" s="151"/>
      <c r="E10" s="94">
        <f>IFERROR('Cenova nabidka CNG'!$I10*'Cenova nabidka CNG'!$G10*'Vypocty indexu'!F46*('Vypocty behu'!D$27/'Vypocty behu'!D$26)*('Vypocty behu'!D$24/'Vypocty behu'!D$25),0)</f>
        <v>0</v>
      </c>
      <c r="F10" s="94">
        <f>IFERROR('Cenova nabidka CNG'!$I10*'Cenova nabidka CNG'!$G10*'Vypocty indexu'!G46*('Vypocty behu'!E$27/'Vypocty behu'!E$26)*('Vypocty behu'!E$24/'Vypocty behu'!E$25),0)</f>
        <v>0</v>
      </c>
      <c r="G10" s="94">
        <f>IFERROR('Cenova nabidka CNG'!$I10*'Cenova nabidka CNG'!$G10*'Vypocty indexu'!H46*('Vypocty behu'!F$27/'Vypocty behu'!F$26)*('Vypocty behu'!F$24/'Vypocty behu'!F$25),0)</f>
        <v>0</v>
      </c>
      <c r="H10" s="94">
        <f>IFERROR('Cenova nabidka CNG'!$I10*'Cenova nabidka CNG'!$G10*'Vypocty indexu'!I46*('Vypocty behu'!G$27/'Vypocty behu'!G$26)*('Vypocty behu'!G$24/'Vypocty behu'!G$25),0)</f>
        <v>0</v>
      </c>
      <c r="I10" s="94">
        <f>IFERROR('Cenova nabidka CNG'!$I10*'Cenova nabidka CNG'!$G10*'Vypocty indexu'!J46*('Vypocty behu'!H$27/'Vypocty behu'!H$26)*('Vypocty behu'!H$24/'Vypocty behu'!H$25),0)</f>
        <v>0</v>
      </c>
      <c r="J10" s="94">
        <f>IFERROR('Cenova nabidka CNG'!$I10*'Cenova nabidka CNG'!$G10*'Vypocty indexu'!K46*('Vypocty behu'!I$27/'Vypocty behu'!I$26)*('Vypocty behu'!I$24/'Vypocty behu'!I$25),0)</f>
        <v>0</v>
      </c>
      <c r="K10" s="94">
        <f>IFERROR('Cenova nabidka CNG'!$I10*'Cenova nabidka CNG'!$G10*'Vypocty indexu'!L46*('Vypocty behu'!J$27/'Vypocty behu'!J$26)*('Vypocty behu'!J$24/'Vypocty behu'!J$25),0)</f>
        <v>0</v>
      </c>
      <c r="L10" s="94">
        <f>IFERROR('Cenova nabidka CNG'!$I10*'Cenova nabidka CNG'!$G10*'Vypocty indexu'!M46*('Vypocty behu'!K$27/'Vypocty behu'!K$26)*('Vypocty behu'!K$24/'Vypocty behu'!K$25),0)</f>
        <v>0</v>
      </c>
      <c r="M10" s="94">
        <f>IFERROR('Cenova nabidka CNG'!$I10*'Cenova nabidka CNG'!$G10*'Vypocty indexu'!N46*('Vypocty behu'!L$27/'Vypocty behu'!L$26)*('Vypocty behu'!L$24/'Vypocty behu'!L$25),0)</f>
        <v>0</v>
      </c>
      <c r="N10" s="94">
        <f>IFERROR('Cenova nabidka CNG'!$I10*'Cenova nabidka CNG'!$G10*'Vypocty indexu'!O46*('Vypocty behu'!M$27/'Vypocty behu'!M$26)*('Vypocty behu'!M$24/'Vypocty behu'!M$25),0)</f>
        <v>0</v>
      </c>
    </row>
    <row r="11" spans="2:14" s="40" customFormat="1" outlineLevel="1">
      <c r="B11" s="46" t="s">
        <v>21</v>
      </c>
      <c r="C11" s="37" t="s">
        <v>47</v>
      </c>
      <c r="D11" s="151"/>
      <c r="E11" s="94">
        <f>IFERROR('Cenova nabidka CNG'!$I11*'Cenova nabidka CNG'!$G11*'Vypocty indexu'!F47*('Vypocty behu'!D$27/'Vypocty behu'!D$26)*('Vypocty behu'!D$24/'Vypocty behu'!D$25),0)</f>
        <v>0</v>
      </c>
      <c r="F11" s="94">
        <f>IFERROR('Cenova nabidka CNG'!$I11*'Cenova nabidka CNG'!$G11*'Vypocty indexu'!G47*('Vypocty behu'!E$27/'Vypocty behu'!E$26)*('Vypocty behu'!E$24/'Vypocty behu'!E$25),0)</f>
        <v>0</v>
      </c>
      <c r="G11" s="94">
        <f>IFERROR('Cenova nabidka CNG'!$I11*'Cenova nabidka CNG'!$G11*'Vypocty indexu'!H47*('Vypocty behu'!F$27/'Vypocty behu'!F$26)*('Vypocty behu'!F$24/'Vypocty behu'!F$25),0)</f>
        <v>0</v>
      </c>
      <c r="H11" s="94">
        <f>IFERROR('Cenova nabidka CNG'!$I11*'Cenova nabidka CNG'!$G11*'Vypocty indexu'!I47*('Vypocty behu'!G$27/'Vypocty behu'!G$26)*('Vypocty behu'!G$24/'Vypocty behu'!G$25),0)</f>
        <v>0</v>
      </c>
      <c r="I11" s="94">
        <f>IFERROR('Cenova nabidka CNG'!$I11*'Cenova nabidka CNG'!$G11*'Vypocty indexu'!J47*('Vypocty behu'!H$27/'Vypocty behu'!H$26)*('Vypocty behu'!H$24/'Vypocty behu'!H$25),0)</f>
        <v>0</v>
      </c>
      <c r="J11" s="94">
        <f>IFERROR('Cenova nabidka CNG'!$I11*'Cenova nabidka CNG'!$G11*'Vypocty indexu'!K47*('Vypocty behu'!I$27/'Vypocty behu'!I$26)*('Vypocty behu'!I$24/'Vypocty behu'!I$25),0)</f>
        <v>0</v>
      </c>
      <c r="K11" s="94">
        <f>IFERROR('Cenova nabidka CNG'!$I11*'Cenova nabidka CNG'!$G11*'Vypocty indexu'!L47*('Vypocty behu'!J$27/'Vypocty behu'!J$26)*('Vypocty behu'!J$24/'Vypocty behu'!J$25),0)</f>
        <v>0</v>
      </c>
      <c r="L11" s="94">
        <f>IFERROR('Cenova nabidka CNG'!$I11*'Cenova nabidka CNG'!$G11*'Vypocty indexu'!M47*('Vypocty behu'!K$27/'Vypocty behu'!K$26)*('Vypocty behu'!K$24/'Vypocty behu'!K$25),0)</f>
        <v>0</v>
      </c>
      <c r="M11" s="94">
        <f>IFERROR('Cenova nabidka CNG'!$I11*'Cenova nabidka CNG'!$G11*'Vypocty indexu'!N47*('Vypocty behu'!L$27/'Vypocty behu'!L$26)*('Vypocty behu'!L$24/'Vypocty behu'!L$25),0)</f>
        <v>0</v>
      </c>
      <c r="N11" s="94">
        <f>IFERROR('Cenova nabidka CNG'!$I11*'Cenova nabidka CNG'!$G11*'Vypocty indexu'!O47*('Vypocty behu'!M$27/'Vypocty behu'!M$26)*('Vypocty behu'!M$24/'Vypocty behu'!M$25),0)</f>
        <v>0</v>
      </c>
    </row>
    <row r="12" spans="2:14" s="40" customFormat="1" outlineLevel="1">
      <c r="B12" s="46" t="s">
        <v>22</v>
      </c>
      <c r="C12" s="37" t="s">
        <v>48</v>
      </c>
      <c r="D12" s="151"/>
      <c r="E12" s="94">
        <f>IFERROR('Cenova nabidka CNG'!$I12*'Cenova nabidka CNG'!$G12*'Vypocty indexu'!F48*('Vypocty behu'!D$27/'Vypocty behu'!D$26)*('Vypocty behu'!D$24/'Vypocty behu'!D$25),0)</f>
        <v>0</v>
      </c>
      <c r="F12" s="94">
        <f>IFERROR('Cenova nabidka CNG'!$I12*'Cenova nabidka CNG'!$G12*'Vypocty indexu'!G48*('Vypocty behu'!E$27/'Vypocty behu'!E$26)*('Vypocty behu'!E$24/'Vypocty behu'!E$25),0)</f>
        <v>0</v>
      </c>
      <c r="G12" s="94">
        <f>IFERROR('Cenova nabidka CNG'!$I12*'Cenova nabidka CNG'!$G12*'Vypocty indexu'!H48*('Vypocty behu'!F$27/'Vypocty behu'!F$26)*('Vypocty behu'!F$24/'Vypocty behu'!F$25),0)</f>
        <v>0</v>
      </c>
      <c r="H12" s="94">
        <f>IFERROR('Cenova nabidka CNG'!$I12*'Cenova nabidka CNG'!$G12*'Vypocty indexu'!I48*('Vypocty behu'!G$27/'Vypocty behu'!G$26)*('Vypocty behu'!G$24/'Vypocty behu'!G$25),0)</f>
        <v>0</v>
      </c>
      <c r="I12" s="94">
        <f>IFERROR('Cenova nabidka CNG'!$I12*'Cenova nabidka CNG'!$G12*'Vypocty indexu'!J48*('Vypocty behu'!H$27/'Vypocty behu'!H$26)*('Vypocty behu'!H$24/'Vypocty behu'!H$25),0)</f>
        <v>0</v>
      </c>
      <c r="J12" s="94">
        <f>IFERROR('Cenova nabidka CNG'!$I12*'Cenova nabidka CNG'!$G12*'Vypocty indexu'!K48*('Vypocty behu'!I$27/'Vypocty behu'!I$26)*('Vypocty behu'!I$24/'Vypocty behu'!I$25),0)</f>
        <v>0</v>
      </c>
      <c r="K12" s="94">
        <f>IFERROR('Cenova nabidka CNG'!$I12*'Cenova nabidka CNG'!$G12*'Vypocty indexu'!L48*('Vypocty behu'!J$27/'Vypocty behu'!J$26)*('Vypocty behu'!J$24/'Vypocty behu'!J$25),0)</f>
        <v>0</v>
      </c>
      <c r="L12" s="94">
        <f>IFERROR('Cenova nabidka CNG'!$I12*'Cenova nabidka CNG'!$G12*'Vypocty indexu'!M48*('Vypocty behu'!K$27/'Vypocty behu'!K$26)*('Vypocty behu'!K$24/'Vypocty behu'!K$25),0)</f>
        <v>0</v>
      </c>
      <c r="M12" s="94">
        <f>IFERROR('Cenova nabidka CNG'!$I12*'Cenova nabidka CNG'!$G12*'Vypocty indexu'!N48*('Vypocty behu'!L$27/'Vypocty behu'!L$26)*('Vypocty behu'!L$24/'Vypocty behu'!L$25),0)</f>
        <v>0</v>
      </c>
      <c r="N12" s="94">
        <f>IFERROR('Cenova nabidka CNG'!$I12*'Cenova nabidka CNG'!$G12*'Vypocty indexu'!O48*('Vypocty behu'!M$27/'Vypocty behu'!M$26)*('Vypocty behu'!M$24/'Vypocty behu'!M$25),0)</f>
        <v>0</v>
      </c>
    </row>
    <row r="13" spans="2:14" s="40" customFormat="1" outlineLevel="1">
      <c r="B13" s="46">
        <v>15</v>
      </c>
      <c r="C13" s="37" t="s">
        <v>35</v>
      </c>
      <c r="D13" s="151"/>
      <c r="E13" s="94">
        <f>IFERROR('Cenova nabidka CNG'!$I13*'Cenova nabidka CNG'!$G13*'Vypocty indexu'!F49*('Vypocty behu'!D$27/'Vypocty behu'!D$26)*('Vypocty behu'!D$24/'Vypocty behu'!D$25),0)</f>
        <v>0</v>
      </c>
      <c r="F13" s="94">
        <f>IFERROR('Cenova nabidka CNG'!$I13*'Cenova nabidka CNG'!$G13*'Vypocty indexu'!G49*('Vypocty behu'!E$27/'Vypocty behu'!E$26)*('Vypocty behu'!E$24/'Vypocty behu'!E$25),0)</f>
        <v>0</v>
      </c>
      <c r="G13" s="94">
        <f>IFERROR('Cenova nabidka CNG'!$I13*'Cenova nabidka CNG'!$G13*'Vypocty indexu'!H49*('Vypocty behu'!F$27/'Vypocty behu'!F$26)*('Vypocty behu'!F$24/'Vypocty behu'!F$25),0)</f>
        <v>0</v>
      </c>
      <c r="H13" s="94">
        <f>IFERROR('Cenova nabidka CNG'!$I13*'Cenova nabidka CNG'!$G13*'Vypocty indexu'!I49*('Vypocty behu'!G$27/'Vypocty behu'!G$26)*('Vypocty behu'!G$24/'Vypocty behu'!G$25),0)</f>
        <v>0</v>
      </c>
      <c r="I13" s="94">
        <f>IFERROR('Cenova nabidka CNG'!$I13*'Cenova nabidka CNG'!$G13*'Vypocty indexu'!J49*('Vypocty behu'!H$27/'Vypocty behu'!H$26)*('Vypocty behu'!H$24/'Vypocty behu'!H$25),0)</f>
        <v>0</v>
      </c>
      <c r="J13" s="94">
        <f>IFERROR('Cenova nabidka CNG'!$I13*'Cenova nabidka CNG'!$G13*'Vypocty indexu'!K49*('Vypocty behu'!I$27/'Vypocty behu'!I$26)*('Vypocty behu'!I$24/'Vypocty behu'!I$25),0)</f>
        <v>0</v>
      </c>
      <c r="K13" s="94">
        <f>IFERROR('Cenova nabidka CNG'!$I13*'Cenova nabidka CNG'!$G13*'Vypocty indexu'!L49*('Vypocty behu'!J$27/'Vypocty behu'!J$26)*('Vypocty behu'!J$24/'Vypocty behu'!J$25),0)</f>
        <v>0</v>
      </c>
      <c r="L13" s="94">
        <f>IFERROR('Cenova nabidka CNG'!$I13*'Cenova nabidka CNG'!$G13*'Vypocty indexu'!M49*('Vypocty behu'!K$27/'Vypocty behu'!K$26)*('Vypocty behu'!K$24/'Vypocty behu'!K$25),0)</f>
        <v>0</v>
      </c>
      <c r="M13" s="94">
        <f>IFERROR('Cenova nabidka CNG'!$I13*'Cenova nabidka CNG'!$G13*'Vypocty indexu'!N49*('Vypocty behu'!L$27/'Vypocty behu'!L$26)*('Vypocty behu'!L$24/'Vypocty behu'!L$25),0)</f>
        <v>0</v>
      </c>
      <c r="N13" s="94">
        <f>IFERROR('Cenova nabidka CNG'!$I13*'Cenova nabidka CNG'!$G13*'Vypocty indexu'!O49*('Vypocty behu'!M$27/'Vypocty behu'!M$26)*('Vypocty behu'!M$24/'Vypocty behu'!M$25),0)</f>
        <v>0</v>
      </c>
    </row>
    <row r="14" spans="2:14" s="40" customFormat="1" outlineLevel="1">
      <c r="B14" s="46" t="s">
        <v>23</v>
      </c>
      <c r="C14" s="37" t="s">
        <v>49</v>
      </c>
      <c r="D14" s="151"/>
      <c r="E14" s="94">
        <f>IFERROR('Cenova nabidka CNG'!$I14*'Cenova nabidka CNG'!$G14*'Vypocty indexu'!F50*('Vypocty behu'!D$27/'Vypocty behu'!D$26)*('Vypocty behu'!D$24/'Vypocty behu'!D$25),0)</f>
        <v>0</v>
      </c>
      <c r="F14" s="94">
        <f>IFERROR('Cenova nabidka CNG'!$I14*'Cenova nabidka CNG'!$G14*'Vypocty indexu'!G50*('Vypocty behu'!E$27/'Vypocty behu'!E$26)*('Vypocty behu'!E$24/'Vypocty behu'!E$25),0)</f>
        <v>0</v>
      </c>
      <c r="G14" s="94">
        <f>IFERROR('Cenova nabidka CNG'!$I14*'Cenova nabidka CNG'!$G14*'Vypocty indexu'!H50*('Vypocty behu'!F$27/'Vypocty behu'!F$26)*('Vypocty behu'!F$24/'Vypocty behu'!F$25),0)</f>
        <v>0</v>
      </c>
      <c r="H14" s="94">
        <f>IFERROR('Cenova nabidka CNG'!$I14*'Cenova nabidka CNG'!$G14*'Vypocty indexu'!I50*('Vypocty behu'!G$27/'Vypocty behu'!G$26)*('Vypocty behu'!G$24/'Vypocty behu'!G$25),0)</f>
        <v>0</v>
      </c>
      <c r="I14" s="94">
        <f>IFERROR('Cenova nabidka CNG'!$I14*'Cenova nabidka CNG'!$G14*'Vypocty indexu'!J50*('Vypocty behu'!H$27/'Vypocty behu'!H$26)*('Vypocty behu'!H$24/'Vypocty behu'!H$25),0)</f>
        <v>0</v>
      </c>
      <c r="J14" s="94">
        <f>IFERROR('Cenova nabidka CNG'!$I14*'Cenova nabidka CNG'!$G14*'Vypocty indexu'!K50*('Vypocty behu'!I$27/'Vypocty behu'!I$26)*('Vypocty behu'!I$24/'Vypocty behu'!I$25),0)</f>
        <v>0</v>
      </c>
      <c r="K14" s="94">
        <f>IFERROR('Cenova nabidka CNG'!$I14*'Cenova nabidka CNG'!$G14*'Vypocty indexu'!L50*('Vypocty behu'!J$27/'Vypocty behu'!J$26)*('Vypocty behu'!J$24/'Vypocty behu'!J$25),0)</f>
        <v>0</v>
      </c>
      <c r="L14" s="94">
        <f>IFERROR('Cenova nabidka CNG'!$I14*'Cenova nabidka CNG'!$G14*'Vypocty indexu'!M50*('Vypocty behu'!K$27/'Vypocty behu'!K$26)*('Vypocty behu'!K$24/'Vypocty behu'!K$25),0)</f>
        <v>0</v>
      </c>
      <c r="M14" s="94">
        <f>IFERROR('Cenova nabidka CNG'!$I14*'Cenova nabidka CNG'!$G14*'Vypocty indexu'!N50*('Vypocty behu'!L$27/'Vypocty behu'!L$26)*('Vypocty behu'!L$24/'Vypocty behu'!L$25),0)</f>
        <v>0</v>
      </c>
      <c r="N14" s="94">
        <f>IFERROR('Cenova nabidka CNG'!$I14*'Cenova nabidka CNG'!$G14*'Vypocty indexu'!O50*('Vypocty behu'!M$27/'Vypocty behu'!M$26)*('Vypocty behu'!M$24/'Vypocty behu'!M$25),0)</f>
        <v>0</v>
      </c>
    </row>
    <row r="15" spans="2:14" s="40" customFormat="1" outlineLevel="1">
      <c r="B15" s="46" t="s">
        <v>24</v>
      </c>
      <c r="C15" s="37" t="s">
        <v>50</v>
      </c>
      <c r="D15" s="151"/>
      <c r="E15" s="94">
        <f>IFERROR('Cenova nabidka CNG'!$I15*'Cenova nabidka CNG'!$G15*'Vypocty indexu'!F51*('Vypocty behu'!D$27/'Vypocty behu'!D$26)*('Vypocty behu'!D$24/'Vypocty behu'!D$25),0)</f>
        <v>0</v>
      </c>
      <c r="F15" s="94">
        <f>IFERROR('Cenova nabidka CNG'!$I15*'Cenova nabidka CNG'!$G15*'Vypocty indexu'!G51*('Vypocty behu'!E$27/'Vypocty behu'!E$26)*('Vypocty behu'!E$24/'Vypocty behu'!E$25),0)</f>
        <v>0</v>
      </c>
      <c r="G15" s="94">
        <f>IFERROR('Cenova nabidka CNG'!$I15*'Cenova nabidka CNG'!$G15*'Vypocty indexu'!H51*('Vypocty behu'!F$27/'Vypocty behu'!F$26)*('Vypocty behu'!F$24/'Vypocty behu'!F$25),0)</f>
        <v>0</v>
      </c>
      <c r="H15" s="94">
        <f>IFERROR('Cenova nabidka CNG'!$I15*'Cenova nabidka CNG'!$G15*'Vypocty indexu'!I51*('Vypocty behu'!G$27/'Vypocty behu'!G$26)*('Vypocty behu'!G$24/'Vypocty behu'!G$25),0)</f>
        <v>0</v>
      </c>
      <c r="I15" s="94">
        <f>IFERROR('Cenova nabidka CNG'!$I15*'Cenova nabidka CNG'!$G15*'Vypocty indexu'!J51*('Vypocty behu'!H$27/'Vypocty behu'!H$26)*('Vypocty behu'!H$24/'Vypocty behu'!H$25),0)</f>
        <v>0</v>
      </c>
      <c r="J15" s="94">
        <f>IFERROR('Cenova nabidka CNG'!$I15*'Cenova nabidka CNG'!$G15*'Vypocty indexu'!K51*('Vypocty behu'!I$27/'Vypocty behu'!I$26)*('Vypocty behu'!I$24/'Vypocty behu'!I$25),0)</f>
        <v>0</v>
      </c>
      <c r="K15" s="94">
        <f>IFERROR('Cenova nabidka CNG'!$I15*'Cenova nabidka CNG'!$G15*'Vypocty indexu'!L51*('Vypocty behu'!J$27/'Vypocty behu'!J$26)*('Vypocty behu'!J$24/'Vypocty behu'!J$25),0)</f>
        <v>0</v>
      </c>
      <c r="L15" s="94">
        <f>IFERROR('Cenova nabidka CNG'!$I15*'Cenova nabidka CNG'!$G15*'Vypocty indexu'!M51*('Vypocty behu'!K$27/'Vypocty behu'!K$26)*('Vypocty behu'!K$24/'Vypocty behu'!K$25),0)</f>
        <v>0</v>
      </c>
      <c r="M15" s="94">
        <f>IFERROR('Cenova nabidka CNG'!$I15*'Cenova nabidka CNG'!$G15*'Vypocty indexu'!N51*('Vypocty behu'!L$27/'Vypocty behu'!L$26)*('Vypocty behu'!L$24/'Vypocty behu'!L$25),0)</f>
        <v>0</v>
      </c>
      <c r="N15" s="94">
        <f>IFERROR('Cenova nabidka CNG'!$I15*'Cenova nabidka CNG'!$G15*'Vypocty indexu'!O51*('Vypocty behu'!M$27/'Vypocty behu'!M$26)*('Vypocty behu'!M$24/'Vypocty behu'!M$25),0)</f>
        <v>0</v>
      </c>
    </row>
    <row r="16" spans="2:14" s="40" customFormat="1" outlineLevel="1">
      <c r="B16" s="46" t="s">
        <v>33</v>
      </c>
      <c r="C16" s="37" t="s">
        <v>51</v>
      </c>
      <c r="D16" s="151"/>
      <c r="E16" s="94">
        <f>IFERROR('Cenova nabidka CNG'!$I16*'Cenova nabidka CNG'!$G16*'Vypocty indexu'!F52*('Vypocty behu'!D$27/'Vypocty behu'!D$26)*('Vypocty behu'!D$24/'Vypocty behu'!D$25),0)</f>
        <v>0</v>
      </c>
      <c r="F16" s="94">
        <f>IFERROR('Cenova nabidka CNG'!$I16*'Cenova nabidka CNG'!$G16*'Vypocty indexu'!G52*('Vypocty behu'!E$27/'Vypocty behu'!E$26)*('Vypocty behu'!E$24/'Vypocty behu'!E$25),0)</f>
        <v>0</v>
      </c>
      <c r="G16" s="94">
        <f>IFERROR('Cenova nabidka CNG'!$I16*'Cenova nabidka CNG'!$G16*'Vypocty indexu'!H52*('Vypocty behu'!F$27/'Vypocty behu'!F$26)*('Vypocty behu'!F$24/'Vypocty behu'!F$25),0)</f>
        <v>0</v>
      </c>
      <c r="H16" s="94">
        <f>IFERROR('Cenova nabidka CNG'!$I16*'Cenova nabidka CNG'!$G16*'Vypocty indexu'!I52*('Vypocty behu'!G$27/'Vypocty behu'!G$26)*('Vypocty behu'!G$24/'Vypocty behu'!G$25),0)</f>
        <v>0</v>
      </c>
      <c r="I16" s="94">
        <f>IFERROR('Cenova nabidka CNG'!$I16*'Cenova nabidka CNG'!$G16*'Vypocty indexu'!J52*('Vypocty behu'!H$27/'Vypocty behu'!H$26)*('Vypocty behu'!H$24/'Vypocty behu'!H$25),0)</f>
        <v>0</v>
      </c>
      <c r="J16" s="94">
        <f>IFERROR('Cenova nabidka CNG'!$I16*'Cenova nabidka CNG'!$G16*'Vypocty indexu'!K52*('Vypocty behu'!I$27/'Vypocty behu'!I$26)*('Vypocty behu'!I$24/'Vypocty behu'!I$25),0)</f>
        <v>0</v>
      </c>
      <c r="K16" s="94">
        <f>IFERROR('Cenova nabidka CNG'!$I16*'Cenova nabidka CNG'!$G16*'Vypocty indexu'!L52*('Vypocty behu'!J$27/'Vypocty behu'!J$26)*('Vypocty behu'!J$24/'Vypocty behu'!J$25),0)</f>
        <v>0</v>
      </c>
      <c r="L16" s="94">
        <f>IFERROR('Cenova nabidka CNG'!$I16*'Cenova nabidka CNG'!$G16*'Vypocty indexu'!M52*('Vypocty behu'!K$27/'Vypocty behu'!K$26)*('Vypocty behu'!K$24/'Vypocty behu'!K$25),0)</f>
        <v>0</v>
      </c>
      <c r="M16" s="94">
        <f>IFERROR('Cenova nabidka CNG'!$I16*'Cenova nabidka CNG'!$G16*'Vypocty indexu'!N52*('Vypocty behu'!L$27/'Vypocty behu'!L$26)*('Vypocty behu'!L$24/'Vypocty behu'!L$25),0)</f>
        <v>0</v>
      </c>
      <c r="N16" s="94">
        <f>IFERROR('Cenova nabidka CNG'!$I16*'Cenova nabidka CNG'!$G16*'Vypocty indexu'!O52*('Vypocty behu'!M$27/'Vypocty behu'!M$26)*('Vypocty behu'!M$24/'Vypocty behu'!M$25),0)</f>
        <v>0</v>
      </c>
    </row>
    <row r="17" spans="2:15" s="40" customFormat="1" outlineLevel="1">
      <c r="B17" s="46" t="s">
        <v>34</v>
      </c>
      <c r="C17" s="37" t="s">
        <v>52</v>
      </c>
      <c r="D17" s="151"/>
      <c r="E17" s="94">
        <f>IFERROR('Cenova nabidka CNG'!$I17*'Cenova nabidka CNG'!$G17*'Vypocty indexu'!F53*('Vypocty behu'!D$27/'Vypocty behu'!D$26)*('Vypocty behu'!D$24/'Vypocty behu'!D$25),0)</f>
        <v>0</v>
      </c>
      <c r="F17" s="94">
        <f>IFERROR('Cenova nabidka CNG'!$I17*'Cenova nabidka CNG'!$G17*'Vypocty indexu'!G53*('Vypocty behu'!E$27/'Vypocty behu'!E$26)*('Vypocty behu'!E$24/'Vypocty behu'!E$25),0)</f>
        <v>0</v>
      </c>
      <c r="G17" s="94">
        <f>IFERROR('Cenova nabidka CNG'!$I17*'Cenova nabidka CNG'!$G17*'Vypocty indexu'!H53*('Vypocty behu'!F$27/'Vypocty behu'!F$26)*('Vypocty behu'!F$24/'Vypocty behu'!F$25),0)</f>
        <v>0</v>
      </c>
      <c r="H17" s="94">
        <f>IFERROR('Cenova nabidka CNG'!$I17*'Cenova nabidka CNG'!$G17*'Vypocty indexu'!I53*('Vypocty behu'!G$27/'Vypocty behu'!G$26)*('Vypocty behu'!G$24/'Vypocty behu'!G$25),0)</f>
        <v>0</v>
      </c>
      <c r="I17" s="94">
        <f>IFERROR('Cenova nabidka CNG'!$I17*'Cenova nabidka CNG'!$G17*'Vypocty indexu'!J53*('Vypocty behu'!H$27/'Vypocty behu'!H$26)*('Vypocty behu'!H$24/'Vypocty behu'!H$25),0)</f>
        <v>0</v>
      </c>
      <c r="J17" s="94">
        <f>IFERROR('Cenova nabidka CNG'!$I17*'Cenova nabidka CNG'!$G17*'Vypocty indexu'!K53*('Vypocty behu'!I$27/'Vypocty behu'!I$26)*('Vypocty behu'!I$24/'Vypocty behu'!I$25),0)</f>
        <v>0</v>
      </c>
      <c r="K17" s="94">
        <f>IFERROR('Cenova nabidka CNG'!$I17*'Cenova nabidka CNG'!$G17*'Vypocty indexu'!L53*('Vypocty behu'!J$27/'Vypocty behu'!J$26)*('Vypocty behu'!J$24/'Vypocty behu'!J$25),0)</f>
        <v>0</v>
      </c>
      <c r="L17" s="94">
        <f>IFERROR('Cenova nabidka CNG'!$I17*'Cenova nabidka CNG'!$G17*'Vypocty indexu'!M53*('Vypocty behu'!K$27/'Vypocty behu'!K$26)*('Vypocty behu'!K$24/'Vypocty behu'!K$25),0)</f>
        <v>0</v>
      </c>
      <c r="M17" s="94">
        <f>IFERROR('Cenova nabidka CNG'!$I17*'Cenova nabidka CNG'!$G17*'Vypocty indexu'!N53*('Vypocty behu'!L$27/'Vypocty behu'!L$26)*('Vypocty behu'!L$24/'Vypocty behu'!L$25),0)</f>
        <v>0</v>
      </c>
      <c r="N17" s="94">
        <f>IFERROR('Cenova nabidka CNG'!$I17*'Cenova nabidka CNG'!$G17*'Vypocty indexu'!O53*('Vypocty behu'!M$27/'Vypocty behu'!M$26)*('Vypocty behu'!M$24/'Vypocty behu'!M$25),0)</f>
        <v>0</v>
      </c>
    </row>
    <row r="18" spans="2:15" s="40" customFormat="1" outlineLevel="1">
      <c r="B18" s="46">
        <v>18</v>
      </c>
      <c r="C18" s="37" t="s">
        <v>6</v>
      </c>
      <c r="D18" s="151"/>
      <c r="E18" s="94">
        <f>IFERROR('Cenova nabidka CNG'!$I18*'Cenova nabidka CNG'!$G18*'Vypocty indexu'!F54*('Vypocty behu'!D$27/'Vypocty behu'!D$26)*('Vypocty behu'!D$24/'Vypocty behu'!D$25),0)</f>
        <v>0</v>
      </c>
      <c r="F18" s="94">
        <f>IFERROR('Cenova nabidka CNG'!$I18*'Cenova nabidka CNG'!$G18*'Vypocty indexu'!G54*('Vypocty behu'!E$27/'Vypocty behu'!E$26)*('Vypocty behu'!E$24/'Vypocty behu'!E$25),0)</f>
        <v>0</v>
      </c>
      <c r="G18" s="94">
        <f>IFERROR('Cenova nabidka CNG'!$I18*'Cenova nabidka CNG'!$G18*'Vypocty indexu'!H54*('Vypocty behu'!F$27/'Vypocty behu'!F$26)*('Vypocty behu'!F$24/'Vypocty behu'!F$25),0)</f>
        <v>0</v>
      </c>
      <c r="H18" s="94">
        <f>IFERROR('Cenova nabidka CNG'!$I18*'Cenova nabidka CNG'!$G18*'Vypocty indexu'!I54*('Vypocty behu'!G$27/'Vypocty behu'!G$26)*('Vypocty behu'!G$24/'Vypocty behu'!G$25),0)</f>
        <v>0</v>
      </c>
      <c r="I18" s="94">
        <f>IFERROR('Cenova nabidka CNG'!$I18*'Cenova nabidka CNG'!$G18*'Vypocty indexu'!J54*('Vypocty behu'!H$27/'Vypocty behu'!H$26)*('Vypocty behu'!H$24/'Vypocty behu'!H$25),0)</f>
        <v>0</v>
      </c>
      <c r="J18" s="94">
        <f>IFERROR('Cenova nabidka CNG'!$I18*'Cenova nabidka CNG'!$G18*'Vypocty indexu'!K54*('Vypocty behu'!I$27/'Vypocty behu'!I$26)*('Vypocty behu'!I$24/'Vypocty behu'!I$25),0)</f>
        <v>0</v>
      </c>
      <c r="K18" s="94">
        <f>IFERROR('Cenova nabidka CNG'!$I18*'Cenova nabidka CNG'!$G18*'Vypocty indexu'!L54*('Vypocty behu'!J$27/'Vypocty behu'!J$26)*('Vypocty behu'!J$24/'Vypocty behu'!J$25),0)</f>
        <v>0</v>
      </c>
      <c r="L18" s="94">
        <f>IFERROR('Cenova nabidka CNG'!$I18*'Cenova nabidka CNG'!$G18*'Vypocty indexu'!M54*('Vypocty behu'!K$27/'Vypocty behu'!K$26)*('Vypocty behu'!K$24/'Vypocty behu'!K$25),0)</f>
        <v>0</v>
      </c>
      <c r="M18" s="94">
        <f>IFERROR('Cenova nabidka CNG'!$I18*'Cenova nabidka CNG'!$G18*'Vypocty indexu'!N54*('Vypocty behu'!L$27/'Vypocty behu'!L$26)*('Vypocty behu'!L$24/'Vypocty behu'!L$25),0)</f>
        <v>0</v>
      </c>
      <c r="N18" s="94">
        <f>IFERROR('Cenova nabidka CNG'!$I18*'Cenova nabidka CNG'!$G18*'Vypocty indexu'!O54*('Vypocty behu'!M$27/'Vypocty behu'!M$26)*('Vypocty behu'!M$24/'Vypocty behu'!M$25),0)</f>
        <v>0</v>
      </c>
    </row>
    <row r="19" spans="2:15" s="40" customFormat="1" outlineLevel="1">
      <c r="B19" s="46">
        <v>19</v>
      </c>
      <c r="C19" s="37" t="s">
        <v>7</v>
      </c>
      <c r="D19" s="151"/>
      <c r="E19" s="94">
        <f>IFERROR('Cenova nabidka CNG'!$I19*'Cenova nabidka CNG'!$G19*'Vypocty indexu'!F55*('Vypocty behu'!D$27/'Vypocty behu'!D$26)*('Vypocty behu'!D$24/'Vypocty behu'!D$25),0)</f>
        <v>0</v>
      </c>
      <c r="F19" s="94">
        <f>IFERROR('Cenova nabidka CNG'!$I19*'Cenova nabidka CNG'!$G19*'Vypocty indexu'!G55*('Vypocty behu'!E$27/'Vypocty behu'!E$26)*('Vypocty behu'!E$24/'Vypocty behu'!E$25),0)</f>
        <v>0</v>
      </c>
      <c r="G19" s="94">
        <f>IFERROR('Cenova nabidka CNG'!$I19*'Cenova nabidka CNG'!$G19*'Vypocty indexu'!H55*('Vypocty behu'!F$27/'Vypocty behu'!F$26)*('Vypocty behu'!F$24/'Vypocty behu'!F$25),0)</f>
        <v>0</v>
      </c>
      <c r="H19" s="94">
        <f>IFERROR('Cenova nabidka CNG'!$I19*'Cenova nabidka CNG'!$G19*'Vypocty indexu'!I55*('Vypocty behu'!G$27/'Vypocty behu'!G$26)*('Vypocty behu'!G$24/'Vypocty behu'!G$25),0)</f>
        <v>0</v>
      </c>
      <c r="I19" s="94">
        <f>IFERROR('Cenova nabidka CNG'!$I19*'Cenova nabidka CNG'!$G19*'Vypocty indexu'!J55*('Vypocty behu'!H$27/'Vypocty behu'!H$26)*('Vypocty behu'!H$24/'Vypocty behu'!H$25),0)</f>
        <v>0</v>
      </c>
      <c r="J19" s="94">
        <f>IFERROR('Cenova nabidka CNG'!$I19*'Cenova nabidka CNG'!$G19*'Vypocty indexu'!K55*('Vypocty behu'!I$27/'Vypocty behu'!I$26)*('Vypocty behu'!I$24/'Vypocty behu'!I$25),0)</f>
        <v>0</v>
      </c>
      <c r="K19" s="94">
        <f>IFERROR('Cenova nabidka CNG'!$I19*'Cenova nabidka CNG'!$G19*'Vypocty indexu'!L55*('Vypocty behu'!J$27/'Vypocty behu'!J$26)*('Vypocty behu'!J$24/'Vypocty behu'!J$25),0)</f>
        <v>0</v>
      </c>
      <c r="L19" s="94">
        <f>IFERROR('Cenova nabidka CNG'!$I19*'Cenova nabidka CNG'!$G19*'Vypocty indexu'!M55*('Vypocty behu'!K$27/'Vypocty behu'!K$26)*('Vypocty behu'!K$24/'Vypocty behu'!K$25),0)</f>
        <v>0</v>
      </c>
      <c r="M19" s="94">
        <f>IFERROR('Cenova nabidka CNG'!$I19*'Cenova nabidka CNG'!$G19*'Vypocty indexu'!N55*('Vypocty behu'!L$27/'Vypocty behu'!L$26)*('Vypocty behu'!L$24/'Vypocty behu'!L$25),0)</f>
        <v>0</v>
      </c>
      <c r="N19" s="94">
        <f>IFERROR('Cenova nabidka CNG'!$I19*'Cenova nabidka CNG'!$G19*'Vypocty indexu'!O55*('Vypocty behu'!M$27/'Vypocty behu'!M$26)*('Vypocty behu'!M$24/'Vypocty behu'!M$25),0)</f>
        <v>0</v>
      </c>
    </row>
    <row r="20" spans="2:15" s="40" customFormat="1" outlineLevel="1">
      <c r="B20" s="46">
        <v>20</v>
      </c>
      <c r="C20" s="37" t="s">
        <v>8</v>
      </c>
      <c r="D20" s="151"/>
      <c r="E20" s="94">
        <f>IFERROR('Cenova nabidka CNG'!$I20*'Cenova nabidka CNG'!$G20*'Vypocty indexu'!F56*('Vypocty behu'!D$27/'Vypocty behu'!D$26)*('Vypocty behu'!D$24/'Vypocty behu'!D$25),0)</f>
        <v>0</v>
      </c>
      <c r="F20" s="94">
        <f>IFERROR('Cenova nabidka CNG'!$I20*'Cenova nabidka CNG'!$G20*'Vypocty indexu'!G56*('Vypocty behu'!E$27/'Vypocty behu'!E$26)*('Vypocty behu'!E$24/'Vypocty behu'!E$25),0)</f>
        <v>0</v>
      </c>
      <c r="G20" s="94">
        <f>IFERROR('Cenova nabidka CNG'!$I20*'Cenova nabidka CNG'!$G20*'Vypocty indexu'!H56*('Vypocty behu'!F$27/'Vypocty behu'!F$26)*('Vypocty behu'!F$24/'Vypocty behu'!F$25),0)</f>
        <v>0</v>
      </c>
      <c r="H20" s="94">
        <f>IFERROR('Cenova nabidka CNG'!$I20*'Cenova nabidka CNG'!$G20*'Vypocty indexu'!I56*('Vypocty behu'!G$27/'Vypocty behu'!G$26)*('Vypocty behu'!G$24/'Vypocty behu'!G$25),0)</f>
        <v>0</v>
      </c>
      <c r="I20" s="94">
        <f>IFERROR('Cenova nabidka CNG'!$I20*'Cenova nabidka CNG'!$G20*'Vypocty indexu'!J56*('Vypocty behu'!H$27/'Vypocty behu'!H$26)*('Vypocty behu'!H$24/'Vypocty behu'!H$25),0)</f>
        <v>0</v>
      </c>
      <c r="J20" s="94">
        <f>IFERROR('Cenova nabidka CNG'!$I20*'Cenova nabidka CNG'!$G20*'Vypocty indexu'!K56*('Vypocty behu'!I$27/'Vypocty behu'!I$26)*('Vypocty behu'!I$24/'Vypocty behu'!I$25),0)</f>
        <v>0</v>
      </c>
      <c r="K20" s="94">
        <f>IFERROR('Cenova nabidka CNG'!$I20*'Cenova nabidka CNG'!$G20*'Vypocty indexu'!L56*('Vypocty behu'!J$27/'Vypocty behu'!J$26)*('Vypocty behu'!J$24/'Vypocty behu'!J$25),0)</f>
        <v>0</v>
      </c>
      <c r="L20" s="94">
        <f>IFERROR('Cenova nabidka CNG'!$I20*'Cenova nabidka CNG'!$G20*'Vypocty indexu'!M56*('Vypocty behu'!K$27/'Vypocty behu'!K$26)*('Vypocty behu'!K$24/'Vypocty behu'!K$25),0)</f>
        <v>0</v>
      </c>
      <c r="M20" s="94">
        <f>IFERROR('Cenova nabidka CNG'!$I20*'Cenova nabidka CNG'!$G20*'Vypocty indexu'!N56*('Vypocty behu'!L$27/'Vypocty behu'!L$26)*('Vypocty behu'!L$24/'Vypocty behu'!L$25),0)</f>
        <v>0</v>
      </c>
      <c r="N20" s="94">
        <f>IFERROR('Cenova nabidka CNG'!$I20*'Cenova nabidka CNG'!$G20*'Vypocty indexu'!O56*('Vypocty behu'!M$27/'Vypocty behu'!M$26)*('Vypocty behu'!M$24/'Vypocty behu'!M$25),0)</f>
        <v>0</v>
      </c>
    </row>
    <row r="21" spans="2:15" s="40" customFormat="1" outlineLevel="1">
      <c r="B21" s="46">
        <v>21</v>
      </c>
      <c r="C21" s="37" t="s">
        <v>9</v>
      </c>
      <c r="D21" s="151"/>
      <c r="E21" s="94">
        <f>IFERROR('Cenova nabidka CNG'!$I21*'Cenova nabidka CNG'!$G21*'Vypocty indexu'!F57*('Vypocty behu'!D$27/'Vypocty behu'!D$26)*('Vypocty behu'!D$24/'Vypocty behu'!D$25),0)</f>
        <v>0</v>
      </c>
      <c r="F21" s="94">
        <f>IFERROR('Cenova nabidka CNG'!$I21*'Cenova nabidka CNG'!$G21*'Vypocty indexu'!G57*('Vypocty behu'!E$27/'Vypocty behu'!E$26)*('Vypocty behu'!E$24/'Vypocty behu'!E$25),0)</f>
        <v>0</v>
      </c>
      <c r="G21" s="94">
        <f>IFERROR('Cenova nabidka CNG'!$I21*'Cenova nabidka CNG'!$G21*'Vypocty indexu'!H57*('Vypocty behu'!F$27/'Vypocty behu'!F$26)*('Vypocty behu'!F$24/'Vypocty behu'!F$25),0)</f>
        <v>0</v>
      </c>
      <c r="H21" s="94">
        <f>IFERROR('Cenova nabidka CNG'!$I21*'Cenova nabidka CNG'!$G21*'Vypocty indexu'!I57*('Vypocty behu'!G$27/'Vypocty behu'!G$26)*('Vypocty behu'!G$24/'Vypocty behu'!G$25),0)</f>
        <v>0</v>
      </c>
      <c r="I21" s="94">
        <f>IFERROR('Cenova nabidka CNG'!$I21*'Cenova nabidka CNG'!$G21*'Vypocty indexu'!J57*('Vypocty behu'!H$27/'Vypocty behu'!H$26)*('Vypocty behu'!H$24/'Vypocty behu'!H$25),0)</f>
        <v>0</v>
      </c>
      <c r="J21" s="94">
        <f>IFERROR('Cenova nabidka CNG'!$I21*'Cenova nabidka CNG'!$G21*'Vypocty indexu'!K57*('Vypocty behu'!I$27/'Vypocty behu'!I$26)*('Vypocty behu'!I$24/'Vypocty behu'!I$25),0)</f>
        <v>0</v>
      </c>
      <c r="K21" s="94">
        <f>IFERROR('Cenova nabidka CNG'!$I21*'Cenova nabidka CNG'!$G21*'Vypocty indexu'!L57*('Vypocty behu'!J$27/'Vypocty behu'!J$26)*('Vypocty behu'!J$24/'Vypocty behu'!J$25),0)</f>
        <v>0</v>
      </c>
      <c r="L21" s="94">
        <f>IFERROR('Cenova nabidka CNG'!$I21*'Cenova nabidka CNG'!$G21*'Vypocty indexu'!M57*('Vypocty behu'!K$27/'Vypocty behu'!K$26)*('Vypocty behu'!K$24/'Vypocty behu'!K$25),0)</f>
        <v>0</v>
      </c>
      <c r="M21" s="94">
        <f>IFERROR('Cenova nabidka CNG'!$I21*'Cenova nabidka CNG'!$G21*'Vypocty indexu'!N57*('Vypocty behu'!L$27/'Vypocty behu'!L$26)*('Vypocty behu'!L$24/'Vypocty behu'!L$25),0)</f>
        <v>0</v>
      </c>
      <c r="N21" s="94">
        <f>IFERROR('Cenova nabidka CNG'!$I21*'Cenova nabidka CNG'!$G21*'Vypocty indexu'!O57*('Vypocty behu'!M$27/'Vypocty behu'!M$26)*('Vypocty behu'!M$24/'Vypocty behu'!M$25),0)</f>
        <v>0</v>
      </c>
    </row>
    <row r="22" spans="2:15" s="40" customFormat="1" outlineLevel="1">
      <c r="B22" s="46">
        <v>22</v>
      </c>
      <c r="C22" s="37" t="s">
        <v>10</v>
      </c>
      <c r="D22" s="151"/>
      <c r="E22" s="94">
        <f>IFERROR('Cenova nabidka CNG'!$I22*'Cenova nabidka CNG'!$G22*'Vypocty indexu'!F58*('Vypocty behu'!D$27/'Vypocty behu'!D$26)*('Vypocty behu'!D$24/'Vypocty behu'!D$25),0)</f>
        <v>0</v>
      </c>
      <c r="F22" s="94">
        <f>IFERROR('Cenova nabidka CNG'!$I22*'Cenova nabidka CNG'!$G22*'Vypocty indexu'!G58*('Vypocty behu'!E$27/'Vypocty behu'!E$26)*('Vypocty behu'!E$24/'Vypocty behu'!E$25),0)</f>
        <v>0</v>
      </c>
      <c r="G22" s="94">
        <f>IFERROR('Cenova nabidka CNG'!$I22*'Cenova nabidka CNG'!$G22*'Vypocty indexu'!H58*('Vypocty behu'!F$27/'Vypocty behu'!F$26)*('Vypocty behu'!F$24/'Vypocty behu'!F$25),0)</f>
        <v>0</v>
      </c>
      <c r="H22" s="94">
        <f>IFERROR('Cenova nabidka CNG'!$I22*'Cenova nabidka CNG'!$G22*'Vypocty indexu'!I58*('Vypocty behu'!G$27/'Vypocty behu'!G$26)*('Vypocty behu'!G$24/'Vypocty behu'!G$25),0)</f>
        <v>0</v>
      </c>
      <c r="I22" s="94">
        <f>IFERROR('Cenova nabidka CNG'!$I22*'Cenova nabidka CNG'!$G22*'Vypocty indexu'!J58*('Vypocty behu'!H$27/'Vypocty behu'!H$26)*('Vypocty behu'!H$24/'Vypocty behu'!H$25),0)</f>
        <v>0</v>
      </c>
      <c r="J22" s="94">
        <f>IFERROR('Cenova nabidka CNG'!$I22*'Cenova nabidka CNG'!$G22*'Vypocty indexu'!K58*('Vypocty behu'!I$27/'Vypocty behu'!I$26)*('Vypocty behu'!I$24/'Vypocty behu'!I$25),0)</f>
        <v>0</v>
      </c>
      <c r="K22" s="94">
        <f>IFERROR('Cenova nabidka CNG'!$I22*'Cenova nabidka CNG'!$G22*'Vypocty indexu'!L58*('Vypocty behu'!J$27/'Vypocty behu'!J$26)*('Vypocty behu'!J$24/'Vypocty behu'!J$25),0)</f>
        <v>0</v>
      </c>
      <c r="L22" s="94">
        <f>IFERROR('Cenova nabidka CNG'!$I22*'Cenova nabidka CNG'!$G22*'Vypocty indexu'!M58*('Vypocty behu'!K$27/'Vypocty behu'!K$26)*('Vypocty behu'!K$24/'Vypocty behu'!K$25),0)</f>
        <v>0</v>
      </c>
      <c r="M22" s="94">
        <f>IFERROR('Cenova nabidka CNG'!$I22*'Cenova nabidka CNG'!$G22*'Vypocty indexu'!N58*('Vypocty behu'!L$27/'Vypocty behu'!L$26)*('Vypocty behu'!L$24/'Vypocty behu'!L$25),0)</f>
        <v>0</v>
      </c>
      <c r="N22" s="94">
        <f>IFERROR('Cenova nabidka CNG'!$I22*'Cenova nabidka CNG'!$G22*'Vypocty indexu'!O58*('Vypocty behu'!M$27/'Vypocty behu'!M$26)*('Vypocty behu'!M$24/'Vypocty behu'!M$25),0)</f>
        <v>0</v>
      </c>
    </row>
    <row r="23" spans="2:15" s="40" customFormat="1" outlineLevel="1">
      <c r="B23" s="46">
        <v>23</v>
      </c>
      <c r="C23" s="37" t="s">
        <v>11</v>
      </c>
      <c r="D23" s="151"/>
      <c r="E23" s="94">
        <f>IFERROR('Cenova nabidka CNG'!$I23*'Cenova nabidka CNG'!$G23*'Vypocty indexu'!F59*('Vypocty behu'!D$27/'Vypocty behu'!D$26)*('Vypocty behu'!D$24/'Vypocty behu'!D$25),0)</f>
        <v>0</v>
      </c>
      <c r="F23" s="94">
        <f>IFERROR('Cenova nabidka CNG'!$I23*'Cenova nabidka CNG'!$G23*'Vypocty indexu'!G59*('Vypocty behu'!E$27/'Vypocty behu'!E$26)*('Vypocty behu'!E$24/'Vypocty behu'!E$25),0)</f>
        <v>0</v>
      </c>
      <c r="G23" s="94">
        <f>IFERROR('Cenova nabidka CNG'!$I23*'Cenova nabidka CNG'!$G23*'Vypocty indexu'!H59*('Vypocty behu'!F$27/'Vypocty behu'!F$26)*('Vypocty behu'!F$24/'Vypocty behu'!F$25),0)</f>
        <v>0</v>
      </c>
      <c r="H23" s="94">
        <f>IFERROR('Cenova nabidka CNG'!$I23*'Cenova nabidka CNG'!$G23*'Vypocty indexu'!I59*('Vypocty behu'!G$27/'Vypocty behu'!G$26)*('Vypocty behu'!G$24/'Vypocty behu'!G$25),0)</f>
        <v>0</v>
      </c>
      <c r="I23" s="94">
        <f>IFERROR('Cenova nabidka CNG'!$I23*'Cenova nabidka CNG'!$G23*'Vypocty indexu'!J59*('Vypocty behu'!H$27/'Vypocty behu'!H$26)*('Vypocty behu'!H$24/'Vypocty behu'!H$25),0)</f>
        <v>0</v>
      </c>
      <c r="J23" s="94">
        <f>IFERROR('Cenova nabidka CNG'!$I23*'Cenova nabidka CNG'!$G23*'Vypocty indexu'!K59*('Vypocty behu'!I$27/'Vypocty behu'!I$26)*('Vypocty behu'!I$24/'Vypocty behu'!I$25),0)</f>
        <v>0</v>
      </c>
      <c r="K23" s="94">
        <f>IFERROR('Cenova nabidka CNG'!$I23*'Cenova nabidka CNG'!$G23*'Vypocty indexu'!L59*('Vypocty behu'!J$27/'Vypocty behu'!J$26)*('Vypocty behu'!J$24/'Vypocty behu'!J$25),0)</f>
        <v>0</v>
      </c>
      <c r="L23" s="94">
        <f>IFERROR('Cenova nabidka CNG'!$I23*'Cenova nabidka CNG'!$G23*'Vypocty indexu'!M59*('Vypocty behu'!K$27/'Vypocty behu'!K$26)*('Vypocty behu'!K$24/'Vypocty behu'!K$25),0)</f>
        <v>0</v>
      </c>
      <c r="M23" s="94">
        <f>IFERROR('Cenova nabidka CNG'!$I23*'Cenova nabidka CNG'!$G23*'Vypocty indexu'!N59*('Vypocty behu'!L$27/'Vypocty behu'!L$26)*('Vypocty behu'!L$24/'Vypocty behu'!L$25),0)</f>
        <v>0</v>
      </c>
      <c r="N23" s="94">
        <f>IFERROR('Cenova nabidka CNG'!$I23*'Cenova nabidka CNG'!$G23*'Vypocty indexu'!O59*('Vypocty behu'!M$27/'Vypocty behu'!M$26)*('Vypocty behu'!M$24/'Vypocty behu'!M$25),0)</f>
        <v>0</v>
      </c>
    </row>
    <row r="24" spans="2:15" s="40" customFormat="1" outlineLevel="1">
      <c r="B24" s="46">
        <v>24</v>
      </c>
      <c r="C24" s="37" t="s">
        <v>12</v>
      </c>
      <c r="D24" s="151"/>
      <c r="E24" s="94">
        <f>IFERROR('Cenova nabidka CNG'!$I24*'Cenova nabidka CNG'!$G24*'Vypocty indexu'!F60*('Vypocty behu'!D$27/'Vypocty behu'!D$26)*('Vypocty behu'!D$24/'Vypocty behu'!D$25),0)</f>
        <v>0</v>
      </c>
      <c r="F24" s="94">
        <f>IFERROR('Cenova nabidka CNG'!$I24*'Cenova nabidka CNG'!$G24*'Vypocty indexu'!G60*('Vypocty behu'!E$27/'Vypocty behu'!E$26)*('Vypocty behu'!E$24/'Vypocty behu'!E$25),0)</f>
        <v>0</v>
      </c>
      <c r="G24" s="94">
        <f>IFERROR('Cenova nabidka CNG'!$I24*'Cenova nabidka CNG'!$G24*'Vypocty indexu'!H60*('Vypocty behu'!F$27/'Vypocty behu'!F$26)*('Vypocty behu'!F$24/'Vypocty behu'!F$25),0)</f>
        <v>0</v>
      </c>
      <c r="H24" s="94">
        <f>IFERROR('Cenova nabidka CNG'!$I24*'Cenova nabidka CNG'!$G24*'Vypocty indexu'!I60*('Vypocty behu'!G$27/'Vypocty behu'!G$26)*('Vypocty behu'!G$24/'Vypocty behu'!G$25),0)</f>
        <v>0</v>
      </c>
      <c r="I24" s="94">
        <f>IFERROR('Cenova nabidka CNG'!$I24*'Cenova nabidka CNG'!$G24*'Vypocty indexu'!J60*('Vypocty behu'!H$27/'Vypocty behu'!H$26)*('Vypocty behu'!H$24/'Vypocty behu'!H$25),0)</f>
        <v>0</v>
      </c>
      <c r="J24" s="94">
        <f>IFERROR('Cenova nabidka CNG'!$I24*'Cenova nabidka CNG'!$G24*'Vypocty indexu'!K60*('Vypocty behu'!I$27/'Vypocty behu'!I$26)*('Vypocty behu'!I$24/'Vypocty behu'!I$25),0)</f>
        <v>0</v>
      </c>
      <c r="K24" s="94">
        <f>IFERROR('Cenova nabidka CNG'!$I24*'Cenova nabidka CNG'!$G24*'Vypocty indexu'!L60*('Vypocty behu'!J$27/'Vypocty behu'!J$26)*('Vypocty behu'!J$24/'Vypocty behu'!J$25),0)</f>
        <v>0</v>
      </c>
      <c r="L24" s="94">
        <f>IFERROR('Cenova nabidka CNG'!$I24*'Cenova nabidka CNG'!$G24*'Vypocty indexu'!M60*('Vypocty behu'!K$27/'Vypocty behu'!K$26)*('Vypocty behu'!K$24/'Vypocty behu'!K$25),0)</f>
        <v>0</v>
      </c>
      <c r="M24" s="94">
        <f>IFERROR('Cenova nabidka CNG'!$I24*'Cenova nabidka CNG'!$G24*'Vypocty indexu'!N60*('Vypocty behu'!L$27/'Vypocty behu'!L$26)*('Vypocty behu'!L$24/'Vypocty behu'!L$25),0)</f>
        <v>0</v>
      </c>
      <c r="N24" s="94">
        <f>IFERROR('Cenova nabidka CNG'!$I24*'Cenova nabidka CNG'!$G24*'Vypocty indexu'!O60*('Vypocty behu'!M$27/'Vypocty behu'!M$26)*('Vypocty behu'!M$24/'Vypocty behu'!M$25),0)</f>
        <v>0</v>
      </c>
    </row>
    <row r="25" spans="2:15" s="40" customFormat="1" outlineLevel="1">
      <c r="B25" s="46">
        <v>25</v>
      </c>
      <c r="C25" s="37" t="s">
        <v>13</v>
      </c>
      <c r="D25" s="151"/>
      <c r="E25" s="94">
        <f>IFERROR('Cenova nabidka CNG'!$I25*'Cenova nabidka CNG'!$G25*'Vypocty indexu'!F61*('Vypocty behu'!D$27/'Vypocty behu'!D$26)*('Vypocty behu'!D$24/'Vypocty behu'!D$25),0)</f>
        <v>0</v>
      </c>
      <c r="F25" s="94">
        <f>IFERROR('Cenova nabidka CNG'!$I25*'Cenova nabidka CNG'!$G25*'Vypocty indexu'!G61*('Vypocty behu'!E$27/'Vypocty behu'!E$26)*('Vypocty behu'!E$24/'Vypocty behu'!E$25),0)</f>
        <v>0</v>
      </c>
      <c r="G25" s="94">
        <f>IFERROR('Cenova nabidka CNG'!$I25*'Cenova nabidka CNG'!$G25*'Vypocty indexu'!H61*('Vypocty behu'!F$27/'Vypocty behu'!F$26)*('Vypocty behu'!F$24/'Vypocty behu'!F$25),0)</f>
        <v>0</v>
      </c>
      <c r="H25" s="94">
        <f>IFERROR('Cenova nabidka CNG'!$I25*'Cenova nabidka CNG'!$G25*'Vypocty indexu'!I61*('Vypocty behu'!G$27/'Vypocty behu'!G$26)*('Vypocty behu'!G$24/'Vypocty behu'!G$25),0)</f>
        <v>0</v>
      </c>
      <c r="I25" s="94">
        <f>IFERROR('Cenova nabidka CNG'!$I25*'Cenova nabidka CNG'!$G25*'Vypocty indexu'!J61*('Vypocty behu'!H$27/'Vypocty behu'!H$26)*('Vypocty behu'!H$24/'Vypocty behu'!H$25),0)</f>
        <v>0</v>
      </c>
      <c r="J25" s="94">
        <f>IFERROR('Cenova nabidka CNG'!$I25*'Cenova nabidka CNG'!$G25*'Vypocty indexu'!K61*('Vypocty behu'!I$27/'Vypocty behu'!I$26)*('Vypocty behu'!I$24/'Vypocty behu'!I$25),0)</f>
        <v>0</v>
      </c>
      <c r="K25" s="94">
        <f>IFERROR('Cenova nabidka CNG'!$I25*'Cenova nabidka CNG'!$G25*'Vypocty indexu'!L61*('Vypocty behu'!J$27/'Vypocty behu'!J$26)*('Vypocty behu'!J$24/'Vypocty behu'!J$25),0)</f>
        <v>0</v>
      </c>
      <c r="L25" s="94">
        <f>IFERROR('Cenova nabidka CNG'!$I25*'Cenova nabidka CNG'!$G25*'Vypocty indexu'!M61*('Vypocty behu'!K$27/'Vypocty behu'!K$26)*('Vypocty behu'!K$24/'Vypocty behu'!K$25),0)</f>
        <v>0</v>
      </c>
      <c r="M25" s="94">
        <f>IFERROR('Cenova nabidka CNG'!$I25*'Cenova nabidka CNG'!$G25*'Vypocty indexu'!N61*('Vypocty behu'!L$27/'Vypocty behu'!L$26)*('Vypocty behu'!L$24/'Vypocty behu'!L$25),0)</f>
        <v>0</v>
      </c>
      <c r="N25" s="94">
        <f>IFERROR('Cenova nabidka CNG'!$I25*'Cenova nabidka CNG'!$G25*'Vypocty indexu'!O61*('Vypocty behu'!M$27/'Vypocty behu'!M$26)*('Vypocty behu'!M$24/'Vypocty behu'!M$25),0)</f>
        <v>0</v>
      </c>
    </row>
    <row r="26" spans="2:15" s="40" customFormat="1" outlineLevel="1">
      <c r="B26" s="57"/>
      <c r="C26" s="37"/>
      <c r="D26" s="151"/>
      <c r="E26" s="532"/>
      <c r="F26" s="532"/>
      <c r="G26" s="532"/>
      <c r="H26" s="532"/>
      <c r="I26" s="532"/>
      <c r="J26" s="532"/>
      <c r="K26" s="532"/>
      <c r="L26" s="532"/>
      <c r="M26" s="532"/>
      <c r="N26" s="532"/>
    </row>
    <row r="27" spans="2:15" s="40" customFormat="1" outlineLevel="1">
      <c r="B27" s="46">
        <v>97</v>
      </c>
      <c r="C27" s="37" t="s">
        <v>68</v>
      </c>
      <c r="D27" s="151"/>
      <c r="E27" s="94">
        <f>IFERROR('Cenova nabidka CNG'!$I27*'Cenova nabidka CNG'!$G27*'Vypocty indexu'!F63*('Vypocty behu'!D$27/'Vypocty behu'!D$26)*('Vypocty behu'!D$24/'Vypocty behu'!D$25),0)</f>
        <v>0</v>
      </c>
      <c r="F27" s="94">
        <f>IFERROR('Cenova nabidka CNG'!$I27*'Cenova nabidka CNG'!$G27*'Vypocty indexu'!G63*('Vypocty behu'!E$27/'Vypocty behu'!E$26)*('Vypocty behu'!E$24/'Vypocty behu'!E$25),0)</f>
        <v>0</v>
      </c>
      <c r="G27" s="94">
        <f>IFERROR('Cenova nabidka CNG'!$I27*'Cenova nabidka CNG'!$G27*'Vypocty indexu'!H63*('Vypocty behu'!F$27/'Vypocty behu'!F$26)*('Vypocty behu'!F$24/'Vypocty behu'!F$25),0)</f>
        <v>0</v>
      </c>
      <c r="H27" s="94">
        <f>IFERROR('Cenova nabidka CNG'!$I27*'Cenova nabidka CNG'!$G27*'Vypocty indexu'!I63*('Vypocty behu'!G$27/'Vypocty behu'!G$26)*('Vypocty behu'!G$24/'Vypocty behu'!G$25),0)</f>
        <v>0</v>
      </c>
      <c r="I27" s="94">
        <f>IFERROR('Cenova nabidka CNG'!$I27*'Cenova nabidka CNG'!$G27*'Vypocty indexu'!J63*('Vypocty behu'!H$27/'Vypocty behu'!H$26)*('Vypocty behu'!H$24/'Vypocty behu'!H$25),0)</f>
        <v>0</v>
      </c>
      <c r="J27" s="94">
        <f>IFERROR('Cenova nabidka CNG'!$I27*'Cenova nabidka CNG'!$G27*'Vypocty indexu'!K63*('Vypocty behu'!I$27/'Vypocty behu'!I$26)*('Vypocty behu'!I$24/'Vypocty behu'!I$25),0)</f>
        <v>0</v>
      </c>
      <c r="K27" s="94">
        <f>IFERROR('Cenova nabidka CNG'!$I27*'Cenova nabidka CNG'!$G27*'Vypocty indexu'!L63*('Vypocty behu'!J$27/'Vypocty behu'!J$26)*('Vypocty behu'!J$24/'Vypocty behu'!J$25),0)</f>
        <v>0</v>
      </c>
      <c r="L27" s="94">
        <f>IFERROR('Cenova nabidka CNG'!$I27*'Cenova nabidka CNG'!$G27*'Vypocty indexu'!M63*('Vypocty behu'!K$27/'Vypocty behu'!K$26)*('Vypocty behu'!K$24/'Vypocty behu'!K$25),0)</f>
        <v>0</v>
      </c>
      <c r="M27" s="94">
        <f>IFERROR('Cenova nabidka CNG'!$I27*'Cenova nabidka CNG'!$G27*'Vypocty indexu'!N63*('Vypocty behu'!L$27/'Vypocty behu'!L$26)*('Vypocty behu'!L$24/'Vypocty behu'!L$25),0)</f>
        <v>0</v>
      </c>
      <c r="N27" s="94">
        <f>IFERROR('Cenova nabidka CNG'!$I27*'Cenova nabidka CNG'!$G27*'Vypocty indexu'!O63*('Vypocty behu'!M$27/'Vypocty behu'!M$26)*('Vypocty behu'!M$24/'Vypocty behu'!M$25),0)</f>
        <v>0</v>
      </c>
    </row>
    <row r="28" spans="2:15" s="40" customFormat="1" outlineLevel="1">
      <c r="B28" s="46">
        <v>98</v>
      </c>
      <c r="C28" s="37" t="s">
        <v>37</v>
      </c>
      <c r="D28" s="151"/>
      <c r="E28" s="94">
        <f>IFERROR('Cenova nabidka CNG'!$I28*'Cenova nabidka CNG'!$G28*'Vypocty indexu'!F64*('Vypocty behu'!D$27/'Vypocty behu'!D$26)*('Vypocty behu'!D$24/'Vypocty behu'!D$25),0)</f>
        <v>0</v>
      </c>
      <c r="F28" s="94">
        <f>IFERROR('Cenova nabidka CNG'!$I28*'Cenova nabidka CNG'!$G28*'Vypocty indexu'!G64*('Vypocty behu'!E$27/'Vypocty behu'!E$26)*('Vypocty behu'!E$24/'Vypocty behu'!E$25),0)</f>
        <v>0</v>
      </c>
      <c r="G28" s="94">
        <f>IFERROR('Cenova nabidka CNG'!$I28*'Cenova nabidka CNG'!$G28*'Vypocty indexu'!H64*('Vypocty behu'!F$27/'Vypocty behu'!F$26)*('Vypocty behu'!F$24/'Vypocty behu'!F$25),0)</f>
        <v>0</v>
      </c>
      <c r="H28" s="94">
        <f>IFERROR('Cenova nabidka CNG'!$I28*'Cenova nabidka CNG'!$G28*'Vypocty indexu'!I64*('Vypocty behu'!G$27/'Vypocty behu'!G$26)*('Vypocty behu'!G$24/'Vypocty behu'!G$25),0)</f>
        <v>0</v>
      </c>
      <c r="I28" s="94">
        <f>IFERROR('Cenova nabidka CNG'!$I28*'Cenova nabidka CNG'!$G28*'Vypocty indexu'!J64*('Vypocty behu'!H$27/'Vypocty behu'!H$26)*('Vypocty behu'!H$24/'Vypocty behu'!H$25),0)</f>
        <v>0</v>
      </c>
      <c r="J28" s="94">
        <f>IFERROR('Cenova nabidka CNG'!$I28*'Cenova nabidka CNG'!$G28*'Vypocty indexu'!K64*('Vypocty behu'!I$27/'Vypocty behu'!I$26)*('Vypocty behu'!I$24/'Vypocty behu'!I$25),0)</f>
        <v>0</v>
      </c>
      <c r="K28" s="94">
        <f>IFERROR('Cenova nabidka CNG'!$I28*'Cenova nabidka CNG'!$G28*'Vypocty indexu'!L64*('Vypocty behu'!J$27/'Vypocty behu'!J$26)*('Vypocty behu'!J$24/'Vypocty behu'!J$25),0)</f>
        <v>0</v>
      </c>
      <c r="L28" s="94">
        <f>IFERROR('Cenova nabidka CNG'!$I28*'Cenova nabidka CNG'!$G28*'Vypocty indexu'!M64*('Vypocty behu'!K$27/'Vypocty behu'!K$26)*('Vypocty behu'!K$24/'Vypocty behu'!K$25),0)</f>
        <v>0</v>
      </c>
      <c r="M28" s="94">
        <f>IFERROR('Cenova nabidka CNG'!$I28*'Cenova nabidka CNG'!$G28*'Vypocty indexu'!N64*('Vypocty behu'!L$27/'Vypocty behu'!L$26)*('Vypocty behu'!L$24/'Vypocty behu'!L$25),0)</f>
        <v>0</v>
      </c>
      <c r="N28" s="94">
        <f>IFERROR('Cenova nabidka CNG'!$I28*'Cenova nabidka CNG'!$G28*'Vypocty indexu'!O64*('Vypocty behu'!M$27/'Vypocty behu'!M$26)*('Vypocty behu'!M$24/'Vypocty behu'!M$25),0)</f>
        <v>0</v>
      </c>
    </row>
    <row r="29" spans="2:15" s="6" customFormat="1">
      <c r="B29" s="148"/>
      <c r="C29" s="53" t="s">
        <v>226</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D30" s="147"/>
      <c r="E30" s="153"/>
      <c r="F30" s="149"/>
      <c r="G30" s="149"/>
      <c r="H30" s="149"/>
      <c r="I30" s="149"/>
      <c r="J30" s="149"/>
      <c r="K30" s="149"/>
      <c r="L30" s="149"/>
      <c r="M30" s="149"/>
      <c r="N30" s="154"/>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sheetData>
  <sheetProtection algorithmName="SHA-512" hashValue="eK1zMwtnOvAVvGW3/AmjspaiCeHjO/8MvUkCvihD7V0QMLlKfS9Gh7Pwe9YUCF89kiMz1Xcp6gn8VD2GWl4F5w==" saltValue="ETgCgrSgzHEYVgp7+q3Wh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37E0-890A-4794-8755-6E18264E3B7E}">
  <sheetPr codeName="List27"/>
  <dimension ref="A1:O133"/>
  <sheetViews>
    <sheetView zoomScaleNormal="100" zoomScaleSheetLayoutView="100" workbookViewId="0">
      <selection activeCell="D27" sqref="D27"/>
    </sheetView>
  </sheetViews>
  <sheetFormatPr defaultColWidth="0" defaultRowHeight="12.75" customHeight="1" zeroHeight="1" outlineLevelRow="1"/>
  <cols>
    <col min="1" max="1" width="4.7109375" style="5" customWidth="1"/>
    <col min="2" max="2" width="9.140625" style="5" customWidth="1"/>
    <col min="3" max="4" width="24.28515625" style="5" customWidth="1"/>
    <col min="5" max="14" width="10.7109375" style="5" customWidth="1"/>
    <col min="15" max="15" width="4.7109375" style="40" customWidth="1"/>
    <col min="16" max="16384" width="9.140625" style="5" hidden="1"/>
  </cols>
  <sheetData>
    <row r="1" spans="2:14" s="40" customFormat="1" ht="12.75" customHeight="1">
      <c r="B1" s="5"/>
      <c r="C1" s="5"/>
      <c r="D1" s="5"/>
      <c r="E1" s="5"/>
      <c r="F1" s="5"/>
      <c r="G1" s="5"/>
      <c r="H1" s="5"/>
      <c r="I1" s="5"/>
      <c r="J1" s="5"/>
      <c r="K1" s="5"/>
      <c r="L1" s="5"/>
      <c r="M1" s="5"/>
      <c r="N1" s="5"/>
    </row>
    <row r="2" spans="2:14" s="40" customFormat="1" ht="12.75" customHeight="1">
      <c r="B2" s="6" t="s">
        <v>218</v>
      </c>
      <c r="C2" s="5"/>
      <c r="D2" s="5"/>
      <c r="E2" s="6" t="s">
        <v>248</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6"/>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347"/>
      <c r="F7" s="347"/>
      <c r="G7" s="347"/>
      <c r="H7" s="347"/>
      <c r="I7" s="347"/>
      <c r="J7" s="347"/>
      <c r="K7" s="347"/>
      <c r="L7" s="347"/>
      <c r="M7" s="347"/>
      <c r="N7" s="347"/>
    </row>
    <row r="8" spans="2:14" s="40" customFormat="1" outlineLevel="1">
      <c r="B8" s="46" t="s">
        <v>16</v>
      </c>
      <c r="C8" s="37" t="s">
        <v>253</v>
      </c>
      <c r="D8" s="151"/>
      <c r="E8" s="94">
        <f>IFERROR('Cenova nabidka CNG'!$I8*'Cenova nabidka CNG'!$H8*'Vypocty indexu'!F44*('Vypocty behu'!D$24/'Vypocty behu'!D$25),0)</f>
        <v>0</v>
      </c>
      <c r="F8" s="94">
        <f>IFERROR('Cenova nabidka CNG'!$I8*'Cenova nabidka CNG'!$H8*'Vypocty indexu'!G44*('Vypocty behu'!E$24/'Vypocty behu'!E$25),0)</f>
        <v>0</v>
      </c>
      <c r="G8" s="94">
        <f>IFERROR('Cenova nabidka CNG'!$I8*'Cenova nabidka CNG'!$H8*'Vypocty indexu'!H44*('Vypocty behu'!F$24/'Vypocty behu'!F$25),0)</f>
        <v>0</v>
      </c>
      <c r="H8" s="94">
        <f>IFERROR('Cenova nabidka CNG'!$I8*'Cenova nabidka CNG'!$H8*'Vypocty indexu'!I44*('Vypocty behu'!G$24/'Vypocty behu'!G$25),0)</f>
        <v>0</v>
      </c>
      <c r="I8" s="94">
        <f>IFERROR('Cenova nabidka CNG'!$I8*'Cenova nabidka CNG'!$H8*'Vypocty indexu'!J44*('Vypocty behu'!H$24/'Vypocty behu'!H$25),0)</f>
        <v>0</v>
      </c>
      <c r="J8" s="94">
        <f>IFERROR('Cenova nabidka CNG'!$I8*'Cenova nabidka CNG'!$H8*'Vypocty indexu'!K44*('Vypocty behu'!I$24/'Vypocty behu'!I$25),0)</f>
        <v>0</v>
      </c>
      <c r="K8" s="94">
        <f>IFERROR('Cenova nabidka CNG'!$I8*'Cenova nabidka CNG'!$H8*'Vypocty indexu'!L44*('Vypocty behu'!J$24/'Vypocty behu'!J$25),0)</f>
        <v>0</v>
      </c>
      <c r="L8" s="94">
        <f>IFERROR('Cenova nabidka CNG'!$I8*'Cenova nabidka CNG'!$H8*'Vypocty indexu'!M44*('Vypocty behu'!K$24/'Vypocty behu'!K$25),0)</f>
        <v>0</v>
      </c>
      <c r="M8" s="94">
        <f>IFERROR('Cenova nabidka CNG'!$I8*'Cenova nabidka CNG'!$H8*'Vypocty indexu'!N44*('Vypocty behu'!L$24/'Vypocty behu'!L$25),0)</f>
        <v>0</v>
      </c>
      <c r="N8" s="94">
        <f>IFERROR('Cenova nabidka CNG'!$I8*'Cenova nabidka CNG'!$H8*'Vypocty indexu'!O44*('Vypocty behu'!M$24/'Vypocty behu'!M$25),0)</f>
        <v>0</v>
      </c>
    </row>
    <row r="9" spans="2:14" s="40" customFormat="1" outlineLevel="1">
      <c r="B9" s="46">
        <v>12</v>
      </c>
      <c r="C9" s="37" t="s">
        <v>1</v>
      </c>
      <c r="D9" s="151"/>
      <c r="E9" s="94">
        <f>IFERROR('Cenova nabidka CNG'!$I9*'Cenova nabidka CNG'!$H9*'Vypocty indexu'!F45*('Vypocty behu'!D$24/'Vypocty behu'!D$25),0)</f>
        <v>0</v>
      </c>
      <c r="F9" s="94">
        <f>IFERROR('Cenova nabidka CNG'!$I9*'Cenova nabidka CNG'!$H9*'Vypocty indexu'!G45*('Vypocty behu'!E$24/'Vypocty behu'!E$25),0)</f>
        <v>0</v>
      </c>
      <c r="G9" s="94">
        <f>IFERROR('Cenova nabidka CNG'!$I9*'Cenova nabidka CNG'!$H9*'Vypocty indexu'!H45*('Vypocty behu'!F$24/'Vypocty behu'!F$25),0)</f>
        <v>0</v>
      </c>
      <c r="H9" s="94">
        <f>IFERROR('Cenova nabidka CNG'!$I9*'Cenova nabidka CNG'!$H9*'Vypocty indexu'!I45*('Vypocty behu'!G$24/'Vypocty behu'!G$25),0)</f>
        <v>0</v>
      </c>
      <c r="I9" s="94">
        <f>IFERROR('Cenova nabidka CNG'!$I9*'Cenova nabidka CNG'!$H9*'Vypocty indexu'!J45*('Vypocty behu'!H$24/'Vypocty behu'!H$25),0)</f>
        <v>0</v>
      </c>
      <c r="J9" s="94">
        <f>IFERROR('Cenova nabidka CNG'!$I9*'Cenova nabidka CNG'!$H9*'Vypocty indexu'!K45*('Vypocty behu'!I$24/'Vypocty behu'!I$25),0)</f>
        <v>0</v>
      </c>
      <c r="K9" s="94">
        <f>IFERROR('Cenova nabidka CNG'!$I9*'Cenova nabidka CNG'!$H9*'Vypocty indexu'!L45*('Vypocty behu'!J$24/'Vypocty behu'!J$25),0)</f>
        <v>0</v>
      </c>
      <c r="L9" s="94">
        <f>IFERROR('Cenova nabidka CNG'!$I9*'Cenova nabidka CNG'!$H9*'Vypocty indexu'!M45*('Vypocty behu'!K$24/'Vypocty behu'!K$25),0)</f>
        <v>0</v>
      </c>
      <c r="M9" s="94">
        <f>IFERROR('Cenova nabidka CNG'!$I9*'Cenova nabidka CNG'!$H9*'Vypocty indexu'!N45*('Vypocty behu'!L$24/'Vypocty behu'!L$25),0)</f>
        <v>0</v>
      </c>
      <c r="N9" s="94">
        <f>IFERROR('Cenova nabidka CNG'!$I9*'Cenova nabidka CNG'!$H9*'Vypocty indexu'!O45*('Vypocty behu'!M$24/'Vypocty behu'!M$25),0)</f>
        <v>0</v>
      </c>
    </row>
    <row r="10" spans="2:14" s="40" customFormat="1" outlineLevel="1">
      <c r="B10" s="46">
        <v>13</v>
      </c>
      <c r="C10" s="37" t="s">
        <v>2</v>
      </c>
      <c r="D10" s="151"/>
      <c r="E10" s="94">
        <f>IFERROR('Cenova nabidka CNG'!$I10*'Cenova nabidka CNG'!$H10*'Vypocty indexu'!F46*('Vypocty behu'!D$24/'Vypocty behu'!D$25),0)</f>
        <v>0</v>
      </c>
      <c r="F10" s="94">
        <f>IFERROR('Cenova nabidka CNG'!$I10*'Cenova nabidka CNG'!$H10*'Vypocty indexu'!G46*('Vypocty behu'!E$24/'Vypocty behu'!E$25),0)</f>
        <v>0</v>
      </c>
      <c r="G10" s="94">
        <f>IFERROR('Cenova nabidka CNG'!$I10*'Cenova nabidka CNG'!$H10*'Vypocty indexu'!H46*('Vypocty behu'!F$24/'Vypocty behu'!F$25),0)</f>
        <v>0</v>
      </c>
      <c r="H10" s="94">
        <f>IFERROR('Cenova nabidka CNG'!$I10*'Cenova nabidka CNG'!$H10*'Vypocty indexu'!I46*('Vypocty behu'!G$24/'Vypocty behu'!G$25),0)</f>
        <v>0</v>
      </c>
      <c r="I10" s="94">
        <f>IFERROR('Cenova nabidka CNG'!$I10*'Cenova nabidka CNG'!$H10*'Vypocty indexu'!J46*('Vypocty behu'!H$24/'Vypocty behu'!H$25),0)</f>
        <v>0</v>
      </c>
      <c r="J10" s="94">
        <f>IFERROR('Cenova nabidka CNG'!$I10*'Cenova nabidka CNG'!$H10*'Vypocty indexu'!K46*('Vypocty behu'!I$24/'Vypocty behu'!I$25),0)</f>
        <v>0</v>
      </c>
      <c r="K10" s="94">
        <f>IFERROR('Cenova nabidka CNG'!$I10*'Cenova nabidka CNG'!$H10*'Vypocty indexu'!L46*('Vypocty behu'!J$24/'Vypocty behu'!J$25),0)</f>
        <v>0</v>
      </c>
      <c r="L10" s="94">
        <f>IFERROR('Cenova nabidka CNG'!$I10*'Cenova nabidka CNG'!$H10*'Vypocty indexu'!M46*('Vypocty behu'!K$24/'Vypocty behu'!K$25),0)</f>
        <v>0</v>
      </c>
      <c r="M10" s="94">
        <f>IFERROR('Cenova nabidka CNG'!$I10*'Cenova nabidka CNG'!$H10*'Vypocty indexu'!N46*('Vypocty behu'!L$24/'Vypocty behu'!L$25),0)</f>
        <v>0</v>
      </c>
      <c r="N10" s="94">
        <f>IFERROR('Cenova nabidka CNG'!$I10*'Cenova nabidka CNG'!$H10*'Vypocty indexu'!O46*('Vypocty behu'!M$24/'Vypocty behu'!M$25),0)</f>
        <v>0</v>
      </c>
    </row>
    <row r="11" spans="2:14" s="40" customFormat="1" outlineLevel="1">
      <c r="B11" s="46" t="s">
        <v>21</v>
      </c>
      <c r="C11" s="37" t="s">
        <v>47</v>
      </c>
      <c r="D11" s="151"/>
      <c r="E11" s="94">
        <f>IFERROR('Cenova nabidka CNG'!$I11*'Cenova nabidka CNG'!$H11*'Vypocty indexu'!F47*('Vypocty behu'!D$24/'Vypocty behu'!D$25),0)</f>
        <v>0</v>
      </c>
      <c r="F11" s="94">
        <f>IFERROR('Cenova nabidka CNG'!$I11*'Cenova nabidka CNG'!$H11*'Vypocty indexu'!G47*('Vypocty behu'!E$24/'Vypocty behu'!E$25),0)</f>
        <v>0</v>
      </c>
      <c r="G11" s="94">
        <f>IFERROR('Cenova nabidka CNG'!$I11*'Cenova nabidka CNG'!$H11*'Vypocty indexu'!H47*('Vypocty behu'!F$24/'Vypocty behu'!F$25),0)</f>
        <v>0</v>
      </c>
      <c r="H11" s="94">
        <f>IFERROR('Cenova nabidka CNG'!$I11*'Cenova nabidka CNG'!$H11*'Vypocty indexu'!I47*('Vypocty behu'!G$24/'Vypocty behu'!G$25),0)</f>
        <v>0</v>
      </c>
      <c r="I11" s="94">
        <f>IFERROR('Cenova nabidka CNG'!$I11*'Cenova nabidka CNG'!$H11*'Vypocty indexu'!J47*('Vypocty behu'!H$24/'Vypocty behu'!H$25),0)</f>
        <v>0</v>
      </c>
      <c r="J11" s="94">
        <f>IFERROR('Cenova nabidka CNG'!$I11*'Cenova nabidka CNG'!$H11*'Vypocty indexu'!K47*('Vypocty behu'!I$24/'Vypocty behu'!I$25),0)</f>
        <v>0</v>
      </c>
      <c r="K11" s="94">
        <f>IFERROR('Cenova nabidka CNG'!$I11*'Cenova nabidka CNG'!$H11*'Vypocty indexu'!L47*('Vypocty behu'!J$24/'Vypocty behu'!J$25),0)</f>
        <v>0</v>
      </c>
      <c r="L11" s="94">
        <f>IFERROR('Cenova nabidka CNG'!$I11*'Cenova nabidka CNG'!$H11*'Vypocty indexu'!M47*('Vypocty behu'!K$24/'Vypocty behu'!K$25),0)</f>
        <v>0</v>
      </c>
      <c r="M11" s="94">
        <f>IFERROR('Cenova nabidka CNG'!$I11*'Cenova nabidka CNG'!$H11*'Vypocty indexu'!N47*('Vypocty behu'!L$24/'Vypocty behu'!L$25),0)</f>
        <v>0</v>
      </c>
      <c r="N11" s="94">
        <f>IFERROR('Cenova nabidka CNG'!$I11*'Cenova nabidka CNG'!$H11*'Vypocty indexu'!O47*('Vypocty behu'!M$24/'Vypocty behu'!M$25),0)</f>
        <v>0</v>
      </c>
    </row>
    <row r="12" spans="2:14" s="40" customFormat="1" outlineLevel="1">
      <c r="B12" s="46" t="s">
        <v>22</v>
      </c>
      <c r="C12" s="37" t="s">
        <v>48</v>
      </c>
      <c r="D12" s="151"/>
      <c r="E12" s="94">
        <f>IFERROR('Cenova nabidka CNG'!$I12*'Cenova nabidka CNG'!$H12*'Vypocty indexu'!F48*('Vypocty behu'!D$24/'Vypocty behu'!D$25),0)</f>
        <v>0</v>
      </c>
      <c r="F12" s="94">
        <f>IFERROR('Cenova nabidka CNG'!$I12*'Cenova nabidka CNG'!$H12*'Vypocty indexu'!G48*('Vypocty behu'!E$24/'Vypocty behu'!E$25),0)</f>
        <v>0</v>
      </c>
      <c r="G12" s="94">
        <f>IFERROR('Cenova nabidka CNG'!$I12*'Cenova nabidka CNG'!$H12*'Vypocty indexu'!H48*('Vypocty behu'!F$24/'Vypocty behu'!F$25),0)</f>
        <v>0</v>
      </c>
      <c r="H12" s="94">
        <f>IFERROR('Cenova nabidka CNG'!$I12*'Cenova nabidka CNG'!$H12*'Vypocty indexu'!I48*('Vypocty behu'!G$24/'Vypocty behu'!G$25),0)</f>
        <v>0</v>
      </c>
      <c r="I12" s="94">
        <f>IFERROR('Cenova nabidka CNG'!$I12*'Cenova nabidka CNG'!$H12*'Vypocty indexu'!J48*('Vypocty behu'!H$24/'Vypocty behu'!H$25),0)</f>
        <v>0</v>
      </c>
      <c r="J12" s="94">
        <f>IFERROR('Cenova nabidka CNG'!$I12*'Cenova nabidka CNG'!$H12*'Vypocty indexu'!K48*('Vypocty behu'!I$24/'Vypocty behu'!I$25),0)</f>
        <v>0</v>
      </c>
      <c r="K12" s="94">
        <f>IFERROR('Cenova nabidka CNG'!$I12*'Cenova nabidka CNG'!$H12*'Vypocty indexu'!L48*('Vypocty behu'!J$24/'Vypocty behu'!J$25),0)</f>
        <v>0</v>
      </c>
      <c r="L12" s="94">
        <f>IFERROR('Cenova nabidka CNG'!$I12*'Cenova nabidka CNG'!$H12*'Vypocty indexu'!M48*('Vypocty behu'!K$24/'Vypocty behu'!K$25),0)</f>
        <v>0</v>
      </c>
      <c r="M12" s="94">
        <f>IFERROR('Cenova nabidka CNG'!$I12*'Cenova nabidka CNG'!$H12*'Vypocty indexu'!N48*('Vypocty behu'!L$24/'Vypocty behu'!L$25),0)</f>
        <v>0</v>
      </c>
      <c r="N12" s="94">
        <f>IFERROR('Cenova nabidka CNG'!$I12*'Cenova nabidka CNG'!$H12*'Vypocty indexu'!O48*('Vypocty behu'!M$24/'Vypocty behu'!M$25),0)</f>
        <v>0</v>
      </c>
    </row>
    <row r="13" spans="2:14" s="40" customFormat="1" outlineLevel="1">
      <c r="B13" s="46">
        <v>15</v>
      </c>
      <c r="C13" s="37" t="s">
        <v>35</v>
      </c>
      <c r="D13" s="151"/>
      <c r="E13" s="94">
        <f>IFERROR('Cenova nabidka CNG'!$I13*'Cenova nabidka CNG'!$H13*'Vypocty indexu'!F49*('Vypocty behu'!D$24/'Vypocty behu'!D$25),0)</f>
        <v>0</v>
      </c>
      <c r="F13" s="94">
        <f>IFERROR('Cenova nabidka CNG'!$I13*'Cenova nabidka CNG'!$H13*'Vypocty indexu'!G49*('Vypocty behu'!E$24/'Vypocty behu'!E$25),0)</f>
        <v>0</v>
      </c>
      <c r="G13" s="94">
        <f>IFERROR('Cenova nabidka CNG'!$I13*'Cenova nabidka CNG'!$H13*'Vypocty indexu'!H49*('Vypocty behu'!F$24/'Vypocty behu'!F$25),0)</f>
        <v>0</v>
      </c>
      <c r="H13" s="94">
        <f>IFERROR('Cenova nabidka CNG'!$I13*'Cenova nabidka CNG'!$H13*'Vypocty indexu'!I49*('Vypocty behu'!G$24/'Vypocty behu'!G$25),0)</f>
        <v>0</v>
      </c>
      <c r="I13" s="94">
        <f>IFERROR('Cenova nabidka CNG'!$I13*'Cenova nabidka CNG'!$H13*'Vypocty indexu'!J49*('Vypocty behu'!H$24/'Vypocty behu'!H$25),0)</f>
        <v>0</v>
      </c>
      <c r="J13" s="94">
        <f>IFERROR('Cenova nabidka CNG'!$I13*'Cenova nabidka CNG'!$H13*'Vypocty indexu'!K49*('Vypocty behu'!I$24/'Vypocty behu'!I$25),0)</f>
        <v>0</v>
      </c>
      <c r="K13" s="94">
        <f>IFERROR('Cenova nabidka CNG'!$I13*'Cenova nabidka CNG'!$H13*'Vypocty indexu'!L49*('Vypocty behu'!J$24/'Vypocty behu'!J$25),0)</f>
        <v>0</v>
      </c>
      <c r="L13" s="94">
        <f>IFERROR('Cenova nabidka CNG'!$I13*'Cenova nabidka CNG'!$H13*'Vypocty indexu'!M49*('Vypocty behu'!K$24/'Vypocty behu'!K$25),0)</f>
        <v>0</v>
      </c>
      <c r="M13" s="94">
        <f>IFERROR('Cenova nabidka CNG'!$I13*'Cenova nabidka CNG'!$H13*'Vypocty indexu'!N49*('Vypocty behu'!L$24/'Vypocty behu'!L$25),0)</f>
        <v>0</v>
      </c>
      <c r="N13" s="94">
        <f>IFERROR('Cenova nabidka CNG'!$I13*'Cenova nabidka CNG'!$H13*'Vypocty indexu'!O49*('Vypocty behu'!M$24/'Vypocty behu'!M$25),0)</f>
        <v>0</v>
      </c>
    </row>
    <row r="14" spans="2:14" s="40" customFormat="1" outlineLevel="1">
      <c r="B14" s="46" t="s">
        <v>23</v>
      </c>
      <c r="C14" s="37" t="s">
        <v>49</v>
      </c>
      <c r="D14" s="151"/>
      <c r="E14" s="94">
        <f>IFERROR('Cenova nabidka CNG'!$I14*'Cenova nabidka CNG'!$H14*'Vypocty indexu'!F50*('Vypocty behu'!D$24/'Vypocty behu'!D$25),0)</f>
        <v>0</v>
      </c>
      <c r="F14" s="94">
        <f>IFERROR('Cenova nabidka CNG'!$I14*'Cenova nabidka CNG'!$H14*'Vypocty indexu'!G50*('Vypocty behu'!E$24/'Vypocty behu'!E$25),0)</f>
        <v>0</v>
      </c>
      <c r="G14" s="94">
        <f>IFERROR('Cenova nabidka CNG'!$I14*'Cenova nabidka CNG'!$H14*'Vypocty indexu'!H50*('Vypocty behu'!F$24/'Vypocty behu'!F$25),0)</f>
        <v>0</v>
      </c>
      <c r="H14" s="94">
        <f>IFERROR('Cenova nabidka CNG'!$I14*'Cenova nabidka CNG'!$H14*'Vypocty indexu'!I50*('Vypocty behu'!G$24/'Vypocty behu'!G$25),0)</f>
        <v>0</v>
      </c>
      <c r="I14" s="94">
        <f>IFERROR('Cenova nabidka CNG'!$I14*'Cenova nabidka CNG'!$H14*'Vypocty indexu'!J50*('Vypocty behu'!H$24/'Vypocty behu'!H$25),0)</f>
        <v>0</v>
      </c>
      <c r="J14" s="94">
        <f>IFERROR('Cenova nabidka CNG'!$I14*'Cenova nabidka CNG'!$H14*'Vypocty indexu'!K50*('Vypocty behu'!I$24/'Vypocty behu'!I$25),0)</f>
        <v>0</v>
      </c>
      <c r="K14" s="94">
        <f>IFERROR('Cenova nabidka CNG'!$I14*'Cenova nabidka CNG'!$H14*'Vypocty indexu'!L50*('Vypocty behu'!J$24/'Vypocty behu'!J$25),0)</f>
        <v>0</v>
      </c>
      <c r="L14" s="94">
        <f>IFERROR('Cenova nabidka CNG'!$I14*'Cenova nabidka CNG'!$H14*'Vypocty indexu'!M50*('Vypocty behu'!K$24/'Vypocty behu'!K$25),0)</f>
        <v>0</v>
      </c>
      <c r="M14" s="94">
        <f>IFERROR('Cenova nabidka CNG'!$I14*'Cenova nabidka CNG'!$H14*'Vypocty indexu'!N50*('Vypocty behu'!L$24/'Vypocty behu'!L$25),0)</f>
        <v>0</v>
      </c>
      <c r="N14" s="94">
        <f>IFERROR('Cenova nabidka CNG'!$I14*'Cenova nabidka CNG'!$H14*'Vypocty indexu'!O50*('Vypocty behu'!M$24/'Vypocty behu'!M$25),0)</f>
        <v>0</v>
      </c>
    </row>
    <row r="15" spans="2:14" s="40" customFormat="1" outlineLevel="1">
      <c r="B15" s="46" t="s">
        <v>24</v>
      </c>
      <c r="C15" s="37" t="s">
        <v>50</v>
      </c>
      <c r="D15" s="151"/>
      <c r="E15" s="94">
        <f>IFERROR('Cenova nabidka CNG'!$I15*'Cenova nabidka CNG'!$H15*'Vypocty indexu'!F51*('Vypocty behu'!D$24/'Vypocty behu'!D$25),0)</f>
        <v>0</v>
      </c>
      <c r="F15" s="94">
        <f>IFERROR('Cenova nabidka CNG'!$I15*'Cenova nabidka CNG'!$H15*'Vypocty indexu'!G51*('Vypocty behu'!E$24/'Vypocty behu'!E$25),0)</f>
        <v>0</v>
      </c>
      <c r="G15" s="94">
        <f>IFERROR('Cenova nabidka CNG'!$I15*'Cenova nabidka CNG'!$H15*'Vypocty indexu'!H51*('Vypocty behu'!F$24/'Vypocty behu'!F$25),0)</f>
        <v>0</v>
      </c>
      <c r="H15" s="94">
        <f>IFERROR('Cenova nabidka CNG'!$I15*'Cenova nabidka CNG'!$H15*'Vypocty indexu'!I51*('Vypocty behu'!G$24/'Vypocty behu'!G$25),0)</f>
        <v>0</v>
      </c>
      <c r="I15" s="94">
        <f>IFERROR('Cenova nabidka CNG'!$I15*'Cenova nabidka CNG'!$H15*'Vypocty indexu'!J51*('Vypocty behu'!H$24/'Vypocty behu'!H$25),0)</f>
        <v>0</v>
      </c>
      <c r="J15" s="94">
        <f>IFERROR('Cenova nabidka CNG'!$I15*'Cenova nabidka CNG'!$H15*'Vypocty indexu'!K51*('Vypocty behu'!I$24/'Vypocty behu'!I$25),0)</f>
        <v>0</v>
      </c>
      <c r="K15" s="94">
        <f>IFERROR('Cenova nabidka CNG'!$I15*'Cenova nabidka CNG'!$H15*'Vypocty indexu'!L51*('Vypocty behu'!J$24/'Vypocty behu'!J$25),0)</f>
        <v>0</v>
      </c>
      <c r="L15" s="94">
        <f>IFERROR('Cenova nabidka CNG'!$I15*'Cenova nabidka CNG'!$H15*'Vypocty indexu'!M51*('Vypocty behu'!K$24/'Vypocty behu'!K$25),0)</f>
        <v>0</v>
      </c>
      <c r="M15" s="94">
        <f>IFERROR('Cenova nabidka CNG'!$I15*'Cenova nabidka CNG'!$H15*'Vypocty indexu'!N51*('Vypocty behu'!L$24/'Vypocty behu'!L$25),0)</f>
        <v>0</v>
      </c>
      <c r="N15" s="94">
        <f>IFERROR('Cenova nabidka CNG'!$I15*'Cenova nabidka CNG'!$H15*'Vypocty indexu'!O51*('Vypocty behu'!M$24/'Vypocty behu'!M$25),0)</f>
        <v>0</v>
      </c>
    </row>
    <row r="16" spans="2:14" s="40" customFormat="1" outlineLevel="1">
      <c r="B16" s="46" t="s">
        <v>33</v>
      </c>
      <c r="C16" s="37" t="s">
        <v>51</v>
      </c>
      <c r="D16" s="151"/>
      <c r="E16" s="94">
        <f>IFERROR('Cenova nabidka CNG'!$I16*'Cenova nabidka CNG'!$H16*'Vypocty indexu'!F52*('Vypocty behu'!D$24/'Vypocty behu'!D$25),0)</f>
        <v>0</v>
      </c>
      <c r="F16" s="94">
        <f>IFERROR('Cenova nabidka CNG'!$I16*'Cenova nabidka CNG'!$H16*'Vypocty indexu'!G52*('Vypocty behu'!E$24/'Vypocty behu'!E$25),0)</f>
        <v>0</v>
      </c>
      <c r="G16" s="94">
        <f>IFERROR('Cenova nabidka CNG'!$I16*'Cenova nabidka CNG'!$H16*'Vypocty indexu'!H52*('Vypocty behu'!F$24/'Vypocty behu'!F$25),0)</f>
        <v>0</v>
      </c>
      <c r="H16" s="94">
        <f>IFERROR('Cenova nabidka CNG'!$I16*'Cenova nabidka CNG'!$H16*'Vypocty indexu'!I52*('Vypocty behu'!G$24/'Vypocty behu'!G$25),0)</f>
        <v>0</v>
      </c>
      <c r="I16" s="94">
        <f>IFERROR('Cenova nabidka CNG'!$I16*'Cenova nabidka CNG'!$H16*'Vypocty indexu'!J52*('Vypocty behu'!H$24/'Vypocty behu'!H$25),0)</f>
        <v>0</v>
      </c>
      <c r="J16" s="94">
        <f>IFERROR('Cenova nabidka CNG'!$I16*'Cenova nabidka CNG'!$H16*'Vypocty indexu'!K52*('Vypocty behu'!I$24/'Vypocty behu'!I$25),0)</f>
        <v>0</v>
      </c>
      <c r="K16" s="94">
        <f>IFERROR('Cenova nabidka CNG'!$I16*'Cenova nabidka CNG'!$H16*'Vypocty indexu'!L52*('Vypocty behu'!J$24/'Vypocty behu'!J$25),0)</f>
        <v>0</v>
      </c>
      <c r="L16" s="94">
        <f>IFERROR('Cenova nabidka CNG'!$I16*'Cenova nabidka CNG'!$H16*'Vypocty indexu'!M52*('Vypocty behu'!K$24/'Vypocty behu'!K$25),0)</f>
        <v>0</v>
      </c>
      <c r="M16" s="94">
        <f>IFERROR('Cenova nabidka CNG'!$I16*'Cenova nabidka CNG'!$H16*'Vypocty indexu'!N52*('Vypocty behu'!L$24/'Vypocty behu'!L$25),0)</f>
        <v>0</v>
      </c>
      <c r="N16" s="94">
        <f>IFERROR('Cenova nabidka CNG'!$I16*'Cenova nabidka CNG'!$H16*'Vypocty indexu'!O52*('Vypocty behu'!M$24/'Vypocty behu'!M$25),0)</f>
        <v>0</v>
      </c>
    </row>
    <row r="17" spans="1:15" s="40" customFormat="1" outlineLevel="1">
      <c r="B17" s="46" t="s">
        <v>34</v>
      </c>
      <c r="C17" s="37" t="s">
        <v>52</v>
      </c>
      <c r="D17" s="151"/>
      <c r="E17" s="94">
        <f>IFERROR('Cenova nabidka CNG'!$I17*'Cenova nabidka CNG'!$H17*'Vypocty indexu'!F53*('Vypocty behu'!D$24/'Vypocty behu'!D$25),0)</f>
        <v>0</v>
      </c>
      <c r="F17" s="94">
        <f>IFERROR('Cenova nabidka CNG'!$I17*'Cenova nabidka CNG'!$H17*'Vypocty indexu'!G53*('Vypocty behu'!E$24/'Vypocty behu'!E$25),0)</f>
        <v>0</v>
      </c>
      <c r="G17" s="94">
        <f>IFERROR('Cenova nabidka CNG'!$I17*'Cenova nabidka CNG'!$H17*'Vypocty indexu'!H53*('Vypocty behu'!F$24/'Vypocty behu'!F$25),0)</f>
        <v>0</v>
      </c>
      <c r="H17" s="94">
        <f>IFERROR('Cenova nabidka CNG'!$I17*'Cenova nabidka CNG'!$H17*'Vypocty indexu'!I53*('Vypocty behu'!G$24/'Vypocty behu'!G$25),0)</f>
        <v>0</v>
      </c>
      <c r="I17" s="94">
        <f>IFERROR('Cenova nabidka CNG'!$I17*'Cenova nabidka CNG'!$H17*'Vypocty indexu'!J53*('Vypocty behu'!H$24/'Vypocty behu'!H$25),0)</f>
        <v>0</v>
      </c>
      <c r="J17" s="94">
        <f>IFERROR('Cenova nabidka CNG'!$I17*'Cenova nabidka CNG'!$H17*'Vypocty indexu'!K53*('Vypocty behu'!I$24/'Vypocty behu'!I$25),0)</f>
        <v>0</v>
      </c>
      <c r="K17" s="94">
        <f>IFERROR('Cenova nabidka CNG'!$I17*'Cenova nabidka CNG'!$H17*'Vypocty indexu'!L53*('Vypocty behu'!J$24/'Vypocty behu'!J$25),0)</f>
        <v>0</v>
      </c>
      <c r="L17" s="94">
        <f>IFERROR('Cenova nabidka CNG'!$I17*'Cenova nabidka CNG'!$H17*'Vypocty indexu'!M53*('Vypocty behu'!K$24/'Vypocty behu'!K$25),0)</f>
        <v>0</v>
      </c>
      <c r="M17" s="94">
        <f>IFERROR('Cenova nabidka CNG'!$I17*'Cenova nabidka CNG'!$H17*'Vypocty indexu'!N53*('Vypocty behu'!L$24/'Vypocty behu'!L$25),0)</f>
        <v>0</v>
      </c>
      <c r="N17" s="94">
        <f>IFERROR('Cenova nabidka CNG'!$I17*'Cenova nabidka CNG'!$H17*'Vypocty indexu'!O53*('Vypocty behu'!M$24/'Vypocty behu'!M$25),0)</f>
        <v>0</v>
      </c>
    </row>
    <row r="18" spans="1:15" s="40" customFormat="1" outlineLevel="1">
      <c r="B18" s="46">
        <v>18</v>
      </c>
      <c r="C18" s="37" t="s">
        <v>6</v>
      </c>
      <c r="D18" s="151"/>
      <c r="E18" s="94">
        <f>IFERROR('Cenova nabidka CNG'!$I18*'Cenova nabidka CNG'!$H18*'Vypocty indexu'!F54*('Vypocty behu'!D$24/'Vypocty behu'!D$25),0)</f>
        <v>0</v>
      </c>
      <c r="F18" s="94">
        <f>IFERROR('Cenova nabidka CNG'!$I18*'Cenova nabidka CNG'!$H18*'Vypocty indexu'!G54*('Vypocty behu'!E$24/'Vypocty behu'!E$25),0)</f>
        <v>0</v>
      </c>
      <c r="G18" s="94">
        <f>IFERROR('Cenova nabidka CNG'!$I18*'Cenova nabidka CNG'!$H18*'Vypocty indexu'!H54*('Vypocty behu'!F$24/'Vypocty behu'!F$25),0)</f>
        <v>0</v>
      </c>
      <c r="H18" s="94">
        <f>IFERROR('Cenova nabidka CNG'!$I18*'Cenova nabidka CNG'!$H18*'Vypocty indexu'!I54*('Vypocty behu'!G$24/'Vypocty behu'!G$25),0)</f>
        <v>0</v>
      </c>
      <c r="I18" s="94">
        <f>IFERROR('Cenova nabidka CNG'!$I18*'Cenova nabidka CNG'!$H18*'Vypocty indexu'!J54*('Vypocty behu'!H$24/'Vypocty behu'!H$25),0)</f>
        <v>0</v>
      </c>
      <c r="J18" s="94">
        <f>IFERROR('Cenova nabidka CNG'!$I18*'Cenova nabidka CNG'!$H18*'Vypocty indexu'!K54*('Vypocty behu'!I$24/'Vypocty behu'!I$25),0)</f>
        <v>0</v>
      </c>
      <c r="K18" s="94">
        <f>IFERROR('Cenova nabidka CNG'!$I18*'Cenova nabidka CNG'!$H18*'Vypocty indexu'!L54*('Vypocty behu'!J$24/'Vypocty behu'!J$25),0)</f>
        <v>0</v>
      </c>
      <c r="L18" s="94">
        <f>IFERROR('Cenova nabidka CNG'!$I18*'Cenova nabidka CNG'!$H18*'Vypocty indexu'!M54*('Vypocty behu'!K$24/'Vypocty behu'!K$25),0)</f>
        <v>0</v>
      </c>
      <c r="M18" s="94">
        <f>IFERROR('Cenova nabidka CNG'!$I18*'Cenova nabidka CNG'!$H18*'Vypocty indexu'!N54*('Vypocty behu'!L$24/'Vypocty behu'!L$25),0)</f>
        <v>0</v>
      </c>
      <c r="N18" s="94">
        <f>IFERROR('Cenova nabidka CNG'!$I18*'Cenova nabidka CNG'!$H18*'Vypocty indexu'!O54*('Vypocty behu'!M$24/'Vypocty behu'!M$25),0)</f>
        <v>0</v>
      </c>
    </row>
    <row r="19" spans="1:15" s="40" customFormat="1" outlineLevel="1">
      <c r="B19" s="46">
        <v>19</v>
      </c>
      <c r="C19" s="37" t="s">
        <v>7</v>
      </c>
      <c r="D19" s="151"/>
      <c r="E19" s="94">
        <f>IFERROR('Cenova nabidka CNG'!$I19*'Cenova nabidka CNG'!$H19*'Vypocty indexu'!F55*('Vypocty behu'!D$24/'Vypocty behu'!D$25),0)</f>
        <v>0</v>
      </c>
      <c r="F19" s="94">
        <f>IFERROR('Cenova nabidka CNG'!$I19*'Cenova nabidka CNG'!$H19*'Vypocty indexu'!G55*('Vypocty behu'!E$24/'Vypocty behu'!E$25),0)</f>
        <v>0</v>
      </c>
      <c r="G19" s="94">
        <f>IFERROR('Cenova nabidka CNG'!$I19*'Cenova nabidka CNG'!$H19*'Vypocty indexu'!H55*('Vypocty behu'!F$24/'Vypocty behu'!F$25),0)</f>
        <v>0</v>
      </c>
      <c r="H19" s="94">
        <f>IFERROR('Cenova nabidka CNG'!$I19*'Cenova nabidka CNG'!$H19*'Vypocty indexu'!I55*('Vypocty behu'!G$24/'Vypocty behu'!G$25),0)</f>
        <v>0</v>
      </c>
      <c r="I19" s="94">
        <f>IFERROR('Cenova nabidka CNG'!$I19*'Cenova nabidka CNG'!$H19*'Vypocty indexu'!J55*('Vypocty behu'!H$24/'Vypocty behu'!H$25),0)</f>
        <v>0</v>
      </c>
      <c r="J19" s="94">
        <f>IFERROR('Cenova nabidka CNG'!$I19*'Cenova nabidka CNG'!$H19*'Vypocty indexu'!K55*('Vypocty behu'!I$24/'Vypocty behu'!I$25),0)</f>
        <v>0</v>
      </c>
      <c r="K19" s="94">
        <f>IFERROR('Cenova nabidka CNG'!$I19*'Cenova nabidka CNG'!$H19*'Vypocty indexu'!L55*('Vypocty behu'!J$24/'Vypocty behu'!J$25),0)</f>
        <v>0</v>
      </c>
      <c r="L19" s="94">
        <f>IFERROR('Cenova nabidka CNG'!$I19*'Cenova nabidka CNG'!$H19*'Vypocty indexu'!M55*('Vypocty behu'!K$24/'Vypocty behu'!K$25),0)</f>
        <v>0</v>
      </c>
      <c r="M19" s="94">
        <f>IFERROR('Cenova nabidka CNG'!$I19*'Cenova nabidka CNG'!$H19*'Vypocty indexu'!N55*('Vypocty behu'!L$24/'Vypocty behu'!L$25),0)</f>
        <v>0</v>
      </c>
      <c r="N19" s="94">
        <f>IFERROR('Cenova nabidka CNG'!$I19*'Cenova nabidka CNG'!$H19*'Vypocty indexu'!O55*('Vypocty behu'!M$24/'Vypocty behu'!M$25),0)</f>
        <v>0</v>
      </c>
    </row>
    <row r="20" spans="1:15" s="40" customFormat="1" outlineLevel="1">
      <c r="B20" s="46">
        <v>20</v>
      </c>
      <c r="C20" s="37" t="s">
        <v>8</v>
      </c>
      <c r="D20" s="151"/>
      <c r="E20" s="94">
        <f>IFERROR('Cenova nabidka CNG'!$I20*'Cenova nabidka CNG'!$H20*'Vypocty indexu'!F56*('Vypocty behu'!D$24/'Vypocty behu'!D$25),0)</f>
        <v>0</v>
      </c>
      <c r="F20" s="94">
        <f>IFERROR('Cenova nabidka CNG'!$I20*'Cenova nabidka CNG'!$H20*'Vypocty indexu'!G56*('Vypocty behu'!E$24/'Vypocty behu'!E$25),0)</f>
        <v>0</v>
      </c>
      <c r="G20" s="94">
        <f>IFERROR('Cenova nabidka CNG'!$I20*'Cenova nabidka CNG'!$H20*'Vypocty indexu'!H56*('Vypocty behu'!F$24/'Vypocty behu'!F$25),0)</f>
        <v>0</v>
      </c>
      <c r="H20" s="94">
        <f>IFERROR('Cenova nabidka CNG'!$I20*'Cenova nabidka CNG'!$H20*'Vypocty indexu'!I56*('Vypocty behu'!G$24/'Vypocty behu'!G$25),0)</f>
        <v>0</v>
      </c>
      <c r="I20" s="94">
        <f>IFERROR('Cenova nabidka CNG'!$I20*'Cenova nabidka CNG'!$H20*'Vypocty indexu'!J56*('Vypocty behu'!H$24/'Vypocty behu'!H$25),0)</f>
        <v>0</v>
      </c>
      <c r="J20" s="94">
        <f>IFERROR('Cenova nabidka CNG'!$I20*'Cenova nabidka CNG'!$H20*'Vypocty indexu'!K56*('Vypocty behu'!I$24/'Vypocty behu'!I$25),0)</f>
        <v>0</v>
      </c>
      <c r="K20" s="94">
        <f>IFERROR('Cenova nabidka CNG'!$I20*'Cenova nabidka CNG'!$H20*'Vypocty indexu'!L56*('Vypocty behu'!J$24/'Vypocty behu'!J$25),0)</f>
        <v>0</v>
      </c>
      <c r="L20" s="94">
        <f>IFERROR('Cenova nabidka CNG'!$I20*'Cenova nabidka CNG'!$H20*'Vypocty indexu'!M56*('Vypocty behu'!K$24/'Vypocty behu'!K$25),0)</f>
        <v>0</v>
      </c>
      <c r="M20" s="94">
        <f>IFERROR('Cenova nabidka CNG'!$I20*'Cenova nabidka CNG'!$H20*'Vypocty indexu'!N56*('Vypocty behu'!L$24/'Vypocty behu'!L$25),0)</f>
        <v>0</v>
      </c>
      <c r="N20" s="94">
        <f>IFERROR('Cenova nabidka CNG'!$I20*'Cenova nabidka CNG'!$H20*'Vypocty indexu'!O56*('Vypocty behu'!M$24/'Vypocty behu'!M$25),0)</f>
        <v>0</v>
      </c>
    </row>
    <row r="21" spans="1:15" s="40" customFormat="1" outlineLevel="1">
      <c r="B21" s="46">
        <v>21</v>
      </c>
      <c r="C21" s="37" t="s">
        <v>9</v>
      </c>
      <c r="D21" s="151"/>
      <c r="E21" s="94">
        <f>IFERROR('Cenova nabidka CNG'!$I21*'Cenova nabidka CNG'!$H21*'Vypocty indexu'!F57*('Vypocty behu'!D$24/'Vypocty behu'!D$25),0)</f>
        <v>0</v>
      </c>
      <c r="F21" s="94">
        <f>IFERROR('Cenova nabidka CNG'!$I21*'Cenova nabidka CNG'!$H21*'Vypocty indexu'!G57*('Vypocty behu'!E$24/'Vypocty behu'!E$25),0)</f>
        <v>0</v>
      </c>
      <c r="G21" s="94">
        <f>IFERROR('Cenova nabidka CNG'!$I21*'Cenova nabidka CNG'!$H21*'Vypocty indexu'!H57*('Vypocty behu'!F$24/'Vypocty behu'!F$25),0)</f>
        <v>0</v>
      </c>
      <c r="H21" s="94">
        <f>IFERROR('Cenova nabidka CNG'!$I21*'Cenova nabidka CNG'!$H21*'Vypocty indexu'!I57*('Vypocty behu'!G$24/'Vypocty behu'!G$25),0)</f>
        <v>0</v>
      </c>
      <c r="I21" s="94">
        <f>IFERROR('Cenova nabidka CNG'!$I21*'Cenova nabidka CNG'!$H21*'Vypocty indexu'!J57*('Vypocty behu'!H$24/'Vypocty behu'!H$25),0)</f>
        <v>0</v>
      </c>
      <c r="J21" s="94">
        <f>IFERROR('Cenova nabidka CNG'!$I21*'Cenova nabidka CNG'!$H21*'Vypocty indexu'!K57*('Vypocty behu'!I$24/'Vypocty behu'!I$25),0)</f>
        <v>0</v>
      </c>
      <c r="K21" s="94">
        <f>IFERROR('Cenova nabidka CNG'!$I21*'Cenova nabidka CNG'!$H21*'Vypocty indexu'!L57*('Vypocty behu'!J$24/'Vypocty behu'!J$25),0)</f>
        <v>0</v>
      </c>
      <c r="L21" s="94">
        <f>IFERROR('Cenova nabidka CNG'!$I21*'Cenova nabidka CNG'!$H21*'Vypocty indexu'!M57*('Vypocty behu'!K$24/'Vypocty behu'!K$25),0)</f>
        <v>0</v>
      </c>
      <c r="M21" s="94">
        <f>IFERROR('Cenova nabidka CNG'!$I21*'Cenova nabidka CNG'!$H21*'Vypocty indexu'!N57*('Vypocty behu'!L$24/'Vypocty behu'!L$25),0)</f>
        <v>0</v>
      </c>
      <c r="N21" s="94">
        <f>IFERROR('Cenova nabidka CNG'!$I21*'Cenova nabidka CNG'!$H21*'Vypocty indexu'!O57*('Vypocty behu'!M$24/'Vypocty behu'!M$25),0)</f>
        <v>0</v>
      </c>
    </row>
    <row r="22" spans="1:15" s="40" customFormat="1" outlineLevel="1">
      <c r="B22" s="46">
        <v>22</v>
      </c>
      <c r="C22" s="37" t="s">
        <v>10</v>
      </c>
      <c r="D22" s="151"/>
      <c r="E22" s="94">
        <f>IFERROR('Cenova nabidka CNG'!$I22*'Cenova nabidka CNG'!$H22*'Vypocty indexu'!F58*('Vypocty behu'!D$24/'Vypocty behu'!D$25),0)</f>
        <v>0</v>
      </c>
      <c r="F22" s="94">
        <f>IFERROR('Cenova nabidka CNG'!$I22*'Cenova nabidka CNG'!$H22*'Vypocty indexu'!G58*('Vypocty behu'!E$24/'Vypocty behu'!E$25),0)</f>
        <v>0</v>
      </c>
      <c r="G22" s="94">
        <f>IFERROR('Cenova nabidka CNG'!$I22*'Cenova nabidka CNG'!$H22*'Vypocty indexu'!H58*('Vypocty behu'!F$24/'Vypocty behu'!F$25),0)</f>
        <v>0</v>
      </c>
      <c r="H22" s="94">
        <f>IFERROR('Cenova nabidka CNG'!$I22*'Cenova nabidka CNG'!$H22*'Vypocty indexu'!I58*('Vypocty behu'!G$24/'Vypocty behu'!G$25),0)</f>
        <v>0</v>
      </c>
      <c r="I22" s="94">
        <f>IFERROR('Cenova nabidka CNG'!$I22*'Cenova nabidka CNG'!$H22*'Vypocty indexu'!J58*('Vypocty behu'!H$24/'Vypocty behu'!H$25),0)</f>
        <v>0</v>
      </c>
      <c r="J22" s="94">
        <f>IFERROR('Cenova nabidka CNG'!$I22*'Cenova nabidka CNG'!$H22*'Vypocty indexu'!K58*('Vypocty behu'!I$24/'Vypocty behu'!I$25),0)</f>
        <v>0</v>
      </c>
      <c r="K22" s="94">
        <f>IFERROR('Cenova nabidka CNG'!$I22*'Cenova nabidka CNG'!$H22*'Vypocty indexu'!L58*('Vypocty behu'!J$24/'Vypocty behu'!J$25),0)</f>
        <v>0</v>
      </c>
      <c r="L22" s="94">
        <f>IFERROR('Cenova nabidka CNG'!$I22*'Cenova nabidka CNG'!$H22*'Vypocty indexu'!M58*('Vypocty behu'!K$24/'Vypocty behu'!K$25),0)</f>
        <v>0</v>
      </c>
      <c r="M22" s="94">
        <f>IFERROR('Cenova nabidka CNG'!$I22*'Cenova nabidka CNG'!$H22*'Vypocty indexu'!N58*('Vypocty behu'!L$24/'Vypocty behu'!L$25),0)</f>
        <v>0</v>
      </c>
      <c r="N22" s="94">
        <f>IFERROR('Cenova nabidka CNG'!$I22*'Cenova nabidka CNG'!$H22*'Vypocty indexu'!O58*('Vypocty behu'!M$24/'Vypocty behu'!M$25),0)</f>
        <v>0</v>
      </c>
    </row>
    <row r="23" spans="1:15" s="40" customFormat="1" outlineLevel="1">
      <c r="B23" s="46">
        <v>23</v>
      </c>
      <c r="C23" s="37" t="s">
        <v>11</v>
      </c>
      <c r="D23" s="151"/>
      <c r="E23" s="94">
        <f>IFERROR('Cenova nabidka CNG'!$I23*'Cenova nabidka CNG'!$H23*'Vypocty indexu'!F59*('Vypocty behu'!D$24/'Vypocty behu'!D$25),0)</f>
        <v>0</v>
      </c>
      <c r="F23" s="94">
        <f>IFERROR('Cenova nabidka CNG'!$I23*'Cenova nabidka CNG'!$H23*'Vypocty indexu'!G59*('Vypocty behu'!E$24/'Vypocty behu'!E$25),0)</f>
        <v>0</v>
      </c>
      <c r="G23" s="94">
        <f>IFERROR('Cenova nabidka CNG'!$I23*'Cenova nabidka CNG'!$H23*'Vypocty indexu'!H59*('Vypocty behu'!F$24/'Vypocty behu'!F$25),0)</f>
        <v>0</v>
      </c>
      <c r="H23" s="94">
        <f>IFERROR('Cenova nabidka CNG'!$I23*'Cenova nabidka CNG'!$H23*'Vypocty indexu'!I59*('Vypocty behu'!G$24/'Vypocty behu'!G$25),0)</f>
        <v>0</v>
      </c>
      <c r="I23" s="94">
        <f>IFERROR('Cenova nabidka CNG'!$I23*'Cenova nabidka CNG'!$H23*'Vypocty indexu'!J59*('Vypocty behu'!H$24/'Vypocty behu'!H$25),0)</f>
        <v>0</v>
      </c>
      <c r="J23" s="94">
        <f>IFERROR('Cenova nabidka CNG'!$I23*'Cenova nabidka CNG'!$H23*'Vypocty indexu'!K59*('Vypocty behu'!I$24/'Vypocty behu'!I$25),0)</f>
        <v>0</v>
      </c>
      <c r="K23" s="94">
        <f>IFERROR('Cenova nabidka CNG'!$I23*'Cenova nabidka CNG'!$H23*'Vypocty indexu'!L59*('Vypocty behu'!J$24/'Vypocty behu'!J$25),0)</f>
        <v>0</v>
      </c>
      <c r="L23" s="94">
        <f>IFERROR('Cenova nabidka CNG'!$I23*'Cenova nabidka CNG'!$H23*'Vypocty indexu'!M59*('Vypocty behu'!K$24/'Vypocty behu'!K$25),0)</f>
        <v>0</v>
      </c>
      <c r="M23" s="94">
        <f>IFERROR('Cenova nabidka CNG'!$I23*'Cenova nabidka CNG'!$H23*'Vypocty indexu'!N59*('Vypocty behu'!L$24/'Vypocty behu'!L$25),0)</f>
        <v>0</v>
      </c>
      <c r="N23" s="94">
        <f>IFERROR('Cenova nabidka CNG'!$I23*'Cenova nabidka CNG'!$H23*'Vypocty indexu'!O59*('Vypocty behu'!M$24/'Vypocty behu'!M$25),0)</f>
        <v>0</v>
      </c>
    </row>
    <row r="24" spans="1:15" s="40" customFormat="1" outlineLevel="1">
      <c r="B24" s="46">
        <v>24</v>
      </c>
      <c r="C24" s="37" t="s">
        <v>12</v>
      </c>
      <c r="D24" s="151"/>
      <c r="E24" s="94">
        <f>IFERROR('Cenova nabidka CNG'!$I24*'Cenova nabidka CNG'!$H24*'Vypocty indexu'!F60*('Vypocty behu'!D$24/'Vypocty behu'!D$25),0)</f>
        <v>0</v>
      </c>
      <c r="F24" s="94">
        <f>IFERROR('Cenova nabidka CNG'!$I24*'Cenova nabidka CNG'!$H24*'Vypocty indexu'!G60*('Vypocty behu'!E$24/'Vypocty behu'!E$25),0)</f>
        <v>0</v>
      </c>
      <c r="G24" s="94">
        <f>IFERROR('Cenova nabidka CNG'!$I24*'Cenova nabidka CNG'!$H24*'Vypocty indexu'!H60*('Vypocty behu'!F$24/'Vypocty behu'!F$25),0)</f>
        <v>0</v>
      </c>
      <c r="H24" s="94">
        <f>IFERROR('Cenova nabidka CNG'!$I24*'Cenova nabidka CNG'!$H24*'Vypocty indexu'!I60*('Vypocty behu'!G$24/'Vypocty behu'!G$25),0)</f>
        <v>0</v>
      </c>
      <c r="I24" s="94">
        <f>IFERROR('Cenova nabidka CNG'!$I24*'Cenova nabidka CNG'!$H24*'Vypocty indexu'!J60*('Vypocty behu'!H$24/'Vypocty behu'!H$25),0)</f>
        <v>0</v>
      </c>
      <c r="J24" s="94">
        <f>IFERROR('Cenova nabidka CNG'!$I24*'Cenova nabidka CNG'!$H24*'Vypocty indexu'!K60*('Vypocty behu'!I$24/'Vypocty behu'!I$25),0)</f>
        <v>0</v>
      </c>
      <c r="K24" s="94">
        <f>IFERROR('Cenova nabidka CNG'!$I24*'Cenova nabidka CNG'!$H24*'Vypocty indexu'!L60*('Vypocty behu'!J$24/'Vypocty behu'!J$25),0)</f>
        <v>0</v>
      </c>
      <c r="L24" s="94">
        <f>IFERROR('Cenova nabidka CNG'!$I24*'Cenova nabidka CNG'!$H24*'Vypocty indexu'!M60*('Vypocty behu'!K$24/'Vypocty behu'!K$25),0)</f>
        <v>0</v>
      </c>
      <c r="M24" s="94">
        <f>IFERROR('Cenova nabidka CNG'!$I24*'Cenova nabidka CNG'!$H24*'Vypocty indexu'!N60*('Vypocty behu'!L$24/'Vypocty behu'!L$25),0)</f>
        <v>0</v>
      </c>
      <c r="N24" s="94">
        <f>IFERROR('Cenova nabidka CNG'!$I24*'Cenova nabidka CNG'!$H24*'Vypocty indexu'!O60*('Vypocty behu'!M$24/'Vypocty behu'!M$25),0)</f>
        <v>0</v>
      </c>
    </row>
    <row r="25" spans="1:15" s="40" customFormat="1" outlineLevel="1">
      <c r="B25" s="46">
        <v>25</v>
      </c>
      <c r="C25" s="37" t="s">
        <v>13</v>
      </c>
      <c r="D25" s="151"/>
      <c r="E25" s="94">
        <f>IFERROR('Cenova nabidka CNG'!$I25*'Cenova nabidka CNG'!$H25*'Vypocty indexu'!F61*('Vypocty behu'!D$24/'Vypocty behu'!D$25),0)</f>
        <v>0</v>
      </c>
      <c r="F25" s="94">
        <f>IFERROR('Cenova nabidka CNG'!$I25*'Cenova nabidka CNG'!$H25*'Vypocty indexu'!G61*('Vypocty behu'!E$24/'Vypocty behu'!E$25),0)</f>
        <v>0</v>
      </c>
      <c r="G25" s="94">
        <f>IFERROR('Cenova nabidka CNG'!$I25*'Cenova nabidka CNG'!$H25*'Vypocty indexu'!H61*('Vypocty behu'!F$24/'Vypocty behu'!F$25),0)</f>
        <v>0</v>
      </c>
      <c r="H25" s="94">
        <f>IFERROR('Cenova nabidka CNG'!$I25*'Cenova nabidka CNG'!$H25*'Vypocty indexu'!I61*('Vypocty behu'!G$24/'Vypocty behu'!G$25),0)</f>
        <v>0</v>
      </c>
      <c r="I25" s="94">
        <f>IFERROR('Cenova nabidka CNG'!$I25*'Cenova nabidka CNG'!$H25*'Vypocty indexu'!J61*('Vypocty behu'!H$24/'Vypocty behu'!H$25),0)</f>
        <v>0</v>
      </c>
      <c r="J25" s="94">
        <f>IFERROR('Cenova nabidka CNG'!$I25*'Cenova nabidka CNG'!$H25*'Vypocty indexu'!K61*('Vypocty behu'!I$24/'Vypocty behu'!I$25),0)</f>
        <v>0</v>
      </c>
      <c r="K25" s="94">
        <f>IFERROR('Cenova nabidka CNG'!$I25*'Cenova nabidka CNG'!$H25*'Vypocty indexu'!L61*('Vypocty behu'!J$24/'Vypocty behu'!J$25),0)</f>
        <v>0</v>
      </c>
      <c r="L25" s="94">
        <f>IFERROR('Cenova nabidka CNG'!$I25*'Cenova nabidka CNG'!$H25*'Vypocty indexu'!M61*('Vypocty behu'!K$24/'Vypocty behu'!K$25),0)</f>
        <v>0</v>
      </c>
      <c r="M25" s="94">
        <f>IFERROR('Cenova nabidka CNG'!$I25*'Cenova nabidka CNG'!$H25*'Vypocty indexu'!N61*('Vypocty behu'!L$24/'Vypocty behu'!L$25),0)</f>
        <v>0</v>
      </c>
      <c r="N25" s="94">
        <f>IFERROR('Cenova nabidka CNG'!$I25*'Cenova nabidka CNG'!$H25*'Vypocty indexu'!O61*('Vypocty behu'!M$24/'Vypocty behu'!M$25),0)</f>
        <v>0</v>
      </c>
    </row>
    <row r="26" spans="1:15" s="40" customFormat="1" outlineLevel="1">
      <c r="B26" s="57"/>
      <c r="C26" s="37"/>
      <c r="D26" s="151"/>
      <c r="E26" s="532"/>
      <c r="F26" s="532"/>
      <c r="G26" s="532"/>
      <c r="H26" s="532"/>
      <c r="I26" s="532"/>
      <c r="J26" s="532"/>
      <c r="K26" s="532"/>
      <c r="L26" s="532"/>
      <c r="M26" s="532"/>
      <c r="N26" s="532"/>
    </row>
    <row r="27" spans="1:15" s="40" customFormat="1" outlineLevel="1">
      <c r="B27" s="46">
        <v>97</v>
      </c>
      <c r="C27" s="37" t="s">
        <v>68</v>
      </c>
      <c r="D27" s="151"/>
      <c r="E27" s="94">
        <f>IFERROR('Cenova nabidka CNG'!$I27*'Cenova nabidka CNG'!$H27*'Vypocty indexu'!F63*('Vypocty behu'!D$24/'Vypocty behu'!D$25),0)</f>
        <v>0</v>
      </c>
      <c r="F27" s="94">
        <f>IFERROR('Cenova nabidka CNG'!$I27*'Cenova nabidka CNG'!$H27*'Vypocty indexu'!G63*('Vypocty behu'!E$24/'Vypocty behu'!E$25),0)</f>
        <v>0</v>
      </c>
      <c r="G27" s="94">
        <f>IFERROR('Cenova nabidka CNG'!$I27*'Cenova nabidka CNG'!$H27*'Vypocty indexu'!H63*('Vypocty behu'!F$24/'Vypocty behu'!F$25),0)</f>
        <v>0</v>
      </c>
      <c r="H27" s="94">
        <f>IFERROR('Cenova nabidka CNG'!$I27*'Cenova nabidka CNG'!$H27*'Vypocty indexu'!I63*('Vypocty behu'!G$24/'Vypocty behu'!G$25),0)</f>
        <v>0</v>
      </c>
      <c r="I27" s="94">
        <f>IFERROR('Cenova nabidka CNG'!$I27*'Cenova nabidka CNG'!$H27*'Vypocty indexu'!J63*('Vypocty behu'!H$24/'Vypocty behu'!H$25),0)</f>
        <v>0</v>
      </c>
      <c r="J27" s="94">
        <f>IFERROR('Cenova nabidka CNG'!$I27*'Cenova nabidka CNG'!$H27*'Vypocty indexu'!K63*('Vypocty behu'!I$24/'Vypocty behu'!I$25),0)</f>
        <v>0</v>
      </c>
      <c r="K27" s="94">
        <f>IFERROR('Cenova nabidka CNG'!$I27*'Cenova nabidka CNG'!$H27*'Vypocty indexu'!L63*('Vypocty behu'!J$24/'Vypocty behu'!J$25),0)</f>
        <v>0</v>
      </c>
      <c r="L27" s="94">
        <f>IFERROR('Cenova nabidka CNG'!$I27*'Cenova nabidka CNG'!$H27*'Vypocty indexu'!M63*('Vypocty behu'!K$24/'Vypocty behu'!K$25),0)</f>
        <v>0</v>
      </c>
      <c r="M27" s="94">
        <f>IFERROR('Cenova nabidka CNG'!$I27*'Cenova nabidka CNG'!$H27*'Vypocty indexu'!N63*('Vypocty behu'!L$24/'Vypocty behu'!L$25),0)</f>
        <v>0</v>
      </c>
      <c r="N27" s="94">
        <f>IFERROR('Cenova nabidka CNG'!$I27*'Cenova nabidka CNG'!$H27*'Vypocty indexu'!O63*('Vypocty behu'!M$24/'Vypocty behu'!M$25),0)</f>
        <v>0</v>
      </c>
    </row>
    <row r="28" spans="1:15" s="40" customFormat="1" outlineLevel="1">
      <c r="B28" s="46">
        <v>98</v>
      </c>
      <c r="C28" s="37" t="s">
        <v>37</v>
      </c>
      <c r="D28" s="151"/>
      <c r="E28" s="94">
        <f>IFERROR('Cenova nabidka CNG'!$I28*'Cenova nabidka CNG'!$H28*'Vypocty indexu'!F64*('Vypocty behu'!D$24/'Vypocty behu'!D$25),0)</f>
        <v>0</v>
      </c>
      <c r="F28" s="94">
        <f>IFERROR('Cenova nabidka CNG'!$I28*'Cenova nabidka CNG'!$H28*'Vypocty indexu'!G64*('Vypocty behu'!E$24/'Vypocty behu'!E$25),0)</f>
        <v>0</v>
      </c>
      <c r="G28" s="94">
        <f>IFERROR('Cenova nabidka CNG'!$I28*'Cenova nabidka CNG'!$H28*'Vypocty indexu'!H64*('Vypocty behu'!F$24/'Vypocty behu'!F$25),0)</f>
        <v>0</v>
      </c>
      <c r="H28" s="94">
        <f>IFERROR('Cenova nabidka CNG'!$I28*'Cenova nabidka CNG'!$H28*'Vypocty indexu'!I64*('Vypocty behu'!G$24/'Vypocty behu'!G$25),0)</f>
        <v>0</v>
      </c>
      <c r="I28" s="94">
        <f>IFERROR('Cenova nabidka CNG'!$I28*'Cenova nabidka CNG'!$H28*'Vypocty indexu'!J64*('Vypocty behu'!H$24/'Vypocty behu'!H$25),0)</f>
        <v>0</v>
      </c>
      <c r="J28" s="94">
        <f>IFERROR('Cenova nabidka CNG'!$I28*'Cenova nabidka CNG'!$H28*'Vypocty indexu'!K64*('Vypocty behu'!I$24/'Vypocty behu'!I$25),0)</f>
        <v>0</v>
      </c>
      <c r="K28" s="94">
        <f>IFERROR('Cenova nabidka CNG'!$I28*'Cenova nabidka CNG'!$H28*'Vypocty indexu'!L64*('Vypocty behu'!J$24/'Vypocty behu'!J$25),0)</f>
        <v>0</v>
      </c>
      <c r="L28" s="94">
        <f>IFERROR('Cenova nabidka CNG'!$I28*'Cenova nabidka CNG'!$H28*'Vypocty indexu'!M64*('Vypocty behu'!K$24/'Vypocty behu'!K$25),0)</f>
        <v>0</v>
      </c>
      <c r="M28" s="94">
        <f>IFERROR('Cenova nabidka CNG'!$I28*'Cenova nabidka CNG'!$H28*'Vypocty indexu'!N64*('Vypocty behu'!L$24/'Vypocty behu'!L$25),0)</f>
        <v>0</v>
      </c>
      <c r="N28" s="94">
        <f>IFERROR('Cenova nabidka CNG'!$I28*'Cenova nabidka CNG'!$H28*'Vypocty indexu'!O64*('Vypocty behu'!M$24/'Vypocty behu'!M$25),0)</f>
        <v>0</v>
      </c>
    </row>
    <row r="29" spans="1:15" s="6" customFormat="1">
      <c r="B29" s="148"/>
      <c r="C29" s="53" t="s">
        <v>219</v>
      </c>
      <c r="D29" s="151"/>
      <c r="E29" s="93">
        <f>ROUND(SUM(E7:E28),2)</f>
        <v>0</v>
      </c>
      <c r="F29" s="93">
        <f t="shared" ref="F29:N29" si="1">ROUND(SUM(F7:F28),2)</f>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1:15" s="6" customFormat="1">
      <c r="B30" s="146"/>
      <c r="C30" s="45"/>
      <c r="D30" s="147"/>
      <c r="E30" s="153"/>
      <c r="F30" s="149"/>
      <c r="G30" s="149"/>
      <c r="H30" s="149"/>
      <c r="I30" s="149"/>
      <c r="J30" s="149"/>
      <c r="K30" s="149"/>
      <c r="L30" s="149"/>
      <c r="M30" s="149"/>
      <c r="N30" s="154"/>
      <c r="O30" s="56"/>
    </row>
    <row r="31" spans="1:15" s="4" customFormat="1" ht="12.75" hidden="1" customHeight="1">
      <c r="A31" s="5"/>
      <c r="B31" s="5"/>
      <c r="C31" s="5"/>
      <c r="D31" s="5"/>
      <c r="E31" s="5"/>
      <c r="F31" s="5"/>
      <c r="G31" s="5"/>
      <c r="H31" s="5"/>
      <c r="I31" s="5"/>
      <c r="J31" s="5"/>
      <c r="K31" s="5"/>
      <c r="L31" s="5"/>
      <c r="M31" s="5"/>
      <c r="N31" s="5"/>
      <c r="O31" s="40"/>
    </row>
    <row r="32" spans="1:15" s="4" customFormat="1" ht="12.75" hidden="1" customHeight="1">
      <c r="A32" s="5"/>
      <c r="B32" s="5"/>
      <c r="C32" s="5"/>
      <c r="D32" s="5"/>
      <c r="E32" s="5"/>
      <c r="F32" s="5"/>
      <c r="G32" s="5"/>
      <c r="H32" s="5"/>
      <c r="I32" s="5"/>
      <c r="J32" s="5"/>
      <c r="K32" s="5"/>
      <c r="L32" s="5"/>
      <c r="M32" s="5"/>
      <c r="N32" s="5"/>
      <c r="O32" s="40"/>
    </row>
    <row r="33" spans="1:15" s="4" customFormat="1" ht="12.75" hidden="1" customHeight="1">
      <c r="A33" s="5"/>
      <c r="B33" s="5"/>
      <c r="C33" s="5"/>
      <c r="D33" s="5"/>
      <c r="E33" s="5"/>
      <c r="F33" s="5"/>
      <c r="G33" s="5"/>
      <c r="H33" s="5"/>
      <c r="I33" s="5"/>
      <c r="J33" s="5"/>
      <c r="K33" s="5"/>
      <c r="L33" s="5"/>
      <c r="M33" s="5"/>
      <c r="N33" s="5"/>
      <c r="O33" s="40"/>
    </row>
    <row r="34" spans="1:15" s="4" customFormat="1" ht="12.75" hidden="1" customHeight="1">
      <c r="A34" s="5"/>
      <c r="B34" s="5"/>
      <c r="C34" s="5"/>
      <c r="D34" s="5"/>
      <c r="E34" s="5"/>
      <c r="F34" s="5"/>
      <c r="G34" s="5"/>
      <c r="H34" s="5"/>
      <c r="I34" s="5"/>
      <c r="J34" s="5"/>
      <c r="K34" s="5"/>
      <c r="L34" s="5"/>
      <c r="M34" s="5"/>
      <c r="N34" s="5"/>
      <c r="O34" s="40"/>
    </row>
    <row r="35" spans="1:15" s="4" customFormat="1" ht="12.75" hidden="1" customHeight="1">
      <c r="A35" s="5"/>
      <c r="B35" s="5"/>
      <c r="C35" s="5"/>
      <c r="D35" s="5"/>
      <c r="E35" s="5"/>
      <c r="F35" s="5"/>
      <c r="G35" s="5"/>
      <c r="H35" s="5"/>
      <c r="I35" s="5"/>
      <c r="J35" s="5"/>
      <c r="K35" s="5"/>
      <c r="L35" s="5"/>
      <c r="M35" s="5"/>
      <c r="N35" s="5"/>
      <c r="O35" s="40"/>
    </row>
    <row r="36" spans="1:15" s="4" customFormat="1" ht="12.75" hidden="1" customHeight="1">
      <c r="A36" s="5"/>
      <c r="B36" s="5"/>
      <c r="C36" s="5"/>
      <c r="D36" s="5"/>
      <c r="E36" s="5"/>
      <c r="F36" s="5"/>
      <c r="G36" s="5"/>
      <c r="H36" s="5"/>
      <c r="I36" s="5"/>
      <c r="J36" s="5"/>
      <c r="K36" s="5"/>
      <c r="L36" s="5"/>
      <c r="M36" s="5"/>
      <c r="N36" s="5"/>
      <c r="O36" s="40"/>
    </row>
    <row r="37" spans="1:15" s="4" customFormat="1" ht="12.75" hidden="1" customHeight="1">
      <c r="A37" s="5"/>
      <c r="B37" s="5"/>
      <c r="C37" s="5"/>
      <c r="D37" s="5"/>
      <c r="E37" s="5"/>
      <c r="F37" s="5"/>
      <c r="G37" s="5"/>
      <c r="H37" s="5"/>
      <c r="I37" s="5"/>
      <c r="J37" s="5"/>
      <c r="K37" s="5"/>
      <c r="L37" s="5"/>
      <c r="M37" s="5"/>
      <c r="N37" s="5"/>
      <c r="O37" s="40"/>
    </row>
    <row r="38" spans="1:15" s="4" customFormat="1" ht="12.75" hidden="1" customHeight="1">
      <c r="A38" s="5"/>
      <c r="B38" s="5"/>
      <c r="C38" s="5"/>
      <c r="D38" s="5"/>
      <c r="E38" s="5"/>
      <c r="F38" s="5"/>
      <c r="G38" s="5"/>
      <c r="H38" s="5"/>
      <c r="I38" s="5"/>
      <c r="J38" s="5"/>
      <c r="K38" s="5"/>
      <c r="L38" s="5"/>
      <c r="M38" s="5"/>
      <c r="N38" s="5"/>
      <c r="O38" s="40"/>
    </row>
    <row r="39" spans="1:15" s="4" customFormat="1" ht="12.75" hidden="1" customHeight="1">
      <c r="A39" s="5"/>
      <c r="B39" s="5"/>
      <c r="C39" s="5"/>
      <c r="D39" s="5"/>
      <c r="E39" s="5"/>
      <c r="F39" s="5"/>
      <c r="G39" s="5"/>
      <c r="H39" s="5"/>
      <c r="I39" s="5"/>
      <c r="J39" s="5"/>
      <c r="K39" s="5"/>
      <c r="L39" s="5"/>
      <c r="M39" s="5"/>
      <c r="N39" s="5"/>
      <c r="O39" s="40"/>
    </row>
    <row r="40" spans="1:15" s="4" customFormat="1" ht="12.75" hidden="1" customHeight="1">
      <c r="A40" s="5"/>
      <c r="B40" s="5"/>
      <c r="C40" s="5"/>
      <c r="D40" s="5"/>
      <c r="E40" s="5"/>
      <c r="F40" s="5"/>
      <c r="G40" s="5"/>
      <c r="H40" s="5"/>
      <c r="I40" s="5"/>
      <c r="J40" s="5"/>
      <c r="K40" s="5"/>
      <c r="L40" s="5"/>
      <c r="M40" s="5"/>
      <c r="N40" s="5"/>
      <c r="O40" s="40"/>
    </row>
    <row r="41" spans="1:15" s="4" customFormat="1" ht="12.75" hidden="1" customHeight="1">
      <c r="A41" s="5"/>
      <c r="B41" s="5"/>
      <c r="C41" s="5"/>
      <c r="D41" s="5"/>
      <c r="E41" s="5"/>
      <c r="F41" s="5"/>
      <c r="G41" s="5"/>
      <c r="H41" s="5"/>
      <c r="I41" s="5"/>
      <c r="J41" s="5"/>
      <c r="K41" s="5"/>
      <c r="L41" s="5"/>
      <c r="M41" s="5"/>
      <c r="N41" s="5"/>
      <c r="O41" s="40"/>
    </row>
    <row r="42" spans="1:15" s="4" customFormat="1" ht="12.75" hidden="1" customHeight="1">
      <c r="A42" s="5"/>
      <c r="B42" s="5"/>
      <c r="C42" s="5"/>
      <c r="D42" s="5"/>
      <c r="E42" s="5"/>
      <c r="F42" s="5"/>
      <c r="G42" s="5"/>
      <c r="H42" s="5"/>
      <c r="I42" s="5"/>
      <c r="J42" s="5"/>
      <c r="K42" s="5"/>
      <c r="L42" s="5"/>
      <c r="M42" s="5"/>
      <c r="N42" s="5"/>
      <c r="O42" s="40"/>
    </row>
    <row r="43" spans="1:15" s="4" customFormat="1" ht="12.75" hidden="1" customHeight="1">
      <c r="A43" s="5"/>
      <c r="B43" s="5"/>
      <c r="C43" s="5"/>
      <c r="D43" s="5"/>
      <c r="E43" s="5"/>
      <c r="F43" s="5"/>
      <c r="G43" s="5"/>
      <c r="H43" s="5"/>
      <c r="I43" s="5"/>
      <c r="J43" s="5"/>
      <c r="K43" s="5"/>
      <c r="L43" s="5"/>
      <c r="M43" s="5"/>
      <c r="N43" s="5"/>
      <c r="O43" s="40"/>
    </row>
    <row r="44" spans="1:15" s="4" customFormat="1" ht="12.75" hidden="1" customHeight="1">
      <c r="A44" s="5"/>
      <c r="B44" s="5"/>
      <c r="C44" s="5"/>
      <c r="D44" s="5"/>
      <c r="E44" s="5"/>
      <c r="F44" s="5"/>
      <c r="G44" s="5"/>
      <c r="H44" s="5"/>
      <c r="I44" s="5"/>
      <c r="J44" s="5"/>
      <c r="K44" s="5"/>
      <c r="L44" s="5"/>
      <c r="M44" s="5"/>
      <c r="N44" s="5"/>
      <c r="O44" s="40"/>
    </row>
    <row r="45" spans="1:15" s="4" customFormat="1" ht="12.75" hidden="1" customHeight="1">
      <c r="A45" s="5"/>
      <c r="B45" s="5"/>
      <c r="C45" s="5"/>
      <c r="D45" s="5"/>
      <c r="E45" s="5"/>
      <c r="F45" s="5"/>
      <c r="G45" s="5"/>
      <c r="H45" s="5"/>
      <c r="I45" s="5"/>
      <c r="J45" s="5"/>
      <c r="K45" s="5"/>
      <c r="L45" s="5"/>
      <c r="M45" s="5"/>
      <c r="N45" s="5"/>
      <c r="O45" s="40"/>
    </row>
    <row r="46" spans="1:15" s="4" customFormat="1" ht="12.75" hidden="1" customHeight="1">
      <c r="A46" s="5"/>
      <c r="B46" s="5"/>
      <c r="C46" s="5"/>
      <c r="D46" s="5"/>
      <c r="E46" s="5"/>
      <c r="F46" s="5"/>
      <c r="G46" s="5"/>
      <c r="H46" s="5"/>
      <c r="I46" s="5"/>
      <c r="J46" s="5"/>
      <c r="K46" s="5"/>
      <c r="L46" s="5"/>
      <c r="M46" s="5"/>
      <c r="N46" s="5"/>
      <c r="O46" s="40"/>
    </row>
    <row r="47" spans="1:15" s="4" customFormat="1" ht="12.75" hidden="1" customHeight="1">
      <c r="A47" s="5"/>
      <c r="B47" s="5"/>
      <c r="C47" s="5"/>
      <c r="D47" s="5"/>
      <c r="E47" s="5"/>
      <c r="F47" s="5"/>
      <c r="G47" s="5"/>
      <c r="H47" s="5"/>
      <c r="I47" s="5"/>
      <c r="J47" s="5"/>
      <c r="K47" s="5"/>
      <c r="L47" s="5"/>
      <c r="M47" s="5"/>
      <c r="N47" s="5"/>
      <c r="O47" s="40"/>
    </row>
    <row r="48" spans="1:15" s="4" customFormat="1" ht="12.75" hidden="1" customHeight="1">
      <c r="A48" s="5"/>
      <c r="B48" s="5"/>
      <c r="C48" s="5"/>
      <c r="D48" s="5"/>
      <c r="E48" s="5"/>
      <c r="F48" s="5"/>
      <c r="G48" s="5"/>
      <c r="H48" s="5"/>
      <c r="I48" s="5"/>
      <c r="J48" s="5"/>
      <c r="K48" s="5"/>
      <c r="L48" s="5"/>
      <c r="M48" s="5"/>
      <c r="N48" s="5"/>
      <c r="O48" s="40"/>
    </row>
    <row r="49" spans="1:15" s="4" customFormat="1" ht="12.75" hidden="1" customHeight="1">
      <c r="A49" s="5"/>
      <c r="B49" s="5"/>
      <c r="C49" s="5"/>
      <c r="D49" s="5"/>
      <c r="E49" s="5"/>
      <c r="F49" s="5"/>
      <c r="G49" s="5"/>
      <c r="H49" s="5"/>
      <c r="I49" s="5"/>
      <c r="J49" s="5"/>
      <c r="K49" s="5"/>
      <c r="L49" s="5"/>
      <c r="M49" s="5"/>
      <c r="N49" s="5"/>
      <c r="O49" s="40"/>
    </row>
    <row r="50" spans="1:15" s="4" customFormat="1" ht="12.75" hidden="1" customHeight="1">
      <c r="A50" s="5"/>
      <c r="B50" s="5"/>
      <c r="C50" s="5"/>
      <c r="D50" s="5"/>
      <c r="E50" s="5"/>
      <c r="F50" s="5"/>
      <c r="G50" s="5"/>
      <c r="H50" s="5"/>
      <c r="I50" s="5"/>
      <c r="J50" s="5"/>
      <c r="K50" s="5"/>
      <c r="L50" s="5"/>
      <c r="M50" s="5"/>
      <c r="N50" s="5"/>
      <c r="O50" s="40"/>
    </row>
    <row r="51" spans="1:15" s="4" customFormat="1" ht="12.75" hidden="1" customHeight="1">
      <c r="A51" s="5"/>
      <c r="B51" s="5"/>
      <c r="C51" s="5"/>
      <c r="D51" s="5"/>
      <c r="E51" s="5"/>
      <c r="F51" s="5"/>
      <c r="G51" s="5"/>
      <c r="H51" s="5"/>
      <c r="I51" s="5"/>
      <c r="J51" s="5"/>
      <c r="K51" s="5"/>
      <c r="L51" s="5"/>
      <c r="M51" s="5"/>
      <c r="N51" s="5"/>
      <c r="O51" s="40"/>
    </row>
    <row r="52" spans="1:15" ht="12.75" hidden="1" customHeight="1"/>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customHeight="1"/>
  </sheetData>
  <sheetProtection algorithmName="SHA-512" hashValue="RnfoPD+6GR7xCuA0jkOjTwx1TozCE1yLlhLrB5ccxADOeYzzmfny/1/gO4kw1y0SmPf3cZxfyQfQtPWKdG4RNw==" saltValue="XiJM8yxI/Pyhvq0+gTNxfw=="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dimension ref="A1:O74"/>
  <sheetViews>
    <sheetView workbookViewId="0"/>
  </sheetViews>
  <sheetFormatPr defaultColWidth="0" defaultRowHeight="12.75" customHeight="1" zeroHeight="1"/>
  <cols>
    <col min="1" max="1" width="4.7109375" style="4" customWidth="1"/>
    <col min="2" max="2" width="9.140625" style="4" customWidth="1"/>
    <col min="3" max="3" width="22.140625" style="4" customWidth="1"/>
    <col min="4" max="4" width="16.85546875" style="4" customWidth="1"/>
    <col min="5" max="14" width="14.7109375" style="4" customWidth="1"/>
    <col min="15" max="15" width="4.7109375" style="77" customWidth="1"/>
    <col min="16" max="16384" width="9.140625" style="4" hidden="1"/>
  </cols>
  <sheetData>
    <row r="1" spans="2:15" s="5" customFormat="1">
      <c r="O1" s="40"/>
    </row>
    <row r="2" spans="2:15" s="5" customFormat="1">
      <c r="B2" s="6" t="s">
        <v>74</v>
      </c>
      <c r="O2" s="40"/>
    </row>
    <row r="3" spans="2:15" s="5" customFormat="1">
      <c r="E3" s="5" t="s">
        <v>58</v>
      </c>
      <c r="H3" s="5" t="s">
        <v>59</v>
      </c>
      <c r="K3" s="5" t="s">
        <v>60</v>
      </c>
      <c r="N3" s="5" t="s">
        <v>61</v>
      </c>
      <c r="O3" s="40"/>
    </row>
    <row r="4" spans="2:15" s="5" customFormat="1">
      <c r="B4" s="43" t="s">
        <v>28</v>
      </c>
      <c r="C4" s="43" t="s">
        <v>53</v>
      </c>
      <c r="D4" s="44"/>
      <c r="E4" s="62">
        <f>VR</f>
        <v>1</v>
      </c>
      <c r="F4" s="63">
        <f>E4+1</f>
        <v>2</v>
      </c>
      <c r="G4" s="63">
        <f t="shared" ref="G4:N4" si="0">F4+1</f>
        <v>3</v>
      </c>
      <c r="H4" s="64">
        <f t="shared" si="0"/>
        <v>4</v>
      </c>
      <c r="I4" s="64">
        <f t="shared" si="0"/>
        <v>5</v>
      </c>
      <c r="J4" s="64">
        <f t="shared" si="0"/>
        <v>6</v>
      </c>
      <c r="K4" s="65">
        <f t="shared" si="0"/>
        <v>7</v>
      </c>
      <c r="L4" s="65">
        <f t="shared" si="0"/>
        <v>8</v>
      </c>
      <c r="M4" s="65">
        <f t="shared" si="0"/>
        <v>9</v>
      </c>
      <c r="N4" s="48">
        <f t="shared" si="0"/>
        <v>10</v>
      </c>
      <c r="O4" s="40"/>
    </row>
    <row r="5" spans="2:15" s="5" customFormat="1">
      <c r="B5" s="46" t="s">
        <v>15</v>
      </c>
      <c r="C5" s="37" t="s">
        <v>44</v>
      </c>
      <c r="D5" s="38"/>
      <c r="E5" s="61"/>
      <c r="F5" s="61"/>
      <c r="G5" s="61"/>
      <c r="H5" s="61">
        <f>'Vypocty NAFTA_vykon'!H7*5%</f>
        <v>0</v>
      </c>
      <c r="I5" s="61">
        <f>'Vypocty NAFTA_vykon'!I7*5%</f>
        <v>0</v>
      </c>
      <c r="J5" s="61">
        <f>'Vypocty NAFTA_vykon'!J7*5%</f>
        <v>0</v>
      </c>
      <c r="K5" s="61">
        <f>'Vypocty NAFTA_vykon'!K7*-3%</f>
        <v>0</v>
      </c>
      <c r="L5" s="61">
        <f>'Vypocty NAFTA_vykon'!L7*-3%</f>
        <v>0</v>
      </c>
      <c r="M5" s="61">
        <f>'Vypocty NAFTA_vykon'!M7*-3%</f>
        <v>0</v>
      </c>
      <c r="N5" s="61"/>
      <c r="O5" s="40"/>
    </row>
    <row r="6" spans="2:15" s="5" customFormat="1">
      <c r="B6" s="46" t="s">
        <v>16</v>
      </c>
      <c r="C6" s="37" t="s">
        <v>45</v>
      </c>
      <c r="D6" s="38"/>
      <c r="E6" s="61"/>
      <c r="F6" s="61">
        <v>-1000000</v>
      </c>
      <c r="G6" s="61">
        <v>-1000000</v>
      </c>
      <c r="H6" s="61" t="e">
        <f>'Vypocty NAFTA_vykon'!#REF!*5%</f>
        <v>#REF!</v>
      </c>
      <c r="I6" s="61" t="e">
        <f>'Vypocty NAFTA_vykon'!#REF!*5%</f>
        <v>#REF!</v>
      </c>
      <c r="J6" s="61" t="e">
        <f>'Vypocty NAFTA_vykon'!#REF!*5%</f>
        <v>#REF!</v>
      </c>
      <c r="K6" s="61" t="e">
        <f>'Vypocty NAFTA_vykon'!#REF!*-3%</f>
        <v>#REF!</v>
      </c>
      <c r="L6" s="61" t="e">
        <f>'Vypocty NAFTA_vykon'!#REF!*-3%</f>
        <v>#REF!</v>
      </c>
      <c r="M6" s="61" t="e">
        <f>'Vypocty NAFTA_vykon'!#REF!*-3%</f>
        <v>#REF!</v>
      </c>
      <c r="N6" s="61"/>
      <c r="O6" s="40"/>
    </row>
    <row r="7" spans="2:15" s="5" customFormat="1">
      <c r="B7" s="46" t="s">
        <v>17</v>
      </c>
      <c r="C7" s="37" t="s">
        <v>46</v>
      </c>
      <c r="D7" s="38"/>
      <c r="E7" s="61"/>
      <c r="F7" s="61"/>
      <c r="G7" s="61"/>
      <c r="H7" s="61" t="e">
        <f>'Vypocty NAFTA_vykon'!#REF!*5%</f>
        <v>#REF!</v>
      </c>
      <c r="I7" s="61" t="e">
        <f>'Vypocty NAFTA_vykon'!#REF!*5%</f>
        <v>#REF!</v>
      </c>
      <c r="J7" s="61" t="e">
        <f>'Vypocty NAFTA_vykon'!#REF!*5%</f>
        <v>#REF!</v>
      </c>
      <c r="K7" s="61" t="e">
        <f>'Vypocty NAFTA_vykon'!#REF!*-3%</f>
        <v>#REF!</v>
      </c>
      <c r="L7" s="61" t="e">
        <f>'Vypocty NAFTA_vykon'!#REF!*-3%</f>
        <v>#REF!</v>
      </c>
      <c r="M7" s="61" t="e">
        <f>'Vypocty NAFTA_vykon'!#REF!*-3%</f>
        <v>#REF!</v>
      </c>
      <c r="N7" s="61"/>
      <c r="O7" s="40"/>
    </row>
    <row r="8" spans="2:15" s="5" customFormat="1">
      <c r="B8" s="46">
        <v>12</v>
      </c>
      <c r="C8" s="37" t="s">
        <v>1</v>
      </c>
      <c r="D8" s="38"/>
      <c r="E8" s="61"/>
      <c r="F8" s="61"/>
      <c r="G8" s="61"/>
      <c r="H8" s="61">
        <f>'Vypocty NAFTA_vykon'!H9*5%</f>
        <v>0</v>
      </c>
      <c r="I8" s="61">
        <f>'Vypocty NAFTA_vykon'!I9*5%</f>
        <v>0</v>
      </c>
      <c r="J8" s="61">
        <f>'Vypocty NAFTA_vykon'!J9*5%</f>
        <v>0</v>
      </c>
      <c r="K8" s="61">
        <f>'Vypocty NAFTA_vykon'!K9*-3%</f>
        <v>0</v>
      </c>
      <c r="L8" s="61">
        <f>'Vypocty NAFTA_vykon'!L9*-3%</f>
        <v>0</v>
      </c>
      <c r="M8" s="61">
        <f>'Vypocty NAFTA_vykon'!M9*-3%</f>
        <v>0</v>
      </c>
      <c r="N8" s="61"/>
      <c r="O8" s="40"/>
    </row>
    <row r="9" spans="2:15" s="5" customFormat="1">
      <c r="B9" s="46">
        <v>13</v>
      </c>
      <c r="C9" s="37" t="s">
        <v>2</v>
      </c>
      <c r="D9" s="38"/>
      <c r="E9" s="61"/>
      <c r="F9" s="61"/>
      <c r="G9" s="61"/>
      <c r="H9" s="61">
        <f>'Vypocty NAFTA_vykon'!H10*5%</f>
        <v>0</v>
      </c>
      <c r="I9" s="61">
        <f>'Vypocty NAFTA_vykon'!I10*5%</f>
        <v>0</v>
      </c>
      <c r="J9" s="61">
        <f>'Vypocty NAFTA_vykon'!J10*5%</f>
        <v>0</v>
      </c>
      <c r="K9" s="61">
        <f>'Vypocty NAFTA_vykon'!K10*-3%</f>
        <v>0</v>
      </c>
      <c r="L9" s="61">
        <f>'Vypocty NAFTA_vykon'!L10*-3%</f>
        <v>0</v>
      </c>
      <c r="M9" s="61">
        <f>'Vypocty NAFTA_vykon'!M10*-3%</f>
        <v>0</v>
      </c>
      <c r="N9" s="61"/>
      <c r="O9" s="40"/>
    </row>
    <row r="10" spans="2:15" s="5" customFormat="1">
      <c r="B10" s="46" t="s">
        <v>21</v>
      </c>
      <c r="C10" s="37" t="s">
        <v>47</v>
      </c>
      <c r="D10" s="38"/>
      <c r="E10" s="61"/>
      <c r="F10" s="61"/>
      <c r="G10" s="61"/>
      <c r="H10" s="61">
        <f>'Vypocty NAFTA_vykon'!H11*5%</f>
        <v>0</v>
      </c>
      <c r="I10" s="61">
        <f>'Vypocty NAFTA_vykon'!I11*5%</f>
        <v>0</v>
      </c>
      <c r="J10" s="61">
        <f>'Vypocty NAFTA_vykon'!J11*5%</f>
        <v>0</v>
      </c>
      <c r="K10" s="61">
        <f>'Vypocty NAFTA_vykon'!K11*-3%</f>
        <v>0</v>
      </c>
      <c r="L10" s="61">
        <f>'Vypocty NAFTA_vykon'!L11*-3%</f>
        <v>0</v>
      </c>
      <c r="M10" s="61">
        <f>'Vypocty NAFTA_vykon'!M11*-3%</f>
        <v>0</v>
      </c>
      <c r="N10" s="61"/>
      <c r="O10" s="40"/>
    </row>
    <row r="11" spans="2:15" s="5" customFormat="1">
      <c r="B11" s="46" t="s">
        <v>22</v>
      </c>
      <c r="C11" s="37" t="s">
        <v>48</v>
      </c>
      <c r="D11" s="38"/>
      <c r="E11" s="61"/>
      <c r="F11" s="61"/>
      <c r="G11" s="61"/>
      <c r="H11" s="61">
        <f>'Vypocty NAFTA_vykon'!H12*5%</f>
        <v>0</v>
      </c>
      <c r="I11" s="61">
        <f>'Vypocty NAFTA_vykon'!I12*5%</f>
        <v>0</v>
      </c>
      <c r="J11" s="61">
        <f>'Vypocty NAFTA_vykon'!J12*5%</f>
        <v>0</v>
      </c>
      <c r="K11" s="61">
        <f>'Vypocty NAFTA_vykon'!K12*-3%</f>
        <v>0</v>
      </c>
      <c r="L11" s="61">
        <f>'Vypocty NAFTA_vykon'!L12*-3%</f>
        <v>0</v>
      </c>
      <c r="M11" s="61">
        <f>'Vypocty NAFTA_vykon'!M12*-3%</f>
        <v>0</v>
      </c>
      <c r="N11" s="61"/>
      <c r="O11" s="40"/>
    </row>
    <row r="12" spans="2:15" s="5" customFormat="1">
      <c r="B12" s="46">
        <v>15</v>
      </c>
      <c r="C12" s="37" t="s">
        <v>35</v>
      </c>
      <c r="D12" s="38"/>
      <c r="E12" s="61"/>
      <c r="F12" s="61"/>
      <c r="G12" s="61"/>
      <c r="H12" s="61">
        <f>'Vypocty NAFTA_vykon'!H13*5%</f>
        <v>0</v>
      </c>
      <c r="I12" s="61">
        <f>'Vypocty NAFTA_vykon'!I13*5%</f>
        <v>0</v>
      </c>
      <c r="J12" s="61">
        <f>'Vypocty NAFTA_vykon'!J13*5%</f>
        <v>0</v>
      </c>
      <c r="K12" s="61">
        <f>'Vypocty NAFTA_vykon'!K13*-3%</f>
        <v>0</v>
      </c>
      <c r="L12" s="61">
        <f>'Vypocty NAFTA_vykon'!L13*-3%</f>
        <v>0</v>
      </c>
      <c r="M12" s="61">
        <f>'Vypocty NAFTA_vykon'!M13*-3%</f>
        <v>0</v>
      </c>
      <c r="N12" s="61"/>
      <c r="O12" s="40"/>
    </row>
    <row r="13" spans="2:15" s="5" customFormat="1">
      <c r="B13" s="46" t="s">
        <v>23</v>
      </c>
      <c r="C13" s="37" t="s">
        <v>49</v>
      </c>
      <c r="D13" s="38"/>
      <c r="E13" s="61"/>
      <c r="F13" s="61"/>
      <c r="G13" s="61"/>
      <c r="H13" s="61">
        <f>'Vypocty NAFTA_vykon'!H14*5%</f>
        <v>0</v>
      </c>
      <c r="I13" s="61">
        <f>'Vypocty NAFTA_vykon'!I14*5%</f>
        <v>0</v>
      </c>
      <c r="J13" s="61">
        <f>'Vypocty NAFTA_vykon'!J14*5%</f>
        <v>0</v>
      </c>
      <c r="K13" s="61">
        <f>'Vypocty NAFTA_vykon'!K14*-3%</f>
        <v>0</v>
      </c>
      <c r="L13" s="61">
        <f>'Vypocty NAFTA_vykon'!L14*-3%</f>
        <v>0</v>
      </c>
      <c r="M13" s="61">
        <f>'Vypocty NAFTA_vykon'!M14*-3%</f>
        <v>0</v>
      </c>
      <c r="N13" s="61"/>
      <c r="O13" s="40"/>
    </row>
    <row r="14" spans="2:15" s="5" customFormat="1">
      <c r="B14" s="46" t="s">
        <v>24</v>
      </c>
      <c r="C14" s="37" t="s">
        <v>50</v>
      </c>
      <c r="D14" s="38"/>
      <c r="E14" s="61"/>
      <c r="F14" s="61"/>
      <c r="G14" s="61"/>
      <c r="H14" s="61">
        <f>'Vypocty NAFTA_vykon'!H15*5%</f>
        <v>0</v>
      </c>
      <c r="I14" s="61">
        <f>'Vypocty NAFTA_vykon'!I15*5%</f>
        <v>0</v>
      </c>
      <c r="J14" s="61">
        <f>'Vypocty NAFTA_vykon'!J15*5%</f>
        <v>0</v>
      </c>
      <c r="K14" s="61">
        <f>'Vypocty NAFTA_vykon'!K15*-3%</f>
        <v>0</v>
      </c>
      <c r="L14" s="61">
        <f>'Vypocty NAFTA_vykon'!L15*-3%</f>
        <v>0</v>
      </c>
      <c r="M14" s="61">
        <f>'Vypocty NAFTA_vykon'!M15*-3%</f>
        <v>0</v>
      </c>
      <c r="N14" s="61"/>
      <c r="O14" s="40"/>
    </row>
    <row r="15" spans="2:15" s="5" customFormat="1">
      <c r="B15" s="46" t="s">
        <v>33</v>
      </c>
      <c r="C15" s="37" t="s">
        <v>51</v>
      </c>
      <c r="D15" s="38"/>
      <c r="E15" s="61"/>
      <c r="F15" s="61"/>
      <c r="G15" s="61"/>
      <c r="H15" s="61">
        <f>'Vypocty NAFTA_vykon'!H16*5%</f>
        <v>0</v>
      </c>
      <c r="I15" s="61">
        <f>'Vypocty NAFTA_vykon'!I16*5%</f>
        <v>0</v>
      </c>
      <c r="J15" s="61">
        <f>'Vypocty NAFTA_vykon'!J16*5%</f>
        <v>0</v>
      </c>
      <c r="K15" s="61">
        <f>'Vypocty NAFTA_vykon'!K16*-3%</f>
        <v>0</v>
      </c>
      <c r="L15" s="61">
        <f>'Vypocty NAFTA_vykon'!L16*-3%</f>
        <v>0</v>
      </c>
      <c r="M15" s="61">
        <f>'Vypocty NAFTA_vykon'!M16*-3%</f>
        <v>0</v>
      </c>
      <c r="N15" s="61"/>
      <c r="O15" s="40"/>
    </row>
    <row r="16" spans="2:15" s="5" customFormat="1">
      <c r="B16" s="46" t="s">
        <v>34</v>
      </c>
      <c r="C16" s="37" t="s">
        <v>52</v>
      </c>
      <c r="D16" s="38"/>
      <c r="E16" s="61"/>
      <c r="F16" s="61"/>
      <c r="G16" s="61"/>
      <c r="H16" s="61">
        <f>'Vypocty NAFTA_vykon'!H17*5%</f>
        <v>0</v>
      </c>
      <c r="I16" s="61">
        <f>'Vypocty NAFTA_vykon'!I17*5%</f>
        <v>0</v>
      </c>
      <c r="J16" s="61">
        <f>'Vypocty NAFTA_vykon'!J17*5%</f>
        <v>0</v>
      </c>
      <c r="K16" s="61">
        <f>'Vypocty NAFTA_vykon'!K17*-3%</f>
        <v>0</v>
      </c>
      <c r="L16" s="61">
        <f>'Vypocty NAFTA_vykon'!L17*-3%</f>
        <v>0</v>
      </c>
      <c r="M16" s="61">
        <f>'Vypocty NAFTA_vykon'!M17*-3%</f>
        <v>0</v>
      </c>
      <c r="N16" s="61"/>
      <c r="O16" s="40"/>
    </row>
    <row r="17" spans="1:15" s="5" customFormat="1">
      <c r="B17" s="46">
        <v>18</v>
      </c>
      <c r="C17" s="37" t="s">
        <v>6</v>
      </c>
      <c r="D17" s="38"/>
      <c r="E17" s="61"/>
      <c r="F17" s="61"/>
      <c r="G17" s="61"/>
      <c r="H17" s="61">
        <f>'Vypocty NAFTA_vykon'!H18*5%</f>
        <v>0</v>
      </c>
      <c r="I17" s="61">
        <f>'Vypocty NAFTA_vykon'!I18*5%</f>
        <v>0</v>
      </c>
      <c r="J17" s="61">
        <f>'Vypocty NAFTA_vykon'!J18*5%</f>
        <v>0</v>
      </c>
      <c r="K17" s="61">
        <f>'Vypocty NAFTA_vykon'!K18*-3%</f>
        <v>0</v>
      </c>
      <c r="L17" s="61">
        <f>'Vypocty NAFTA_vykon'!L18*-3%</f>
        <v>0</v>
      </c>
      <c r="M17" s="61">
        <f>'Vypocty NAFTA_vykon'!M18*-3%</f>
        <v>0</v>
      </c>
      <c r="N17" s="61"/>
      <c r="O17" s="40"/>
    </row>
    <row r="18" spans="1:15" s="5" customFormat="1">
      <c r="B18" s="46">
        <v>19</v>
      </c>
      <c r="C18" s="37" t="s">
        <v>7</v>
      </c>
      <c r="D18" s="38"/>
      <c r="E18" s="61"/>
      <c r="F18" s="61"/>
      <c r="G18" s="61"/>
      <c r="H18" s="61">
        <f>'Vypocty NAFTA_vykon'!H19*5%</f>
        <v>0</v>
      </c>
      <c r="I18" s="61">
        <f>'Vypocty NAFTA_vykon'!I19*5%</f>
        <v>0</v>
      </c>
      <c r="J18" s="61">
        <f>'Vypocty NAFTA_vykon'!J19*5%</f>
        <v>0</v>
      </c>
      <c r="K18" s="61">
        <f>'Vypocty NAFTA_vykon'!K19*-3%</f>
        <v>0</v>
      </c>
      <c r="L18" s="61">
        <f>'Vypocty NAFTA_vykon'!L19*-3%</f>
        <v>0</v>
      </c>
      <c r="M18" s="61">
        <f>'Vypocty NAFTA_vykon'!M19*-3%</f>
        <v>0</v>
      </c>
      <c r="N18" s="61"/>
      <c r="O18" s="40"/>
    </row>
    <row r="19" spans="1:15" s="5" customFormat="1">
      <c r="B19" s="46">
        <v>20</v>
      </c>
      <c r="C19" s="37" t="s">
        <v>8</v>
      </c>
      <c r="D19" s="38"/>
      <c r="E19" s="61"/>
      <c r="F19" s="61"/>
      <c r="G19" s="61"/>
      <c r="H19" s="61">
        <f>'Vypocty NAFTA_vykon'!H20*5%</f>
        <v>0</v>
      </c>
      <c r="I19" s="61">
        <f>'Vypocty NAFTA_vykon'!I20*5%</f>
        <v>0</v>
      </c>
      <c r="J19" s="61">
        <f>'Vypocty NAFTA_vykon'!J20*5%</f>
        <v>0</v>
      </c>
      <c r="K19" s="61">
        <f>'Vypocty NAFTA_vykon'!K20*-3%</f>
        <v>0</v>
      </c>
      <c r="L19" s="61">
        <f>'Vypocty NAFTA_vykon'!L20*-3%</f>
        <v>0</v>
      </c>
      <c r="M19" s="61">
        <f>'Vypocty NAFTA_vykon'!M20*-3%</f>
        <v>0</v>
      </c>
      <c r="N19" s="61"/>
      <c r="O19" s="40"/>
    </row>
    <row r="20" spans="1:15" s="5" customFormat="1">
      <c r="B20" s="46">
        <v>21</v>
      </c>
      <c r="C20" s="37" t="s">
        <v>9</v>
      </c>
      <c r="D20" s="38"/>
      <c r="E20" s="61"/>
      <c r="F20" s="61"/>
      <c r="G20" s="61"/>
      <c r="H20" s="61">
        <f>'Vypocty NAFTA_vykon'!H21*5%</f>
        <v>0</v>
      </c>
      <c r="I20" s="61">
        <f>'Vypocty NAFTA_vykon'!I21*5%</f>
        <v>0</v>
      </c>
      <c r="J20" s="61">
        <f>'Vypocty NAFTA_vykon'!J21*5%</f>
        <v>0</v>
      </c>
      <c r="K20" s="61">
        <f>'Vypocty NAFTA_vykon'!K21*-3%</f>
        <v>0</v>
      </c>
      <c r="L20" s="61">
        <f>'Vypocty NAFTA_vykon'!L21*-3%</f>
        <v>0</v>
      </c>
      <c r="M20" s="61">
        <f>'Vypocty NAFTA_vykon'!M21*-3%</f>
        <v>0</v>
      </c>
      <c r="N20" s="61"/>
      <c r="O20" s="40"/>
    </row>
    <row r="21" spans="1:15" s="5" customFormat="1">
      <c r="B21" s="46">
        <v>22</v>
      </c>
      <c r="C21" s="37" t="s">
        <v>10</v>
      </c>
      <c r="D21" s="38"/>
      <c r="E21" s="61"/>
      <c r="F21" s="61"/>
      <c r="G21" s="61"/>
      <c r="H21" s="61">
        <f>'Vypocty NAFTA_vykon'!H22*5%</f>
        <v>0</v>
      </c>
      <c r="I21" s="61">
        <f>'Vypocty NAFTA_vykon'!I22*5%</f>
        <v>0</v>
      </c>
      <c r="J21" s="61">
        <f>'Vypocty NAFTA_vykon'!J22*5%</f>
        <v>0</v>
      </c>
      <c r="K21" s="61">
        <f>'Vypocty NAFTA_vykon'!K22*-3%</f>
        <v>0</v>
      </c>
      <c r="L21" s="61">
        <f>'Vypocty NAFTA_vykon'!L22*-3%</f>
        <v>0</v>
      </c>
      <c r="M21" s="61">
        <f>'Vypocty NAFTA_vykon'!M22*-3%</f>
        <v>0</v>
      </c>
      <c r="N21" s="61"/>
      <c r="O21" s="40"/>
    </row>
    <row r="22" spans="1:15" s="5" customFormat="1">
      <c r="B22" s="46">
        <v>23</v>
      </c>
      <c r="C22" s="37" t="s">
        <v>11</v>
      </c>
      <c r="D22" s="38"/>
      <c r="E22" s="61"/>
      <c r="F22" s="61"/>
      <c r="G22" s="61"/>
      <c r="H22" s="61">
        <f>'Vypocty NAFTA_vykon'!H23*5%</f>
        <v>0</v>
      </c>
      <c r="I22" s="61">
        <f>'Vypocty NAFTA_vykon'!I23*5%</f>
        <v>0</v>
      </c>
      <c r="J22" s="61">
        <f>'Vypocty NAFTA_vykon'!J23*5%</f>
        <v>0</v>
      </c>
      <c r="K22" s="61">
        <f>'Vypocty NAFTA_vykon'!K23*-3%</f>
        <v>0</v>
      </c>
      <c r="L22" s="61">
        <f>'Vypocty NAFTA_vykon'!L23*-3%</f>
        <v>0</v>
      </c>
      <c r="M22" s="61">
        <f>'Vypocty NAFTA_vykon'!M23*-3%</f>
        <v>0</v>
      </c>
      <c r="N22" s="61"/>
      <c r="O22" s="40"/>
    </row>
    <row r="23" spans="1:15" s="5" customFormat="1">
      <c r="B23" s="46">
        <v>24</v>
      </c>
      <c r="C23" s="37" t="s">
        <v>12</v>
      </c>
      <c r="D23" s="38"/>
      <c r="E23" s="61"/>
      <c r="F23" s="61"/>
      <c r="G23" s="61"/>
      <c r="H23" s="61">
        <f>'Vypocty NAFTA_vykon'!H24*5%</f>
        <v>0</v>
      </c>
      <c r="I23" s="61">
        <f>'Vypocty NAFTA_vykon'!I24*5%</f>
        <v>0</v>
      </c>
      <c r="J23" s="61">
        <f>'Vypocty NAFTA_vykon'!J24*5%</f>
        <v>0</v>
      </c>
      <c r="K23" s="61">
        <f>'Vypocty NAFTA_vykon'!K24*-3%</f>
        <v>0</v>
      </c>
      <c r="L23" s="61">
        <f>'Vypocty NAFTA_vykon'!L24*-3%</f>
        <v>0</v>
      </c>
      <c r="M23" s="61">
        <f>'Vypocty NAFTA_vykon'!M24*-3%</f>
        <v>0</v>
      </c>
      <c r="N23" s="61"/>
      <c r="O23" s="40"/>
    </row>
    <row r="24" spans="1:15" s="5" customFormat="1">
      <c r="B24" s="46">
        <v>25</v>
      </c>
      <c r="C24" s="37" t="s">
        <v>13</v>
      </c>
      <c r="D24" s="38"/>
      <c r="E24" s="61"/>
      <c r="F24" s="61"/>
      <c r="G24" s="61"/>
      <c r="H24" s="61">
        <f>'Vypocty NAFTA_vykon'!H25*5%</f>
        <v>0</v>
      </c>
      <c r="I24" s="61">
        <f>'Vypocty NAFTA_vykon'!I25*5%</f>
        <v>0</v>
      </c>
      <c r="J24" s="61">
        <f>'Vypocty NAFTA_vykon'!J25*5%</f>
        <v>0</v>
      </c>
      <c r="K24" s="61">
        <f>'Vypocty NAFTA_vykon'!K25*-3%</f>
        <v>0</v>
      </c>
      <c r="L24" s="61">
        <f>'Vypocty NAFTA_vykon'!L25*-3%</f>
        <v>0</v>
      </c>
      <c r="M24" s="61">
        <f>'Vypocty NAFTA_vykon'!M25*-3%</f>
        <v>0</v>
      </c>
      <c r="N24" s="61"/>
      <c r="O24" s="40"/>
    </row>
    <row r="25" spans="1:15" s="5" customFormat="1">
      <c r="B25" s="57"/>
      <c r="C25" s="37" t="s">
        <v>68</v>
      </c>
      <c r="D25" s="38"/>
      <c r="E25" s="61"/>
      <c r="F25" s="61"/>
      <c r="G25" s="61"/>
      <c r="H25" s="61">
        <f>'Vypocty NAFTA_vykon'!H27*5%</f>
        <v>0</v>
      </c>
      <c r="I25" s="61">
        <f>'Vypocty NAFTA_vykon'!I27*5%</f>
        <v>0</v>
      </c>
      <c r="J25" s="61">
        <f>'Vypocty NAFTA_vykon'!J27*5%</f>
        <v>0</v>
      </c>
      <c r="K25" s="61">
        <f>'Vypocty NAFTA_vykon'!K27*-3%</f>
        <v>0</v>
      </c>
      <c r="L25" s="61">
        <f>'Vypocty NAFTA_vykon'!L27*-3%</f>
        <v>0</v>
      </c>
      <c r="M25" s="61">
        <f>'Vypocty NAFTA_vykon'!M27*-3%</f>
        <v>0</v>
      </c>
      <c r="N25" s="61"/>
      <c r="O25" s="40"/>
    </row>
    <row r="26" spans="1:15" ht="12.75" customHeight="1">
      <c r="A26" s="5"/>
      <c r="B26" s="5"/>
      <c r="C26" s="5"/>
      <c r="D26" s="5"/>
      <c r="E26" s="5"/>
      <c r="F26" s="5"/>
      <c r="G26" s="5"/>
      <c r="H26" s="5"/>
      <c r="I26" s="5"/>
      <c r="J26" s="5"/>
      <c r="K26" s="5"/>
      <c r="L26" s="5"/>
      <c r="M26" s="5"/>
      <c r="N26" s="5"/>
      <c r="O26" s="40"/>
    </row>
    <row r="27" spans="1:15" ht="12.75" hidden="1" customHeight="1"/>
    <row r="28" spans="1:15" ht="12.75" hidden="1" customHeight="1"/>
    <row r="29" spans="1:15" ht="12.75" hidden="1" customHeight="1"/>
    <row r="30" spans="1:15" ht="12.75" hidden="1" customHeight="1"/>
    <row r="31" spans="1:15" ht="12.75" hidden="1" customHeight="1"/>
    <row r="32" spans="1: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sheetData>
  <sheetProtection formatRow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0DCB2A0CC413428919CD89F624247D" ma:contentTypeVersion="13" ma:contentTypeDescription="Create a new document." ma:contentTypeScope="" ma:versionID="00fb30966ec220ebacf0dd5c9198b6a0">
  <xsd:schema xmlns:xsd="http://www.w3.org/2001/XMLSchema" xmlns:xs="http://www.w3.org/2001/XMLSchema" xmlns:p="http://schemas.microsoft.com/office/2006/metadata/properties" xmlns:ns3="42035247-3802-4360-ad05-080eaac36da7" xmlns:ns4="21d4de28-1642-4051-a02a-216c47e76e4b" targetNamespace="http://schemas.microsoft.com/office/2006/metadata/properties" ma:root="true" ma:fieldsID="a352486be01c6d49acc26d481b17f15d" ns3:_="" ns4:_="">
    <xsd:import namespace="42035247-3802-4360-ad05-080eaac36da7"/>
    <xsd:import namespace="21d4de28-1642-4051-a02a-216c47e76e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035247-3802-4360-ad05-080eaac36da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4de28-1642-4051-a02a-216c47e76e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7857D-F401-4BE1-BA31-7B022F7BD64F}">
  <ds:schemaRefs>
    <ds:schemaRef ds:uri="http://schemas.microsoft.com/sharepoint/v3/contenttype/forms"/>
  </ds:schemaRefs>
</ds:datastoreItem>
</file>

<file path=customXml/itemProps2.xml><?xml version="1.0" encoding="utf-8"?>
<ds:datastoreItem xmlns:ds="http://schemas.openxmlformats.org/officeDocument/2006/customXml" ds:itemID="{4DD42A93-F9DC-4BF5-95C0-56AA0B0CE075}">
  <ds:schemaRefs>
    <ds:schemaRef ds:uri="http://purl.org/dc/dcmitype/"/>
    <ds:schemaRef ds:uri="http://schemas.microsoft.com/office/infopath/2007/PartnerControls"/>
    <ds:schemaRef ds:uri="http://purl.org/dc/elements/1.1/"/>
    <ds:schemaRef ds:uri="http://schemas.microsoft.com/office/2006/documentManagement/types"/>
    <ds:schemaRef ds:uri="42035247-3802-4360-ad05-080eaac36da7"/>
    <ds:schemaRef ds:uri="http://purl.org/dc/terms/"/>
    <ds:schemaRef ds:uri="http://schemas.openxmlformats.org/package/2006/metadata/core-properties"/>
    <ds:schemaRef ds:uri="21d4de28-1642-4051-a02a-216c47e76e4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C6F2B4-DFDF-4717-A0C8-60A6E2630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035247-3802-4360-ad05-080eaac36da7"/>
    <ds:schemaRef ds:uri="21d4de28-1642-4051-a02a-216c47e76e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27</vt:i4>
      </vt:variant>
    </vt:vector>
  </HeadingPairs>
  <TitlesOfParts>
    <vt:vector size="44" baseType="lpstr">
      <vt:lpstr>Informace</vt:lpstr>
      <vt:lpstr>NASTAVENI OBJEDNATELE</vt:lpstr>
      <vt:lpstr>NABIDKA DOPRAVCE</vt:lpstr>
      <vt:lpstr>Nabidkova cena</vt:lpstr>
      <vt:lpstr>Cenova nabidka CELKOVA</vt:lpstr>
      <vt:lpstr>Cenova nabidka NAFTA</vt:lpstr>
      <vt:lpstr>Cenova nabidka CNG</vt:lpstr>
      <vt:lpstr>Cenove indexy</vt:lpstr>
      <vt:lpstr>Vypocty indexu</vt:lpstr>
      <vt:lpstr>Beh smlouvy</vt:lpstr>
      <vt:lpstr>Vypocty behu</vt:lpstr>
      <vt:lpstr>Vypocty NAFTA_vykon</vt:lpstr>
      <vt:lpstr>Vypocty NAFTA_vozidlo</vt:lpstr>
      <vt:lpstr>Vypocty NAFTA_fix</vt:lpstr>
      <vt:lpstr>Vypocty CNG_vykon</vt:lpstr>
      <vt:lpstr>Vypocty CNG_vozidlo</vt:lpstr>
      <vt:lpstr>Vypocty CNG_fix</vt:lpstr>
      <vt:lpstr>HH</vt:lpstr>
      <vt:lpstr>HH_V</vt:lpstr>
      <vt:lpstr>NaPoVo</vt:lpstr>
      <vt:lpstr>'Beh smlouvy'!Oblast_tisku</vt:lpstr>
      <vt:lpstr>'Cenova nabidka CELKOVA'!Oblast_tisku</vt:lpstr>
      <vt:lpstr>'Cenova nabidka CNG'!Oblast_tisku</vt:lpstr>
      <vt:lpstr>'Cenova nabidka NAFTA'!Oblast_tisku</vt:lpstr>
      <vt:lpstr>'Cenove indexy'!Oblast_tisku</vt:lpstr>
      <vt:lpstr>'NABIDKA DOPRAVCE'!Oblast_tisku</vt:lpstr>
      <vt:lpstr>'Nabidkova cena'!Oblast_tisku</vt:lpstr>
      <vt:lpstr>'NASTAVENI OBJEDNATELE'!Oblast_tisku</vt:lpstr>
      <vt:lpstr>'Vypocty behu'!Oblast_tisku</vt:lpstr>
      <vt:lpstr>'Vypocty CNG_fix'!Oblast_tisku</vt:lpstr>
      <vt:lpstr>'Vypocty CNG_vozidlo'!Oblast_tisku</vt:lpstr>
      <vt:lpstr>'Vypocty CNG_vykon'!Oblast_tisku</vt:lpstr>
      <vt:lpstr>'Vypocty indexu'!Oblast_tisku</vt:lpstr>
      <vt:lpstr>'Vypocty NAFTA_fix'!Oblast_tisku</vt:lpstr>
      <vt:lpstr>'Vypocty NAFTA_vozidlo'!Oblast_tisku</vt:lpstr>
      <vt:lpstr>'Vypocty NAFTA_vykon'!Oblast_tisku</vt:lpstr>
      <vt:lpstr>PP</vt:lpstr>
      <vt:lpstr>PV_nafta</vt:lpstr>
      <vt:lpstr>PVUD</vt:lpstr>
      <vt:lpstr>SH</vt:lpstr>
      <vt:lpstr>SH_V</vt:lpstr>
      <vt:lpstr>VR</vt:lpstr>
      <vt:lpstr>VV_Elektro</vt:lpstr>
      <vt:lpstr>VV_nafta</vt:lpstr>
    </vt:vector>
  </TitlesOfParts>
  <Company>Mott MacDonald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ses41365</dc:creator>
  <cp:lastModifiedBy>Sestak, Daniel</cp:lastModifiedBy>
  <cp:lastPrinted>2017-02-16T13:17:57Z</cp:lastPrinted>
  <dcterms:created xsi:type="dcterms:W3CDTF">2014-09-29T12:14:17Z</dcterms:created>
  <dcterms:modified xsi:type="dcterms:W3CDTF">2021-04-01T21:37:28Z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0x010100CA0DCB2A0CC413428919CD89F624247D</vt:lpwstr>
  </property>
</Properties>
</file>