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-mm\Projekty_Vanduch\B_ŠKOLY\01_ZŠ Křižná\017_Zatékání v areálu\04_Kuchyň a jídelna_Střecha_Řešeno jako PÚ\Administrace\01_Soutěž E_zak\"/>
    </mc:Choice>
  </mc:AlternateContent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Pol'!$A$1:$U$72</definedName>
    <definedName name="_xlnm.Print_Area" localSheetId="1">Stavba!$A$1:$J$50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62" i="12" l="1"/>
  <c r="F39" i="1" s="1"/>
  <c r="BA42" i="12"/>
  <c r="BA40" i="12"/>
  <c r="BA39" i="12"/>
  <c r="BA16" i="12"/>
  <c r="BA14" i="12"/>
  <c r="BA13" i="12"/>
  <c r="F9" i="12"/>
  <c r="G9" i="12" s="1"/>
  <c r="I9" i="12"/>
  <c r="K9" i="12"/>
  <c r="O9" i="12"/>
  <c r="Q9" i="12"/>
  <c r="U9" i="12"/>
  <c r="F10" i="12"/>
  <c r="G10" i="12"/>
  <c r="M10" i="12" s="1"/>
  <c r="I10" i="12"/>
  <c r="K10" i="12"/>
  <c r="O10" i="12"/>
  <c r="Q10" i="12"/>
  <c r="U10" i="12"/>
  <c r="F11" i="12"/>
  <c r="G11" i="12" s="1"/>
  <c r="M11" i="12" s="1"/>
  <c r="I11" i="12"/>
  <c r="K11" i="12"/>
  <c r="O11" i="12"/>
  <c r="Q11" i="12"/>
  <c r="U11" i="12"/>
  <c r="F12" i="12"/>
  <c r="G12" i="12" s="1"/>
  <c r="M12" i="12" s="1"/>
  <c r="I12" i="12"/>
  <c r="K12" i="12"/>
  <c r="O12" i="12"/>
  <c r="Q12" i="12"/>
  <c r="U12" i="12"/>
  <c r="F15" i="12"/>
  <c r="G15" i="12" s="1"/>
  <c r="M15" i="12" s="1"/>
  <c r="I15" i="12"/>
  <c r="K15" i="12"/>
  <c r="O15" i="12"/>
  <c r="Q15" i="12"/>
  <c r="U15" i="12"/>
  <c r="F17" i="12"/>
  <c r="G17" i="12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19" i="12"/>
  <c r="G19" i="12" s="1"/>
  <c r="M19" i="12" s="1"/>
  <c r="I19" i="12"/>
  <c r="K19" i="12"/>
  <c r="O19" i="12"/>
  <c r="Q19" i="12"/>
  <c r="U19" i="12"/>
  <c r="F20" i="12"/>
  <c r="G20" i="12" s="1"/>
  <c r="M20" i="12" s="1"/>
  <c r="I20" i="12"/>
  <c r="K20" i="12"/>
  <c r="O20" i="12"/>
  <c r="Q20" i="12"/>
  <c r="U20" i="12"/>
  <c r="F21" i="12"/>
  <c r="G21" i="12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3" i="12"/>
  <c r="G23" i="12" s="1"/>
  <c r="M23" i="12" s="1"/>
  <c r="I23" i="12"/>
  <c r="K23" i="12"/>
  <c r="O23" i="12"/>
  <c r="Q23" i="12"/>
  <c r="U23" i="12"/>
  <c r="F24" i="12"/>
  <c r="G24" i="12" s="1"/>
  <c r="M24" i="12" s="1"/>
  <c r="I24" i="12"/>
  <c r="K24" i="12"/>
  <c r="O24" i="12"/>
  <c r="Q24" i="12"/>
  <c r="U24" i="12"/>
  <c r="F25" i="12"/>
  <c r="G25" i="12"/>
  <c r="M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 s="1"/>
  <c r="M28" i="12" s="1"/>
  <c r="I28" i="12"/>
  <c r="K28" i="12"/>
  <c r="O28" i="12"/>
  <c r="Q28" i="12"/>
  <c r="U28" i="12"/>
  <c r="F29" i="12"/>
  <c r="G29" i="12"/>
  <c r="M29" i="12" s="1"/>
  <c r="I29" i="12"/>
  <c r="K29" i="12"/>
  <c r="O29" i="12"/>
  <c r="Q29" i="12"/>
  <c r="U29" i="12"/>
  <c r="F30" i="12"/>
  <c r="G30" i="12" s="1"/>
  <c r="M30" i="12" s="1"/>
  <c r="I30" i="12"/>
  <c r="K30" i="12"/>
  <c r="O30" i="12"/>
  <c r="Q30" i="12"/>
  <c r="U30" i="12"/>
  <c r="F31" i="12"/>
  <c r="G31" i="12" s="1"/>
  <c r="M31" i="12" s="1"/>
  <c r="I31" i="12"/>
  <c r="K31" i="12"/>
  <c r="O31" i="12"/>
  <c r="Q31" i="12"/>
  <c r="U31" i="12"/>
  <c r="F32" i="12"/>
  <c r="G32" i="12" s="1"/>
  <c r="M32" i="12" s="1"/>
  <c r="I32" i="12"/>
  <c r="K32" i="12"/>
  <c r="O32" i="12"/>
  <c r="Q32" i="12"/>
  <c r="U32" i="12"/>
  <c r="F33" i="12"/>
  <c r="G33" i="12"/>
  <c r="M33" i="12" s="1"/>
  <c r="I33" i="12"/>
  <c r="K33" i="12"/>
  <c r="O33" i="12"/>
  <c r="Q33" i="12"/>
  <c r="U33" i="12"/>
  <c r="F35" i="12"/>
  <c r="G35" i="12" s="1"/>
  <c r="I35" i="12"/>
  <c r="K35" i="12"/>
  <c r="O35" i="12"/>
  <c r="Q35" i="12"/>
  <c r="U35" i="12"/>
  <c r="F36" i="12"/>
  <c r="G36" i="12" s="1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F38" i="12"/>
  <c r="G38" i="12" s="1"/>
  <c r="M38" i="12" s="1"/>
  <c r="I38" i="12"/>
  <c r="K38" i="12"/>
  <c r="O38" i="12"/>
  <c r="Q38" i="12"/>
  <c r="U38" i="12"/>
  <c r="F41" i="12"/>
  <c r="G41" i="12" s="1"/>
  <c r="M41" i="12" s="1"/>
  <c r="I41" i="12"/>
  <c r="K41" i="12"/>
  <c r="O41" i="12"/>
  <c r="Q41" i="12"/>
  <c r="U41" i="12"/>
  <c r="F43" i="12"/>
  <c r="G43" i="12" s="1"/>
  <c r="M43" i="12" s="1"/>
  <c r="I43" i="12"/>
  <c r="K43" i="12"/>
  <c r="O43" i="12"/>
  <c r="Q43" i="12"/>
  <c r="U43" i="12"/>
  <c r="F44" i="12"/>
  <c r="G44" i="12" s="1"/>
  <c r="M44" i="12" s="1"/>
  <c r="I44" i="12"/>
  <c r="K44" i="12"/>
  <c r="O44" i="12"/>
  <c r="Q44" i="12"/>
  <c r="U44" i="12"/>
  <c r="F45" i="12"/>
  <c r="G45" i="12" s="1"/>
  <c r="M45" i="12" s="1"/>
  <c r="I45" i="12"/>
  <c r="K45" i="12"/>
  <c r="O45" i="12"/>
  <c r="Q45" i="12"/>
  <c r="U45" i="12"/>
  <c r="F46" i="12"/>
  <c r="G46" i="12" s="1"/>
  <c r="M46" i="12" s="1"/>
  <c r="I46" i="12"/>
  <c r="K46" i="12"/>
  <c r="O46" i="12"/>
  <c r="Q46" i="12"/>
  <c r="U46" i="12"/>
  <c r="F47" i="12"/>
  <c r="G47" i="12" s="1"/>
  <c r="M47" i="12" s="1"/>
  <c r="I47" i="12"/>
  <c r="K47" i="12"/>
  <c r="O47" i="12"/>
  <c r="Q47" i="12"/>
  <c r="U47" i="12"/>
  <c r="F48" i="12"/>
  <c r="G48" i="12" s="1"/>
  <c r="M48" i="12" s="1"/>
  <c r="I48" i="12"/>
  <c r="K48" i="12"/>
  <c r="O48" i="12"/>
  <c r="Q48" i="12"/>
  <c r="U48" i="12"/>
  <c r="F49" i="12"/>
  <c r="G49" i="12" s="1"/>
  <c r="M49" i="12" s="1"/>
  <c r="I49" i="12"/>
  <c r="K49" i="12"/>
  <c r="O49" i="12"/>
  <c r="Q49" i="12"/>
  <c r="U49" i="12"/>
  <c r="F50" i="12"/>
  <c r="G50" i="12" s="1"/>
  <c r="M50" i="12" s="1"/>
  <c r="I50" i="12"/>
  <c r="K50" i="12"/>
  <c r="O50" i="12"/>
  <c r="Q50" i="12"/>
  <c r="U50" i="12"/>
  <c r="F51" i="12"/>
  <c r="G51" i="12" s="1"/>
  <c r="M51" i="12" s="1"/>
  <c r="I51" i="12"/>
  <c r="K51" i="12"/>
  <c r="O51" i="12"/>
  <c r="Q51" i="12"/>
  <c r="U51" i="12"/>
  <c r="F52" i="12"/>
  <c r="G52" i="12" s="1"/>
  <c r="M52" i="12" s="1"/>
  <c r="I52" i="12"/>
  <c r="K52" i="12"/>
  <c r="O52" i="12"/>
  <c r="Q52" i="12"/>
  <c r="U52" i="12"/>
  <c r="F53" i="12"/>
  <c r="G53" i="12" s="1"/>
  <c r="M53" i="12" s="1"/>
  <c r="I53" i="12"/>
  <c r="K53" i="12"/>
  <c r="O53" i="12"/>
  <c r="Q53" i="12"/>
  <c r="U53" i="12"/>
  <c r="F54" i="12"/>
  <c r="G54" i="12" s="1"/>
  <c r="M54" i="12" s="1"/>
  <c r="I54" i="12"/>
  <c r="K54" i="12"/>
  <c r="O54" i="12"/>
  <c r="Q54" i="12"/>
  <c r="U54" i="12"/>
  <c r="F55" i="12"/>
  <c r="G55" i="12" s="1"/>
  <c r="M55" i="12" s="1"/>
  <c r="I55" i="12"/>
  <c r="K55" i="12"/>
  <c r="O55" i="12"/>
  <c r="Q55" i="12"/>
  <c r="U55" i="12"/>
  <c r="F56" i="12"/>
  <c r="G56" i="12" s="1"/>
  <c r="M56" i="12" s="1"/>
  <c r="I56" i="12"/>
  <c r="K56" i="12"/>
  <c r="O56" i="12"/>
  <c r="Q56" i="12"/>
  <c r="U56" i="12"/>
  <c r="F57" i="12"/>
  <c r="G57" i="12" s="1"/>
  <c r="M57" i="12" s="1"/>
  <c r="I57" i="12"/>
  <c r="K57" i="12"/>
  <c r="O57" i="12"/>
  <c r="Q57" i="12"/>
  <c r="U57" i="12"/>
  <c r="F58" i="12"/>
  <c r="G58" i="12" s="1"/>
  <c r="M58" i="12" s="1"/>
  <c r="I58" i="12"/>
  <c r="K58" i="12"/>
  <c r="O58" i="12"/>
  <c r="Q58" i="12"/>
  <c r="U58" i="12"/>
  <c r="F60" i="12"/>
  <c r="G60" i="12" s="1"/>
  <c r="I60" i="12"/>
  <c r="I59" i="12" s="1"/>
  <c r="K60" i="12"/>
  <c r="K59" i="12" s="1"/>
  <c r="O60" i="12"/>
  <c r="O59" i="12" s="1"/>
  <c r="Q60" i="12"/>
  <c r="Q59" i="12" s="1"/>
  <c r="U60" i="12"/>
  <c r="U59" i="12" s="1"/>
  <c r="I20" i="1"/>
  <c r="I19" i="1"/>
  <c r="I18" i="1"/>
  <c r="I17" i="1"/>
  <c r="G27" i="1"/>
  <c r="J28" i="1"/>
  <c r="J26" i="1"/>
  <c r="G38" i="1"/>
  <c r="F38" i="1"/>
  <c r="H32" i="1"/>
  <c r="J23" i="1"/>
  <c r="J24" i="1"/>
  <c r="J25" i="1"/>
  <c r="J27" i="1"/>
  <c r="E24" i="1"/>
  <c r="E26" i="1"/>
  <c r="M60" i="12" l="1"/>
  <c r="M59" i="12" s="1"/>
  <c r="G59" i="12"/>
  <c r="I49" i="1" s="1"/>
  <c r="G8" i="12"/>
  <c r="AD62" i="12"/>
  <c r="G39" i="1" s="1"/>
  <c r="G40" i="1" s="1"/>
  <c r="G25" i="1" s="1"/>
  <c r="G26" i="1" s="1"/>
  <c r="F40" i="1"/>
  <c r="O34" i="12"/>
  <c r="Q8" i="12"/>
  <c r="K34" i="12"/>
  <c r="O8" i="12"/>
  <c r="U34" i="12"/>
  <c r="I34" i="12"/>
  <c r="K8" i="12"/>
  <c r="Q34" i="12"/>
  <c r="U8" i="12"/>
  <c r="I8" i="12"/>
  <c r="G23" i="1"/>
  <c r="M35" i="12"/>
  <c r="M34" i="12" s="1"/>
  <c r="G34" i="12"/>
  <c r="I48" i="1" s="1"/>
  <c r="M9" i="12"/>
  <c r="M8" i="12" s="1"/>
  <c r="G62" i="12" l="1"/>
  <c r="I47" i="1"/>
  <c r="H39" i="1"/>
  <c r="G28" i="1"/>
  <c r="G24" i="1"/>
  <c r="G29" i="1"/>
  <c r="I16" i="1" l="1"/>
  <c r="I21" i="1" s="1"/>
  <c r="I50" i="1"/>
  <c r="I39" i="1"/>
  <c r="I40" i="1" s="1"/>
  <c r="J39" i="1" s="1"/>
  <c r="J40" i="1" s="1"/>
  <c r="H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<sst xmlns="http://schemas.openxmlformats.org/spreadsheetml/2006/main" count="330" uniqueCount="156">
  <si>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</si>
  <si>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</si>
  <si>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</si>
  <si>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</si>
  <si>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</si>
  <si>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</si>
  <si>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</si>
  <si>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</si>
  <si>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</si>
  <si>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</si>
  <si>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</si>
  <si>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</si>
  <si>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</si>
  <si>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</si>
  <si>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</si>
  <si>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</si>
  <si>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</si>
  <si>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</si>
  <si>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</si>
  <si>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</si>
  <si>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</si>
  <si>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</si>
  <si>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</si>
  <si>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</si>
  <si>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</si>
  <si>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</si>
  <si>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</si>
  <si>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</si>
  <si>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</si>
  <si>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</si>
  <si>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</si>
  <si>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</si>
  <si>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</si>
  <si>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</si>
  <si>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</si>
  <si>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</si>
  <si>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</si>
  <si>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</si>
  <si>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</si>
  <si>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</si>
  <si>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</si>
  <si>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</si>
  <si>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</si>
  <si>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ZŠ Křižná, Křižná 167, Valašské Meziříčí</t>
  </si>
  <si>
    <t>Rozpočet:</t>
  </si>
  <si>
    <t>Misto</t>
  </si>
  <si>
    <t>ZŠ Křižná - Oprava střechy</t>
  </si>
  <si>
    <t>Město Valašské Meziříčí</t>
  </si>
  <si>
    <t>Náměstí 5</t>
  </si>
  <si>
    <t>Valašské Meziříčí</t>
  </si>
  <si>
    <t>75701</t>
  </si>
  <si>
    <t>00304387</t>
  </si>
  <si>
    <t>Rozpočet</t>
  </si>
  <si>
    <t>Celkem za stavbu</t>
  </si>
  <si>
    <t>CZK</t>
  </si>
  <si>
    <t>Rekapitulace dílů</t>
  </si>
  <si>
    <t>Typ dílu</t>
  </si>
  <si>
    <t>SO 01</t>
  </si>
  <si>
    <t>Střecha kuchyň</t>
  </si>
  <si>
    <t>SO 02</t>
  </si>
  <si>
    <t>Střecha jídelna</t>
  </si>
  <si>
    <t>Z_999-ON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</si>
  <si>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</si>
  <si>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</si>
  <si>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</si>
  <si>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</si>
  <si>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</si>
  <si>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</si>
  <si>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</si>
  <si>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</si>
  <si>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</si>
  <si>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</si>
  <si>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</si>
  <si>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</si>
  <si>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</si>
  <si>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</si>
  <si>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</si>
  <si>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</si>
  <si>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</si>
  <si>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</si>
  <si>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</si>
  <si>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</si>
  <si>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</si>
  <si>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</si>
  <si>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</si>
  <si>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</si>
  <si>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</si>
  <si>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</si>
  <si>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</si>
  <si>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</si>
  <si>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</si>
  <si>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713104222RAA</t>
  </si>
  <si>
    <t>Odstr.tep.izol.střech pl,kotv,minerál tl.150 mm, včetně recyklace</t>
  </si>
  <si>
    <t>m2</t>
  </si>
  <si>
    <t>POL2_0</t>
  </si>
  <si>
    <t>631402361R</t>
  </si>
  <si>
    <t>Deska střešní těžká Hardrock MAX 2000x1200x150 mm, dvouvrstvá, střešní</t>
  </si>
  <si>
    <t>POL3_0</t>
  </si>
  <si>
    <t>713141123RAA</t>
  </si>
  <si>
    <t>Izolace tepelná střech bodově lep. tmelem ,1vrstvá, Montáž izolace</t>
  </si>
  <si>
    <t>28322103.AR</t>
  </si>
  <si>
    <t>15 % prořez + přesah + včetně atiky</t>
  </si>
  <si>
    <t>POP</t>
  </si>
  <si>
    <t>36,85 * 9,65 * 1,15 + 24,05</t>
  </si>
  <si>
    <t>712472101R00</t>
  </si>
  <si>
    <t>Mont.povlakové krytiny střech do 10°fólií kotvením</t>
  </si>
  <si>
    <t>POL1_0</t>
  </si>
  <si>
    <t>36,85 * 9,65 * 1,05</t>
  </si>
  <si>
    <t>67352004RAA</t>
  </si>
  <si>
    <t>Geotextilie netkaná FATRATEX 300 g/m2</t>
  </si>
  <si>
    <t>568111111RAA</t>
  </si>
  <si>
    <t>Montáž geotextilie</t>
  </si>
  <si>
    <t>712378006R00</t>
  </si>
  <si>
    <t>Koutová lišta VIPLANYL RŠ 100 mm</t>
  </si>
  <si>
    <t>m</t>
  </si>
  <si>
    <t>764291292RA1</t>
  </si>
  <si>
    <t>Montáž koutové lišty</t>
  </si>
  <si>
    <t>Rohová lišta VIPLANYL RŠ 100 mm</t>
  </si>
  <si>
    <t>764291292RA2</t>
  </si>
  <si>
    <t>Montáž rohové lišty</t>
  </si>
  <si>
    <t>712378003RAA</t>
  </si>
  <si>
    <t>Obvodová okapnice VIPLANYL RŠ 300 mm</t>
  </si>
  <si>
    <t>764291292RA3</t>
  </si>
  <si>
    <t>Montáž obvodové okapnice</t>
  </si>
  <si>
    <t>28348361R</t>
  </si>
  <si>
    <t>Tvarovka kužel TopWet TW KUZ</t>
  </si>
  <si>
    <t>kus</t>
  </si>
  <si>
    <t>28348362R</t>
  </si>
  <si>
    <t>Tvarovka vlnovec TopWet TW VLN</t>
  </si>
  <si>
    <t>283481351R</t>
  </si>
  <si>
    <t>Komínek odvětrávací s PVC manžetou TOPWET</t>
  </si>
  <si>
    <t>764291292RA4</t>
  </si>
  <si>
    <t>Montáž odvětrávacích komínků</t>
  </si>
  <si>
    <t>ks</t>
  </si>
  <si>
    <t>711401119RAA</t>
  </si>
  <si>
    <t>Napojení hydroizolace na vzduchotechniku</t>
  </si>
  <si>
    <t>078877112R00</t>
  </si>
  <si>
    <t>Oprava -  manipulace s hromosvodem</t>
  </si>
  <si>
    <t>712391176RAA</t>
  </si>
  <si>
    <t>Kotvicí systém SFS</t>
  </si>
  <si>
    <t>712391176RAB</t>
  </si>
  <si>
    <t>Spojovací materiál</t>
  </si>
  <si>
    <t>kpl</t>
  </si>
  <si>
    <t>998712101RAA</t>
  </si>
  <si>
    <t>Přesun hmot pro povlakové krytiny, výšky do 6 m, včetně dopravy a manipulace</t>
  </si>
  <si>
    <t>36,85 * 15,50 * 1,15 + 49,15</t>
  </si>
  <si>
    <t>36,85 * 15,50 * 1,07</t>
  </si>
  <si>
    <t>999712101RAA</t>
  </si>
  <si>
    <t>Ostatní náklady jinde neuvedené, související s plněním zakázky</t>
  </si>
  <si>
    <t/>
  </si>
  <si>
    <t>SUM</t>
  </si>
  <si>
    <t>Poznámky uchazeče k zadání</t>
  </si>
  <si>
    <t>POPUZIV</t>
  </si>
  <si>
    <t>END</t>
  </si>
  <si>
    <t>Fólie Fatrafol 810 tl. 1,8 mm, š. 1300 mm střešní, šedá</t>
  </si>
  <si>
    <t>ZŠ Křižná - Oprava střechy - Pavilon jídelny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</si>
</sst>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194" t="s">
        <v>39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3"/>
  <sheetViews>
    <sheetView showGridLines="0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03" t="s">
        <v>42</v>
      </c>
      <c r="C1" s="204"/>
      <c r="D1" s="204"/>
      <c r="E1" s="204"/>
      <c r="F1" s="204"/>
      <c r="G1" s="204"/>
      <c r="H1" s="204"/>
      <c r="I1" s="204"/>
      <c r="J1" s="205"/>
    </row>
    <row r="2" spans="1:15" ht="23.25" customHeight="1" x14ac:dyDescent="0.2">
      <c r="A2" s="4"/>
      <c r="B2" s="79" t="s">
        <v>40</v>
      </c>
      <c r="C2" s="80"/>
      <c r="D2" s="196" t="s">
        <v>155</v>
      </c>
      <c r="E2" s="197"/>
      <c r="F2" s="197"/>
      <c r="G2" s="197"/>
      <c r="H2" s="197"/>
      <c r="I2" s="197"/>
      <c r="J2" s="198"/>
      <c r="O2" s="2"/>
    </row>
    <row r="3" spans="1:15" ht="23.25" customHeight="1" x14ac:dyDescent="0.2">
      <c r="A3" s="4"/>
      <c r="B3" s="81" t="s">
        <v>45</v>
      </c>
      <c r="C3" s="82"/>
      <c r="D3" s="218" t="s">
        <v>43</v>
      </c>
      <c r="E3" s="219"/>
      <c r="F3" s="219"/>
      <c r="G3" s="219"/>
      <c r="H3" s="219"/>
      <c r="I3" s="219"/>
      <c r="J3" s="220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47</v>
      </c>
      <c r="E5" s="25"/>
      <c r="F5" s="25"/>
      <c r="G5" s="25"/>
      <c r="H5" s="27" t="s">
        <v>33</v>
      </c>
      <c r="I5" s="89" t="s">
        <v>51</v>
      </c>
      <c r="J5" s="11"/>
    </row>
    <row r="6" spans="1:15" ht="15.75" customHeight="1" x14ac:dyDescent="0.2">
      <c r="A6" s="4"/>
      <c r="B6" s="39"/>
      <c r="C6" s="25"/>
      <c r="D6" s="89" t="s">
        <v>48</v>
      </c>
      <c r="E6" s="25"/>
      <c r="F6" s="25"/>
      <c r="G6" s="25"/>
      <c r="H6" s="27" t="s">
        <v>34</v>
      </c>
      <c r="I6" s="89"/>
      <c r="J6" s="11"/>
    </row>
    <row r="7" spans="1:15" ht="15.75" customHeight="1" x14ac:dyDescent="0.2">
      <c r="A7" s="4"/>
      <c r="B7" s="40"/>
      <c r="C7" s="90" t="s">
        <v>50</v>
      </c>
      <c r="D7" s="78" t="s">
        <v>49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14"/>
      <c r="E11" s="214"/>
      <c r="F11" s="214"/>
      <c r="G11" s="214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33"/>
      <c r="E12" s="233"/>
      <c r="F12" s="233"/>
      <c r="G12" s="233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34"/>
      <c r="E13" s="234"/>
      <c r="F13" s="234"/>
      <c r="G13" s="234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02"/>
      <c r="F15" s="202"/>
      <c r="G15" s="231"/>
      <c r="H15" s="231"/>
      <c r="I15" s="231" t="s">
        <v>28</v>
      </c>
      <c r="J15" s="232"/>
    </row>
    <row r="16" spans="1:15" ht="23.25" customHeight="1" x14ac:dyDescent="0.2">
      <c r="A16" s="139" t="s">
        <v>23</v>
      </c>
      <c r="B16" s="140" t="s">
        <v>23</v>
      </c>
      <c r="C16" s="56"/>
      <c r="D16" s="57"/>
      <c r="E16" s="199"/>
      <c r="F16" s="200"/>
      <c r="G16" s="199"/>
      <c r="H16" s="200"/>
      <c r="I16" s="199">
        <f>SUMIF(F47:F49,A16,I47:I49)+SUMIF(F47:F49,"PSU",I47:I49)</f>
        <v>0</v>
      </c>
      <c r="J16" s="201"/>
    </row>
    <row r="17" spans="1:10" ht="23.25" customHeight="1" x14ac:dyDescent="0.2">
      <c r="A17" s="139" t="s">
        <v>24</v>
      </c>
      <c r="B17" s="140" t="s">
        <v>24</v>
      </c>
      <c r="C17" s="56"/>
      <c r="D17" s="57"/>
      <c r="E17" s="199"/>
      <c r="F17" s="200"/>
      <c r="G17" s="199"/>
      <c r="H17" s="200"/>
      <c r="I17" s="199">
        <f>SUMIF(F47:F49,A17,I47:I49)</f>
        <v>0</v>
      </c>
      <c r="J17" s="201"/>
    </row>
    <row r="18" spans="1:10" ht="23.25" customHeight="1" x14ac:dyDescent="0.2">
      <c r="A18" s="139" t="s">
        <v>25</v>
      </c>
      <c r="B18" s="140" t="s">
        <v>25</v>
      </c>
      <c r="C18" s="56"/>
      <c r="D18" s="57"/>
      <c r="E18" s="199"/>
      <c r="F18" s="200"/>
      <c r="G18" s="199"/>
      <c r="H18" s="200"/>
      <c r="I18" s="199">
        <f>SUMIF(F47:F49,A18,I47:I49)</f>
        <v>0</v>
      </c>
      <c r="J18" s="201"/>
    </row>
    <row r="19" spans="1:10" ht="23.25" customHeight="1" x14ac:dyDescent="0.2">
      <c r="A19" s="139" t="s">
        <v>62</v>
      </c>
      <c r="B19" s="140" t="s">
        <v>26</v>
      </c>
      <c r="C19" s="56"/>
      <c r="D19" s="57"/>
      <c r="E19" s="199"/>
      <c r="F19" s="200"/>
      <c r="G19" s="199"/>
      <c r="H19" s="200"/>
      <c r="I19" s="199">
        <f>SUMIF(F47:F49,A19,I47:I49)</f>
        <v>0</v>
      </c>
      <c r="J19" s="201"/>
    </row>
    <row r="20" spans="1:10" ht="23.25" customHeight="1" x14ac:dyDescent="0.2">
      <c r="A20" s="139" t="s">
        <v>63</v>
      </c>
      <c r="B20" s="140" t="s">
        <v>27</v>
      </c>
      <c r="C20" s="56"/>
      <c r="D20" s="57"/>
      <c r="E20" s="199"/>
      <c r="F20" s="200"/>
      <c r="G20" s="199"/>
      <c r="H20" s="200"/>
      <c r="I20" s="199">
        <f>SUMIF(F47:F49,A20,I47:I49)</f>
        <v>0</v>
      </c>
      <c r="J20" s="201"/>
    </row>
    <row r="21" spans="1:10" ht="23.25" customHeight="1" x14ac:dyDescent="0.2">
      <c r="A21" s="4"/>
      <c r="B21" s="72" t="s">
        <v>28</v>
      </c>
      <c r="C21" s="73"/>
      <c r="D21" s="74"/>
      <c r="E21" s="212"/>
      <c r="F21" s="213"/>
      <c r="G21" s="212"/>
      <c r="H21" s="213"/>
      <c r="I21" s="212">
        <f>SUM(I16:J20)</f>
        <v>0</v>
      </c>
      <c r="J21" s="217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10">
        <f>ZakladDPHSniVypocet</f>
        <v>0</v>
      </c>
      <c r="H23" s="211"/>
      <c r="I23" s="211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15">
        <f>ZakladDPHSni*SazbaDPH1/100</f>
        <v>0</v>
      </c>
      <c r="H24" s="216"/>
      <c r="I24" s="216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10">
        <f>ZakladDPHZaklVypocet</f>
        <v>0</v>
      </c>
      <c r="H25" s="211"/>
      <c r="I25" s="211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06">
        <f>ZakladDPHZakl*SazbaDPH2/100</f>
        <v>0</v>
      </c>
      <c r="H26" s="207"/>
      <c r="I26" s="207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208">
        <f>0</f>
        <v>0</v>
      </c>
      <c r="H27" s="208"/>
      <c r="I27" s="208"/>
      <c r="J27" s="61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230">
        <f>ZakladDPHSniVypocet+ZakladDPHZaklVypocet</f>
        <v>0</v>
      </c>
      <c r="H28" s="230"/>
      <c r="I28" s="230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209">
        <f>ZakladDPHSni+DPHSni+ZakladDPHZakl+DPHZakl+Zaokrouhleni</f>
        <v>0</v>
      </c>
      <c r="H29" s="209"/>
      <c r="I29" s="209"/>
      <c r="J29" s="117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44712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195"/>
      <c r="E34" s="195"/>
      <c r="F34" s="30"/>
      <c r="G34" s="195"/>
      <c r="H34" s="195"/>
      <c r="I34" s="195"/>
      <c r="J34" s="36"/>
    </row>
    <row r="35" spans="1:10" ht="12.75" customHeight="1" x14ac:dyDescent="0.2">
      <c r="A35" s="4"/>
      <c r="B35" s="4"/>
      <c r="C35" s="5"/>
      <c r="D35" s="235" t="s">
        <v>2</v>
      </c>
      <c r="E35" s="235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52</v>
      </c>
      <c r="C39" s="221" t="s">
        <v>46</v>
      </c>
      <c r="D39" s="222"/>
      <c r="E39" s="222"/>
      <c r="F39" s="106">
        <f>'Rozpočet Pol'!AC62</f>
        <v>0</v>
      </c>
      <c r="G39" s="107">
        <f>'Rozpočet Pol'!AD62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95"/>
      <c r="B40" s="223" t="s">
        <v>53</v>
      </c>
      <c r="C40" s="224"/>
      <c r="D40" s="224"/>
      <c r="E40" s="225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75" x14ac:dyDescent="0.25">
      <c r="B44" s="118" t="s">
        <v>55</v>
      </c>
    </row>
    <row r="46" spans="1:10" ht="25.5" customHeight="1" x14ac:dyDescent="0.2">
      <c r="A46" s="119"/>
      <c r="B46" s="123" t="s">
        <v>16</v>
      </c>
      <c r="C46" s="123" t="s">
        <v>5</v>
      </c>
      <c r="D46" s="124"/>
      <c r="E46" s="124"/>
      <c r="F46" s="127" t="s">
        <v>56</v>
      </c>
      <c r="G46" s="127"/>
      <c r="H46" s="127"/>
      <c r="I46" s="226" t="s">
        <v>28</v>
      </c>
      <c r="J46" s="226"/>
    </row>
    <row r="47" spans="1:10" ht="25.5" customHeight="1" x14ac:dyDescent="0.2">
      <c r="A47" s="120"/>
      <c r="B47" s="128" t="s">
        <v>57</v>
      </c>
      <c r="C47" s="228" t="s">
        <v>58</v>
      </c>
      <c r="D47" s="229"/>
      <c r="E47" s="229"/>
      <c r="F47" s="130" t="s">
        <v>23</v>
      </c>
      <c r="G47" s="131"/>
      <c r="H47" s="131"/>
      <c r="I47" s="227">
        <f>'Rozpočet Pol'!G8</f>
        <v>0</v>
      </c>
      <c r="J47" s="227"/>
    </row>
    <row r="48" spans="1:10" ht="25.5" customHeight="1" x14ac:dyDescent="0.2">
      <c r="A48" s="120"/>
      <c r="B48" s="122" t="s">
        <v>59</v>
      </c>
      <c r="C48" s="237" t="s">
        <v>60</v>
      </c>
      <c r="D48" s="238"/>
      <c r="E48" s="238"/>
      <c r="F48" s="132" t="s">
        <v>23</v>
      </c>
      <c r="G48" s="133"/>
      <c r="H48" s="133"/>
      <c r="I48" s="236">
        <f>'Rozpočet Pol'!G34</f>
        <v>0</v>
      </c>
      <c r="J48" s="236"/>
    </row>
    <row r="49" spans="1:10" ht="25.5" customHeight="1" x14ac:dyDescent="0.2">
      <c r="A49" s="120"/>
      <c r="B49" s="129" t="s">
        <v>61</v>
      </c>
      <c r="C49" s="240" t="s">
        <v>27</v>
      </c>
      <c r="D49" s="241"/>
      <c r="E49" s="241"/>
      <c r="F49" s="134" t="s">
        <v>23</v>
      </c>
      <c r="G49" s="135"/>
      <c r="H49" s="135"/>
      <c r="I49" s="239">
        <f>'Rozpočet Pol'!G59</f>
        <v>0</v>
      </c>
      <c r="J49" s="239"/>
    </row>
    <row r="50" spans="1:10" ht="25.5" customHeight="1" x14ac:dyDescent="0.2">
      <c r="A50" s="121"/>
      <c r="B50" s="125" t="s">
        <v>1</v>
      </c>
      <c r="C50" s="125"/>
      <c r="D50" s="126"/>
      <c r="E50" s="126"/>
      <c r="F50" s="136"/>
      <c r="G50" s="137"/>
      <c r="H50" s="137"/>
      <c r="I50" s="242">
        <f>SUM(I47:I49)</f>
        <v>0</v>
      </c>
      <c r="J50" s="242"/>
    </row>
    <row r="51" spans="1:10" x14ac:dyDescent="0.2">
      <c r="F51" s="138"/>
      <c r="G51" s="94"/>
      <c r="H51" s="138"/>
      <c r="I51" s="94"/>
      <c r="J51" s="94"/>
    </row>
    <row r="52" spans="1:10" x14ac:dyDescent="0.2">
      <c r="F52" s="138"/>
      <c r="G52" s="94"/>
      <c r="H52" s="138"/>
      <c r="I52" s="94"/>
      <c r="J52" s="94"/>
    </row>
    <row r="53" spans="1:10" x14ac:dyDescent="0.2">
      <c r="F53" s="138"/>
      <c r="G53" s="94"/>
      <c r="H53" s="138"/>
      <c r="I53" s="94"/>
      <c r="J53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I48:J48"/>
    <mergeCell ref="C48:E48"/>
    <mergeCell ref="I49:J49"/>
    <mergeCell ref="C49:E49"/>
    <mergeCell ref="I50:J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3" t="s">
        <v>6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77" t="s">
        <v>41</v>
      </c>
      <c r="B2" s="76"/>
      <c r="C2" s="245"/>
      <c r="D2" s="245"/>
      <c r="E2" s="245"/>
      <c r="F2" s="245"/>
      <c r="G2" s="246"/>
    </row>
    <row r="3" spans="1:7" ht="24.95" hidden="1" customHeight="1" x14ac:dyDescent="0.2">
      <c r="A3" s="77" t="s">
        <v>7</v>
      </c>
      <c r="B3" s="76"/>
      <c r="C3" s="245"/>
      <c r="D3" s="245"/>
      <c r="E3" s="245"/>
      <c r="F3" s="245"/>
      <c r="G3" s="246"/>
    </row>
    <row r="4" spans="1:7" ht="24.95" hidden="1" customHeight="1" x14ac:dyDescent="0.2">
      <c r="A4" s="77" t="s">
        <v>8</v>
      </c>
      <c r="B4" s="76"/>
      <c r="C4" s="245"/>
      <c r="D4" s="245"/>
      <c r="E4" s="245"/>
      <c r="F4" s="245"/>
      <c r="G4" s="246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72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59" t="s">
        <v>6</v>
      </c>
      <c r="B1" s="259"/>
      <c r="C1" s="259"/>
      <c r="D1" s="259"/>
      <c r="E1" s="259"/>
      <c r="F1" s="259"/>
      <c r="G1" s="259"/>
      <c r="AE1" t="s">
        <v>65</v>
      </c>
    </row>
    <row r="2" spans="1:60" ht="24.95" customHeight="1" x14ac:dyDescent="0.2">
      <c r="A2" s="143" t="s">
        <v>64</v>
      </c>
      <c r="B2" s="141"/>
      <c r="C2" s="260" t="s">
        <v>155</v>
      </c>
      <c r="D2" s="261"/>
      <c r="E2" s="261"/>
      <c r="F2" s="261"/>
      <c r="G2" s="262"/>
      <c r="AE2" t="s">
        <v>66</v>
      </c>
    </row>
    <row r="3" spans="1:60" ht="24.95" customHeight="1" x14ac:dyDescent="0.2">
      <c r="A3" s="144" t="s">
        <v>7</v>
      </c>
      <c r="B3" s="142"/>
      <c r="C3" s="263" t="s">
        <v>43</v>
      </c>
      <c r="D3" s="264"/>
      <c r="E3" s="264"/>
      <c r="F3" s="264"/>
      <c r="G3" s="265"/>
      <c r="AE3" t="s">
        <v>67</v>
      </c>
    </row>
    <row r="4" spans="1:60" ht="24.95" hidden="1" customHeight="1" x14ac:dyDescent="0.2">
      <c r="A4" s="144" t="s">
        <v>8</v>
      </c>
      <c r="B4" s="142"/>
      <c r="C4" s="263"/>
      <c r="D4" s="264"/>
      <c r="E4" s="264"/>
      <c r="F4" s="264"/>
      <c r="G4" s="265"/>
      <c r="AE4" t="s">
        <v>68</v>
      </c>
    </row>
    <row r="5" spans="1:60" hidden="1" x14ac:dyDescent="0.2">
      <c r="A5" s="145" t="s">
        <v>69</v>
      </c>
      <c r="B5" s="146"/>
      <c r="C5" s="147"/>
      <c r="D5" s="148"/>
      <c r="E5" s="148"/>
      <c r="F5" s="148"/>
      <c r="G5" s="149"/>
      <c r="AE5" t="s">
        <v>70</v>
      </c>
    </row>
    <row r="7" spans="1:60" ht="38.25" x14ac:dyDescent="0.2">
      <c r="A7" s="155" t="s">
        <v>71</v>
      </c>
      <c r="B7" s="156" t="s">
        <v>72</v>
      </c>
      <c r="C7" s="156" t="s">
        <v>73</v>
      </c>
      <c r="D7" s="155" t="s">
        <v>74</v>
      </c>
      <c r="E7" s="155" t="s">
        <v>75</v>
      </c>
      <c r="F7" s="150" t="s">
        <v>76</v>
      </c>
      <c r="G7" s="170" t="s">
        <v>28</v>
      </c>
      <c r="H7" s="171" t="s">
        <v>29</v>
      </c>
      <c r="I7" s="171" t="s">
        <v>77</v>
      </c>
      <c r="J7" s="171" t="s">
        <v>30</v>
      </c>
      <c r="K7" s="171" t="s">
        <v>78</v>
      </c>
      <c r="L7" s="171" t="s">
        <v>79</v>
      </c>
      <c r="M7" s="171" t="s">
        <v>80</v>
      </c>
      <c r="N7" s="171" t="s">
        <v>81</v>
      </c>
      <c r="O7" s="171" t="s">
        <v>82</v>
      </c>
      <c r="P7" s="171" t="s">
        <v>83</v>
      </c>
      <c r="Q7" s="171" t="s">
        <v>84</v>
      </c>
      <c r="R7" s="171" t="s">
        <v>85</v>
      </c>
      <c r="S7" s="171" t="s">
        <v>86</v>
      </c>
      <c r="T7" s="171" t="s">
        <v>87</v>
      </c>
      <c r="U7" s="158" t="s">
        <v>88</v>
      </c>
    </row>
    <row r="8" spans="1:60" x14ac:dyDescent="0.2">
      <c r="A8" s="172" t="s">
        <v>89</v>
      </c>
      <c r="B8" s="173" t="s">
        <v>57</v>
      </c>
      <c r="C8" s="174" t="s">
        <v>58</v>
      </c>
      <c r="D8" s="157"/>
      <c r="E8" s="175"/>
      <c r="F8" s="176"/>
      <c r="G8" s="176">
        <f>SUMIF(AE9:AE33,"&lt;&gt;NOR",G9:G33)</f>
        <v>0</v>
      </c>
      <c r="H8" s="176"/>
      <c r="I8" s="176">
        <f>SUM(I9:I33)</f>
        <v>0</v>
      </c>
      <c r="J8" s="176"/>
      <c r="K8" s="176">
        <f>SUM(K9:K33)</f>
        <v>0</v>
      </c>
      <c r="L8" s="176"/>
      <c r="M8" s="176">
        <f>SUM(M9:M33)</f>
        <v>0</v>
      </c>
      <c r="N8" s="157"/>
      <c r="O8" s="157">
        <f>SUM(O9:O33)</f>
        <v>5.8956099999999978</v>
      </c>
      <c r="P8" s="157"/>
      <c r="Q8" s="157">
        <f>SUM(Q9:Q33)</f>
        <v>5.34</v>
      </c>
      <c r="R8" s="157"/>
      <c r="S8" s="157"/>
      <c r="T8" s="172"/>
      <c r="U8" s="157">
        <f>SUM(U9:U33)</f>
        <v>554.08999999999992</v>
      </c>
      <c r="AE8" t="s">
        <v>90</v>
      </c>
    </row>
    <row r="9" spans="1:60" ht="22.5" outlineLevel="1" x14ac:dyDescent="0.2">
      <c r="A9" s="152">
        <v>1</v>
      </c>
      <c r="B9" s="159" t="s">
        <v>91</v>
      </c>
      <c r="C9" s="188" t="s">
        <v>92</v>
      </c>
      <c r="D9" s="161" t="s">
        <v>93</v>
      </c>
      <c r="E9" s="165">
        <v>178</v>
      </c>
      <c r="F9" s="167">
        <f>H9+J9</f>
        <v>0</v>
      </c>
      <c r="G9" s="168">
        <f>ROUND(E9*F9,2)</f>
        <v>0</v>
      </c>
      <c r="H9" s="168"/>
      <c r="I9" s="168">
        <f>ROUND(E9*H9,2)</f>
        <v>0</v>
      </c>
      <c r="J9" s="168"/>
      <c r="K9" s="168">
        <f>ROUND(E9*J9,2)</f>
        <v>0</v>
      </c>
      <c r="L9" s="168">
        <v>21</v>
      </c>
      <c r="M9" s="168">
        <f>G9*(1+L9/100)</f>
        <v>0</v>
      </c>
      <c r="N9" s="161">
        <v>0</v>
      </c>
      <c r="O9" s="161">
        <f>ROUND(E9*N9,5)</f>
        <v>0</v>
      </c>
      <c r="P9" s="161">
        <v>0.03</v>
      </c>
      <c r="Q9" s="161">
        <f>ROUND(E9*P9,5)</f>
        <v>5.34</v>
      </c>
      <c r="R9" s="161"/>
      <c r="S9" s="161"/>
      <c r="T9" s="162">
        <v>5.5E-2</v>
      </c>
      <c r="U9" s="161">
        <f>ROUND(E9*T9,2)</f>
        <v>9.7899999999999991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94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2">
        <v>2</v>
      </c>
      <c r="B10" s="159" t="s">
        <v>95</v>
      </c>
      <c r="C10" s="188" t="s">
        <v>96</v>
      </c>
      <c r="D10" s="161" t="s">
        <v>93</v>
      </c>
      <c r="E10" s="165">
        <v>178</v>
      </c>
      <c r="F10" s="167">
        <f>H10+J10</f>
        <v>0</v>
      </c>
      <c r="G10" s="168">
        <f>ROUND(E10*F10,2)</f>
        <v>0</v>
      </c>
      <c r="H10" s="168"/>
      <c r="I10" s="168">
        <f>ROUND(E10*H10,2)</f>
        <v>0</v>
      </c>
      <c r="J10" s="168"/>
      <c r="K10" s="168">
        <f>ROUND(E10*J10,2)</f>
        <v>0</v>
      </c>
      <c r="L10" s="168">
        <v>21</v>
      </c>
      <c r="M10" s="168">
        <f>G10*(1+L10/100)</f>
        <v>0</v>
      </c>
      <c r="N10" s="161">
        <v>2.35E-2</v>
      </c>
      <c r="O10" s="161">
        <f>ROUND(E10*N10,5)</f>
        <v>4.1829999999999998</v>
      </c>
      <c r="P10" s="161">
        <v>0</v>
      </c>
      <c r="Q10" s="161">
        <f>ROUND(E10*P10,5)</f>
        <v>0</v>
      </c>
      <c r="R10" s="161"/>
      <c r="S10" s="161"/>
      <c r="T10" s="162">
        <v>0</v>
      </c>
      <c r="U10" s="161">
        <f>ROUND(E10*T10,2)</f>
        <v>0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97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9" t="s">
        <v>98</v>
      </c>
      <c r="C11" s="188" t="s">
        <v>99</v>
      </c>
      <c r="D11" s="161" t="s">
        <v>93</v>
      </c>
      <c r="E11" s="165">
        <v>178</v>
      </c>
      <c r="F11" s="167">
        <f>H11+J11</f>
        <v>0</v>
      </c>
      <c r="G11" s="168">
        <f>ROUND(E11*F11,2)</f>
        <v>0</v>
      </c>
      <c r="H11" s="168"/>
      <c r="I11" s="168">
        <f>ROUND(E11*H11,2)</f>
        <v>0</v>
      </c>
      <c r="J11" s="168"/>
      <c r="K11" s="168">
        <f>ROUND(E11*J11,2)</f>
        <v>0</v>
      </c>
      <c r="L11" s="168">
        <v>21</v>
      </c>
      <c r="M11" s="168">
        <f>G11*(1+L11/100)</f>
        <v>0</v>
      </c>
      <c r="N11" s="161">
        <v>2E-3</v>
      </c>
      <c r="O11" s="161">
        <f>ROUND(E11*N11,5)</f>
        <v>0.35599999999999998</v>
      </c>
      <c r="P11" s="161">
        <v>0</v>
      </c>
      <c r="Q11" s="161">
        <f>ROUND(E11*P11,5)</f>
        <v>0</v>
      </c>
      <c r="R11" s="161"/>
      <c r="S11" s="161"/>
      <c r="T11" s="162">
        <v>0.12</v>
      </c>
      <c r="U11" s="161">
        <f>ROUND(E11*T11,2)</f>
        <v>21.36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94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2">
        <v>4</v>
      </c>
      <c r="B12" s="159" t="s">
        <v>100</v>
      </c>
      <c r="C12" s="188" t="s">
        <v>154</v>
      </c>
      <c r="D12" s="161" t="s">
        <v>93</v>
      </c>
      <c r="E12" s="165">
        <v>433</v>
      </c>
      <c r="F12" s="167">
        <f>H12+J12</f>
        <v>0</v>
      </c>
      <c r="G12" s="168">
        <f>ROUND(E12*F12,2)</f>
        <v>0</v>
      </c>
      <c r="H12" s="168"/>
      <c r="I12" s="168">
        <f>ROUND(E12*H12,2)</f>
        <v>0</v>
      </c>
      <c r="J12" s="168"/>
      <c r="K12" s="168">
        <f>ROUND(E12*J12,2)</f>
        <v>0</v>
      </c>
      <c r="L12" s="168">
        <v>21</v>
      </c>
      <c r="M12" s="168">
        <f>G12*(1+L12/100)</f>
        <v>0</v>
      </c>
      <c r="N12" s="161">
        <v>2.3E-3</v>
      </c>
      <c r="O12" s="161">
        <f>ROUND(E12*N12,5)</f>
        <v>0.99590000000000001</v>
      </c>
      <c r="P12" s="161">
        <v>0</v>
      </c>
      <c r="Q12" s="161">
        <f>ROUND(E12*P12,5)</f>
        <v>0</v>
      </c>
      <c r="R12" s="161"/>
      <c r="S12" s="161"/>
      <c r="T12" s="162">
        <v>0</v>
      </c>
      <c r="U12" s="161">
        <f>ROUND(E12*T12,2)</f>
        <v>0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97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/>
      <c r="B13" s="159"/>
      <c r="C13" s="266" t="s">
        <v>101</v>
      </c>
      <c r="D13" s="267"/>
      <c r="E13" s="268"/>
      <c r="F13" s="269"/>
      <c r="G13" s="270"/>
      <c r="H13" s="168"/>
      <c r="I13" s="168"/>
      <c r="J13" s="168"/>
      <c r="K13" s="168"/>
      <c r="L13" s="168"/>
      <c r="M13" s="168"/>
      <c r="N13" s="161"/>
      <c r="O13" s="161"/>
      <c r="P13" s="161"/>
      <c r="Q13" s="161"/>
      <c r="R13" s="161"/>
      <c r="S13" s="161"/>
      <c r="T13" s="162"/>
      <c r="U13" s="161"/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102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4" t="str">
        <f>C13</f>
        <v>15 % prořez + přesah + včetně atiky</v>
      </c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2"/>
      <c r="B14" s="159"/>
      <c r="C14" s="266" t="s">
        <v>103</v>
      </c>
      <c r="D14" s="267"/>
      <c r="E14" s="268"/>
      <c r="F14" s="269"/>
      <c r="G14" s="270"/>
      <c r="H14" s="168"/>
      <c r="I14" s="168"/>
      <c r="J14" s="168"/>
      <c r="K14" s="168"/>
      <c r="L14" s="168"/>
      <c r="M14" s="168"/>
      <c r="N14" s="161"/>
      <c r="O14" s="161"/>
      <c r="P14" s="161"/>
      <c r="Q14" s="161"/>
      <c r="R14" s="161"/>
      <c r="S14" s="161"/>
      <c r="T14" s="162"/>
      <c r="U14" s="161"/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102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4" t="str">
        <f>C14</f>
        <v>36,85 * 9,65 * 1,15 + 24,05</v>
      </c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2">
        <v>5</v>
      </c>
      <c r="B15" s="159" t="s">
        <v>104</v>
      </c>
      <c r="C15" s="188" t="s">
        <v>105</v>
      </c>
      <c r="D15" s="161" t="s">
        <v>93</v>
      </c>
      <c r="E15" s="165">
        <v>375</v>
      </c>
      <c r="F15" s="167">
        <f>H15+J15</f>
        <v>0</v>
      </c>
      <c r="G15" s="168">
        <f>ROUND(E15*F15,2)</f>
        <v>0</v>
      </c>
      <c r="H15" s="168"/>
      <c r="I15" s="168">
        <f>ROUND(E15*H15,2)</f>
        <v>0</v>
      </c>
      <c r="J15" s="168"/>
      <c r="K15" s="168">
        <f>ROUND(E15*J15,2)</f>
        <v>0</v>
      </c>
      <c r="L15" s="168">
        <v>21</v>
      </c>
      <c r="M15" s="168">
        <f>G15*(1+L15/100)</f>
        <v>0</v>
      </c>
      <c r="N15" s="161">
        <v>0</v>
      </c>
      <c r="O15" s="161">
        <f>ROUND(E15*N15,5)</f>
        <v>0</v>
      </c>
      <c r="P15" s="161">
        <v>0</v>
      </c>
      <c r="Q15" s="161">
        <f>ROUND(E15*P15,5)</f>
        <v>0</v>
      </c>
      <c r="R15" s="161"/>
      <c r="S15" s="161"/>
      <c r="T15" s="162">
        <v>0.88100000000000001</v>
      </c>
      <c r="U15" s="161">
        <f>ROUND(E15*T15,2)</f>
        <v>330.38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106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2"/>
      <c r="B16" s="159"/>
      <c r="C16" s="266" t="s">
        <v>107</v>
      </c>
      <c r="D16" s="267"/>
      <c r="E16" s="268"/>
      <c r="F16" s="269"/>
      <c r="G16" s="270"/>
      <c r="H16" s="168"/>
      <c r="I16" s="168"/>
      <c r="J16" s="168"/>
      <c r="K16" s="168"/>
      <c r="L16" s="168"/>
      <c r="M16" s="168"/>
      <c r="N16" s="161"/>
      <c r="O16" s="161"/>
      <c r="P16" s="161"/>
      <c r="Q16" s="161"/>
      <c r="R16" s="161"/>
      <c r="S16" s="161"/>
      <c r="T16" s="162"/>
      <c r="U16" s="161"/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102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4" t="str">
        <f>C16</f>
        <v>36,85 * 9,65 * 1,05</v>
      </c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2">
        <v>6</v>
      </c>
      <c r="B17" s="159" t="s">
        <v>108</v>
      </c>
      <c r="C17" s="188" t="s">
        <v>109</v>
      </c>
      <c r="D17" s="161" t="s">
        <v>93</v>
      </c>
      <c r="E17" s="165">
        <v>410</v>
      </c>
      <c r="F17" s="167">
        <f t="shared" ref="F17:F33" si="0">H17+J17</f>
        <v>0</v>
      </c>
      <c r="G17" s="168">
        <f t="shared" ref="G17:G33" si="1">ROUND(E17*F17,2)</f>
        <v>0</v>
      </c>
      <c r="H17" s="168"/>
      <c r="I17" s="168">
        <f t="shared" ref="I17:I33" si="2">ROUND(E17*H17,2)</f>
        <v>0</v>
      </c>
      <c r="J17" s="168"/>
      <c r="K17" s="168">
        <f t="shared" ref="K17:K33" si="3">ROUND(E17*J17,2)</f>
        <v>0</v>
      </c>
      <c r="L17" s="168">
        <v>21</v>
      </c>
      <c r="M17" s="168">
        <f t="shared" ref="M17:M33" si="4">G17*(1+L17/100)</f>
        <v>0</v>
      </c>
      <c r="N17" s="161">
        <v>2.9999999999999997E-4</v>
      </c>
      <c r="O17" s="161">
        <f t="shared" ref="O17:O33" si="5">ROUND(E17*N17,5)</f>
        <v>0.123</v>
      </c>
      <c r="P17" s="161">
        <v>0</v>
      </c>
      <c r="Q17" s="161">
        <f t="shared" ref="Q17:Q33" si="6">ROUND(E17*P17,5)</f>
        <v>0</v>
      </c>
      <c r="R17" s="161"/>
      <c r="S17" s="161"/>
      <c r="T17" s="162">
        <v>0</v>
      </c>
      <c r="U17" s="161">
        <f t="shared" ref="U17:U33" si="7">ROUND(E17*T17,2)</f>
        <v>0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97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7</v>
      </c>
      <c r="B18" s="159" t="s">
        <v>110</v>
      </c>
      <c r="C18" s="188" t="s">
        <v>111</v>
      </c>
      <c r="D18" s="161" t="s">
        <v>93</v>
      </c>
      <c r="E18" s="165">
        <v>370</v>
      </c>
      <c r="F18" s="167">
        <f t="shared" si="0"/>
        <v>0</v>
      </c>
      <c r="G18" s="168">
        <f t="shared" si="1"/>
        <v>0</v>
      </c>
      <c r="H18" s="168"/>
      <c r="I18" s="168">
        <f t="shared" si="2"/>
        <v>0</v>
      </c>
      <c r="J18" s="168"/>
      <c r="K18" s="168">
        <f t="shared" si="3"/>
        <v>0</v>
      </c>
      <c r="L18" s="168">
        <v>21</v>
      </c>
      <c r="M18" s="168">
        <f t="shared" si="4"/>
        <v>0</v>
      </c>
      <c r="N18" s="161">
        <v>0</v>
      </c>
      <c r="O18" s="161">
        <f t="shared" si="5"/>
        <v>0</v>
      </c>
      <c r="P18" s="161">
        <v>0</v>
      </c>
      <c r="Q18" s="161">
        <f t="shared" si="6"/>
        <v>0</v>
      </c>
      <c r="R18" s="161"/>
      <c r="S18" s="161"/>
      <c r="T18" s="162">
        <v>9.0999999999999998E-2</v>
      </c>
      <c r="U18" s="161">
        <f t="shared" si="7"/>
        <v>33.67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94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8</v>
      </c>
      <c r="B19" s="159" t="s">
        <v>112</v>
      </c>
      <c r="C19" s="188" t="s">
        <v>113</v>
      </c>
      <c r="D19" s="161" t="s">
        <v>114</v>
      </c>
      <c r="E19" s="165">
        <v>59</v>
      </c>
      <c r="F19" s="167">
        <f t="shared" si="0"/>
        <v>0</v>
      </c>
      <c r="G19" s="168">
        <f t="shared" si="1"/>
        <v>0</v>
      </c>
      <c r="H19" s="168"/>
      <c r="I19" s="168">
        <f t="shared" si="2"/>
        <v>0</v>
      </c>
      <c r="J19" s="168"/>
      <c r="K19" s="168">
        <f t="shared" si="3"/>
        <v>0</v>
      </c>
      <c r="L19" s="168">
        <v>21</v>
      </c>
      <c r="M19" s="168">
        <f t="shared" si="4"/>
        <v>0</v>
      </c>
      <c r="N19" s="161">
        <v>7.6000000000000004E-4</v>
      </c>
      <c r="O19" s="161">
        <f t="shared" si="5"/>
        <v>4.4839999999999998E-2</v>
      </c>
      <c r="P19" s="161">
        <v>0</v>
      </c>
      <c r="Q19" s="161">
        <f t="shared" si="6"/>
        <v>0</v>
      </c>
      <c r="R19" s="161"/>
      <c r="S19" s="161"/>
      <c r="T19" s="162">
        <v>0.189</v>
      </c>
      <c r="U19" s="161">
        <f t="shared" si="7"/>
        <v>11.15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106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2">
        <v>9</v>
      </c>
      <c r="B20" s="159" t="s">
        <v>115</v>
      </c>
      <c r="C20" s="188" t="s">
        <v>116</v>
      </c>
      <c r="D20" s="161" t="s">
        <v>114</v>
      </c>
      <c r="E20" s="165">
        <v>59</v>
      </c>
      <c r="F20" s="167">
        <f t="shared" si="0"/>
        <v>0</v>
      </c>
      <c r="G20" s="168">
        <f t="shared" si="1"/>
        <v>0</v>
      </c>
      <c r="H20" s="168"/>
      <c r="I20" s="168">
        <f t="shared" si="2"/>
        <v>0</v>
      </c>
      <c r="J20" s="168"/>
      <c r="K20" s="168">
        <f t="shared" si="3"/>
        <v>0</v>
      </c>
      <c r="L20" s="168">
        <v>21</v>
      </c>
      <c r="M20" s="168">
        <f t="shared" si="4"/>
        <v>0</v>
      </c>
      <c r="N20" s="161">
        <v>2.0000000000000002E-5</v>
      </c>
      <c r="O20" s="161">
        <f t="shared" si="5"/>
        <v>1.1800000000000001E-3</v>
      </c>
      <c r="P20" s="161">
        <v>0</v>
      </c>
      <c r="Q20" s="161">
        <f t="shared" si="6"/>
        <v>0</v>
      </c>
      <c r="R20" s="161"/>
      <c r="S20" s="161"/>
      <c r="T20" s="162">
        <v>0.26679999999999998</v>
      </c>
      <c r="U20" s="161">
        <f t="shared" si="7"/>
        <v>15.74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94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2">
        <v>10</v>
      </c>
      <c r="B21" s="159" t="s">
        <v>112</v>
      </c>
      <c r="C21" s="188" t="s">
        <v>117</v>
      </c>
      <c r="D21" s="161" t="s">
        <v>114</v>
      </c>
      <c r="E21" s="165">
        <v>59</v>
      </c>
      <c r="F21" s="167">
        <f t="shared" si="0"/>
        <v>0</v>
      </c>
      <c r="G21" s="168">
        <f t="shared" si="1"/>
        <v>0</v>
      </c>
      <c r="H21" s="168"/>
      <c r="I21" s="168">
        <f t="shared" si="2"/>
        <v>0</v>
      </c>
      <c r="J21" s="168"/>
      <c r="K21" s="168">
        <f t="shared" si="3"/>
        <v>0</v>
      </c>
      <c r="L21" s="168">
        <v>21</v>
      </c>
      <c r="M21" s="168">
        <f t="shared" si="4"/>
        <v>0</v>
      </c>
      <c r="N21" s="161">
        <v>7.6000000000000004E-4</v>
      </c>
      <c r="O21" s="161">
        <f t="shared" si="5"/>
        <v>4.4839999999999998E-2</v>
      </c>
      <c r="P21" s="161">
        <v>0</v>
      </c>
      <c r="Q21" s="161">
        <f t="shared" si="6"/>
        <v>0</v>
      </c>
      <c r="R21" s="161"/>
      <c r="S21" s="161"/>
      <c r="T21" s="162">
        <v>0.189</v>
      </c>
      <c r="U21" s="161">
        <f t="shared" si="7"/>
        <v>11.15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106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11</v>
      </c>
      <c r="B22" s="159" t="s">
        <v>118</v>
      </c>
      <c r="C22" s="188" t="s">
        <v>119</v>
      </c>
      <c r="D22" s="161" t="s">
        <v>114</v>
      </c>
      <c r="E22" s="165">
        <v>59</v>
      </c>
      <c r="F22" s="167">
        <f t="shared" si="0"/>
        <v>0</v>
      </c>
      <c r="G22" s="168">
        <f t="shared" si="1"/>
        <v>0</v>
      </c>
      <c r="H22" s="168"/>
      <c r="I22" s="168">
        <f t="shared" si="2"/>
        <v>0</v>
      </c>
      <c r="J22" s="168"/>
      <c r="K22" s="168">
        <f t="shared" si="3"/>
        <v>0</v>
      </c>
      <c r="L22" s="168">
        <v>21</v>
      </c>
      <c r="M22" s="168">
        <f t="shared" si="4"/>
        <v>0</v>
      </c>
      <c r="N22" s="161">
        <v>2.0000000000000002E-5</v>
      </c>
      <c r="O22" s="161">
        <f t="shared" si="5"/>
        <v>1.1800000000000001E-3</v>
      </c>
      <c r="P22" s="161">
        <v>0</v>
      </c>
      <c r="Q22" s="161">
        <f t="shared" si="6"/>
        <v>0</v>
      </c>
      <c r="R22" s="161"/>
      <c r="S22" s="161"/>
      <c r="T22" s="162">
        <v>0.26679999999999998</v>
      </c>
      <c r="U22" s="161">
        <f t="shared" si="7"/>
        <v>15.74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94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2">
        <v>12</v>
      </c>
      <c r="B23" s="159" t="s">
        <v>120</v>
      </c>
      <c r="C23" s="188" t="s">
        <v>121</v>
      </c>
      <c r="D23" s="161" t="s">
        <v>114</v>
      </c>
      <c r="E23" s="165">
        <v>59</v>
      </c>
      <c r="F23" s="167">
        <f t="shared" si="0"/>
        <v>0</v>
      </c>
      <c r="G23" s="168">
        <f t="shared" si="1"/>
        <v>0</v>
      </c>
      <c r="H23" s="168"/>
      <c r="I23" s="168">
        <f t="shared" si="2"/>
        <v>0</v>
      </c>
      <c r="J23" s="168"/>
      <c r="K23" s="168">
        <f t="shared" si="3"/>
        <v>0</v>
      </c>
      <c r="L23" s="168">
        <v>21</v>
      </c>
      <c r="M23" s="168">
        <f t="shared" si="4"/>
        <v>0</v>
      </c>
      <c r="N23" s="161">
        <v>1.8400000000000001E-3</v>
      </c>
      <c r="O23" s="161">
        <f t="shared" si="5"/>
        <v>0.10856</v>
      </c>
      <c r="P23" s="161">
        <v>0</v>
      </c>
      <c r="Q23" s="161">
        <f t="shared" si="6"/>
        <v>0</v>
      </c>
      <c r="R23" s="161"/>
      <c r="S23" s="161"/>
      <c r="T23" s="162">
        <v>0.252</v>
      </c>
      <c r="U23" s="161">
        <f t="shared" si="7"/>
        <v>14.87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 t="s">
        <v>94</v>
      </c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2">
        <v>13</v>
      </c>
      <c r="B24" s="159" t="s">
        <v>122</v>
      </c>
      <c r="C24" s="188" t="s">
        <v>123</v>
      </c>
      <c r="D24" s="161" t="s">
        <v>114</v>
      </c>
      <c r="E24" s="165">
        <v>59</v>
      </c>
      <c r="F24" s="167">
        <f t="shared" si="0"/>
        <v>0</v>
      </c>
      <c r="G24" s="168">
        <f t="shared" si="1"/>
        <v>0</v>
      </c>
      <c r="H24" s="168"/>
      <c r="I24" s="168">
        <f t="shared" si="2"/>
        <v>0</v>
      </c>
      <c r="J24" s="168"/>
      <c r="K24" s="168">
        <f t="shared" si="3"/>
        <v>0</v>
      </c>
      <c r="L24" s="168">
        <v>21</v>
      </c>
      <c r="M24" s="168">
        <f t="shared" si="4"/>
        <v>0</v>
      </c>
      <c r="N24" s="161">
        <v>2.0000000000000002E-5</v>
      </c>
      <c r="O24" s="161">
        <f t="shared" si="5"/>
        <v>1.1800000000000001E-3</v>
      </c>
      <c r="P24" s="161">
        <v>0</v>
      </c>
      <c r="Q24" s="161">
        <f t="shared" si="6"/>
        <v>0</v>
      </c>
      <c r="R24" s="161"/>
      <c r="S24" s="161"/>
      <c r="T24" s="162">
        <v>0.26679999999999998</v>
      </c>
      <c r="U24" s="161">
        <f t="shared" si="7"/>
        <v>15.74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94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2">
        <v>14</v>
      </c>
      <c r="B25" s="159" t="s">
        <v>124</v>
      </c>
      <c r="C25" s="188" t="s">
        <v>125</v>
      </c>
      <c r="D25" s="161" t="s">
        <v>126</v>
      </c>
      <c r="E25" s="165">
        <v>12</v>
      </c>
      <c r="F25" s="167">
        <f t="shared" si="0"/>
        <v>0</v>
      </c>
      <c r="G25" s="168">
        <f t="shared" si="1"/>
        <v>0</v>
      </c>
      <c r="H25" s="168"/>
      <c r="I25" s="168">
        <f t="shared" si="2"/>
        <v>0</v>
      </c>
      <c r="J25" s="168"/>
      <c r="K25" s="168">
        <f t="shared" si="3"/>
        <v>0</v>
      </c>
      <c r="L25" s="168">
        <v>21</v>
      </c>
      <c r="M25" s="168">
        <f t="shared" si="4"/>
        <v>0</v>
      </c>
      <c r="N25" s="161">
        <v>4.0000000000000003E-5</v>
      </c>
      <c r="O25" s="161">
        <f t="shared" si="5"/>
        <v>4.8000000000000001E-4</v>
      </c>
      <c r="P25" s="161">
        <v>0</v>
      </c>
      <c r="Q25" s="161">
        <f t="shared" si="6"/>
        <v>0</v>
      </c>
      <c r="R25" s="161"/>
      <c r="S25" s="161"/>
      <c r="T25" s="162">
        <v>0</v>
      </c>
      <c r="U25" s="161">
        <f t="shared" si="7"/>
        <v>0</v>
      </c>
      <c r="V25" s="151"/>
      <c r="W25" s="151"/>
      <c r="X25" s="151"/>
      <c r="Y25" s="151"/>
      <c r="Z25" s="151"/>
      <c r="AA25" s="151"/>
      <c r="AB25" s="151"/>
      <c r="AC25" s="151"/>
      <c r="AD25" s="151"/>
      <c r="AE25" s="151" t="s">
        <v>97</v>
      </c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2">
        <v>15</v>
      </c>
      <c r="B26" s="159" t="s">
        <v>127</v>
      </c>
      <c r="C26" s="188" t="s">
        <v>128</v>
      </c>
      <c r="D26" s="161" t="s">
        <v>126</v>
      </c>
      <c r="E26" s="165">
        <v>12</v>
      </c>
      <c r="F26" s="167">
        <f t="shared" si="0"/>
        <v>0</v>
      </c>
      <c r="G26" s="168">
        <f t="shared" si="1"/>
        <v>0</v>
      </c>
      <c r="H26" s="168"/>
      <c r="I26" s="168">
        <f t="shared" si="2"/>
        <v>0</v>
      </c>
      <c r="J26" s="168"/>
      <c r="K26" s="168">
        <f t="shared" si="3"/>
        <v>0</v>
      </c>
      <c r="L26" s="168">
        <v>21</v>
      </c>
      <c r="M26" s="168">
        <f t="shared" si="4"/>
        <v>0</v>
      </c>
      <c r="N26" s="161">
        <v>4.0000000000000003E-5</v>
      </c>
      <c r="O26" s="161">
        <f t="shared" si="5"/>
        <v>4.8000000000000001E-4</v>
      </c>
      <c r="P26" s="161">
        <v>0</v>
      </c>
      <c r="Q26" s="161">
        <f t="shared" si="6"/>
        <v>0</v>
      </c>
      <c r="R26" s="161"/>
      <c r="S26" s="161"/>
      <c r="T26" s="162">
        <v>0</v>
      </c>
      <c r="U26" s="161">
        <f t="shared" si="7"/>
        <v>0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97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16</v>
      </c>
      <c r="B27" s="159" t="s">
        <v>129</v>
      </c>
      <c r="C27" s="188" t="s">
        <v>130</v>
      </c>
      <c r="D27" s="161" t="s">
        <v>126</v>
      </c>
      <c r="E27" s="165">
        <v>8</v>
      </c>
      <c r="F27" s="167">
        <f t="shared" si="0"/>
        <v>0</v>
      </c>
      <c r="G27" s="168">
        <f t="shared" si="1"/>
        <v>0</v>
      </c>
      <c r="H27" s="168"/>
      <c r="I27" s="168">
        <f t="shared" si="2"/>
        <v>0</v>
      </c>
      <c r="J27" s="168"/>
      <c r="K27" s="168">
        <f t="shared" si="3"/>
        <v>0</v>
      </c>
      <c r="L27" s="168">
        <v>21</v>
      </c>
      <c r="M27" s="168">
        <f t="shared" si="4"/>
        <v>0</v>
      </c>
      <c r="N27" s="161">
        <v>2.16E-3</v>
      </c>
      <c r="O27" s="161">
        <f t="shared" si="5"/>
        <v>1.728E-2</v>
      </c>
      <c r="P27" s="161">
        <v>0</v>
      </c>
      <c r="Q27" s="161">
        <f t="shared" si="6"/>
        <v>0</v>
      </c>
      <c r="R27" s="161"/>
      <c r="S27" s="161"/>
      <c r="T27" s="162">
        <v>0</v>
      </c>
      <c r="U27" s="161">
        <f t="shared" si="7"/>
        <v>0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97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17</v>
      </c>
      <c r="B28" s="159" t="s">
        <v>131</v>
      </c>
      <c r="C28" s="188" t="s">
        <v>132</v>
      </c>
      <c r="D28" s="161" t="s">
        <v>133</v>
      </c>
      <c r="E28" s="165">
        <v>8</v>
      </c>
      <c r="F28" s="167">
        <f t="shared" si="0"/>
        <v>0</v>
      </c>
      <c r="G28" s="168">
        <f t="shared" si="1"/>
        <v>0</v>
      </c>
      <c r="H28" s="168"/>
      <c r="I28" s="168">
        <f t="shared" si="2"/>
        <v>0</v>
      </c>
      <c r="J28" s="168"/>
      <c r="K28" s="168">
        <f t="shared" si="3"/>
        <v>0</v>
      </c>
      <c r="L28" s="168">
        <v>21</v>
      </c>
      <c r="M28" s="168">
        <f t="shared" si="4"/>
        <v>0</v>
      </c>
      <c r="N28" s="161">
        <v>2.0000000000000002E-5</v>
      </c>
      <c r="O28" s="161">
        <f t="shared" si="5"/>
        <v>1.6000000000000001E-4</v>
      </c>
      <c r="P28" s="161">
        <v>0</v>
      </c>
      <c r="Q28" s="161">
        <f t="shared" si="6"/>
        <v>0</v>
      </c>
      <c r="R28" s="161"/>
      <c r="S28" s="161"/>
      <c r="T28" s="162">
        <v>0.26679999999999998</v>
      </c>
      <c r="U28" s="161">
        <f t="shared" si="7"/>
        <v>2.13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94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2">
        <v>18</v>
      </c>
      <c r="B29" s="159" t="s">
        <v>134</v>
      </c>
      <c r="C29" s="188" t="s">
        <v>135</v>
      </c>
      <c r="D29" s="161" t="s">
        <v>126</v>
      </c>
      <c r="E29" s="165">
        <v>4</v>
      </c>
      <c r="F29" s="167">
        <f t="shared" si="0"/>
        <v>0</v>
      </c>
      <c r="G29" s="168">
        <f t="shared" si="1"/>
        <v>0</v>
      </c>
      <c r="H29" s="168"/>
      <c r="I29" s="168">
        <f t="shared" si="2"/>
        <v>0</v>
      </c>
      <c r="J29" s="168"/>
      <c r="K29" s="168">
        <f t="shared" si="3"/>
        <v>0</v>
      </c>
      <c r="L29" s="168">
        <v>21</v>
      </c>
      <c r="M29" s="168">
        <f t="shared" si="4"/>
        <v>0</v>
      </c>
      <c r="N29" s="161">
        <v>6.8000000000000005E-4</v>
      </c>
      <c r="O29" s="161">
        <f t="shared" si="5"/>
        <v>2.7200000000000002E-3</v>
      </c>
      <c r="P29" s="161">
        <v>0</v>
      </c>
      <c r="Q29" s="161">
        <f t="shared" si="6"/>
        <v>0</v>
      </c>
      <c r="R29" s="161"/>
      <c r="S29" s="161"/>
      <c r="T29" s="162">
        <v>0.5</v>
      </c>
      <c r="U29" s="161">
        <f t="shared" si="7"/>
        <v>2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94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2">
        <v>19</v>
      </c>
      <c r="B30" s="159" t="s">
        <v>136</v>
      </c>
      <c r="C30" s="188" t="s">
        <v>137</v>
      </c>
      <c r="D30" s="161" t="s">
        <v>126</v>
      </c>
      <c r="E30" s="165">
        <v>1</v>
      </c>
      <c r="F30" s="167">
        <f t="shared" si="0"/>
        <v>0</v>
      </c>
      <c r="G30" s="168">
        <f t="shared" si="1"/>
        <v>0</v>
      </c>
      <c r="H30" s="168"/>
      <c r="I30" s="168">
        <f t="shared" si="2"/>
        <v>0</v>
      </c>
      <c r="J30" s="168"/>
      <c r="K30" s="168">
        <f t="shared" si="3"/>
        <v>0</v>
      </c>
      <c r="L30" s="168">
        <v>21</v>
      </c>
      <c r="M30" s="168">
        <f t="shared" si="4"/>
        <v>0</v>
      </c>
      <c r="N30" s="161">
        <v>0</v>
      </c>
      <c r="O30" s="161">
        <f t="shared" si="5"/>
        <v>0</v>
      </c>
      <c r="P30" s="161">
        <v>0</v>
      </c>
      <c r="Q30" s="161">
        <f t="shared" si="6"/>
        <v>0</v>
      </c>
      <c r="R30" s="161"/>
      <c r="S30" s="161"/>
      <c r="T30" s="162">
        <v>0.192</v>
      </c>
      <c r="U30" s="161">
        <f t="shared" si="7"/>
        <v>0.19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106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20</v>
      </c>
      <c r="B31" s="159" t="s">
        <v>138</v>
      </c>
      <c r="C31" s="188" t="s">
        <v>139</v>
      </c>
      <c r="D31" s="161" t="s">
        <v>126</v>
      </c>
      <c r="E31" s="165">
        <v>1480</v>
      </c>
      <c r="F31" s="167">
        <f t="shared" si="0"/>
        <v>0</v>
      </c>
      <c r="G31" s="168">
        <f t="shared" si="1"/>
        <v>0</v>
      </c>
      <c r="H31" s="168"/>
      <c r="I31" s="168">
        <f t="shared" si="2"/>
        <v>0</v>
      </c>
      <c r="J31" s="168"/>
      <c r="K31" s="168">
        <f t="shared" si="3"/>
        <v>0</v>
      </c>
      <c r="L31" s="168">
        <v>21</v>
      </c>
      <c r="M31" s="168">
        <f t="shared" si="4"/>
        <v>0</v>
      </c>
      <c r="N31" s="161">
        <v>1.0000000000000001E-5</v>
      </c>
      <c r="O31" s="161">
        <f t="shared" si="5"/>
        <v>1.4800000000000001E-2</v>
      </c>
      <c r="P31" s="161">
        <v>0</v>
      </c>
      <c r="Q31" s="161">
        <f t="shared" si="6"/>
        <v>0</v>
      </c>
      <c r="R31" s="161"/>
      <c r="S31" s="161"/>
      <c r="T31" s="162">
        <v>4.5999999999999999E-2</v>
      </c>
      <c r="U31" s="161">
        <f t="shared" si="7"/>
        <v>68.08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94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>
        <v>21</v>
      </c>
      <c r="B32" s="159" t="s">
        <v>140</v>
      </c>
      <c r="C32" s="188" t="s">
        <v>141</v>
      </c>
      <c r="D32" s="161" t="s">
        <v>142</v>
      </c>
      <c r="E32" s="165">
        <v>1</v>
      </c>
      <c r="F32" s="167">
        <f t="shared" si="0"/>
        <v>0</v>
      </c>
      <c r="G32" s="168">
        <f t="shared" si="1"/>
        <v>0</v>
      </c>
      <c r="H32" s="168"/>
      <c r="I32" s="168">
        <f t="shared" si="2"/>
        <v>0</v>
      </c>
      <c r="J32" s="168"/>
      <c r="K32" s="168">
        <f t="shared" si="3"/>
        <v>0</v>
      </c>
      <c r="L32" s="168">
        <v>21</v>
      </c>
      <c r="M32" s="168">
        <f t="shared" si="4"/>
        <v>0</v>
      </c>
      <c r="N32" s="161">
        <v>1.0000000000000001E-5</v>
      </c>
      <c r="O32" s="161">
        <f t="shared" si="5"/>
        <v>1.0000000000000001E-5</v>
      </c>
      <c r="P32" s="161">
        <v>0</v>
      </c>
      <c r="Q32" s="161">
        <f t="shared" si="6"/>
        <v>0</v>
      </c>
      <c r="R32" s="161"/>
      <c r="S32" s="161"/>
      <c r="T32" s="162">
        <v>4.5999999999999999E-2</v>
      </c>
      <c r="U32" s="161">
        <f t="shared" si="7"/>
        <v>0.05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94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52">
        <v>22</v>
      </c>
      <c r="B33" s="159" t="s">
        <v>143</v>
      </c>
      <c r="C33" s="188" t="s">
        <v>144</v>
      </c>
      <c r="D33" s="161" t="s">
        <v>142</v>
      </c>
      <c r="E33" s="165">
        <v>1</v>
      </c>
      <c r="F33" s="167">
        <f t="shared" si="0"/>
        <v>0</v>
      </c>
      <c r="G33" s="168">
        <f t="shared" si="1"/>
        <v>0</v>
      </c>
      <c r="H33" s="168"/>
      <c r="I33" s="168">
        <f t="shared" si="2"/>
        <v>0</v>
      </c>
      <c r="J33" s="168"/>
      <c r="K33" s="168">
        <f t="shared" si="3"/>
        <v>0</v>
      </c>
      <c r="L33" s="168">
        <v>21</v>
      </c>
      <c r="M33" s="168">
        <f t="shared" si="4"/>
        <v>0</v>
      </c>
      <c r="N33" s="161">
        <v>0</v>
      </c>
      <c r="O33" s="161">
        <f t="shared" si="5"/>
        <v>0</v>
      </c>
      <c r="P33" s="161">
        <v>0</v>
      </c>
      <c r="Q33" s="161">
        <f t="shared" si="6"/>
        <v>0</v>
      </c>
      <c r="R33" s="161"/>
      <c r="S33" s="161"/>
      <c r="T33" s="162">
        <v>2.048</v>
      </c>
      <c r="U33" s="161">
        <f t="shared" si="7"/>
        <v>2.0499999999999998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94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">
      <c r="A34" s="153" t="s">
        <v>89</v>
      </c>
      <c r="B34" s="160" t="s">
        <v>59</v>
      </c>
      <c r="C34" s="189" t="s">
        <v>60</v>
      </c>
      <c r="D34" s="163"/>
      <c r="E34" s="166"/>
      <c r="F34" s="169"/>
      <c r="G34" s="169">
        <f>SUMIF(AE35:AE58,"&lt;&gt;NOR",G35:G58)</f>
        <v>0</v>
      </c>
      <c r="H34" s="169"/>
      <c r="I34" s="169">
        <f>SUM(I35:I58)</f>
        <v>0</v>
      </c>
      <c r="J34" s="169"/>
      <c r="K34" s="169">
        <f>SUM(K35:K58)</f>
        <v>0</v>
      </c>
      <c r="L34" s="169"/>
      <c r="M34" s="169">
        <f>SUM(M35:M58)</f>
        <v>0</v>
      </c>
      <c r="N34" s="163"/>
      <c r="O34" s="163">
        <f>SUM(O35:O58)</f>
        <v>9.4060299999999994</v>
      </c>
      <c r="P34" s="163"/>
      <c r="Q34" s="163">
        <f>SUM(Q35:Q58)</f>
        <v>8.58</v>
      </c>
      <c r="R34" s="163"/>
      <c r="S34" s="163"/>
      <c r="T34" s="164"/>
      <c r="U34" s="163">
        <f>SUM(U35:U58)</f>
        <v>873.82999999999981</v>
      </c>
      <c r="AE34" t="s">
        <v>90</v>
      </c>
    </row>
    <row r="35" spans="1:60" ht="22.5" outlineLevel="1" x14ac:dyDescent="0.2">
      <c r="A35" s="152">
        <v>23</v>
      </c>
      <c r="B35" s="159" t="s">
        <v>91</v>
      </c>
      <c r="C35" s="188" t="s">
        <v>92</v>
      </c>
      <c r="D35" s="161" t="s">
        <v>93</v>
      </c>
      <c r="E35" s="165">
        <v>286</v>
      </c>
      <c r="F35" s="167">
        <f>H35+J35</f>
        <v>0</v>
      </c>
      <c r="G35" s="168">
        <f>ROUND(E35*F35,2)</f>
        <v>0</v>
      </c>
      <c r="H35" s="168"/>
      <c r="I35" s="168">
        <f>ROUND(E35*H35,2)</f>
        <v>0</v>
      </c>
      <c r="J35" s="168"/>
      <c r="K35" s="168">
        <f>ROUND(E35*J35,2)</f>
        <v>0</v>
      </c>
      <c r="L35" s="168">
        <v>21</v>
      </c>
      <c r="M35" s="168">
        <f>G35*(1+L35/100)</f>
        <v>0</v>
      </c>
      <c r="N35" s="161">
        <v>0</v>
      </c>
      <c r="O35" s="161">
        <f>ROUND(E35*N35,5)</f>
        <v>0</v>
      </c>
      <c r="P35" s="161">
        <v>0.03</v>
      </c>
      <c r="Q35" s="161">
        <f>ROUND(E35*P35,5)</f>
        <v>8.58</v>
      </c>
      <c r="R35" s="161"/>
      <c r="S35" s="161"/>
      <c r="T35" s="162">
        <v>5.5E-2</v>
      </c>
      <c r="U35" s="161">
        <f>ROUND(E35*T35,2)</f>
        <v>15.73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94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52">
        <v>24</v>
      </c>
      <c r="B36" s="159" t="s">
        <v>95</v>
      </c>
      <c r="C36" s="188" t="s">
        <v>96</v>
      </c>
      <c r="D36" s="161" t="s">
        <v>93</v>
      </c>
      <c r="E36" s="165">
        <v>286</v>
      </c>
      <c r="F36" s="167">
        <f>H36+J36</f>
        <v>0</v>
      </c>
      <c r="G36" s="168">
        <f>ROUND(E36*F36,2)</f>
        <v>0</v>
      </c>
      <c r="H36" s="168"/>
      <c r="I36" s="168">
        <f>ROUND(E36*H36,2)</f>
        <v>0</v>
      </c>
      <c r="J36" s="168"/>
      <c r="K36" s="168">
        <f>ROUND(E36*J36,2)</f>
        <v>0</v>
      </c>
      <c r="L36" s="168">
        <v>21</v>
      </c>
      <c r="M36" s="168">
        <f>G36*(1+L36/100)</f>
        <v>0</v>
      </c>
      <c r="N36" s="161">
        <v>2.35E-2</v>
      </c>
      <c r="O36" s="161">
        <f>ROUND(E36*N36,5)</f>
        <v>6.7210000000000001</v>
      </c>
      <c r="P36" s="161">
        <v>0</v>
      </c>
      <c r="Q36" s="161">
        <f>ROUND(E36*P36,5)</f>
        <v>0</v>
      </c>
      <c r="R36" s="161"/>
      <c r="S36" s="161"/>
      <c r="T36" s="162">
        <v>0</v>
      </c>
      <c r="U36" s="161">
        <f>ROUND(E36*T36,2)</f>
        <v>0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97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52">
        <v>25</v>
      </c>
      <c r="B37" s="159" t="s">
        <v>98</v>
      </c>
      <c r="C37" s="188" t="s">
        <v>99</v>
      </c>
      <c r="D37" s="161" t="s">
        <v>93</v>
      </c>
      <c r="E37" s="165">
        <v>286</v>
      </c>
      <c r="F37" s="167">
        <f>H37+J37</f>
        <v>0</v>
      </c>
      <c r="G37" s="168">
        <f>ROUND(E37*F37,2)</f>
        <v>0</v>
      </c>
      <c r="H37" s="168"/>
      <c r="I37" s="168">
        <f>ROUND(E37*H37,2)</f>
        <v>0</v>
      </c>
      <c r="J37" s="168"/>
      <c r="K37" s="168">
        <f>ROUND(E37*J37,2)</f>
        <v>0</v>
      </c>
      <c r="L37" s="168">
        <v>21</v>
      </c>
      <c r="M37" s="168">
        <f>G37*(1+L37/100)</f>
        <v>0</v>
      </c>
      <c r="N37" s="161">
        <v>2E-3</v>
      </c>
      <c r="O37" s="161">
        <f>ROUND(E37*N37,5)</f>
        <v>0.57199999999999995</v>
      </c>
      <c r="P37" s="161">
        <v>0</v>
      </c>
      <c r="Q37" s="161">
        <f>ROUND(E37*P37,5)</f>
        <v>0</v>
      </c>
      <c r="R37" s="161"/>
      <c r="S37" s="161"/>
      <c r="T37" s="162">
        <v>0.12</v>
      </c>
      <c r="U37" s="161">
        <f>ROUND(E37*T37,2)</f>
        <v>34.32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94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22.5" outlineLevel="1" x14ac:dyDescent="0.2">
      <c r="A38" s="152">
        <v>26</v>
      </c>
      <c r="B38" s="159" t="s">
        <v>100</v>
      </c>
      <c r="C38" s="188" t="s">
        <v>154</v>
      </c>
      <c r="D38" s="161" t="s">
        <v>93</v>
      </c>
      <c r="E38" s="165">
        <v>706</v>
      </c>
      <c r="F38" s="167">
        <f>H38+J38</f>
        <v>0</v>
      </c>
      <c r="G38" s="168">
        <f>ROUND(E38*F38,2)</f>
        <v>0</v>
      </c>
      <c r="H38" s="168"/>
      <c r="I38" s="168">
        <f>ROUND(E38*H38,2)</f>
        <v>0</v>
      </c>
      <c r="J38" s="168"/>
      <c r="K38" s="168">
        <f>ROUND(E38*J38,2)</f>
        <v>0</v>
      </c>
      <c r="L38" s="168">
        <v>21</v>
      </c>
      <c r="M38" s="168">
        <f>G38*(1+L38/100)</f>
        <v>0</v>
      </c>
      <c r="N38" s="161">
        <v>2.3E-3</v>
      </c>
      <c r="O38" s="161">
        <f>ROUND(E38*N38,5)</f>
        <v>1.6237999999999999</v>
      </c>
      <c r="P38" s="161">
        <v>0</v>
      </c>
      <c r="Q38" s="161">
        <f>ROUND(E38*P38,5)</f>
        <v>0</v>
      </c>
      <c r="R38" s="161"/>
      <c r="S38" s="161"/>
      <c r="T38" s="162">
        <v>0</v>
      </c>
      <c r="U38" s="161">
        <f>ROUND(E38*T38,2)</f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97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/>
      <c r="B39" s="159"/>
      <c r="C39" s="266" t="s">
        <v>101</v>
      </c>
      <c r="D39" s="267"/>
      <c r="E39" s="268"/>
      <c r="F39" s="269"/>
      <c r="G39" s="270"/>
      <c r="H39" s="168"/>
      <c r="I39" s="168"/>
      <c r="J39" s="168"/>
      <c r="K39" s="168"/>
      <c r="L39" s="168"/>
      <c r="M39" s="168"/>
      <c r="N39" s="161"/>
      <c r="O39" s="161"/>
      <c r="P39" s="161"/>
      <c r="Q39" s="161"/>
      <c r="R39" s="161"/>
      <c r="S39" s="161"/>
      <c r="T39" s="162"/>
      <c r="U39" s="161"/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102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4" t="str">
        <f>C39</f>
        <v>15 % prořez + přesah + včetně atiky</v>
      </c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2"/>
      <c r="B40" s="159"/>
      <c r="C40" s="266" t="s">
        <v>145</v>
      </c>
      <c r="D40" s="267"/>
      <c r="E40" s="268"/>
      <c r="F40" s="269"/>
      <c r="G40" s="270"/>
      <c r="H40" s="168"/>
      <c r="I40" s="168"/>
      <c r="J40" s="168"/>
      <c r="K40" s="168"/>
      <c r="L40" s="168"/>
      <c r="M40" s="168"/>
      <c r="N40" s="161"/>
      <c r="O40" s="161"/>
      <c r="P40" s="161"/>
      <c r="Q40" s="161"/>
      <c r="R40" s="161"/>
      <c r="S40" s="161"/>
      <c r="T40" s="162"/>
      <c r="U40" s="161"/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102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4" t="str">
        <f>C40</f>
        <v>36,85 * 15,50 * 1,15 + 49,15</v>
      </c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2">
        <v>27</v>
      </c>
      <c r="B41" s="159" t="s">
        <v>104</v>
      </c>
      <c r="C41" s="188" t="s">
        <v>105</v>
      </c>
      <c r="D41" s="161" t="s">
        <v>93</v>
      </c>
      <c r="E41" s="165">
        <v>615</v>
      </c>
      <c r="F41" s="167">
        <f>H41+J41</f>
        <v>0</v>
      </c>
      <c r="G41" s="168">
        <f>ROUND(E41*F41,2)</f>
        <v>0</v>
      </c>
      <c r="H41" s="168"/>
      <c r="I41" s="168">
        <f>ROUND(E41*H41,2)</f>
        <v>0</v>
      </c>
      <c r="J41" s="168"/>
      <c r="K41" s="168">
        <f>ROUND(E41*J41,2)</f>
        <v>0</v>
      </c>
      <c r="L41" s="168">
        <v>21</v>
      </c>
      <c r="M41" s="168">
        <f>G41*(1+L41/100)</f>
        <v>0</v>
      </c>
      <c r="N41" s="161">
        <v>0</v>
      </c>
      <c r="O41" s="161">
        <f>ROUND(E41*N41,5)</f>
        <v>0</v>
      </c>
      <c r="P41" s="161">
        <v>0</v>
      </c>
      <c r="Q41" s="161">
        <f>ROUND(E41*P41,5)</f>
        <v>0</v>
      </c>
      <c r="R41" s="161"/>
      <c r="S41" s="161"/>
      <c r="T41" s="162">
        <v>0.88100000000000001</v>
      </c>
      <c r="U41" s="161">
        <f>ROUND(E41*T41,2)</f>
        <v>541.82000000000005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106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2"/>
      <c r="B42" s="159"/>
      <c r="C42" s="266" t="s">
        <v>146</v>
      </c>
      <c r="D42" s="267"/>
      <c r="E42" s="268"/>
      <c r="F42" s="269"/>
      <c r="G42" s="270"/>
      <c r="H42" s="168"/>
      <c r="I42" s="168"/>
      <c r="J42" s="168"/>
      <c r="K42" s="168"/>
      <c r="L42" s="168"/>
      <c r="M42" s="168"/>
      <c r="N42" s="161"/>
      <c r="O42" s="161"/>
      <c r="P42" s="161"/>
      <c r="Q42" s="161"/>
      <c r="R42" s="161"/>
      <c r="S42" s="161"/>
      <c r="T42" s="162"/>
      <c r="U42" s="161"/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102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4" t="str">
        <f>C42</f>
        <v>36,85 * 15,50 * 1,07</v>
      </c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2">
        <v>28</v>
      </c>
      <c r="B43" s="159" t="s">
        <v>108</v>
      </c>
      <c r="C43" s="188" t="s">
        <v>109</v>
      </c>
      <c r="D43" s="161" t="s">
        <v>93</v>
      </c>
      <c r="E43" s="165">
        <v>655</v>
      </c>
      <c r="F43" s="167">
        <f t="shared" ref="F43:F58" si="8">H43+J43</f>
        <v>0</v>
      </c>
      <c r="G43" s="168">
        <f t="shared" ref="G43:G58" si="9">ROUND(E43*F43,2)</f>
        <v>0</v>
      </c>
      <c r="H43" s="168"/>
      <c r="I43" s="168">
        <f t="shared" ref="I43:I58" si="10">ROUND(E43*H43,2)</f>
        <v>0</v>
      </c>
      <c r="J43" s="168"/>
      <c r="K43" s="168">
        <f t="shared" ref="K43:K58" si="11">ROUND(E43*J43,2)</f>
        <v>0</v>
      </c>
      <c r="L43" s="168">
        <v>21</v>
      </c>
      <c r="M43" s="168">
        <f t="shared" ref="M43:M58" si="12">G43*(1+L43/100)</f>
        <v>0</v>
      </c>
      <c r="N43" s="161">
        <v>2.9999999999999997E-4</v>
      </c>
      <c r="O43" s="161">
        <f t="shared" ref="O43:O58" si="13">ROUND(E43*N43,5)</f>
        <v>0.19650000000000001</v>
      </c>
      <c r="P43" s="161">
        <v>0</v>
      </c>
      <c r="Q43" s="161">
        <f t="shared" ref="Q43:Q58" si="14">ROUND(E43*P43,5)</f>
        <v>0</v>
      </c>
      <c r="R43" s="161"/>
      <c r="S43" s="161"/>
      <c r="T43" s="162">
        <v>0</v>
      </c>
      <c r="U43" s="161">
        <f t="shared" ref="U43:U58" si="15">ROUND(E43*T43,2)</f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97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2">
        <v>29</v>
      </c>
      <c r="B44" s="159" t="s">
        <v>110</v>
      </c>
      <c r="C44" s="188" t="s">
        <v>111</v>
      </c>
      <c r="D44" s="161" t="s">
        <v>93</v>
      </c>
      <c r="E44" s="165">
        <v>560</v>
      </c>
      <c r="F44" s="167">
        <f t="shared" si="8"/>
        <v>0</v>
      </c>
      <c r="G44" s="168">
        <f t="shared" si="9"/>
        <v>0</v>
      </c>
      <c r="H44" s="168"/>
      <c r="I44" s="168">
        <f t="shared" si="10"/>
        <v>0</v>
      </c>
      <c r="J44" s="168"/>
      <c r="K44" s="168">
        <f t="shared" si="11"/>
        <v>0</v>
      </c>
      <c r="L44" s="168">
        <v>21</v>
      </c>
      <c r="M44" s="168">
        <f t="shared" si="12"/>
        <v>0</v>
      </c>
      <c r="N44" s="161">
        <v>0</v>
      </c>
      <c r="O44" s="161">
        <f t="shared" si="13"/>
        <v>0</v>
      </c>
      <c r="P44" s="161">
        <v>0</v>
      </c>
      <c r="Q44" s="161">
        <f t="shared" si="14"/>
        <v>0</v>
      </c>
      <c r="R44" s="161"/>
      <c r="S44" s="161"/>
      <c r="T44" s="162">
        <v>9.0999999999999998E-2</v>
      </c>
      <c r="U44" s="161">
        <f t="shared" si="15"/>
        <v>50.96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94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2">
        <v>30</v>
      </c>
      <c r="B45" s="159" t="s">
        <v>112</v>
      </c>
      <c r="C45" s="188" t="s">
        <v>113</v>
      </c>
      <c r="D45" s="161" t="s">
        <v>114</v>
      </c>
      <c r="E45" s="165">
        <v>69</v>
      </c>
      <c r="F45" s="167">
        <f t="shared" si="8"/>
        <v>0</v>
      </c>
      <c r="G45" s="168">
        <f t="shared" si="9"/>
        <v>0</v>
      </c>
      <c r="H45" s="168"/>
      <c r="I45" s="168">
        <f t="shared" si="10"/>
        <v>0</v>
      </c>
      <c r="J45" s="168"/>
      <c r="K45" s="168">
        <f t="shared" si="11"/>
        <v>0</v>
      </c>
      <c r="L45" s="168">
        <v>21</v>
      </c>
      <c r="M45" s="168">
        <f t="shared" si="12"/>
        <v>0</v>
      </c>
      <c r="N45" s="161">
        <v>7.6000000000000004E-4</v>
      </c>
      <c r="O45" s="161">
        <f t="shared" si="13"/>
        <v>5.2440000000000001E-2</v>
      </c>
      <c r="P45" s="161">
        <v>0</v>
      </c>
      <c r="Q45" s="161">
        <f t="shared" si="14"/>
        <v>0</v>
      </c>
      <c r="R45" s="161"/>
      <c r="S45" s="161"/>
      <c r="T45" s="162">
        <v>0.189</v>
      </c>
      <c r="U45" s="161">
        <f t="shared" si="15"/>
        <v>13.04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106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31</v>
      </c>
      <c r="B46" s="159" t="s">
        <v>115</v>
      </c>
      <c r="C46" s="188" t="s">
        <v>116</v>
      </c>
      <c r="D46" s="161" t="s">
        <v>114</v>
      </c>
      <c r="E46" s="165">
        <v>69</v>
      </c>
      <c r="F46" s="167">
        <f t="shared" si="8"/>
        <v>0</v>
      </c>
      <c r="G46" s="168">
        <f t="shared" si="9"/>
        <v>0</v>
      </c>
      <c r="H46" s="168"/>
      <c r="I46" s="168">
        <f t="shared" si="10"/>
        <v>0</v>
      </c>
      <c r="J46" s="168"/>
      <c r="K46" s="168">
        <f t="shared" si="11"/>
        <v>0</v>
      </c>
      <c r="L46" s="168">
        <v>21</v>
      </c>
      <c r="M46" s="168">
        <f t="shared" si="12"/>
        <v>0</v>
      </c>
      <c r="N46" s="161">
        <v>2.0000000000000002E-5</v>
      </c>
      <c r="O46" s="161">
        <f t="shared" si="13"/>
        <v>1.3799999999999999E-3</v>
      </c>
      <c r="P46" s="161">
        <v>0</v>
      </c>
      <c r="Q46" s="161">
        <f t="shared" si="14"/>
        <v>0</v>
      </c>
      <c r="R46" s="161"/>
      <c r="S46" s="161"/>
      <c r="T46" s="162">
        <v>0.26679999999999998</v>
      </c>
      <c r="U46" s="161">
        <f t="shared" si="15"/>
        <v>18.41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94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32</v>
      </c>
      <c r="B47" s="159" t="s">
        <v>112</v>
      </c>
      <c r="C47" s="188" t="s">
        <v>117</v>
      </c>
      <c r="D47" s="161" t="s">
        <v>114</v>
      </c>
      <c r="E47" s="165">
        <v>107</v>
      </c>
      <c r="F47" s="167">
        <f t="shared" si="8"/>
        <v>0</v>
      </c>
      <c r="G47" s="168">
        <f t="shared" si="9"/>
        <v>0</v>
      </c>
      <c r="H47" s="168"/>
      <c r="I47" s="168">
        <f t="shared" si="10"/>
        <v>0</v>
      </c>
      <c r="J47" s="168"/>
      <c r="K47" s="168">
        <f t="shared" si="11"/>
        <v>0</v>
      </c>
      <c r="L47" s="168">
        <v>21</v>
      </c>
      <c r="M47" s="168">
        <f t="shared" si="12"/>
        <v>0</v>
      </c>
      <c r="N47" s="161">
        <v>7.6000000000000004E-4</v>
      </c>
      <c r="O47" s="161">
        <f t="shared" si="13"/>
        <v>8.1320000000000003E-2</v>
      </c>
      <c r="P47" s="161">
        <v>0</v>
      </c>
      <c r="Q47" s="161">
        <f t="shared" si="14"/>
        <v>0</v>
      </c>
      <c r="R47" s="161"/>
      <c r="S47" s="161"/>
      <c r="T47" s="162">
        <v>0.189</v>
      </c>
      <c r="U47" s="161">
        <f t="shared" si="15"/>
        <v>20.22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106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2">
        <v>33</v>
      </c>
      <c r="B48" s="159" t="s">
        <v>118</v>
      </c>
      <c r="C48" s="188" t="s">
        <v>119</v>
      </c>
      <c r="D48" s="161" t="s">
        <v>114</v>
      </c>
      <c r="E48" s="165">
        <v>107</v>
      </c>
      <c r="F48" s="167">
        <f t="shared" si="8"/>
        <v>0</v>
      </c>
      <c r="G48" s="168">
        <f t="shared" si="9"/>
        <v>0</v>
      </c>
      <c r="H48" s="168"/>
      <c r="I48" s="168">
        <f t="shared" si="10"/>
        <v>0</v>
      </c>
      <c r="J48" s="168"/>
      <c r="K48" s="168">
        <f t="shared" si="11"/>
        <v>0</v>
      </c>
      <c r="L48" s="168">
        <v>21</v>
      </c>
      <c r="M48" s="168">
        <f t="shared" si="12"/>
        <v>0</v>
      </c>
      <c r="N48" s="161">
        <v>2.0000000000000002E-5</v>
      </c>
      <c r="O48" s="161">
        <f t="shared" si="13"/>
        <v>2.14E-3</v>
      </c>
      <c r="P48" s="161">
        <v>0</v>
      </c>
      <c r="Q48" s="161">
        <f t="shared" si="14"/>
        <v>0</v>
      </c>
      <c r="R48" s="161"/>
      <c r="S48" s="161"/>
      <c r="T48" s="162">
        <v>0.26679999999999998</v>
      </c>
      <c r="U48" s="161">
        <f t="shared" si="15"/>
        <v>28.55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94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>
        <v>34</v>
      </c>
      <c r="B49" s="159" t="s">
        <v>120</v>
      </c>
      <c r="C49" s="188" t="s">
        <v>121</v>
      </c>
      <c r="D49" s="161" t="s">
        <v>114</v>
      </c>
      <c r="E49" s="165">
        <v>69</v>
      </c>
      <c r="F49" s="167">
        <f t="shared" si="8"/>
        <v>0</v>
      </c>
      <c r="G49" s="168">
        <f t="shared" si="9"/>
        <v>0</v>
      </c>
      <c r="H49" s="168"/>
      <c r="I49" s="168">
        <f t="shared" si="10"/>
        <v>0</v>
      </c>
      <c r="J49" s="168"/>
      <c r="K49" s="168">
        <f t="shared" si="11"/>
        <v>0</v>
      </c>
      <c r="L49" s="168">
        <v>21</v>
      </c>
      <c r="M49" s="168">
        <f t="shared" si="12"/>
        <v>0</v>
      </c>
      <c r="N49" s="161">
        <v>1.8400000000000001E-3</v>
      </c>
      <c r="O49" s="161">
        <f t="shared" si="13"/>
        <v>0.12695999999999999</v>
      </c>
      <c r="P49" s="161">
        <v>0</v>
      </c>
      <c r="Q49" s="161">
        <f t="shared" si="14"/>
        <v>0</v>
      </c>
      <c r="R49" s="161"/>
      <c r="S49" s="161"/>
      <c r="T49" s="162">
        <v>0.252</v>
      </c>
      <c r="U49" s="161">
        <f t="shared" si="15"/>
        <v>17.39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94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35</v>
      </c>
      <c r="B50" s="159" t="s">
        <v>122</v>
      </c>
      <c r="C50" s="188" t="s">
        <v>123</v>
      </c>
      <c r="D50" s="161" t="s">
        <v>114</v>
      </c>
      <c r="E50" s="165">
        <v>69</v>
      </c>
      <c r="F50" s="167">
        <f t="shared" si="8"/>
        <v>0</v>
      </c>
      <c r="G50" s="168">
        <f t="shared" si="9"/>
        <v>0</v>
      </c>
      <c r="H50" s="168"/>
      <c r="I50" s="168">
        <f t="shared" si="10"/>
        <v>0</v>
      </c>
      <c r="J50" s="168"/>
      <c r="K50" s="168">
        <f t="shared" si="11"/>
        <v>0</v>
      </c>
      <c r="L50" s="168">
        <v>21</v>
      </c>
      <c r="M50" s="168">
        <f t="shared" si="12"/>
        <v>0</v>
      </c>
      <c r="N50" s="161">
        <v>2.0000000000000002E-5</v>
      </c>
      <c r="O50" s="161">
        <f t="shared" si="13"/>
        <v>1.3799999999999999E-3</v>
      </c>
      <c r="P50" s="161">
        <v>0</v>
      </c>
      <c r="Q50" s="161">
        <f t="shared" si="14"/>
        <v>0</v>
      </c>
      <c r="R50" s="161"/>
      <c r="S50" s="161"/>
      <c r="T50" s="162">
        <v>0.26679999999999998</v>
      </c>
      <c r="U50" s="161">
        <f t="shared" si="15"/>
        <v>18.41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94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2">
        <v>36</v>
      </c>
      <c r="B51" s="159" t="s">
        <v>124</v>
      </c>
      <c r="C51" s="188" t="s">
        <v>125</v>
      </c>
      <c r="D51" s="161" t="s">
        <v>126</v>
      </c>
      <c r="E51" s="165">
        <v>6</v>
      </c>
      <c r="F51" s="167">
        <f t="shared" si="8"/>
        <v>0</v>
      </c>
      <c r="G51" s="168">
        <f t="shared" si="9"/>
        <v>0</v>
      </c>
      <c r="H51" s="168"/>
      <c r="I51" s="168">
        <f t="shared" si="10"/>
        <v>0</v>
      </c>
      <c r="J51" s="168"/>
      <c r="K51" s="168">
        <f t="shared" si="11"/>
        <v>0</v>
      </c>
      <c r="L51" s="168">
        <v>21</v>
      </c>
      <c r="M51" s="168">
        <f t="shared" si="12"/>
        <v>0</v>
      </c>
      <c r="N51" s="161">
        <v>4.0000000000000003E-5</v>
      </c>
      <c r="O51" s="161">
        <f t="shared" si="13"/>
        <v>2.4000000000000001E-4</v>
      </c>
      <c r="P51" s="161">
        <v>0</v>
      </c>
      <c r="Q51" s="161">
        <f t="shared" si="14"/>
        <v>0</v>
      </c>
      <c r="R51" s="161"/>
      <c r="S51" s="161"/>
      <c r="T51" s="162">
        <v>0</v>
      </c>
      <c r="U51" s="161">
        <f t="shared" si="15"/>
        <v>0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97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2">
        <v>37</v>
      </c>
      <c r="B52" s="159" t="s">
        <v>127</v>
      </c>
      <c r="C52" s="188" t="s">
        <v>128</v>
      </c>
      <c r="D52" s="161" t="s">
        <v>126</v>
      </c>
      <c r="E52" s="165">
        <v>6</v>
      </c>
      <c r="F52" s="167">
        <f t="shared" si="8"/>
        <v>0</v>
      </c>
      <c r="G52" s="168">
        <f t="shared" si="9"/>
        <v>0</v>
      </c>
      <c r="H52" s="168"/>
      <c r="I52" s="168">
        <f t="shared" si="10"/>
        <v>0</v>
      </c>
      <c r="J52" s="168"/>
      <c r="K52" s="168">
        <f t="shared" si="11"/>
        <v>0</v>
      </c>
      <c r="L52" s="168">
        <v>21</v>
      </c>
      <c r="M52" s="168">
        <f t="shared" si="12"/>
        <v>0</v>
      </c>
      <c r="N52" s="161">
        <v>4.0000000000000003E-5</v>
      </c>
      <c r="O52" s="161">
        <f t="shared" si="13"/>
        <v>2.4000000000000001E-4</v>
      </c>
      <c r="P52" s="161">
        <v>0</v>
      </c>
      <c r="Q52" s="161">
        <f t="shared" si="14"/>
        <v>0</v>
      </c>
      <c r="R52" s="161"/>
      <c r="S52" s="161"/>
      <c r="T52" s="162">
        <v>0</v>
      </c>
      <c r="U52" s="161">
        <f t="shared" si="15"/>
        <v>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97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2">
        <v>38</v>
      </c>
      <c r="B53" s="159" t="s">
        <v>129</v>
      </c>
      <c r="C53" s="188" t="s">
        <v>130</v>
      </c>
      <c r="D53" s="161" t="s">
        <v>126</v>
      </c>
      <c r="E53" s="165">
        <v>1</v>
      </c>
      <c r="F53" s="167">
        <f t="shared" si="8"/>
        <v>0</v>
      </c>
      <c r="G53" s="168">
        <f t="shared" si="9"/>
        <v>0</v>
      </c>
      <c r="H53" s="168"/>
      <c r="I53" s="168">
        <f t="shared" si="10"/>
        <v>0</v>
      </c>
      <c r="J53" s="168"/>
      <c r="K53" s="168">
        <f t="shared" si="11"/>
        <v>0</v>
      </c>
      <c r="L53" s="168">
        <v>21</v>
      </c>
      <c r="M53" s="168">
        <f t="shared" si="12"/>
        <v>0</v>
      </c>
      <c r="N53" s="161">
        <v>2.16E-3</v>
      </c>
      <c r="O53" s="161">
        <f t="shared" si="13"/>
        <v>2.16E-3</v>
      </c>
      <c r="P53" s="161">
        <v>0</v>
      </c>
      <c r="Q53" s="161">
        <f t="shared" si="14"/>
        <v>0</v>
      </c>
      <c r="R53" s="161"/>
      <c r="S53" s="161"/>
      <c r="T53" s="162">
        <v>0</v>
      </c>
      <c r="U53" s="161">
        <f t="shared" si="15"/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97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2">
        <v>39</v>
      </c>
      <c r="B54" s="159" t="s">
        <v>131</v>
      </c>
      <c r="C54" s="188" t="s">
        <v>132</v>
      </c>
      <c r="D54" s="161" t="s">
        <v>133</v>
      </c>
      <c r="E54" s="165">
        <v>1</v>
      </c>
      <c r="F54" s="167">
        <f t="shared" si="8"/>
        <v>0</v>
      </c>
      <c r="G54" s="168">
        <f t="shared" si="9"/>
        <v>0</v>
      </c>
      <c r="H54" s="168"/>
      <c r="I54" s="168">
        <f t="shared" si="10"/>
        <v>0</v>
      </c>
      <c r="J54" s="168"/>
      <c r="K54" s="168">
        <f t="shared" si="11"/>
        <v>0</v>
      </c>
      <c r="L54" s="168">
        <v>21</v>
      </c>
      <c r="M54" s="168">
        <f t="shared" si="12"/>
        <v>0</v>
      </c>
      <c r="N54" s="161">
        <v>2.0000000000000002E-5</v>
      </c>
      <c r="O54" s="161">
        <f t="shared" si="13"/>
        <v>2.0000000000000002E-5</v>
      </c>
      <c r="P54" s="161">
        <v>0</v>
      </c>
      <c r="Q54" s="161">
        <f t="shared" si="14"/>
        <v>0</v>
      </c>
      <c r="R54" s="161"/>
      <c r="S54" s="161"/>
      <c r="T54" s="162">
        <v>0.26679999999999998</v>
      </c>
      <c r="U54" s="161">
        <f t="shared" si="15"/>
        <v>0.27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94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2">
        <v>40</v>
      </c>
      <c r="B55" s="159" t="s">
        <v>136</v>
      </c>
      <c r="C55" s="188" t="s">
        <v>137</v>
      </c>
      <c r="D55" s="161" t="s">
        <v>126</v>
      </c>
      <c r="E55" s="165">
        <v>1</v>
      </c>
      <c r="F55" s="167">
        <f t="shared" si="8"/>
        <v>0</v>
      </c>
      <c r="G55" s="168">
        <f t="shared" si="9"/>
        <v>0</v>
      </c>
      <c r="H55" s="168"/>
      <c r="I55" s="168">
        <f t="shared" si="10"/>
        <v>0</v>
      </c>
      <c r="J55" s="168"/>
      <c r="K55" s="168">
        <f t="shared" si="11"/>
        <v>0</v>
      </c>
      <c r="L55" s="168">
        <v>21</v>
      </c>
      <c r="M55" s="168">
        <f t="shared" si="12"/>
        <v>0</v>
      </c>
      <c r="N55" s="161">
        <v>0</v>
      </c>
      <c r="O55" s="161">
        <f t="shared" si="13"/>
        <v>0</v>
      </c>
      <c r="P55" s="161">
        <v>0</v>
      </c>
      <c r="Q55" s="161">
        <f t="shared" si="14"/>
        <v>0</v>
      </c>
      <c r="R55" s="161"/>
      <c r="S55" s="161"/>
      <c r="T55" s="162">
        <v>0.192</v>
      </c>
      <c r="U55" s="161">
        <f t="shared" si="15"/>
        <v>0.19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106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2">
        <v>41</v>
      </c>
      <c r="B56" s="159" t="s">
        <v>138</v>
      </c>
      <c r="C56" s="188" t="s">
        <v>139</v>
      </c>
      <c r="D56" s="161" t="s">
        <v>126</v>
      </c>
      <c r="E56" s="165">
        <v>2444</v>
      </c>
      <c r="F56" s="167">
        <f t="shared" si="8"/>
        <v>0</v>
      </c>
      <c r="G56" s="168">
        <f t="shared" si="9"/>
        <v>0</v>
      </c>
      <c r="H56" s="168"/>
      <c r="I56" s="168">
        <f t="shared" si="10"/>
        <v>0</v>
      </c>
      <c r="J56" s="168"/>
      <c r="K56" s="168">
        <f t="shared" si="11"/>
        <v>0</v>
      </c>
      <c r="L56" s="168">
        <v>21</v>
      </c>
      <c r="M56" s="168">
        <f t="shared" si="12"/>
        <v>0</v>
      </c>
      <c r="N56" s="161">
        <v>1.0000000000000001E-5</v>
      </c>
      <c r="O56" s="161">
        <f t="shared" si="13"/>
        <v>2.444E-2</v>
      </c>
      <c r="P56" s="161">
        <v>0</v>
      </c>
      <c r="Q56" s="161">
        <f t="shared" si="14"/>
        <v>0</v>
      </c>
      <c r="R56" s="161"/>
      <c r="S56" s="161"/>
      <c r="T56" s="162">
        <v>4.5999999999999999E-2</v>
      </c>
      <c r="U56" s="161">
        <f t="shared" si="15"/>
        <v>112.42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94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2">
        <v>42</v>
      </c>
      <c r="B57" s="159" t="s">
        <v>140</v>
      </c>
      <c r="C57" s="188" t="s">
        <v>141</v>
      </c>
      <c r="D57" s="161" t="s">
        <v>142</v>
      </c>
      <c r="E57" s="165">
        <v>1</v>
      </c>
      <c r="F57" s="167">
        <f t="shared" si="8"/>
        <v>0</v>
      </c>
      <c r="G57" s="168">
        <f t="shared" si="9"/>
        <v>0</v>
      </c>
      <c r="H57" s="168"/>
      <c r="I57" s="168">
        <f t="shared" si="10"/>
        <v>0</v>
      </c>
      <c r="J57" s="168"/>
      <c r="K57" s="168">
        <f t="shared" si="11"/>
        <v>0</v>
      </c>
      <c r="L57" s="168">
        <v>21</v>
      </c>
      <c r="M57" s="168">
        <f t="shared" si="12"/>
        <v>0</v>
      </c>
      <c r="N57" s="161">
        <v>1.0000000000000001E-5</v>
      </c>
      <c r="O57" s="161">
        <f t="shared" si="13"/>
        <v>1.0000000000000001E-5</v>
      </c>
      <c r="P57" s="161">
        <v>0</v>
      </c>
      <c r="Q57" s="161">
        <f t="shared" si="14"/>
        <v>0</v>
      </c>
      <c r="R57" s="161"/>
      <c r="S57" s="161"/>
      <c r="T57" s="162">
        <v>4.5999999999999999E-2</v>
      </c>
      <c r="U57" s="161">
        <f t="shared" si="15"/>
        <v>0.05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94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22.5" outlineLevel="1" x14ac:dyDescent="0.2">
      <c r="A58" s="152">
        <v>43</v>
      </c>
      <c r="B58" s="159" t="s">
        <v>143</v>
      </c>
      <c r="C58" s="188" t="s">
        <v>144</v>
      </c>
      <c r="D58" s="161" t="s">
        <v>142</v>
      </c>
      <c r="E58" s="165">
        <v>1</v>
      </c>
      <c r="F58" s="167">
        <f t="shared" si="8"/>
        <v>0</v>
      </c>
      <c r="G58" s="168">
        <f t="shared" si="9"/>
        <v>0</v>
      </c>
      <c r="H58" s="168"/>
      <c r="I58" s="168">
        <f t="shared" si="10"/>
        <v>0</v>
      </c>
      <c r="J58" s="168"/>
      <c r="K58" s="168">
        <f t="shared" si="11"/>
        <v>0</v>
      </c>
      <c r="L58" s="168">
        <v>21</v>
      </c>
      <c r="M58" s="168">
        <f t="shared" si="12"/>
        <v>0</v>
      </c>
      <c r="N58" s="161">
        <v>0</v>
      </c>
      <c r="O58" s="161">
        <f t="shared" si="13"/>
        <v>0</v>
      </c>
      <c r="P58" s="161">
        <v>0</v>
      </c>
      <c r="Q58" s="161">
        <f t="shared" si="14"/>
        <v>0</v>
      </c>
      <c r="R58" s="161"/>
      <c r="S58" s="161"/>
      <c r="T58" s="162">
        <v>2.048</v>
      </c>
      <c r="U58" s="161">
        <f t="shared" si="15"/>
        <v>2.0499999999999998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94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x14ac:dyDescent="0.2">
      <c r="A59" s="153" t="s">
        <v>89</v>
      </c>
      <c r="B59" s="160" t="s">
        <v>61</v>
      </c>
      <c r="C59" s="189" t="s">
        <v>27</v>
      </c>
      <c r="D59" s="163"/>
      <c r="E59" s="166"/>
      <c r="F59" s="169"/>
      <c r="G59" s="169">
        <f>SUMIF(AE60:AE60,"&lt;&gt;NOR",G60:G60)</f>
        <v>0</v>
      </c>
      <c r="H59" s="169"/>
      <c r="I59" s="169">
        <f>SUM(I60:I60)</f>
        <v>0</v>
      </c>
      <c r="J59" s="169"/>
      <c r="K59" s="169">
        <f>SUM(K60:K60)</f>
        <v>0</v>
      </c>
      <c r="L59" s="169"/>
      <c r="M59" s="169">
        <f>SUM(M60:M60)</f>
        <v>0</v>
      </c>
      <c r="N59" s="163"/>
      <c r="O59" s="163">
        <f>SUM(O60:O60)</f>
        <v>0</v>
      </c>
      <c r="P59" s="163"/>
      <c r="Q59" s="163">
        <f>SUM(Q60:Q60)</f>
        <v>0</v>
      </c>
      <c r="R59" s="163"/>
      <c r="S59" s="163"/>
      <c r="T59" s="164"/>
      <c r="U59" s="163">
        <f>SUM(U60:U60)</f>
        <v>2.0499999999999998</v>
      </c>
      <c r="AE59" t="s">
        <v>90</v>
      </c>
    </row>
    <row r="60" spans="1:60" ht="22.5" outlineLevel="1" x14ac:dyDescent="0.2">
      <c r="A60" s="177">
        <v>44</v>
      </c>
      <c r="B60" s="178" t="s">
        <v>147</v>
      </c>
      <c r="C60" s="190" t="s">
        <v>148</v>
      </c>
      <c r="D60" s="179" t="s">
        <v>142</v>
      </c>
      <c r="E60" s="180">
        <v>1</v>
      </c>
      <c r="F60" s="181">
        <f>H60+J60</f>
        <v>0</v>
      </c>
      <c r="G60" s="182">
        <f>ROUND(E60*F60,2)</f>
        <v>0</v>
      </c>
      <c r="H60" s="182"/>
      <c r="I60" s="182">
        <f>ROUND(E60*H60,2)</f>
        <v>0</v>
      </c>
      <c r="J60" s="182"/>
      <c r="K60" s="182">
        <f>ROUND(E60*J60,2)</f>
        <v>0</v>
      </c>
      <c r="L60" s="182">
        <v>21</v>
      </c>
      <c r="M60" s="182">
        <f>G60*(1+L60/100)</f>
        <v>0</v>
      </c>
      <c r="N60" s="179">
        <v>0</v>
      </c>
      <c r="O60" s="179">
        <f>ROUND(E60*N60,5)</f>
        <v>0</v>
      </c>
      <c r="P60" s="179">
        <v>0</v>
      </c>
      <c r="Q60" s="179">
        <f>ROUND(E60*P60,5)</f>
        <v>0</v>
      </c>
      <c r="R60" s="179"/>
      <c r="S60" s="179"/>
      <c r="T60" s="183">
        <v>2.048</v>
      </c>
      <c r="U60" s="179">
        <f>ROUND(E60*T60,2)</f>
        <v>2.0499999999999998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94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x14ac:dyDescent="0.2">
      <c r="A61" s="6"/>
      <c r="B61" s="7" t="s">
        <v>149</v>
      </c>
      <c r="C61" s="191" t="s">
        <v>149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C61">
        <v>15</v>
      </c>
      <c r="AD61">
        <v>21</v>
      </c>
    </row>
    <row r="62" spans="1:60" x14ac:dyDescent="0.2">
      <c r="A62" s="184"/>
      <c r="B62" s="185" t="s">
        <v>28</v>
      </c>
      <c r="C62" s="192" t="s">
        <v>149</v>
      </c>
      <c r="D62" s="186"/>
      <c r="E62" s="186"/>
      <c r="F62" s="186"/>
      <c r="G62" s="187">
        <f>G8+G34+G59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AC62">
        <f>SUMIF(L7:L60,AC61,G7:G60)</f>
        <v>0</v>
      </c>
      <c r="AD62">
        <f>SUMIF(L7:L60,AD61,G7:G60)</f>
        <v>0</v>
      </c>
      <c r="AE62" t="s">
        <v>150</v>
      </c>
    </row>
    <row r="63" spans="1:60" x14ac:dyDescent="0.2">
      <c r="A63" s="6"/>
      <c r="B63" s="7" t="s">
        <v>149</v>
      </c>
      <c r="C63" s="191" t="s">
        <v>149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60" x14ac:dyDescent="0.2">
      <c r="A64" s="6"/>
      <c r="B64" s="7" t="s">
        <v>149</v>
      </c>
      <c r="C64" s="191" t="s">
        <v>149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31" x14ac:dyDescent="0.2">
      <c r="A65" s="271" t="s">
        <v>151</v>
      </c>
      <c r="B65" s="271"/>
      <c r="C65" s="272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31" x14ac:dyDescent="0.2">
      <c r="A66" s="247"/>
      <c r="B66" s="248"/>
      <c r="C66" s="249"/>
      <c r="D66" s="248"/>
      <c r="E66" s="248"/>
      <c r="F66" s="248"/>
      <c r="G66" s="25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AE66" t="s">
        <v>152</v>
      </c>
    </row>
    <row r="67" spans="1:31" x14ac:dyDescent="0.2">
      <c r="A67" s="251"/>
      <c r="B67" s="252"/>
      <c r="C67" s="253"/>
      <c r="D67" s="252"/>
      <c r="E67" s="252"/>
      <c r="F67" s="252"/>
      <c r="G67" s="25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31" x14ac:dyDescent="0.2">
      <c r="A68" s="251"/>
      <c r="B68" s="252"/>
      <c r="C68" s="253"/>
      <c r="D68" s="252"/>
      <c r="E68" s="252"/>
      <c r="F68" s="252"/>
      <c r="G68" s="25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31" x14ac:dyDescent="0.2">
      <c r="A69" s="251"/>
      <c r="B69" s="252"/>
      <c r="C69" s="253"/>
      <c r="D69" s="252"/>
      <c r="E69" s="252"/>
      <c r="F69" s="252"/>
      <c r="G69" s="25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31" x14ac:dyDescent="0.2">
      <c r="A70" s="255"/>
      <c r="B70" s="256"/>
      <c r="C70" s="257"/>
      <c r="D70" s="256"/>
      <c r="E70" s="256"/>
      <c r="F70" s="256"/>
      <c r="G70" s="25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31" x14ac:dyDescent="0.2">
      <c r="A71" s="6"/>
      <c r="B71" s="7" t="s">
        <v>149</v>
      </c>
      <c r="C71" s="191" t="s">
        <v>149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1" x14ac:dyDescent="0.2">
      <c r="C72" s="193"/>
      <c r="AE72" t="s">
        <v>153</v>
      </c>
    </row>
  </sheetData>
  <mergeCells count="12">
    <mergeCell ref="A66:G70"/>
    <mergeCell ref="A1:G1"/>
    <mergeCell ref="C2:G2"/>
    <mergeCell ref="C3:G3"/>
    <mergeCell ref="C4:G4"/>
    <mergeCell ref="C13:G13"/>
    <mergeCell ref="C14:G14"/>
    <mergeCell ref="C16:G16"/>
    <mergeCell ref="C39:G39"/>
    <mergeCell ref="C40:G40"/>
    <mergeCell ref="C42:G42"/>
    <mergeCell ref="A65:C65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Vanduch Pavel, Ing.</dc:creator>
  <cp:lastModifiedBy>Vanduch Pavel, Ing.</cp:lastModifiedBy>
  <cp:lastPrinted>2014-02-28T09:52:57Z</cp:lastPrinted>
  <dcterms:created xsi:type="dcterms:W3CDTF">2009-04-08T07:15:50Z</dcterms:created>
  <dcterms:modified xsi:type="dcterms:W3CDTF">2022-05-31T11:05:01Z</dcterms:modified>
</cp:coreProperties>
</file>