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<sst xmlns="http://schemas.openxmlformats.org/spreadsheetml/2006/main" count="506" uniqueCount="245">
  <si>
    <t>KRYCÍ LIST ROZPOČTU</t>
  </si>
  <si>
    <t>Název stavby</t>
  </si>
  <si>
    <t>Zlepšení tepelně technických vlastností penzionu na ulici J.K. Tyla č. p. 418 ve Valašském Meziříčí</t>
  </si>
  <si>
    <t>JKSO</t>
  </si>
  <si>
    <t xml:space="preserve"> </t>
  </si>
  <si>
    <t>Kód stavby</t>
  </si>
  <si>
    <t>56-2014</t>
  </si>
  <si>
    <t>Název objektu</t>
  </si>
  <si>
    <t>EČO</t>
  </si>
  <si>
    <t>Kód objektu</t>
  </si>
  <si>
    <t>Název části</t>
  </si>
  <si>
    <t>Místo</t>
  </si>
  <si>
    <t>J.K. Tyla 418, Valašské Meziříčí, 757 01</t>
  </si>
  <si>
    <t>Kód části</t>
  </si>
  <si>
    <t>Název podčásti</t>
  </si>
  <si>
    <t>Kód podčásti</t>
  </si>
  <si>
    <t>IČ</t>
  </si>
  <si>
    <t>DIČ</t>
  </si>
  <si>
    <t>Objednatel</t>
  </si>
  <si>
    <t>Město Valašské Meziříčí, Náměstí 7, 757 01,Valašské Meziříčí</t>
  </si>
  <si>
    <t>00304387</t>
  </si>
  <si>
    <t>Projektant</t>
  </si>
  <si>
    <t>Zhotovitel</t>
  </si>
  <si>
    <t>ASA Expert a.s., Ostrava</t>
  </si>
  <si>
    <t>Rozpočet číslo</t>
  </si>
  <si>
    <t>Zpracoval</t>
  </si>
  <si>
    <t>Dne</t>
  </si>
  <si>
    <t>Bc. Martin Polášek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</si>
  <si>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</si>
  <si>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</si>
  <si>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</si>
  <si>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</si>
  <si>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</si>
  <si>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</si>
  <si>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</si>
  <si>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</si>
  <si>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</si>
  <si>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</si>
  <si>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</si>
  <si>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</si>
  <si>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</si>
  <si>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</si>
  <si>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</si>
  <si>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</si>
  <si>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</si>
  <si>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</si>
  <si>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</si>
  <si>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</si>
  <si>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</si>
  <si>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</si>
  <si>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</si>
  <si>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</si>
  <si>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</si>
  <si>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</si>
  <si>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</si>
  <si>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</si>
  <si>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</si>
  <si>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</si>
  <si>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</si>
  <si>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</si>
  <si>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</si>
  <si>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</si>
  <si>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</si>
  <si>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</si>
  <si>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</si>
  <si>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</si>
  <si>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</si>
  <si>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</si>
  <si>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</si>
  <si>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</si>
  <si>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</si>
  <si>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</si>
  <si>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</si>
  <si>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</si>
  <si>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</si>
  <si>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</si>
  <si>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</si>
  <si>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</si>
  <si>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</si>
  <si>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</si>
  <si>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</si>
  <si>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</si>
  <si>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</si>
  <si>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</si>
  <si>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02.07.2014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</si>
  <si>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</si>
  <si>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</si>
  <si>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</si>
  <si>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</si>
  <si>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</si>
  <si>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</si>
  <si>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</si>
  <si>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</si>
  <si>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</si>
  <si>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</si>
  <si>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</si>
  <si>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</si>
  <si>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</si>
  <si>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</si>
  <si>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</si>
  <si>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</si>
  <si>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</si>
  <si>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</si>
  <si>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</si>
  <si>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</si>
  <si>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</si>
  <si>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</si>
  <si>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</si>
  <si>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</si>
  <si>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</si>
  <si>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</si>
  <si>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231</t>
  </si>
  <si>
    <t>180501111</t>
  </si>
  <si>
    <t>Zpevnění ploch drnováním plošným v rovině a ve svahu do 1:5</t>
  </si>
  <si>
    <t>m2</t>
  </si>
  <si>
    <t>2</t>
  </si>
  <si>
    <t>M</t>
  </si>
  <si>
    <t>MAT</t>
  </si>
  <si>
    <t>005724100</t>
  </si>
  <si>
    <t>osivo směs travní parková rekreační</t>
  </si>
  <si>
    <t>kg</t>
  </si>
  <si>
    <t>3</t>
  </si>
  <si>
    <t>001</t>
  </si>
  <si>
    <t>181102350</t>
  </si>
  <si>
    <t>Úprava pláně se zhutněním</t>
  </si>
  <si>
    <t>469</t>
  </si>
  <si>
    <t>Stavební práce při elektromontážích</t>
  </si>
  <si>
    <t>4</t>
  </si>
  <si>
    <t>132311518.1</t>
  </si>
  <si>
    <t>Hloubení nezapažených rýh ručně šířky 50 cm hloubky 80 cm hornina třídy 3</t>
  </si>
  <si>
    <t>m</t>
  </si>
  <si>
    <t>5</t>
  </si>
  <si>
    <t>174311516</t>
  </si>
  <si>
    <t>Zásyp rýh ručně šířky 50 cm hloubky 80 cm hornina třídy 3</t>
  </si>
  <si>
    <t>6</t>
  </si>
  <si>
    <t>459961114</t>
  </si>
  <si>
    <t>Krytí kabelů výstražnou fólií z PVC šířky 40 cm</t>
  </si>
  <si>
    <t>7</t>
  </si>
  <si>
    <t>735580115</t>
  </si>
  <si>
    <t>výstražná fólie, PVC, šířka 40 cm</t>
  </si>
  <si>
    <t>Komunikace</t>
  </si>
  <si>
    <t>8</t>
  </si>
  <si>
    <t>221</t>
  </si>
  <si>
    <t>596211112</t>
  </si>
  <si>
    <t>Kladení zámkové dlažby komunikací pro pěší tl 60 mm skupiny A pl do 300 m2</t>
  </si>
  <si>
    <t>9</t>
  </si>
  <si>
    <t>592449990</t>
  </si>
  <si>
    <t>dlažba zámková H-PROFIL HBB 20x16,5x8 cm písková</t>
  </si>
  <si>
    <t>Práce a dodávky PSV</t>
  </si>
  <si>
    <t>740</t>
  </si>
  <si>
    <t>Elektromontáže - zkoušky a revize</t>
  </si>
  <si>
    <t>741</t>
  </si>
  <si>
    <t>740991200</t>
  </si>
  <si>
    <t>Celková prohlídka elektrického rozvodu a zařízení do 500 000,- Kč</t>
  </si>
  <si>
    <t>kus</t>
  </si>
  <si>
    <t>743</t>
  </si>
  <si>
    <t>Elektromontáže - hrubá montáž</t>
  </si>
  <si>
    <t>743612111</t>
  </si>
  <si>
    <t>Montáž vodič uzemňovací FeZn pásek průřezu do 120 mm2v městské zástavbě v zemi</t>
  </si>
  <si>
    <t>354420620</t>
  </si>
  <si>
    <t>páska zemnící 30 x 4 mm FeZn</t>
  </si>
  <si>
    <t>743621110</t>
  </si>
  <si>
    <t>Montáž drát nebo lano hromosvodné svodové D do 10 mm s podpěrou</t>
  </si>
  <si>
    <t>354410730</t>
  </si>
  <si>
    <t>drát průměr 10 mm FeZn</t>
  </si>
  <si>
    <t>743621111</t>
  </si>
  <si>
    <t>354410770</t>
  </si>
  <si>
    <t>drát průměr 8 mm AlMgSi</t>
  </si>
  <si>
    <t>17</t>
  </si>
  <si>
    <t>354415600</t>
  </si>
  <si>
    <t>podpěra vedení PV23 na plechové střechy 110 mm</t>
  </si>
  <si>
    <t>18</t>
  </si>
  <si>
    <t>354414900</t>
  </si>
  <si>
    <t>podpěra vedení PV15 FeZn na hřebenáče a prejzovou krytinu 120 mm</t>
  </si>
  <si>
    <t>19</t>
  </si>
  <si>
    <t>354414701</t>
  </si>
  <si>
    <t>podpěra vedení PV12 pod taškovou krytinu 100 mm</t>
  </si>
  <si>
    <t>354415400</t>
  </si>
  <si>
    <t>podpěra vedení PV21c na ploché střechy</t>
  </si>
  <si>
    <t>354415200</t>
  </si>
  <si>
    <t>podpěra vedení PV17ppp, PV22</t>
  </si>
  <si>
    <t>354413800</t>
  </si>
  <si>
    <t>podložka FeZn pro podpěru vedení PD PV17</t>
  </si>
  <si>
    <t>562810730</t>
  </si>
  <si>
    <t>hmoždinka 12x100</t>
  </si>
  <si>
    <t>743622100</t>
  </si>
  <si>
    <t>Montáž svorka hromosvodná typ SS, SP, SU SR 03 se 2 šrouby</t>
  </si>
  <si>
    <t>354418850</t>
  </si>
  <si>
    <t>svorka spojovací SS, SP, SU pro lano D8-10 mm</t>
  </si>
  <si>
    <t>354419960</t>
  </si>
  <si>
    <t>svorka odbočovací a spojovací SR 3a pro spojování kruhových a páskových vodičů    FeZn</t>
  </si>
  <si>
    <t>743622200</t>
  </si>
  <si>
    <t>Montáž svorka hromosvodná typ ST, SJ, SK, SZ, SR01, 02, PV 32se 3 šrouby</t>
  </si>
  <si>
    <t>354418600</t>
  </si>
  <si>
    <t>svorka SJ 1 k jímací tyči-4 šrouby AlMgSi</t>
  </si>
  <si>
    <t>354418750</t>
  </si>
  <si>
    <t>svorka křížová SK, PV 32 pro vodič D6-10 mm</t>
  </si>
  <si>
    <t>354419050</t>
  </si>
  <si>
    <t>svorka připojovací Soc, ST k připojení okapových žlabů AlMgSi</t>
  </si>
  <si>
    <t>354419250</t>
  </si>
  <si>
    <t>svorka zkušební SZ pro lano D6-12 mm   AlMgSi</t>
  </si>
  <si>
    <t>743624110</t>
  </si>
  <si>
    <t>Montáž vedení hromosvodné-úhelník nebo trubka s držáky do zdiva</t>
  </si>
  <si>
    <t>354418320</t>
  </si>
  <si>
    <t>trubka ochranná OT 1.7 na ochranu svodu 1,7 m FeZn</t>
  </si>
  <si>
    <t>354418490</t>
  </si>
  <si>
    <t>držák jímače a ochranné trubky DJT FeZn</t>
  </si>
  <si>
    <t>743629300</t>
  </si>
  <si>
    <t>Montáž vedení hromosvodné-štítek k označení svodu</t>
  </si>
  <si>
    <t>354421100</t>
  </si>
  <si>
    <t>štítek plastový č. 31 -  čísla svodů</t>
  </si>
  <si>
    <t>743631400</t>
  </si>
  <si>
    <t>Montáž tyč jímací délky do 3 m</t>
  </si>
  <si>
    <t>354411198</t>
  </si>
  <si>
    <t>tyč jímací JR 1,0 AlMgSi 1,0 m</t>
  </si>
  <si>
    <t>354411192</t>
  </si>
  <si>
    <t>tyč jímací JR 2,0 AlMgSi 2,0 m</t>
  </si>
  <si>
    <t>354411195</t>
  </si>
  <si>
    <t>tyč jímací JR 2,5 AlMgSi 2,5 m</t>
  </si>
  <si>
    <t>354354418495</t>
  </si>
  <si>
    <t>držák jímače a ochranné trubky DJD</t>
  </si>
  <si>
    <t>354418491</t>
  </si>
  <si>
    <t>podstavec k JT - beton 16 kg</t>
  </si>
  <si>
    <t>354418492</t>
  </si>
  <si>
    <t>plastová kruhová podložka pod podstavec JT</t>
  </si>
  <si>
    <t>354410415</t>
  </si>
  <si>
    <t>tmel silikonový</t>
  </si>
  <si>
    <t>743591135.1</t>
  </si>
  <si>
    <t>Montáž izolační tyč ITJ</t>
  </si>
  <si>
    <t>354418595.1</t>
  </si>
  <si>
    <t>izolační tyč pro jímací tyč ITJ 43</t>
  </si>
  <si>
    <t>743591136</t>
  </si>
  <si>
    <t>Montáž izolační tyč ITV</t>
  </si>
  <si>
    <t>354418597</t>
  </si>
  <si>
    <t>izolační tyč pro vodič ITV 43</t>
  </si>
  <si>
    <t>743591137</t>
  </si>
  <si>
    <t>Montáž držák oddál. hrom. DOTH</t>
  </si>
  <si>
    <t>354418545</t>
  </si>
  <si>
    <t>držák oddál. hrom. DOHT</t>
  </si>
  <si>
    <t>743642100</t>
  </si>
  <si>
    <t>Montáž tyč zemnicí délky do 2 m</t>
  </si>
  <si>
    <t>354420900</t>
  </si>
  <si>
    <t>tyč zemnící ZT 2,0  2m, FeZn</t>
  </si>
  <si>
    <t>Dokumentace pro provedení stavby - DPS</t>
  </si>
  <si>
    <t>24.7.2017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</si>
</sst>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49">
    <font>
      <sz val="10"/>
      <name val="Arial"/>
      <family val="2"/>
    </font>
    <font>
      <b/>
      <sz val="18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8">
    <xf numFmtId="0" fontId="0" fillId="0" borderId="0" xfId="0" applyAlignment="1">
      <alignment vertical="top" wrapText="1"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164" fontId="3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164" fontId="3" fillId="0" borderId="21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164" fontId="3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164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left" vertical="center"/>
      <protection/>
    </xf>
    <xf numFmtId="0" fontId="2" fillId="0" borderId="33" xfId="0" applyFont="1" applyFill="1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 horizontal="left" vertical="center"/>
      <protection/>
    </xf>
    <xf numFmtId="0" fontId="2" fillId="0" borderId="37" xfId="0" applyFont="1" applyFill="1" applyBorder="1" applyAlignment="1" applyProtection="1">
      <alignment horizontal="left" vertical="center"/>
      <protection/>
    </xf>
    <xf numFmtId="165" fontId="0" fillId="0" borderId="38" xfId="0" applyNumberFormat="1" applyFont="1" applyFill="1" applyBorder="1" applyAlignment="1" applyProtection="1">
      <alignment horizontal="right" vertical="center"/>
      <protection/>
    </xf>
    <xf numFmtId="165" fontId="0" fillId="0" borderId="39" xfId="0" applyNumberFormat="1" applyFont="1" applyFill="1" applyBorder="1" applyAlignment="1" applyProtection="1">
      <alignment horizontal="right" vertical="center"/>
      <protection/>
    </xf>
    <xf numFmtId="165" fontId="8" fillId="0" borderId="40" xfId="0" applyNumberFormat="1" applyFont="1" applyFill="1" applyBorder="1" applyAlignment="1" applyProtection="1">
      <alignment horizontal="right" vertical="center"/>
      <protection/>
    </xf>
    <xf numFmtId="166" fontId="8" fillId="0" borderId="41" xfId="0" applyNumberFormat="1" applyFont="1" applyFill="1" applyBorder="1" applyAlignment="1" applyProtection="1">
      <alignment horizontal="right" vertical="center"/>
      <protection/>
    </xf>
    <xf numFmtId="165" fontId="0" fillId="0" borderId="40" xfId="0" applyNumberFormat="1" applyFont="1" applyFill="1" applyBorder="1" applyAlignment="1" applyProtection="1">
      <alignment horizontal="right" vertical="center"/>
      <protection/>
    </xf>
    <xf numFmtId="165" fontId="0" fillId="0" borderId="41" xfId="0" applyNumberFormat="1" applyFont="1" applyFill="1" applyBorder="1" applyAlignment="1" applyProtection="1">
      <alignment horizontal="right" vertical="center"/>
      <protection/>
    </xf>
    <xf numFmtId="165" fontId="8" fillId="0" borderId="39" xfId="0" applyNumberFormat="1" applyFont="1" applyFill="1" applyBorder="1" applyAlignment="1" applyProtection="1">
      <alignment horizontal="right" vertical="center"/>
      <protection/>
    </xf>
    <xf numFmtId="166" fontId="8" fillId="0" borderId="39" xfId="0" applyNumberFormat="1" applyFont="1" applyFill="1" applyBorder="1" applyAlignment="1" applyProtection="1">
      <alignment horizontal="right" vertical="center"/>
      <protection/>
    </xf>
    <xf numFmtId="165" fontId="0" fillId="0" borderId="42" xfId="0" applyNumberFormat="1" applyFont="1" applyFill="1" applyBorder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9" fillId="0" borderId="33" xfId="0" applyFont="1" applyFill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left" vertical="center"/>
      <protection/>
    </xf>
    <xf numFmtId="0" fontId="7" fillId="0" borderId="36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0" fontId="7" fillId="0" borderId="35" xfId="0" applyFont="1" applyFill="1" applyBorder="1" applyAlignment="1" applyProtection="1">
      <alignment horizontal="left" vertical="center"/>
      <protection/>
    </xf>
    <xf numFmtId="164" fontId="2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horizontal="left" vertical="center"/>
      <protection/>
    </xf>
    <xf numFmtId="166" fontId="8" fillId="0" borderId="24" xfId="0" applyNumberFormat="1" applyFont="1" applyFill="1" applyBorder="1" applyAlignment="1" applyProtection="1">
      <alignment horizontal="right" vertical="center"/>
      <protection/>
    </xf>
    <xf numFmtId="0" fontId="2" fillId="0" borderId="44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166" fontId="0" fillId="0" borderId="24" xfId="0" applyNumberFormat="1" applyFont="1" applyFill="1" applyBorder="1" applyAlignment="1" applyProtection="1">
      <alignment horizontal="right" vertical="center"/>
      <protection/>
    </xf>
    <xf numFmtId="165" fontId="0" fillId="0" borderId="25" xfId="0" applyNumberFormat="1" applyFont="1" applyFill="1" applyBorder="1" applyAlignment="1" applyProtection="1">
      <alignment horizontal="right"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164" fontId="2" fillId="0" borderId="45" xfId="0" applyNumberFormat="1" applyFont="1" applyFill="1" applyBorder="1" applyAlignment="1" applyProtection="1">
      <alignment horizontal="center" vertical="center"/>
      <protection/>
    </xf>
    <xf numFmtId="165" fontId="0" fillId="0" borderId="24" xfId="0" applyNumberFormat="1" applyFont="1" applyFill="1" applyBorder="1" applyAlignment="1" applyProtection="1">
      <alignment horizontal="right" vertic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166" fontId="8" fillId="0" borderId="30" xfId="0" applyNumberFormat="1" applyFont="1" applyFill="1" applyBorder="1" applyAlignment="1" applyProtection="1">
      <alignment horizontal="right" vertical="center"/>
      <protection/>
    </xf>
    <xf numFmtId="166" fontId="0" fillId="0" borderId="30" xfId="0" applyNumberFormat="1" applyFont="1" applyFill="1" applyBorder="1" applyAlignment="1" applyProtection="1">
      <alignment horizontal="right" vertical="center"/>
      <protection/>
    </xf>
    <xf numFmtId="165" fontId="0" fillId="0" borderId="32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164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2" fillId="0" borderId="40" xfId="0" applyFont="1" applyFill="1" applyBorder="1" applyAlignment="1" applyProtection="1">
      <alignment horizontal="left" vertical="center"/>
      <protection/>
    </xf>
    <xf numFmtId="166" fontId="8" fillId="0" borderId="48" xfId="0" applyNumberFormat="1" applyFont="1" applyFill="1" applyBorder="1" applyAlignment="1" applyProtection="1">
      <alignment horizontal="right" vertical="center"/>
      <protection/>
    </xf>
    <xf numFmtId="166" fontId="8" fillId="0" borderId="31" xfId="0" applyNumberFormat="1" applyFont="1" applyFill="1" applyBorder="1" applyAlignment="1" applyProtection="1">
      <alignment horizontal="right" vertical="center"/>
      <protection/>
    </xf>
    <xf numFmtId="165" fontId="8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left" vertical="top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167" fontId="2" fillId="0" borderId="32" xfId="0" applyNumberFormat="1" applyFont="1" applyFill="1" applyBorder="1" applyAlignment="1" applyProtection="1">
      <alignment horizontal="right" vertical="center"/>
      <protection/>
    </xf>
    <xf numFmtId="0" fontId="2" fillId="0" borderId="51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 horizontal="left"/>
      <protection/>
    </xf>
    <xf numFmtId="165" fontId="3" fillId="0" borderId="27" xfId="0" applyNumberFormat="1" applyFont="1" applyFill="1" applyBorder="1" applyAlignment="1" applyProtection="1">
      <alignment horizontal="right" vertical="center"/>
      <protection/>
    </xf>
    <xf numFmtId="166" fontId="3" fillId="0" borderId="24" xfId="0" applyNumberFormat="1" applyFont="1" applyFill="1" applyBorder="1" applyAlignment="1" applyProtection="1">
      <alignment horizontal="right" vertical="center"/>
      <protection/>
    </xf>
    <xf numFmtId="166" fontId="8" fillId="0" borderId="27" xfId="0" applyNumberFormat="1" applyFont="1" applyFill="1" applyBorder="1" applyAlignment="1" applyProtection="1">
      <alignment horizontal="right" vertical="center"/>
      <protection/>
    </xf>
    <xf numFmtId="167" fontId="2" fillId="0" borderId="52" xfId="0" applyNumberFormat="1" applyFont="1" applyFill="1" applyBorder="1" applyAlignment="1" applyProtection="1">
      <alignment horizontal="right" vertical="center"/>
      <protection/>
    </xf>
    <xf numFmtId="0" fontId="7" fillId="0" borderId="53" xfId="0" applyFont="1" applyFill="1" applyBorder="1" applyAlignment="1" applyProtection="1">
      <alignment horizontal="left" vertical="top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right" vertical="center"/>
      <protection/>
    </xf>
    <xf numFmtId="167" fontId="2" fillId="0" borderId="44" xfId="0" applyNumberFormat="1" applyFont="1" applyFill="1" applyBorder="1" applyAlignment="1" applyProtection="1">
      <alignment horizontal="right" vertical="center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 applyProtection="1">
      <alignment horizontal="left" vertical="center"/>
      <protection/>
    </xf>
    <xf numFmtId="166" fontId="11" fillId="0" borderId="55" xfId="0" applyNumberFormat="1" applyFont="1" applyFill="1" applyBorder="1" applyAlignment="1" applyProtection="1">
      <alignment horizontal="right" vertical="center"/>
      <protection/>
    </xf>
    <xf numFmtId="0" fontId="2" fillId="0" borderId="56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57" xfId="0" applyFont="1" applyFill="1" applyBorder="1" applyAlignment="1" applyProtection="1">
      <alignment horizontal="left" vertical="center"/>
      <protection/>
    </xf>
    <xf numFmtId="0" fontId="2" fillId="0" borderId="48" xfId="0" applyFont="1" applyFill="1" applyBorder="1" applyAlignment="1" applyProtection="1">
      <alignment horizontal="left"/>
      <protection/>
    </xf>
    <xf numFmtId="0" fontId="2" fillId="0" borderId="42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164" fontId="3" fillId="0" borderId="47" xfId="0" applyNumberFormat="1" applyFont="1" applyFill="1" applyBorder="1" applyAlignment="1" applyProtection="1">
      <alignment horizontal="center" vertical="center"/>
      <protection/>
    </xf>
    <xf numFmtId="164" fontId="3" fillId="0" borderId="61" xfId="0" applyNumberFormat="1" applyFont="1" applyFill="1" applyBorder="1" applyAlignment="1" applyProtection="1">
      <alignment horizontal="center" vertical="center"/>
      <protection/>
    </xf>
    <xf numFmtId="164" fontId="3" fillId="0" borderId="62" xfId="0" applyNumberFormat="1" applyFont="1" applyFill="1" applyBorder="1" applyAlignment="1" applyProtection="1">
      <alignment horizontal="center" vertical="center"/>
      <protection/>
    </xf>
    <xf numFmtId="164" fontId="3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166" fontId="10" fillId="0" borderId="0" xfId="0" applyNumberFormat="1" applyFont="1" applyFill="1" applyAlignment="1" applyProtection="1">
      <alignment horizontal="right" vertical="center"/>
      <protection/>
    </xf>
    <xf numFmtId="168" fontId="10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166" fontId="14" fillId="0" borderId="0" xfId="0" applyNumberFormat="1" applyFont="1" applyFill="1" applyAlignment="1" applyProtection="1">
      <alignment horizontal="right" vertical="center"/>
      <protection/>
    </xf>
    <xf numFmtId="168" fontId="14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164" fontId="2" fillId="0" borderId="40" xfId="0" applyNumberFormat="1" applyFont="1" applyFill="1" applyBorder="1" applyAlignment="1" applyProtection="1">
      <alignment horizontal="center" vertical="center"/>
      <protection/>
    </xf>
    <xf numFmtId="164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166" fontId="10" fillId="0" borderId="11" xfId="0" applyNumberFormat="1" applyFont="1" applyFill="1" applyBorder="1" applyAlignment="1" applyProtection="1">
      <alignment horizontal="right" vertical="center"/>
      <protection/>
    </xf>
    <xf numFmtId="168" fontId="1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68" fontId="2" fillId="0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169" fontId="2" fillId="0" borderId="0" xfId="0" applyNumberFormat="1" applyFont="1" applyFill="1" applyAlignment="1" applyProtection="1">
      <alignment horizontal="right" vertical="center"/>
      <protection/>
    </xf>
    <xf numFmtId="170" fontId="2" fillId="0" borderId="0" xfId="0" applyNumberFormat="1" applyFont="1" applyFill="1" applyAlignment="1" applyProtection="1">
      <alignment horizontal="right" vertical="center"/>
      <protection/>
    </xf>
    <xf numFmtId="165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63" xfId="0" applyFont="1" applyFill="1" applyBorder="1" applyAlignment="1" applyProtection="1">
      <alignment horizontal="left" vertical="center" wrapText="1"/>
      <protection/>
    </xf>
    <xf numFmtId="0" fontId="3" fillId="0" borderId="64" xfId="0" applyFont="1" applyFill="1" applyBorder="1" applyAlignment="1" applyProtection="1">
      <alignment horizontal="left" vertical="top" wrapText="1"/>
      <protection/>
    </xf>
    <xf numFmtId="0" fontId="3" fillId="0" borderId="65" xfId="0" applyFont="1" applyFill="1" applyBorder="1" applyAlignment="1" applyProtection="1">
      <alignment horizontal="left" vertical="top" wrapText="1"/>
      <protection/>
    </xf>
    <xf numFmtId="0" fontId="3" fillId="0" borderId="65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M49" sqref="M4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 hidden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4" customHeight="1">
      <c r="A5" s="15"/>
      <c r="B5" s="16" t="s">
        <v>1</v>
      </c>
      <c r="C5" s="16"/>
      <c r="D5" s="16"/>
      <c r="E5" s="164" t="s">
        <v>2</v>
      </c>
      <c r="F5" s="164"/>
      <c r="G5" s="164"/>
      <c r="H5" s="164"/>
      <c r="I5" s="164"/>
      <c r="J5" s="164"/>
      <c r="K5" s="16"/>
      <c r="L5" s="16"/>
      <c r="M5" s="16"/>
      <c r="N5" s="16"/>
      <c r="O5" s="16" t="s">
        <v>3</v>
      </c>
      <c r="P5" s="17" t="s">
        <v>4</v>
      </c>
      <c r="Q5" s="18"/>
      <c r="R5" s="19"/>
      <c r="S5" s="20"/>
    </row>
    <row r="6" spans="1:19" ht="17.25" customHeight="1" hidden="1">
      <c r="A6" s="15"/>
      <c r="B6" s="16" t="s">
        <v>5</v>
      </c>
      <c r="C6" s="16"/>
      <c r="D6" s="16"/>
      <c r="E6" s="21" t="s">
        <v>6</v>
      </c>
      <c r="F6" s="16"/>
      <c r="G6" s="16"/>
      <c r="H6" s="16"/>
      <c r="I6" s="16"/>
      <c r="J6" s="22"/>
      <c r="K6" s="16"/>
      <c r="L6" s="16"/>
      <c r="M6" s="16"/>
      <c r="N6" s="16"/>
      <c r="O6" s="16"/>
      <c r="P6" s="23"/>
      <c r="Q6" s="24"/>
      <c r="R6" s="22"/>
      <c r="S6" s="20"/>
    </row>
    <row r="7" spans="1:19" ht="24" customHeight="1">
      <c r="A7" s="15"/>
      <c r="B7" s="16" t="s">
        <v>7</v>
      </c>
      <c r="C7" s="16"/>
      <c r="D7" s="16"/>
      <c r="E7" s="165" t="s">
        <v>243</v>
      </c>
      <c r="F7" s="165"/>
      <c r="G7" s="165"/>
      <c r="H7" s="165"/>
      <c r="I7" s="165"/>
      <c r="J7" s="165"/>
      <c r="K7" s="16"/>
      <c r="L7" s="16"/>
      <c r="M7" s="16"/>
      <c r="N7" s="16"/>
      <c r="O7" s="16" t="s">
        <v>8</v>
      </c>
      <c r="P7" s="25"/>
      <c r="Q7" s="24"/>
      <c r="R7" s="22"/>
      <c r="S7" s="20"/>
    </row>
    <row r="8" spans="1:19" ht="17.25" customHeight="1" hidden="1">
      <c r="A8" s="15"/>
      <c r="B8" s="16" t="s">
        <v>9</v>
      </c>
      <c r="C8" s="16"/>
      <c r="D8" s="16"/>
      <c r="E8" s="26" t="s">
        <v>4</v>
      </c>
      <c r="F8" s="16"/>
      <c r="G8" s="16"/>
      <c r="H8" s="16"/>
      <c r="I8" s="16"/>
      <c r="J8" s="22"/>
      <c r="K8" s="16"/>
      <c r="L8" s="16"/>
      <c r="M8" s="16"/>
      <c r="N8" s="16"/>
      <c r="O8" s="16"/>
      <c r="P8" s="23"/>
      <c r="Q8" s="24"/>
      <c r="R8" s="22"/>
      <c r="S8" s="20"/>
    </row>
    <row r="9" spans="1:19" ht="24" customHeight="1">
      <c r="A9" s="15"/>
      <c r="B9" s="16" t="s">
        <v>10</v>
      </c>
      <c r="C9" s="16"/>
      <c r="D9" s="16"/>
      <c r="E9" s="166" t="s">
        <v>4</v>
      </c>
      <c r="F9" s="166"/>
      <c r="G9" s="166"/>
      <c r="H9" s="166"/>
      <c r="I9" s="166"/>
      <c r="J9" s="166"/>
      <c r="K9" s="16"/>
      <c r="L9" s="16"/>
      <c r="M9" s="16"/>
      <c r="N9" s="16"/>
      <c r="O9" s="16" t="s">
        <v>11</v>
      </c>
      <c r="P9" s="167" t="s">
        <v>12</v>
      </c>
      <c r="Q9" s="167"/>
      <c r="R9" s="167"/>
      <c r="S9" s="20"/>
    </row>
    <row r="10" spans="1:19" ht="17.25" customHeight="1" hidden="1">
      <c r="A10" s="15"/>
      <c r="B10" s="16" t="s">
        <v>13</v>
      </c>
      <c r="C10" s="16"/>
      <c r="D10" s="16"/>
      <c r="E10" s="27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4"/>
      <c r="Q10" s="24"/>
      <c r="R10" s="16"/>
      <c r="S10" s="20"/>
    </row>
    <row r="11" spans="1:19" ht="17.25" customHeight="1" hidden="1">
      <c r="A11" s="15"/>
      <c r="B11" s="16" t="s">
        <v>14</v>
      </c>
      <c r="C11" s="16"/>
      <c r="D11" s="16"/>
      <c r="E11" s="27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4"/>
      <c r="Q11" s="24"/>
      <c r="R11" s="16"/>
      <c r="S11" s="20"/>
    </row>
    <row r="12" spans="1:19" ht="17.25" customHeight="1" hidden="1">
      <c r="A12" s="15"/>
      <c r="B12" s="16" t="s">
        <v>15</v>
      </c>
      <c r="C12" s="16"/>
      <c r="D12" s="16"/>
      <c r="E12" s="27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4"/>
      <c r="Q12" s="24"/>
      <c r="R12" s="16"/>
      <c r="S12" s="20"/>
    </row>
    <row r="13" spans="1:19" ht="17.25" customHeight="1" hidden="1">
      <c r="A13" s="15"/>
      <c r="B13" s="16"/>
      <c r="C13" s="16"/>
      <c r="D13" s="16"/>
      <c r="E13" s="27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4"/>
      <c r="Q13" s="24"/>
      <c r="R13" s="16"/>
      <c r="S13" s="20"/>
    </row>
    <row r="14" spans="1:19" ht="17.25" customHeight="1" hidden="1">
      <c r="A14" s="15"/>
      <c r="B14" s="16"/>
      <c r="C14" s="16"/>
      <c r="D14" s="16"/>
      <c r="E14" s="27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4"/>
      <c r="Q14" s="24"/>
      <c r="R14" s="16"/>
      <c r="S14" s="20"/>
    </row>
    <row r="15" spans="1:19" ht="17.25" customHeight="1" hidden="1">
      <c r="A15" s="15"/>
      <c r="B15" s="16"/>
      <c r="C15" s="16"/>
      <c r="D15" s="16"/>
      <c r="E15" s="27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4"/>
      <c r="Q15" s="24"/>
      <c r="R15" s="16"/>
      <c r="S15" s="20"/>
    </row>
    <row r="16" spans="1:19" ht="17.25" customHeight="1" hidden="1">
      <c r="A16" s="15"/>
      <c r="B16" s="16"/>
      <c r="C16" s="16"/>
      <c r="D16" s="16"/>
      <c r="E16" s="27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4"/>
      <c r="Q16" s="24"/>
      <c r="R16" s="16"/>
      <c r="S16" s="20"/>
    </row>
    <row r="17" spans="1:19" ht="17.25" customHeight="1" hidden="1">
      <c r="A17" s="15"/>
      <c r="B17" s="16"/>
      <c r="C17" s="16"/>
      <c r="D17" s="16"/>
      <c r="E17" s="27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4"/>
      <c r="Q17" s="24"/>
      <c r="R17" s="16"/>
      <c r="S17" s="20"/>
    </row>
    <row r="18" spans="1:19" ht="17.25" customHeight="1" hidden="1">
      <c r="A18" s="15"/>
      <c r="B18" s="16"/>
      <c r="C18" s="16"/>
      <c r="D18" s="16"/>
      <c r="E18" s="27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4"/>
      <c r="Q18" s="24"/>
      <c r="R18" s="16"/>
      <c r="S18" s="20"/>
    </row>
    <row r="19" spans="1:19" ht="17.25" customHeight="1" hidden="1">
      <c r="A19" s="15"/>
      <c r="B19" s="16"/>
      <c r="C19" s="16"/>
      <c r="D19" s="16"/>
      <c r="E19" s="27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4"/>
      <c r="Q19" s="24"/>
      <c r="R19" s="16"/>
      <c r="S19" s="20"/>
    </row>
    <row r="20" spans="1:19" ht="17.25" customHeight="1" hidden="1">
      <c r="A20" s="15"/>
      <c r="B20" s="16"/>
      <c r="C20" s="16"/>
      <c r="D20" s="16"/>
      <c r="E20" s="27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4"/>
      <c r="Q20" s="24"/>
      <c r="R20" s="16"/>
      <c r="S20" s="20"/>
    </row>
    <row r="21" spans="1:19" ht="17.25" customHeight="1" hidden="1">
      <c r="A21" s="15"/>
      <c r="B21" s="16"/>
      <c r="C21" s="16"/>
      <c r="D21" s="16"/>
      <c r="E21" s="27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4"/>
      <c r="Q21" s="24"/>
      <c r="R21" s="16"/>
      <c r="S21" s="20"/>
    </row>
    <row r="22" spans="1:19" ht="17.25" customHeight="1" hidden="1">
      <c r="A22" s="15"/>
      <c r="B22" s="16"/>
      <c r="C22" s="16"/>
      <c r="D22" s="16"/>
      <c r="E22" s="27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4"/>
      <c r="Q22" s="24"/>
      <c r="R22" s="16"/>
      <c r="S22" s="20"/>
    </row>
    <row r="23" spans="1:19" ht="17.25" customHeight="1" hidden="1">
      <c r="A23" s="15"/>
      <c r="B23" s="16"/>
      <c r="C23" s="16"/>
      <c r="D23" s="16"/>
      <c r="E23" s="27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4"/>
      <c r="Q23" s="24"/>
      <c r="R23" s="16"/>
      <c r="S23" s="20"/>
    </row>
    <row r="24" spans="1:19" ht="17.25" customHeight="1" hidden="1">
      <c r="A24" s="15"/>
      <c r="B24" s="16"/>
      <c r="C24" s="16"/>
      <c r="D24" s="16"/>
      <c r="E24" s="28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4"/>
      <c r="Q24" s="24"/>
      <c r="R24" s="16"/>
      <c r="S24" s="20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0"/>
    </row>
    <row r="26" spans="1:19" ht="17.25" customHeight="1">
      <c r="A26" s="15"/>
      <c r="B26" s="16" t="s">
        <v>18</v>
      </c>
      <c r="C26" s="16"/>
      <c r="D26" s="16"/>
      <c r="E26" s="17" t="s">
        <v>19</v>
      </c>
      <c r="F26" s="29"/>
      <c r="G26" s="29"/>
      <c r="H26" s="29"/>
      <c r="I26" s="29"/>
      <c r="J26" s="19"/>
      <c r="K26" s="16"/>
      <c r="L26" s="16"/>
      <c r="M26" s="16"/>
      <c r="N26" s="16"/>
      <c r="O26" s="30" t="s">
        <v>20</v>
      </c>
      <c r="P26" s="31"/>
      <c r="Q26" s="32"/>
      <c r="R26" s="33"/>
      <c r="S26" s="20"/>
    </row>
    <row r="27" spans="1:19" ht="17.25" customHeight="1">
      <c r="A27" s="15"/>
      <c r="B27" s="16" t="s">
        <v>21</v>
      </c>
      <c r="C27" s="16"/>
      <c r="D27" s="16"/>
      <c r="E27" s="25"/>
      <c r="F27" s="16"/>
      <c r="G27" s="16"/>
      <c r="H27" s="16"/>
      <c r="I27" s="16"/>
      <c r="J27" s="22"/>
      <c r="K27" s="16"/>
      <c r="L27" s="16"/>
      <c r="M27" s="16"/>
      <c r="N27" s="16"/>
      <c r="O27" s="34"/>
      <c r="P27" s="31"/>
      <c r="Q27" s="32"/>
      <c r="R27" s="33"/>
      <c r="S27" s="20"/>
    </row>
    <row r="28" spans="1:19" ht="17.25" customHeight="1">
      <c r="A28" s="15"/>
      <c r="B28" s="16" t="s">
        <v>22</v>
      </c>
      <c r="C28" s="16"/>
      <c r="D28" s="16"/>
      <c r="E28" s="25" t="s">
        <v>23</v>
      </c>
      <c r="F28" s="16"/>
      <c r="G28" s="16"/>
      <c r="H28" s="16"/>
      <c r="I28" s="16"/>
      <c r="J28" s="22"/>
      <c r="K28" s="16"/>
      <c r="L28" s="16"/>
      <c r="M28" s="16"/>
      <c r="N28" s="16"/>
      <c r="O28" s="34">
        <v>27791891</v>
      </c>
      <c r="P28" s="31"/>
      <c r="Q28" s="32"/>
      <c r="R28" s="33"/>
      <c r="S28" s="20"/>
    </row>
    <row r="29" spans="1:19" ht="17.25" customHeight="1">
      <c r="A29" s="15"/>
      <c r="B29" s="16"/>
      <c r="C29" s="16"/>
      <c r="D29" s="16"/>
      <c r="E29" s="35"/>
      <c r="F29" s="36"/>
      <c r="G29" s="36"/>
      <c r="H29" s="36"/>
      <c r="I29" s="36"/>
      <c r="J29" s="37"/>
      <c r="K29" s="16"/>
      <c r="L29" s="16"/>
      <c r="M29" s="16"/>
      <c r="N29" s="16"/>
      <c r="O29" s="24"/>
      <c r="P29" s="24"/>
      <c r="Q29" s="24"/>
      <c r="R29" s="16"/>
      <c r="S29" s="20"/>
    </row>
    <row r="30" spans="1:19" ht="17.25" customHeight="1">
      <c r="A30" s="15"/>
      <c r="B30" s="16"/>
      <c r="C30" s="16"/>
      <c r="D30" s="16"/>
      <c r="E30" s="38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8" t="s">
        <v>26</v>
      </c>
      <c r="P30" s="24"/>
      <c r="Q30" s="24"/>
      <c r="R30" s="39"/>
      <c r="S30" s="20"/>
    </row>
    <row r="31" spans="1:19" ht="17.25" customHeight="1">
      <c r="A31" s="15"/>
      <c r="B31" s="16"/>
      <c r="C31" s="16"/>
      <c r="D31" s="16"/>
      <c r="E31" s="34"/>
      <c r="F31" s="16"/>
      <c r="G31" s="31" t="s">
        <v>27</v>
      </c>
      <c r="H31" s="40"/>
      <c r="I31" s="41"/>
      <c r="J31" s="16"/>
      <c r="K31" s="16"/>
      <c r="L31" s="16"/>
      <c r="M31" s="16"/>
      <c r="N31" s="16"/>
      <c r="O31" s="42" t="s">
        <v>244</v>
      </c>
      <c r="P31" s="24"/>
      <c r="Q31" s="24"/>
      <c r="R31" s="43"/>
      <c r="S31" s="20"/>
    </row>
    <row r="32" spans="1:19" ht="8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20.25" customHeight="1">
      <c r="A33" s="47"/>
      <c r="B33" s="48"/>
      <c r="C33" s="48"/>
      <c r="D33" s="48"/>
      <c r="E33" s="49" t="s">
        <v>28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0"/>
    </row>
    <row r="34" spans="1:19" ht="20.25" customHeight="1">
      <c r="A34" s="51" t="s">
        <v>29</v>
      </c>
      <c r="B34" s="52"/>
      <c r="C34" s="52"/>
      <c r="D34" s="53"/>
      <c r="E34" s="54" t="s">
        <v>30</v>
      </c>
      <c r="F34" s="53"/>
      <c r="G34" s="54" t="s">
        <v>31</v>
      </c>
      <c r="H34" s="52"/>
      <c r="I34" s="53"/>
      <c r="J34" s="54" t="s">
        <v>32</v>
      </c>
      <c r="K34" s="52"/>
      <c r="L34" s="54" t="s">
        <v>33</v>
      </c>
      <c r="M34" s="52"/>
      <c r="N34" s="52"/>
      <c r="O34" s="53"/>
      <c r="P34" s="54" t="s">
        <v>34</v>
      </c>
      <c r="Q34" s="52"/>
      <c r="R34" s="52"/>
      <c r="S34" s="55"/>
    </row>
    <row r="35" spans="1:19" ht="20.25" customHeight="1">
      <c r="A35" s="56"/>
      <c r="B35" s="57"/>
      <c r="C35" s="57"/>
      <c r="D35" s="58">
        <v>0</v>
      </c>
      <c r="E35" s="59">
        <f>IF(D35=0,0,R47/D35)</f>
        <v>0</v>
      </c>
      <c r="F35" s="60"/>
      <c r="G35" s="61"/>
      <c r="H35" s="57"/>
      <c r="I35" s="58">
        <v>0</v>
      </c>
      <c r="J35" s="59">
        <f>IF(I35=0,0,R47/I35)</f>
        <v>0</v>
      </c>
      <c r="K35" s="62"/>
      <c r="L35" s="61"/>
      <c r="M35" s="57"/>
      <c r="N35" s="57"/>
      <c r="O35" s="58">
        <v>0</v>
      </c>
      <c r="P35" s="61"/>
      <c r="Q35" s="57"/>
      <c r="R35" s="63">
        <f>IF(O35=0,0,R47/O35)</f>
        <v>0</v>
      </c>
      <c r="S35" s="64"/>
    </row>
    <row r="36" spans="1:19" ht="20.25" customHeight="1">
      <c r="A36" s="47"/>
      <c r="B36" s="48"/>
      <c r="C36" s="48"/>
      <c r="D36" s="48"/>
      <c r="E36" s="49" t="s">
        <v>35</v>
      </c>
      <c r="F36" s="48"/>
      <c r="G36" s="48"/>
      <c r="H36" s="48"/>
      <c r="I36" s="48"/>
      <c r="J36" s="65" t="s">
        <v>36</v>
      </c>
      <c r="K36" s="48"/>
      <c r="L36" s="48"/>
      <c r="M36" s="48"/>
      <c r="N36" s="48"/>
      <c r="O36" s="48"/>
      <c r="P36" s="48"/>
      <c r="Q36" s="48"/>
      <c r="R36" s="48"/>
      <c r="S36" s="50"/>
    </row>
    <row r="37" spans="1:19" ht="20.25" customHeight="1">
      <c r="A37" s="66" t="s">
        <v>37</v>
      </c>
      <c r="B37" s="67"/>
      <c r="C37" s="68" t="s">
        <v>38</v>
      </c>
      <c r="D37" s="69"/>
      <c r="E37" s="69"/>
      <c r="F37" s="70"/>
      <c r="G37" s="66" t="s">
        <v>39</v>
      </c>
      <c r="H37" s="71"/>
      <c r="I37" s="68" t="s">
        <v>40</v>
      </c>
      <c r="J37" s="69"/>
      <c r="K37" s="69"/>
      <c r="L37" s="66" t="s">
        <v>41</v>
      </c>
      <c r="M37" s="71"/>
      <c r="N37" s="68" t="s">
        <v>42</v>
      </c>
      <c r="O37" s="69"/>
      <c r="P37" s="69"/>
      <c r="Q37" s="69"/>
      <c r="R37" s="69"/>
      <c r="S37" s="70"/>
    </row>
    <row r="38" spans="1:19" ht="20.25" customHeight="1">
      <c r="A38" s="72">
        <v>1</v>
      </c>
      <c r="B38" s="73" t="s">
        <v>43</v>
      </c>
      <c r="C38" s="19"/>
      <c r="D38" s="74" t="s">
        <v>44</v>
      </c>
      <c r="E38" s="75">
        <f>SUMIF(Rozpocet!O5:O73,8,Rozpocet!I5:I73)</f>
        <v>0</v>
      </c>
      <c r="F38" s="76"/>
      <c r="G38" s="72">
        <v>8</v>
      </c>
      <c r="H38" s="77" t="s">
        <v>45</v>
      </c>
      <c r="I38" s="33"/>
      <c r="J38" s="78">
        <v>0</v>
      </c>
      <c r="K38" s="79"/>
      <c r="L38" s="72">
        <v>13</v>
      </c>
      <c r="M38" s="31" t="s">
        <v>46</v>
      </c>
      <c r="N38" s="40"/>
      <c r="O38" s="40"/>
      <c r="P38" s="80">
        <f>M49</f>
        <v>21</v>
      </c>
      <c r="Q38" s="81" t="s">
        <v>47</v>
      </c>
      <c r="R38" s="75">
        <v>0</v>
      </c>
      <c r="S38" s="76"/>
    </row>
    <row r="39" spans="1:19" ht="20.25" customHeight="1">
      <c r="A39" s="72">
        <v>2</v>
      </c>
      <c r="B39" s="82"/>
      <c r="C39" s="37"/>
      <c r="D39" s="74" t="s">
        <v>48</v>
      </c>
      <c r="E39" s="75">
        <f>SUMIF(Rozpocet!O10:O73,4,Rozpocet!I10:I73)</f>
        <v>0</v>
      </c>
      <c r="F39" s="76"/>
      <c r="G39" s="72">
        <v>9</v>
      </c>
      <c r="H39" s="16" t="s">
        <v>49</v>
      </c>
      <c r="I39" s="74"/>
      <c r="J39" s="78">
        <v>0</v>
      </c>
      <c r="K39" s="79"/>
      <c r="L39" s="72">
        <v>14</v>
      </c>
      <c r="M39" s="31" t="s">
        <v>50</v>
      </c>
      <c r="N39" s="40"/>
      <c r="O39" s="40"/>
      <c r="P39" s="80">
        <f>M49</f>
        <v>21</v>
      </c>
      <c r="Q39" s="81" t="s">
        <v>47</v>
      </c>
      <c r="R39" s="75">
        <v>0</v>
      </c>
      <c r="S39" s="76"/>
    </row>
    <row r="40" spans="1:19" ht="20.25" customHeight="1">
      <c r="A40" s="72">
        <v>3</v>
      </c>
      <c r="B40" s="73" t="s">
        <v>51</v>
      </c>
      <c r="C40" s="19"/>
      <c r="D40" s="74" t="s">
        <v>44</v>
      </c>
      <c r="E40" s="75">
        <f>SUMIF(Rozpocet!O11:O73,32,Rozpocet!I11:I73)</f>
        <v>0</v>
      </c>
      <c r="F40" s="76"/>
      <c r="G40" s="72">
        <v>10</v>
      </c>
      <c r="H40" s="77" t="s">
        <v>52</v>
      </c>
      <c r="I40" s="33"/>
      <c r="J40" s="78">
        <v>0</v>
      </c>
      <c r="K40" s="79"/>
      <c r="L40" s="72">
        <v>15</v>
      </c>
      <c r="M40" s="31" t="s">
        <v>53</v>
      </c>
      <c r="N40" s="40"/>
      <c r="O40" s="40"/>
      <c r="P40" s="80">
        <f>M49</f>
        <v>21</v>
      </c>
      <c r="Q40" s="81" t="s">
        <v>47</v>
      </c>
      <c r="R40" s="75">
        <v>0</v>
      </c>
      <c r="S40" s="76"/>
    </row>
    <row r="41" spans="1:19" ht="20.25" customHeight="1">
      <c r="A41" s="72">
        <v>4</v>
      </c>
      <c r="B41" s="82"/>
      <c r="C41" s="37"/>
      <c r="D41" s="74" t="s">
        <v>48</v>
      </c>
      <c r="E41" s="75">
        <f>SUMIF(Rozpocet!O12:O73,16,Rozpocet!I12:I73)+SUMIF(Rozpocet!O12:O73,128,Rozpocet!I12:I73)</f>
        <v>0</v>
      </c>
      <c r="F41" s="76"/>
      <c r="G41" s="72">
        <v>11</v>
      </c>
      <c r="H41" s="77"/>
      <c r="I41" s="33"/>
      <c r="J41" s="78">
        <v>0</v>
      </c>
      <c r="K41" s="79"/>
      <c r="L41" s="72">
        <v>16</v>
      </c>
      <c r="M41" s="31" t="s">
        <v>54</v>
      </c>
      <c r="N41" s="40"/>
      <c r="O41" s="40"/>
      <c r="P41" s="80">
        <f>M49</f>
        <v>21</v>
      </c>
      <c r="Q41" s="81" t="s">
        <v>47</v>
      </c>
      <c r="R41" s="75">
        <v>0</v>
      </c>
      <c r="S41" s="76"/>
    </row>
    <row r="42" spans="1:19" ht="20.25" customHeight="1">
      <c r="A42" s="72">
        <v>5</v>
      </c>
      <c r="B42" s="73" t="s">
        <v>55</v>
      </c>
      <c r="C42" s="19"/>
      <c r="D42" s="74" t="s">
        <v>44</v>
      </c>
      <c r="E42" s="75">
        <f>SUMIF(Rozpocet!O13:O73,256,Rozpocet!I13:I73)</f>
        <v>0</v>
      </c>
      <c r="F42" s="76"/>
      <c r="G42" s="83"/>
      <c r="H42" s="40"/>
      <c r="I42" s="33"/>
      <c r="J42" s="84"/>
      <c r="K42" s="79"/>
      <c r="L42" s="72">
        <v>17</v>
      </c>
      <c r="M42" s="31" t="s">
        <v>56</v>
      </c>
      <c r="N42" s="40"/>
      <c r="O42" s="40"/>
      <c r="P42" s="80">
        <f>M49</f>
        <v>21</v>
      </c>
      <c r="Q42" s="81" t="s">
        <v>47</v>
      </c>
      <c r="R42" s="75">
        <v>0</v>
      </c>
      <c r="S42" s="76"/>
    </row>
    <row r="43" spans="1:19" ht="20.25" customHeight="1">
      <c r="A43" s="72">
        <v>6</v>
      </c>
      <c r="B43" s="82"/>
      <c r="C43" s="37"/>
      <c r="D43" s="74" t="s">
        <v>48</v>
      </c>
      <c r="E43" s="75">
        <f>SUMIF(Rozpocet!O14:O73,64,Rozpocet!I14:I73)</f>
        <v>0</v>
      </c>
      <c r="F43" s="76"/>
      <c r="G43" s="83"/>
      <c r="H43" s="40"/>
      <c r="I43" s="33"/>
      <c r="J43" s="84"/>
      <c r="K43" s="79"/>
      <c r="L43" s="72">
        <v>18</v>
      </c>
      <c r="M43" s="77" t="s">
        <v>57</v>
      </c>
      <c r="N43" s="40"/>
      <c r="O43" s="40"/>
      <c r="P43" s="40"/>
      <c r="Q43" s="33"/>
      <c r="R43" s="75">
        <f>SUMIF(Rozpocet!O14:O73,1024,Rozpocet!I14:I73)</f>
        <v>0</v>
      </c>
      <c r="S43" s="76"/>
    </row>
    <row r="44" spans="1:19" ht="20.25" customHeight="1">
      <c r="A44" s="72">
        <v>7</v>
      </c>
      <c r="B44" s="85" t="s">
        <v>58</v>
      </c>
      <c r="C44" s="40"/>
      <c r="D44" s="33"/>
      <c r="E44" s="86">
        <f>SUM(E38:E43)</f>
        <v>0</v>
      </c>
      <c r="F44" s="50"/>
      <c r="G44" s="72">
        <v>12</v>
      </c>
      <c r="H44" s="85" t="s">
        <v>59</v>
      </c>
      <c r="I44" s="33"/>
      <c r="J44" s="87">
        <f>SUM(J38:J41)</f>
        <v>0</v>
      </c>
      <c r="K44" s="88"/>
      <c r="L44" s="72">
        <v>19</v>
      </c>
      <c r="M44" s="73" t="s">
        <v>60</v>
      </c>
      <c r="N44" s="29"/>
      <c r="O44" s="29"/>
      <c r="P44" s="29"/>
      <c r="Q44" s="89"/>
      <c r="R44" s="86">
        <f>SUM(R38:R43)</f>
        <v>0</v>
      </c>
      <c r="S44" s="50"/>
    </row>
    <row r="45" spans="1:19" ht="20.25" customHeight="1">
      <c r="A45" s="90">
        <v>20</v>
      </c>
      <c r="B45" s="91" t="s">
        <v>61</v>
      </c>
      <c r="C45" s="92"/>
      <c r="D45" s="93"/>
      <c r="E45" s="94">
        <f>SUMIF(Rozpocet!O14:O73,512,Rozpocet!I14:I73)</f>
        <v>0</v>
      </c>
      <c r="F45" s="46"/>
      <c r="G45" s="90">
        <v>21</v>
      </c>
      <c r="H45" s="91" t="s">
        <v>62</v>
      </c>
      <c r="I45" s="93"/>
      <c r="J45" s="95">
        <v>0</v>
      </c>
      <c r="K45" s="96">
        <f>M49</f>
        <v>21</v>
      </c>
      <c r="L45" s="90">
        <v>22</v>
      </c>
      <c r="M45" s="91" t="s">
        <v>63</v>
      </c>
      <c r="N45" s="92"/>
      <c r="O45" s="92"/>
      <c r="P45" s="92"/>
      <c r="Q45" s="93"/>
      <c r="R45" s="94">
        <f>SUMIF(Rozpocet!O14:O73,"&lt;4",Rozpocet!I14:I73)+SUMIF(Rozpocet!O14:O73,"&gt;1024",Rozpocet!I14:I73)</f>
        <v>0</v>
      </c>
      <c r="S45" s="46"/>
    </row>
    <row r="46" spans="1:19" ht="20.25" customHeight="1">
      <c r="A46" s="97" t="s">
        <v>21</v>
      </c>
      <c r="B46" s="13"/>
      <c r="C46" s="13"/>
      <c r="D46" s="13"/>
      <c r="E46" s="13"/>
      <c r="F46" s="98"/>
      <c r="G46" s="99"/>
      <c r="H46" s="13"/>
      <c r="I46" s="13"/>
      <c r="J46" s="13"/>
      <c r="K46" s="13"/>
      <c r="L46" s="66" t="s">
        <v>64</v>
      </c>
      <c r="M46" s="53"/>
      <c r="N46" s="68" t="s">
        <v>65</v>
      </c>
      <c r="O46" s="52"/>
      <c r="P46" s="52"/>
      <c r="Q46" s="52"/>
      <c r="R46" s="52"/>
      <c r="S46" s="55"/>
    </row>
    <row r="47" spans="1:19" ht="20.25" customHeight="1">
      <c r="A47" s="15"/>
      <c r="B47" s="16"/>
      <c r="C47" s="16"/>
      <c r="D47" s="16"/>
      <c r="E47" s="16"/>
      <c r="F47" s="22"/>
      <c r="G47" s="100"/>
      <c r="H47" s="16"/>
      <c r="I47" s="16"/>
      <c r="J47" s="16"/>
      <c r="K47" s="16"/>
      <c r="L47" s="72">
        <v>23</v>
      </c>
      <c r="M47" s="77" t="s">
        <v>66</v>
      </c>
      <c r="N47" s="40"/>
      <c r="O47" s="40"/>
      <c r="P47" s="40"/>
      <c r="Q47" s="76"/>
      <c r="R47" s="86">
        <f>ROUND(E44+J44+R44+E45+J45+R45,2)</f>
        <v>0</v>
      </c>
      <c r="S47" s="101">
        <f>E44+J44+R44+E45+J45+R45</f>
        <v>0</v>
      </c>
    </row>
    <row r="48" spans="1:19" ht="20.25" customHeight="1">
      <c r="A48" s="102" t="s">
        <v>67</v>
      </c>
      <c r="B48" s="36"/>
      <c r="C48" s="36"/>
      <c r="D48" s="36"/>
      <c r="E48" s="36"/>
      <c r="F48" s="37"/>
      <c r="G48" s="103" t="s">
        <v>68</v>
      </c>
      <c r="H48" s="36"/>
      <c r="I48" s="36"/>
      <c r="J48" s="36"/>
      <c r="K48" s="36"/>
      <c r="L48" s="72">
        <v>24</v>
      </c>
      <c r="M48" s="104">
        <v>15</v>
      </c>
      <c r="N48" s="37" t="s">
        <v>47</v>
      </c>
      <c r="O48" s="105">
        <f>R47-O49</f>
        <v>0</v>
      </c>
      <c r="P48" s="40" t="s">
        <v>69</v>
      </c>
      <c r="Q48" s="33"/>
      <c r="R48" s="106">
        <f>ROUNDUP(O48*M48/100,1)</f>
        <v>0</v>
      </c>
      <c r="S48" s="107">
        <f>O48*M48/100</f>
        <v>0</v>
      </c>
    </row>
    <row r="49" spans="1:19" ht="20.25" customHeight="1">
      <c r="A49" s="108" t="s">
        <v>18</v>
      </c>
      <c r="B49" s="29"/>
      <c r="C49" s="29"/>
      <c r="D49" s="29"/>
      <c r="E49" s="29"/>
      <c r="F49" s="19"/>
      <c r="G49" s="109"/>
      <c r="H49" s="29"/>
      <c r="I49" s="29"/>
      <c r="J49" s="29"/>
      <c r="K49" s="29"/>
      <c r="L49" s="72">
        <v>25</v>
      </c>
      <c r="M49" s="110">
        <v>21</v>
      </c>
      <c r="N49" s="33" t="s">
        <v>47</v>
      </c>
      <c r="O49" s="105">
        <f>ROUND(SUMIF(Rozpocet!N14:N73,M49,Rozpocet!I14:I73)+SUMIF(P38:P42,M49,R38:R42)+IF(K45=M49,J45,0),2)</f>
        <v>0</v>
      </c>
      <c r="P49" s="40" t="s">
        <v>69</v>
      </c>
      <c r="Q49" s="33"/>
      <c r="R49" s="75">
        <f>ROUNDUP(O49*M49/100,1)</f>
        <v>0</v>
      </c>
      <c r="S49" s="111">
        <f>O49*M49/100</f>
        <v>0</v>
      </c>
    </row>
    <row r="50" spans="1:19" ht="20.25" customHeight="1">
      <c r="A50" s="15"/>
      <c r="B50" s="16"/>
      <c r="C50" s="16"/>
      <c r="D50" s="16"/>
      <c r="E50" s="16"/>
      <c r="F50" s="22"/>
      <c r="G50" s="100"/>
      <c r="H50" s="16"/>
      <c r="I50" s="16"/>
      <c r="J50" s="16"/>
      <c r="K50" s="16"/>
      <c r="L50" s="90">
        <v>26</v>
      </c>
      <c r="M50" s="112" t="s">
        <v>70</v>
      </c>
      <c r="N50" s="92"/>
      <c r="O50" s="92"/>
      <c r="P50" s="92"/>
      <c r="Q50" s="113"/>
      <c r="R50" s="114">
        <f>R47+R48+R49</f>
        <v>0</v>
      </c>
      <c r="S50" s="115"/>
    </row>
    <row r="51" spans="1:19" ht="20.25" customHeight="1">
      <c r="A51" s="102" t="s">
        <v>67</v>
      </c>
      <c r="B51" s="36"/>
      <c r="C51" s="36"/>
      <c r="D51" s="36"/>
      <c r="E51" s="36"/>
      <c r="F51" s="37"/>
      <c r="G51" s="103" t="s">
        <v>68</v>
      </c>
      <c r="H51" s="36"/>
      <c r="I51" s="36"/>
      <c r="J51" s="36"/>
      <c r="K51" s="36"/>
      <c r="L51" s="66" t="s">
        <v>71</v>
      </c>
      <c r="M51" s="53"/>
      <c r="N51" s="68" t="s">
        <v>72</v>
      </c>
      <c r="O51" s="52"/>
      <c r="P51" s="52"/>
      <c r="Q51" s="52"/>
      <c r="R51" s="116"/>
      <c r="S51" s="55"/>
    </row>
    <row r="52" spans="1:19" ht="20.25" customHeight="1">
      <c r="A52" s="108" t="s">
        <v>22</v>
      </c>
      <c r="B52" s="29"/>
      <c r="C52" s="29"/>
      <c r="D52" s="29"/>
      <c r="E52" s="29"/>
      <c r="F52" s="19"/>
      <c r="G52" s="109"/>
      <c r="H52" s="29"/>
      <c r="I52" s="29"/>
      <c r="J52" s="29"/>
      <c r="K52" s="29"/>
      <c r="L52" s="72">
        <v>27</v>
      </c>
      <c r="M52" s="77" t="s">
        <v>73</v>
      </c>
      <c r="N52" s="40"/>
      <c r="O52" s="40"/>
      <c r="P52" s="40"/>
      <c r="Q52" s="33"/>
      <c r="R52" s="75">
        <v>0</v>
      </c>
      <c r="S52" s="76"/>
    </row>
    <row r="53" spans="1:19" ht="20.25" customHeight="1">
      <c r="A53" s="15"/>
      <c r="B53" s="16"/>
      <c r="C53" s="16"/>
      <c r="D53" s="16"/>
      <c r="E53" s="16"/>
      <c r="F53" s="22"/>
      <c r="G53" s="100"/>
      <c r="H53" s="16"/>
      <c r="I53" s="16"/>
      <c r="J53" s="16"/>
      <c r="K53" s="16"/>
      <c r="L53" s="72">
        <v>28</v>
      </c>
      <c r="M53" s="77" t="s">
        <v>74</v>
      </c>
      <c r="N53" s="40"/>
      <c r="O53" s="40"/>
      <c r="P53" s="40"/>
      <c r="Q53" s="33"/>
      <c r="R53" s="75">
        <v>0</v>
      </c>
      <c r="S53" s="76"/>
    </row>
    <row r="54" spans="1:19" ht="20.25" customHeight="1">
      <c r="A54" s="117" t="s">
        <v>67</v>
      </c>
      <c r="B54" s="45"/>
      <c r="C54" s="45"/>
      <c r="D54" s="45"/>
      <c r="E54" s="45"/>
      <c r="F54" s="118"/>
      <c r="G54" s="119" t="s">
        <v>68</v>
      </c>
      <c r="H54" s="45"/>
      <c r="I54" s="45"/>
      <c r="J54" s="45"/>
      <c r="K54" s="45"/>
      <c r="L54" s="90">
        <v>29</v>
      </c>
      <c r="M54" s="91" t="s">
        <v>75</v>
      </c>
      <c r="N54" s="92"/>
      <c r="O54" s="92"/>
      <c r="P54" s="92"/>
      <c r="Q54" s="93"/>
      <c r="R54" s="59">
        <v>0</v>
      </c>
      <c r="S54" s="120"/>
    </row>
  </sheetData>
  <sheetProtection password="C4EB" sheet="1" objects="1" scenarios="1"/>
  <protectedRanges>
    <protectedRange sqref="Y36 E28:J29 O28 I31 G31:I31 O31" name="Oblast1"/>
  </protectedRanges>
  <mergeCells count="4">
    <mergeCell ref="E5:J5"/>
    <mergeCell ref="E7:J7"/>
    <mergeCell ref="E9:J9"/>
    <mergeCell ref="P9:R9"/>
  </mergeCells>
  <printOptions verticalCentered="1"/>
  <pageMargins left="0.5902777777777778" right="0.5902777777777778" top="0.9055555555555556" bottom="0.9055555555555556" header="0.5118055555555555" footer="0.511805555555555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21" t="s">
        <v>76</v>
      </c>
      <c r="B1" s="122"/>
      <c r="C1" s="122"/>
      <c r="D1" s="122"/>
      <c r="E1" s="122"/>
    </row>
    <row r="2" spans="1:5" ht="12" customHeight="1">
      <c r="A2" s="123" t="s">
        <v>77</v>
      </c>
      <c r="B2" s="38" t="str">
        <f>'Krycí list'!E5</f>
        <v>Zlepšení tepelně technických vlastností penzionu na ulici J.K. Tyla č. p. 418 ve Valašském Meziříčí</v>
      </c>
      <c r="C2" s="43"/>
      <c r="D2" s="43"/>
      <c r="E2" s="43"/>
    </row>
    <row r="3" spans="1:5" ht="12" customHeight="1">
      <c r="A3" s="123" t="s">
        <v>78</v>
      </c>
      <c r="B3" s="38" t="str">
        <f>'Krycí list'!E7</f>
        <v>Dokumentace pro provedení stavby - DPS</v>
      </c>
      <c r="C3" s="124"/>
      <c r="D3" s="38"/>
      <c r="E3" s="125"/>
    </row>
    <row r="4" spans="1:5" ht="12" customHeight="1">
      <c r="A4" s="123" t="s">
        <v>79</v>
      </c>
      <c r="B4" s="38" t="str">
        <f>'Krycí list'!E9</f>
        <v> </v>
      </c>
      <c r="C4" s="124"/>
      <c r="D4" s="38"/>
      <c r="E4" s="125"/>
    </row>
    <row r="5" spans="1:5" ht="12" customHeight="1">
      <c r="A5" s="38" t="s">
        <v>80</v>
      </c>
      <c r="B5" s="38" t="str">
        <f>'Krycí list'!P5</f>
        <v> </v>
      </c>
      <c r="C5" s="124"/>
      <c r="D5" s="38"/>
      <c r="E5" s="125"/>
    </row>
    <row r="6" spans="1:5" ht="6" customHeight="1">
      <c r="A6" s="38"/>
      <c r="B6" s="38"/>
      <c r="C6" s="124"/>
      <c r="D6" s="38"/>
      <c r="E6" s="125"/>
    </row>
    <row r="7" spans="1:5" ht="12" customHeight="1">
      <c r="A7" s="38" t="s">
        <v>81</v>
      </c>
      <c r="B7" s="38" t="str">
        <f>'Krycí list'!E26</f>
        <v>Město Valašské Meziříčí, Náměstí 7, 757 01,Valašské Meziříčí</v>
      </c>
      <c r="C7" s="124"/>
      <c r="D7" s="38"/>
      <c r="E7" s="125"/>
    </row>
    <row r="8" spans="1:5" ht="12" customHeight="1">
      <c r="A8" s="38" t="s">
        <v>82</v>
      </c>
      <c r="B8" s="38" t="str">
        <f>'Krycí list'!E28</f>
        <v>ASA Expert a.s., Ostrava</v>
      </c>
      <c r="C8" s="124"/>
      <c r="D8" s="38"/>
      <c r="E8" s="125"/>
    </row>
    <row r="9" spans="1:5" ht="12" customHeight="1">
      <c r="A9" s="38" t="s">
        <v>83</v>
      </c>
      <c r="B9" s="38" t="s">
        <v>84</v>
      </c>
      <c r="C9" s="124"/>
      <c r="D9" s="38"/>
      <c r="E9" s="125"/>
    </row>
    <row r="10" spans="1:5" ht="6" customHeight="1">
      <c r="A10" s="122"/>
      <c r="B10" s="122"/>
      <c r="C10" s="122"/>
      <c r="D10" s="122"/>
      <c r="E10" s="122"/>
    </row>
    <row r="11" spans="1:5" ht="12" customHeight="1">
      <c r="A11" s="126" t="s">
        <v>85</v>
      </c>
      <c r="B11" s="127" t="s">
        <v>86</v>
      </c>
      <c r="C11" s="128" t="s">
        <v>87</v>
      </c>
      <c r="D11" s="129" t="s">
        <v>88</v>
      </c>
      <c r="E11" s="128" t="s">
        <v>89</v>
      </c>
    </row>
    <row r="12" spans="1:5" ht="12" customHeight="1">
      <c r="A12" s="130">
        <v>1</v>
      </c>
      <c r="B12" s="131">
        <v>2</v>
      </c>
      <c r="C12" s="132">
        <v>3</v>
      </c>
      <c r="D12" s="133">
        <v>4</v>
      </c>
      <c r="E12" s="132">
        <v>5</v>
      </c>
    </row>
    <row r="13" spans="1:5" ht="3.75" customHeight="1">
      <c r="A13" s="134"/>
      <c r="B13" s="135"/>
      <c r="C13" s="135"/>
      <c r="D13" s="135"/>
      <c r="E13" s="136"/>
    </row>
    <row r="14" spans="1:5" s="138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0</v>
      </c>
      <c r="E14" s="140">
        <f>Rozpocet!M14</f>
        <v>0</v>
      </c>
    </row>
    <row r="15" spans="1:5" s="138" customFormat="1" ht="12.75" customHeight="1">
      <c r="A15" s="137" t="str">
        <f>Rozpocet!D15</f>
        <v>1</v>
      </c>
      <c r="B15" s="138" t="str">
        <f>Rozpocet!E15</f>
        <v>Zemní práce</v>
      </c>
      <c r="C15" s="139">
        <f>Rozpocet!I15</f>
        <v>0</v>
      </c>
      <c r="D15" s="140">
        <f>Rozpocet!K15</f>
        <v>0</v>
      </c>
      <c r="E15" s="140">
        <f>Rozpocet!M15</f>
        <v>0</v>
      </c>
    </row>
    <row r="16" spans="1:5" s="138" customFormat="1" ht="12.75" customHeight="1">
      <c r="A16" s="137" t="str">
        <f>Rozpocet!D19</f>
        <v>469</v>
      </c>
      <c r="B16" s="138" t="str">
        <f>Rozpocet!E19</f>
        <v>Stavební práce při elektromontážích</v>
      </c>
      <c r="C16" s="139">
        <f>Rozpocet!I19</f>
        <v>0</v>
      </c>
      <c r="D16" s="140">
        <f>Rozpocet!K19</f>
        <v>0</v>
      </c>
      <c r="E16" s="140">
        <f>Rozpocet!M19</f>
        <v>0</v>
      </c>
    </row>
    <row r="17" spans="1:5" s="138" customFormat="1" ht="12.75" customHeight="1">
      <c r="A17" s="137" t="str">
        <f>Rozpocet!D24</f>
        <v>5</v>
      </c>
      <c r="B17" s="138" t="str">
        <f>Rozpocet!E24</f>
        <v>Komunikace</v>
      </c>
      <c r="C17" s="139">
        <f>Rozpocet!I24</f>
        <v>0</v>
      </c>
      <c r="D17" s="140">
        <f>Rozpocet!K24</f>
        <v>0</v>
      </c>
      <c r="E17" s="140">
        <f>Rozpocet!M24</f>
        <v>0</v>
      </c>
    </row>
    <row r="18" spans="1:5" s="138" customFormat="1" ht="12.75" customHeight="1">
      <c r="A18" s="137" t="str">
        <f>Rozpocet!D27</f>
        <v>PSV</v>
      </c>
      <c r="B18" s="138" t="str">
        <f>Rozpocet!E27</f>
        <v>Práce a dodávky PSV</v>
      </c>
      <c r="C18" s="139">
        <f>Rozpocet!I27</f>
        <v>0</v>
      </c>
      <c r="D18" s="140">
        <f>Rozpocet!K27</f>
        <v>1.47387</v>
      </c>
      <c r="E18" s="140">
        <f>Rozpocet!M27</f>
        <v>0</v>
      </c>
    </row>
    <row r="19" spans="1:5" s="138" customFormat="1" ht="12.75" customHeight="1">
      <c r="A19" s="137" t="str">
        <f>Rozpocet!D28</f>
        <v>740</v>
      </c>
      <c r="B19" s="138" t="str">
        <f>Rozpocet!E28</f>
        <v>Elektromontáže - zkoušky a revize</v>
      </c>
      <c r="C19" s="139">
        <f>Rozpocet!I28</f>
        <v>0</v>
      </c>
      <c r="D19" s="140">
        <f>Rozpocet!K28</f>
        <v>0</v>
      </c>
      <c r="E19" s="140">
        <f>Rozpocet!M28</f>
        <v>0</v>
      </c>
    </row>
    <row r="20" spans="1:5" s="138" customFormat="1" ht="12.75" customHeight="1">
      <c r="A20" s="137" t="str">
        <f>Rozpocet!D30</f>
        <v>743</v>
      </c>
      <c r="B20" s="138" t="str">
        <f>Rozpocet!E30</f>
        <v>Elektromontáže - hrubá montáž</v>
      </c>
      <c r="C20" s="139">
        <f>Rozpocet!I30</f>
        <v>0</v>
      </c>
      <c r="D20" s="140">
        <f>Rozpocet!K30</f>
        <v>1.47387</v>
      </c>
      <c r="E20" s="140">
        <f>Rozpocet!M30</f>
        <v>0</v>
      </c>
    </row>
    <row r="21" spans="2:5" s="141" customFormat="1" ht="12.75" customHeight="1">
      <c r="B21" s="141" t="s">
        <v>90</v>
      </c>
      <c r="C21" s="142">
        <f>Rozpocet!I73</f>
        <v>0</v>
      </c>
      <c r="D21" s="143">
        <f>Rozpocet!K73</f>
        <v>1.47387</v>
      </c>
      <c r="E21" s="143">
        <f>Rozpocet!M73</f>
        <v>0</v>
      </c>
    </row>
  </sheetData>
  <sheetProtection password="C4EB" sheet="1" selectLockedCells="1" selectUnlockedCells="1"/>
  <printOptions horizontalCentered="1"/>
  <pageMargins left="1.1020833333333333" right="1.1020833333333333" top="0.7875" bottom="0.7875" header="0.5118055555555555" footer="0.5118055555555555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A34" sqref="AA34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19" width="0" style="1" hidden="1" customWidth="1"/>
    <col min="20" max="16384" width="9.140625" style="1" customWidth="1"/>
  </cols>
  <sheetData>
    <row r="1" spans="1:16" ht="18" customHeight="1">
      <c r="A1" s="121" t="s">
        <v>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5"/>
    </row>
    <row r="2" spans="1:16" ht="11.25" customHeight="1">
      <c r="A2" s="123" t="s">
        <v>77</v>
      </c>
      <c r="B2" s="38"/>
      <c r="C2" s="38" t="str">
        <f>'Krycí list'!E5</f>
        <v>Zlepšení tepelně technických vlastností penzionu na ulici J.K. Tyla č. p. 418 ve Valašském Meziříčí</v>
      </c>
      <c r="D2" s="38"/>
      <c r="E2" s="38"/>
      <c r="F2" s="38"/>
      <c r="G2" s="38"/>
      <c r="H2" s="38"/>
      <c r="I2" s="38"/>
      <c r="J2" s="38"/>
      <c r="K2" s="38"/>
      <c r="L2" s="144"/>
      <c r="M2" s="144"/>
      <c r="N2" s="144"/>
      <c r="O2" s="145"/>
      <c r="P2" s="145"/>
    </row>
    <row r="3" spans="1:16" ht="11.25" customHeight="1">
      <c r="A3" s="123" t="s">
        <v>78</v>
      </c>
      <c r="B3" s="38"/>
      <c r="C3" s="38" t="str">
        <f>'Krycí list'!E7</f>
        <v>Dokumentace pro provedení stavby - DPS</v>
      </c>
      <c r="D3" s="38"/>
      <c r="E3" s="38"/>
      <c r="F3" s="38"/>
      <c r="G3" s="38"/>
      <c r="H3" s="38"/>
      <c r="I3" s="38"/>
      <c r="J3" s="38"/>
      <c r="K3" s="38"/>
      <c r="L3" s="144"/>
      <c r="M3" s="144"/>
      <c r="N3" s="144"/>
      <c r="O3" s="145"/>
      <c r="P3" s="145"/>
    </row>
    <row r="4" spans="1:16" ht="11.25" customHeight="1">
      <c r="A4" s="123" t="s">
        <v>79</v>
      </c>
      <c r="B4" s="38"/>
      <c r="C4" s="38" t="str">
        <f>'Krycí list'!E9</f>
        <v> </v>
      </c>
      <c r="D4" s="38"/>
      <c r="E4" s="38"/>
      <c r="F4" s="38"/>
      <c r="G4" s="38"/>
      <c r="H4" s="38"/>
      <c r="I4" s="38"/>
      <c r="J4" s="38"/>
      <c r="K4" s="38"/>
      <c r="L4" s="144"/>
      <c r="M4" s="144"/>
      <c r="N4" s="144"/>
      <c r="O4" s="145"/>
      <c r="P4" s="145"/>
    </row>
    <row r="5" spans="1:16" ht="11.25" customHeight="1">
      <c r="A5" s="38" t="s">
        <v>92</v>
      </c>
      <c r="B5" s="38"/>
      <c r="C5" s="38" t="str">
        <f>'Krycí list'!P5</f>
        <v> </v>
      </c>
      <c r="D5" s="38"/>
      <c r="E5" s="38"/>
      <c r="F5" s="38"/>
      <c r="G5" s="38"/>
      <c r="H5" s="38"/>
      <c r="I5" s="38"/>
      <c r="J5" s="38"/>
      <c r="K5" s="38"/>
      <c r="L5" s="144"/>
      <c r="M5" s="144"/>
      <c r="N5" s="144"/>
      <c r="O5" s="145"/>
      <c r="P5" s="145"/>
    </row>
    <row r="6" spans="1:16" ht="6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144"/>
      <c r="M6" s="144"/>
      <c r="N6" s="144"/>
      <c r="O6" s="145"/>
      <c r="P6" s="145"/>
    </row>
    <row r="7" spans="1:16" ht="11.25" customHeight="1">
      <c r="A7" s="38" t="s">
        <v>81</v>
      </c>
      <c r="B7" s="38"/>
      <c r="C7" s="38" t="str">
        <f>'Krycí list'!E26</f>
        <v>Město Valašské Meziříčí, Náměstí 7, 757 01,Valašské Meziříčí</v>
      </c>
      <c r="D7" s="38"/>
      <c r="E7" s="38"/>
      <c r="F7" s="38"/>
      <c r="G7" s="38"/>
      <c r="H7" s="38"/>
      <c r="I7" s="38"/>
      <c r="J7" s="38"/>
      <c r="K7" s="38"/>
      <c r="L7" s="144"/>
      <c r="M7" s="144"/>
      <c r="N7" s="144"/>
      <c r="O7" s="145"/>
      <c r="P7" s="145"/>
    </row>
    <row r="8" spans="1:16" ht="11.25" customHeight="1">
      <c r="A8" s="38" t="s">
        <v>82</v>
      </c>
      <c r="B8" s="38"/>
      <c r="C8" s="38" t="str">
        <f>'Krycí list'!E28</f>
        <v>ASA Expert a.s., Ostrava</v>
      </c>
      <c r="D8" s="38"/>
      <c r="E8" s="38"/>
      <c r="F8" s="38"/>
      <c r="G8" s="38"/>
      <c r="H8" s="38"/>
      <c r="I8" s="38"/>
      <c r="J8" s="38"/>
      <c r="K8" s="38"/>
      <c r="L8" s="144"/>
      <c r="M8" s="144"/>
      <c r="N8" s="144"/>
      <c r="O8" s="145"/>
      <c r="P8" s="145"/>
    </row>
    <row r="9" spans="1:16" ht="11.25" customHeight="1">
      <c r="A9" s="38" t="s">
        <v>83</v>
      </c>
      <c r="B9" s="38"/>
      <c r="C9" s="38" t="s">
        <v>84</v>
      </c>
      <c r="D9" s="38"/>
      <c r="E9" s="38"/>
      <c r="F9" s="38"/>
      <c r="G9" s="38"/>
      <c r="H9" s="38"/>
      <c r="I9" s="38"/>
      <c r="J9" s="38"/>
      <c r="K9" s="38"/>
      <c r="L9" s="144"/>
      <c r="M9" s="144"/>
      <c r="N9" s="144"/>
      <c r="O9" s="145"/>
      <c r="P9" s="145"/>
    </row>
    <row r="10" spans="1:16" ht="5.2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45"/>
    </row>
    <row r="11" spans="1:16" ht="21.75" customHeight="1">
      <c r="A11" s="126" t="s">
        <v>93</v>
      </c>
      <c r="B11" s="127" t="s">
        <v>94</v>
      </c>
      <c r="C11" s="127" t="s">
        <v>95</v>
      </c>
      <c r="D11" s="127" t="s">
        <v>96</v>
      </c>
      <c r="E11" s="127" t="s">
        <v>86</v>
      </c>
      <c r="F11" s="127" t="s">
        <v>97</v>
      </c>
      <c r="G11" s="127" t="s">
        <v>98</v>
      </c>
      <c r="H11" s="127" t="s">
        <v>99</v>
      </c>
      <c r="I11" s="127" t="s">
        <v>87</v>
      </c>
      <c r="J11" s="127" t="s">
        <v>100</v>
      </c>
      <c r="K11" s="127" t="s">
        <v>88</v>
      </c>
      <c r="L11" s="127" t="s">
        <v>101</v>
      </c>
      <c r="M11" s="127" t="s">
        <v>102</v>
      </c>
      <c r="N11" s="128" t="s">
        <v>103</v>
      </c>
      <c r="O11" s="146" t="s">
        <v>104</v>
      </c>
      <c r="P11" s="147" t="s">
        <v>105</v>
      </c>
    </row>
    <row r="12" spans="1:16" ht="11.25" customHeight="1">
      <c r="A12" s="130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131">
        <v>8</v>
      </c>
      <c r="I12" s="131">
        <v>9</v>
      </c>
      <c r="J12" s="131"/>
      <c r="K12" s="131"/>
      <c r="L12" s="131"/>
      <c r="M12" s="131"/>
      <c r="N12" s="132">
        <v>10</v>
      </c>
      <c r="O12" s="148">
        <v>11</v>
      </c>
      <c r="P12" s="149">
        <v>12</v>
      </c>
    </row>
    <row r="13" spans="1:16" ht="3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50"/>
    </row>
    <row r="14" spans="1:16" s="138" customFormat="1" ht="12.75" customHeight="1" hidden="1">
      <c r="A14" s="151"/>
      <c r="B14" s="152" t="s">
        <v>64</v>
      </c>
      <c r="C14" s="151"/>
      <c r="D14" s="151" t="s">
        <v>43</v>
      </c>
      <c r="E14" s="151" t="s">
        <v>106</v>
      </c>
      <c r="F14" s="151"/>
      <c r="G14" s="151"/>
      <c r="H14" s="151"/>
      <c r="I14" s="153">
        <f>I15+I19+I24</f>
        <v>0</v>
      </c>
      <c r="J14" s="151"/>
      <c r="K14" s="154">
        <f>K15+K19+K24</f>
        <v>0</v>
      </c>
      <c r="L14" s="151"/>
      <c r="M14" s="154">
        <f>M15+M19+M24</f>
        <v>0</v>
      </c>
      <c r="N14" s="151"/>
      <c r="P14" s="138" t="s">
        <v>107</v>
      </c>
    </row>
    <row r="15" spans="2:16" s="138" customFormat="1" ht="12.75" customHeight="1" hidden="1">
      <c r="B15" s="137" t="s">
        <v>64</v>
      </c>
      <c r="D15" s="138" t="s">
        <v>108</v>
      </c>
      <c r="E15" s="138" t="s">
        <v>109</v>
      </c>
      <c r="I15" s="139">
        <f>SUM(I16:I18)</f>
        <v>0</v>
      </c>
      <c r="K15" s="140">
        <f>SUM(K16:K18)</f>
        <v>0</v>
      </c>
      <c r="M15" s="140">
        <f>SUM(M16:M18)</f>
        <v>0</v>
      </c>
      <c r="P15" s="138" t="s">
        <v>108</v>
      </c>
    </row>
    <row r="16" spans="1:16" s="16" customFormat="1" ht="13.5" customHeight="1" hidden="1">
      <c r="A16" s="155" t="s">
        <v>108</v>
      </c>
      <c r="B16" s="155" t="s">
        <v>110</v>
      </c>
      <c r="C16" s="155" t="s">
        <v>111</v>
      </c>
      <c r="D16" s="156" t="s">
        <v>112</v>
      </c>
      <c r="E16" s="157" t="s">
        <v>113</v>
      </c>
      <c r="F16" s="155" t="s">
        <v>114</v>
      </c>
      <c r="G16" s="158">
        <v>0</v>
      </c>
      <c r="H16" s="159">
        <v>32.4</v>
      </c>
      <c r="I16" s="159">
        <f>ROUND(G16*H16,2)</f>
        <v>0</v>
      </c>
      <c r="J16" s="160">
        <v>0</v>
      </c>
      <c r="K16" s="158">
        <f>G16*J16</f>
        <v>0</v>
      </c>
      <c r="L16" s="160">
        <v>0</v>
      </c>
      <c r="M16" s="158">
        <f>G16*L16</f>
        <v>0</v>
      </c>
      <c r="N16" s="161">
        <v>21</v>
      </c>
      <c r="O16" s="162">
        <v>4</v>
      </c>
      <c r="P16" s="16" t="s">
        <v>115</v>
      </c>
    </row>
    <row r="17" spans="1:16" s="16" customFormat="1" ht="13.5" customHeight="1" hidden="1">
      <c r="A17" s="155" t="s">
        <v>115</v>
      </c>
      <c r="B17" s="155" t="s">
        <v>116</v>
      </c>
      <c r="C17" s="155" t="s">
        <v>117</v>
      </c>
      <c r="D17" s="156" t="s">
        <v>118</v>
      </c>
      <c r="E17" s="157" t="s">
        <v>119</v>
      </c>
      <c r="F17" s="155" t="s">
        <v>120</v>
      </c>
      <c r="G17" s="158">
        <v>0</v>
      </c>
      <c r="H17" s="159">
        <v>84.5</v>
      </c>
      <c r="I17" s="159">
        <f>ROUND(G17*H17,2)</f>
        <v>0</v>
      </c>
      <c r="J17" s="160">
        <v>0.001</v>
      </c>
      <c r="K17" s="158">
        <f>G17*J17</f>
        <v>0</v>
      </c>
      <c r="L17" s="160">
        <v>0</v>
      </c>
      <c r="M17" s="158">
        <f>G17*L17</f>
        <v>0</v>
      </c>
      <c r="N17" s="161">
        <v>21</v>
      </c>
      <c r="O17" s="162">
        <v>8</v>
      </c>
      <c r="P17" s="16" t="s">
        <v>115</v>
      </c>
    </row>
    <row r="18" spans="1:16" s="16" customFormat="1" ht="13.5" customHeight="1" hidden="1">
      <c r="A18" s="155" t="s">
        <v>121</v>
      </c>
      <c r="B18" s="155" t="s">
        <v>110</v>
      </c>
      <c r="C18" s="155" t="s">
        <v>122</v>
      </c>
      <c r="D18" s="156" t="s">
        <v>123</v>
      </c>
      <c r="E18" s="157" t="s">
        <v>124</v>
      </c>
      <c r="F18" s="155" t="s">
        <v>114</v>
      </c>
      <c r="G18" s="158">
        <v>0</v>
      </c>
      <c r="H18" s="159">
        <v>23.8</v>
      </c>
      <c r="I18" s="159">
        <f>ROUND(G18*H18,2)</f>
        <v>0</v>
      </c>
      <c r="J18" s="160">
        <v>0</v>
      </c>
      <c r="K18" s="158">
        <f>G18*J18</f>
        <v>0</v>
      </c>
      <c r="L18" s="160">
        <v>0</v>
      </c>
      <c r="M18" s="158">
        <f>G18*L18</f>
        <v>0</v>
      </c>
      <c r="N18" s="161">
        <v>21</v>
      </c>
      <c r="O18" s="162">
        <v>4</v>
      </c>
      <c r="P18" s="16" t="s">
        <v>115</v>
      </c>
    </row>
    <row r="19" spans="2:16" s="138" customFormat="1" ht="12.75" customHeight="1" hidden="1">
      <c r="B19" s="137" t="s">
        <v>64</v>
      </c>
      <c r="D19" s="138" t="s">
        <v>125</v>
      </c>
      <c r="E19" s="138" t="s">
        <v>126</v>
      </c>
      <c r="I19" s="139">
        <f>SUM(I20:I23)</f>
        <v>0</v>
      </c>
      <c r="K19" s="140">
        <f>SUM(K20:K23)</f>
        <v>0</v>
      </c>
      <c r="M19" s="140">
        <f>SUM(M20:M23)</f>
        <v>0</v>
      </c>
      <c r="P19" s="138" t="s">
        <v>108</v>
      </c>
    </row>
    <row r="20" spans="1:16" s="16" customFormat="1" ht="13.5" customHeight="1" hidden="1">
      <c r="A20" s="155" t="s">
        <v>127</v>
      </c>
      <c r="B20" s="155" t="s">
        <v>110</v>
      </c>
      <c r="C20" s="155" t="s">
        <v>125</v>
      </c>
      <c r="D20" s="156" t="s">
        <v>128</v>
      </c>
      <c r="E20" s="157" t="s">
        <v>129</v>
      </c>
      <c r="F20" s="155" t="s">
        <v>130</v>
      </c>
      <c r="G20" s="158">
        <v>0</v>
      </c>
      <c r="H20" s="159">
        <v>129</v>
      </c>
      <c r="I20" s="159">
        <f>ROUND(G20*H20,2)</f>
        <v>0</v>
      </c>
      <c r="J20" s="160">
        <v>0</v>
      </c>
      <c r="K20" s="158">
        <f>G20*J20</f>
        <v>0</v>
      </c>
      <c r="L20" s="160">
        <v>0</v>
      </c>
      <c r="M20" s="158">
        <f>G20*L20</f>
        <v>0</v>
      </c>
      <c r="N20" s="161">
        <v>21</v>
      </c>
      <c r="O20" s="162">
        <v>4</v>
      </c>
      <c r="P20" s="16" t="s">
        <v>115</v>
      </c>
    </row>
    <row r="21" spans="1:16" s="16" customFormat="1" ht="13.5" customHeight="1" hidden="1">
      <c r="A21" s="155" t="s">
        <v>131</v>
      </c>
      <c r="B21" s="155" t="s">
        <v>110</v>
      </c>
      <c r="C21" s="155" t="s">
        <v>125</v>
      </c>
      <c r="D21" s="156" t="s">
        <v>132</v>
      </c>
      <c r="E21" s="157" t="s">
        <v>133</v>
      </c>
      <c r="F21" s="155" t="s">
        <v>130</v>
      </c>
      <c r="G21" s="158">
        <v>0</v>
      </c>
      <c r="H21" s="159">
        <v>74.8</v>
      </c>
      <c r="I21" s="159">
        <f>ROUND(G21*H21,2)</f>
        <v>0</v>
      </c>
      <c r="J21" s="160">
        <v>0</v>
      </c>
      <c r="K21" s="158">
        <f>G21*J21</f>
        <v>0</v>
      </c>
      <c r="L21" s="160">
        <v>0</v>
      </c>
      <c r="M21" s="158">
        <f>G21*L21</f>
        <v>0</v>
      </c>
      <c r="N21" s="161">
        <v>21</v>
      </c>
      <c r="O21" s="162">
        <v>4</v>
      </c>
      <c r="P21" s="16" t="s">
        <v>115</v>
      </c>
    </row>
    <row r="22" spans="1:16" s="16" customFormat="1" ht="13.5" customHeight="1" hidden="1">
      <c r="A22" s="155" t="s">
        <v>134</v>
      </c>
      <c r="B22" s="155" t="s">
        <v>110</v>
      </c>
      <c r="C22" s="155" t="s">
        <v>125</v>
      </c>
      <c r="D22" s="156" t="s">
        <v>135</v>
      </c>
      <c r="E22" s="157" t="s">
        <v>136</v>
      </c>
      <c r="F22" s="155" t="s">
        <v>130</v>
      </c>
      <c r="G22" s="158">
        <v>0</v>
      </c>
      <c r="H22" s="159">
        <v>11.5</v>
      </c>
      <c r="I22" s="159">
        <f>ROUND(G22*H22,2)</f>
        <v>0</v>
      </c>
      <c r="J22" s="160">
        <v>0.00012</v>
      </c>
      <c r="K22" s="158">
        <f>G22*J22</f>
        <v>0</v>
      </c>
      <c r="L22" s="160">
        <v>0</v>
      </c>
      <c r="M22" s="158">
        <f>G22*L22</f>
        <v>0</v>
      </c>
      <c r="N22" s="161">
        <v>21</v>
      </c>
      <c r="O22" s="162">
        <v>4</v>
      </c>
      <c r="P22" s="16" t="s">
        <v>115</v>
      </c>
    </row>
    <row r="23" spans="1:16" s="16" customFormat="1" ht="13.5" customHeight="1" hidden="1">
      <c r="A23" s="155" t="s">
        <v>137</v>
      </c>
      <c r="B23" s="155" t="s">
        <v>116</v>
      </c>
      <c r="C23" s="155" t="s">
        <v>117</v>
      </c>
      <c r="D23" s="156" t="s">
        <v>138</v>
      </c>
      <c r="E23" s="157" t="s">
        <v>139</v>
      </c>
      <c r="F23" s="155" t="s">
        <v>130</v>
      </c>
      <c r="G23" s="158">
        <v>0</v>
      </c>
      <c r="H23" s="159">
        <v>4.2</v>
      </c>
      <c r="I23" s="159">
        <f>ROUND(G23*H23,2)</f>
        <v>0</v>
      </c>
      <c r="J23" s="160">
        <v>2E-05</v>
      </c>
      <c r="K23" s="158">
        <f>G23*J23</f>
        <v>0</v>
      </c>
      <c r="L23" s="160">
        <v>0</v>
      </c>
      <c r="M23" s="158">
        <f>G23*L23</f>
        <v>0</v>
      </c>
      <c r="N23" s="161">
        <v>21</v>
      </c>
      <c r="O23" s="162">
        <v>8</v>
      </c>
      <c r="P23" s="16" t="s">
        <v>115</v>
      </c>
    </row>
    <row r="24" spans="2:16" s="138" customFormat="1" ht="12.75" customHeight="1" hidden="1">
      <c r="B24" s="137" t="s">
        <v>64</v>
      </c>
      <c r="D24" s="138" t="s">
        <v>131</v>
      </c>
      <c r="E24" s="138" t="s">
        <v>140</v>
      </c>
      <c r="I24" s="139">
        <f>SUM(I25:I26)</f>
        <v>0</v>
      </c>
      <c r="K24" s="140">
        <f>SUM(K25:K26)</f>
        <v>0</v>
      </c>
      <c r="M24" s="140">
        <f>SUM(M25:M26)</f>
        <v>0</v>
      </c>
      <c r="P24" s="138" t="s">
        <v>108</v>
      </c>
    </row>
    <row r="25" spans="1:16" s="16" customFormat="1" ht="13.5" customHeight="1" hidden="1">
      <c r="A25" s="155" t="s">
        <v>141</v>
      </c>
      <c r="B25" s="155" t="s">
        <v>110</v>
      </c>
      <c r="C25" s="155" t="s">
        <v>142</v>
      </c>
      <c r="D25" s="156" t="s">
        <v>143</v>
      </c>
      <c r="E25" s="157" t="s">
        <v>144</v>
      </c>
      <c r="F25" s="155" t="s">
        <v>114</v>
      </c>
      <c r="G25" s="158">
        <v>0</v>
      </c>
      <c r="H25" s="159">
        <v>204</v>
      </c>
      <c r="I25" s="159">
        <f>ROUND(G25*H25,2)</f>
        <v>0</v>
      </c>
      <c r="J25" s="160">
        <v>0.08425</v>
      </c>
      <c r="K25" s="158">
        <f>G25*J25</f>
        <v>0</v>
      </c>
      <c r="L25" s="160">
        <v>0</v>
      </c>
      <c r="M25" s="158">
        <f>G25*L25</f>
        <v>0</v>
      </c>
      <c r="N25" s="161">
        <v>21</v>
      </c>
      <c r="O25" s="162">
        <v>4</v>
      </c>
      <c r="P25" s="16" t="s">
        <v>115</v>
      </c>
    </row>
    <row r="26" spans="1:16" s="16" customFormat="1" ht="13.5" customHeight="1" hidden="1">
      <c r="A26" s="155" t="s">
        <v>145</v>
      </c>
      <c r="B26" s="155" t="s">
        <v>116</v>
      </c>
      <c r="C26" s="155" t="s">
        <v>117</v>
      </c>
      <c r="D26" s="156" t="s">
        <v>146</v>
      </c>
      <c r="E26" s="157" t="s">
        <v>147</v>
      </c>
      <c r="F26" s="155" t="s">
        <v>114</v>
      </c>
      <c r="G26" s="158">
        <v>0</v>
      </c>
      <c r="H26" s="159">
        <v>366</v>
      </c>
      <c r="I26" s="159">
        <f>ROUND(G26*H26,2)</f>
        <v>0</v>
      </c>
      <c r="J26" s="160">
        <v>0.185</v>
      </c>
      <c r="K26" s="158">
        <f>G26*J26</f>
        <v>0</v>
      </c>
      <c r="L26" s="160">
        <v>0</v>
      </c>
      <c r="M26" s="158">
        <f>G26*L26</f>
        <v>0</v>
      </c>
      <c r="N26" s="161">
        <v>21</v>
      </c>
      <c r="O26" s="162">
        <v>8</v>
      </c>
      <c r="P26" s="16" t="s">
        <v>115</v>
      </c>
    </row>
    <row r="27" spans="2:16" s="138" customFormat="1" ht="12.75" customHeight="1">
      <c r="B27" s="137" t="s">
        <v>64</v>
      </c>
      <c r="D27" s="138" t="s">
        <v>51</v>
      </c>
      <c r="E27" s="138" t="s">
        <v>148</v>
      </c>
      <c r="I27" s="139">
        <f>I28+I30</f>
        <v>0</v>
      </c>
      <c r="K27" s="140">
        <f>K28+K30</f>
        <v>1.47387</v>
      </c>
      <c r="M27" s="140">
        <f>M28+M30</f>
        <v>0</v>
      </c>
      <c r="P27" s="138" t="s">
        <v>107</v>
      </c>
    </row>
    <row r="28" spans="1:16" s="138" customFormat="1" ht="12.75" customHeight="1">
      <c r="A28" s="155">
        <v>1</v>
      </c>
      <c r="B28" s="137" t="s">
        <v>64</v>
      </c>
      <c r="D28" s="138" t="s">
        <v>149</v>
      </c>
      <c r="E28" s="138" t="s">
        <v>150</v>
      </c>
      <c r="I28" s="139">
        <f>I29</f>
        <v>0</v>
      </c>
      <c r="K28" s="140">
        <f>K29</f>
        <v>0</v>
      </c>
      <c r="M28" s="140">
        <f>M29</f>
        <v>0</v>
      </c>
      <c r="P28" s="138" t="s">
        <v>108</v>
      </c>
    </row>
    <row r="29" spans="1:16" s="16" customFormat="1" ht="13.5" customHeight="1">
      <c r="A29" s="155">
        <v>2</v>
      </c>
      <c r="B29" s="155" t="s">
        <v>110</v>
      </c>
      <c r="C29" s="155" t="s">
        <v>151</v>
      </c>
      <c r="D29" s="156" t="s">
        <v>152</v>
      </c>
      <c r="E29" s="157" t="s">
        <v>153</v>
      </c>
      <c r="F29" s="155" t="s">
        <v>154</v>
      </c>
      <c r="G29" s="158">
        <v>1</v>
      </c>
      <c r="H29" s="159">
        <v>0</v>
      </c>
      <c r="I29" s="159">
        <f>ROUND(G29*H29,2)</f>
        <v>0</v>
      </c>
      <c r="J29" s="160">
        <v>0</v>
      </c>
      <c r="K29" s="158">
        <f>G29*J29</f>
        <v>0</v>
      </c>
      <c r="L29" s="160">
        <v>0</v>
      </c>
      <c r="M29" s="158">
        <f>G29*L29</f>
        <v>0</v>
      </c>
      <c r="N29" s="161">
        <v>21</v>
      </c>
      <c r="O29" s="162">
        <v>16</v>
      </c>
      <c r="P29" s="16" t="s">
        <v>115</v>
      </c>
    </row>
    <row r="30" spans="1:16" s="138" customFormat="1" ht="12.75" customHeight="1">
      <c r="A30" s="155">
        <v>3</v>
      </c>
      <c r="B30" s="137" t="s">
        <v>64</v>
      </c>
      <c r="D30" s="138" t="s">
        <v>155</v>
      </c>
      <c r="E30" s="138" t="s">
        <v>156</v>
      </c>
      <c r="I30" s="139">
        <f>SUM(I31:I72)</f>
        <v>0</v>
      </c>
      <c r="K30" s="140">
        <f>SUM(K31:K72)</f>
        <v>1.47387</v>
      </c>
      <c r="M30" s="140">
        <f>SUM(M31:M72)</f>
        <v>0</v>
      </c>
      <c r="P30" s="138" t="s">
        <v>108</v>
      </c>
    </row>
    <row r="31" spans="1:16" s="16" customFormat="1" ht="24" customHeight="1">
      <c r="A31" s="155">
        <v>4</v>
      </c>
      <c r="B31" s="155" t="s">
        <v>110</v>
      </c>
      <c r="C31" s="155" t="s">
        <v>151</v>
      </c>
      <c r="D31" s="156" t="s">
        <v>157</v>
      </c>
      <c r="E31" s="157" t="s">
        <v>158</v>
      </c>
      <c r="F31" s="155" t="s">
        <v>130</v>
      </c>
      <c r="G31" s="158">
        <v>321</v>
      </c>
      <c r="H31" s="159">
        <v>0</v>
      </c>
      <c r="I31" s="159">
        <f aca="true" t="shared" si="0" ref="I31:I72">ROUND(G31*H31,2)</f>
        <v>0</v>
      </c>
      <c r="J31" s="160">
        <v>0</v>
      </c>
      <c r="K31" s="158">
        <f aca="true" t="shared" si="1" ref="K31:K72">G31*J31</f>
        <v>0</v>
      </c>
      <c r="L31" s="160">
        <v>0</v>
      </c>
      <c r="M31" s="158">
        <f aca="true" t="shared" si="2" ref="M31:M72">G31*L31</f>
        <v>0</v>
      </c>
      <c r="N31" s="161">
        <v>21</v>
      </c>
      <c r="O31" s="162">
        <v>16</v>
      </c>
      <c r="P31" s="16" t="s">
        <v>115</v>
      </c>
    </row>
    <row r="32" spans="1:16" s="16" customFormat="1" ht="13.5" customHeight="1">
      <c r="A32" s="155">
        <v>5</v>
      </c>
      <c r="B32" s="155" t="s">
        <v>116</v>
      </c>
      <c r="C32" s="155" t="s">
        <v>117</v>
      </c>
      <c r="D32" s="156" t="s">
        <v>159</v>
      </c>
      <c r="E32" s="157" t="s">
        <v>160</v>
      </c>
      <c r="F32" s="155" t="s">
        <v>120</v>
      </c>
      <c r="G32" s="158">
        <v>304.95</v>
      </c>
      <c r="H32" s="159">
        <v>0</v>
      </c>
      <c r="I32" s="159">
        <f t="shared" si="0"/>
        <v>0</v>
      </c>
      <c r="J32" s="160">
        <v>0.001</v>
      </c>
      <c r="K32" s="158">
        <f t="shared" si="1"/>
        <v>0.30495</v>
      </c>
      <c r="L32" s="160">
        <v>0</v>
      </c>
      <c r="M32" s="158">
        <f t="shared" si="2"/>
        <v>0</v>
      </c>
      <c r="N32" s="161">
        <v>21</v>
      </c>
      <c r="O32" s="162">
        <v>32</v>
      </c>
      <c r="P32" s="16" t="s">
        <v>115</v>
      </c>
    </row>
    <row r="33" spans="1:16" s="16" customFormat="1" ht="13.5" customHeight="1">
      <c r="A33" s="155">
        <v>6</v>
      </c>
      <c r="B33" s="155" t="s">
        <v>110</v>
      </c>
      <c r="C33" s="155" t="s">
        <v>151</v>
      </c>
      <c r="D33" s="156" t="s">
        <v>161</v>
      </c>
      <c r="E33" s="157" t="s">
        <v>162</v>
      </c>
      <c r="F33" s="155" t="s">
        <v>130</v>
      </c>
      <c r="G33" s="158">
        <v>225</v>
      </c>
      <c r="H33" s="159">
        <v>0</v>
      </c>
      <c r="I33" s="159">
        <f t="shared" si="0"/>
        <v>0</v>
      </c>
      <c r="J33" s="160">
        <v>0</v>
      </c>
      <c r="K33" s="158">
        <f t="shared" si="1"/>
        <v>0</v>
      </c>
      <c r="L33" s="160">
        <v>0</v>
      </c>
      <c r="M33" s="158">
        <f t="shared" si="2"/>
        <v>0</v>
      </c>
      <c r="N33" s="161">
        <v>21</v>
      </c>
      <c r="O33" s="162">
        <v>16</v>
      </c>
      <c r="P33" s="16" t="s">
        <v>115</v>
      </c>
    </row>
    <row r="34" spans="1:16" s="16" customFormat="1" ht="13.5" customHeight="1">
      <c r="A34" s="155">
        <v>7</v>
      </c>
      <c r="B34" s="155" t="s">
        <v>116</v>
      </c>
      <c r="C34" s="155" t="s">
        <v>117</v>
      </c>
      <c r="D34" s="156" t="s">
        <v>163</v>
      </c>
      <c r="E34" s="157" t="s">
        <v>164</v>
      </c>
      <c r="F34" s="155" t="s">
        <v>120</v>
      </c>
      <c r="G34" s="158">
        <v>164.3</v>
      </c>
      <c r="H34" s="159">
        <v>0</v>
      </c>
      <c r="I34" s="159">
        <f t="shared" si="0"/>
        <v>0</v>
      </c>
      <c r="J34" s="160">
        <v>0.001</v>
      </c>
      <c r="K34" s="158">
        <f t="shared" si="1"/>
        <v>0.1643</v>
      </c>
      <c r="L34" s="160">
        <v>0</v>
      </c>
      <c r="M34" s="158">
        <f t="shared" si="2"/>
        <v>0</v>
      </c>
      <c r="N34" s="161">
        <v>21</v>
      </c>
      <c r="O34" s="162">
        <v>32</v>
      </c>
      <c r="P34" s="16" t="s">
        <v>115</v>
      </c>
    </row>
    <row r="35" spans="1:16" s="16" customFormat="1" ht="13.5" customHeight="1">
      <c r="A35" s="155">
        <v>8</v>
      </c>
      <c r="B35" s="155" t="s">
        <v>110</v>
      </c>
      <c r="C35" s="155" t="s">
        <v>151</v>
      </c>
      <c r="D35" s="156" t="s">
        <v>165</v>
      </c>
      <c r="E35" s="157" t="s">
        <v>162</v>
      </c>
      <c r="F35" s="155" t="s">
        <v>130</v>
      </c>
      <c r="G35" s="158">
        <v>1144</v>
      </c>
      <c r="H35" s="159">
        <v>0</v>
      </c>
      <c r="I35" s="159">
        <f t="shared" si="0"/>
        <v>0</v>
      </c>
      <c r="J35" s="160">
        <v>0</v>
      </c>
      <c r="K35" s="158">
        <f t="shared" si="1"/>
        <v>0</v>
      </c>
      <c r="L35" s="160">
        <v>0</v>
      </c>
      <c r="M35" s="158">
        <f t="shared" si="2"/>
        <v>0</v>
      </c>
      <c r="N35" s="161">
        <v>21</v>
      </c>
      <c r="O35" s="162">
        <v>16</v>
      </c>
      <c r="P35" s="16" t="s">
        <v>115</v>
      </c>
    </row>
    <row r="36" spans="1:16" s="16" customFormat="1" ht="13.5" customHeight="1">
      <c r="A36" s="155">
        <v>9</v>
      </c>
      <c r="B36" s="155" t="s">
        <v>116</v>
      </c>
      <c r="C36" s="155" t="s">
        <v>117</v>
      </c>
      <c r="D36" s="156" t="s">
        <v>166</v>
      </c>
      <c r="E36" s="157" t="s">
        <v>167</v>
      </c>
      <c r="F36" s="155" t="s">
        <v>120</v>
      </c>
      <c r="G36" s="158">
        <v>149.04</v>
      </c>
      <c r="H36" s="159">
        <v>0</v>
      </c>
      <c r="I36" s="159">
        <f t="shared" si="0"/>
        <v>0</v>
      </c>
      <c r="J36" s="160">
        <v>0.001</v>
      </c>
      <c r="K36" s="158">
        <f t="shared" si="1"/>
        <v>0.14904</v>
      </c>
      <c r="L36" s="160">
        <v>0</v>
      </c>
      <c r="M36" s="158">
        <f t="shared" si="2"/>
        <v>0</v>
      </c>
      <c r="N36" s="161">
        <v>21</v>
      </c>
      <c r="O36" s="162">
        <v>32</v>
      </c>
      <c r="P36" s="16" t="s">
        <v>115</v>
      </c>
    </row>
    <row r="37" spans="1:16" s="16" customFormat="1" ht="13.5" customHeight="1" hidden="1">
      <c r="A37" s="155" t="s">
        <v>168</v>
      </c>
      <c r="B37" s="155" t="s">
        <v>116</v>
      </c>
      <c r="C37" s="155" t="s">
        <v>117</v>
      </c>
      <c r="D37" s="156" t="s">
        <v>169</v>
      </c>
      <c r="E37" s="157" t="s">
        <v>170</v>
      </c>
      <c r="F37" s="155" t="s">
        <v>154</v>
      </c>
      <c r="G37" s="158">
        <v>0</v>
      </c>
      <c r="H37" s="159">
        <v>11.1</v>
      </c>
      <c r="I37" s="159">
        <f t="shared" si="0"/>
        <v>0</v>
      </c>
      <c r="J37" s="160">
        <v>0.00021</v>
      </c>
      <c r="K37" s="158">
        <f t="shared" si="1"/>
        <v>0</v>
      </c>
      <c r="L37" s="160">
        <v>0</v>
      </c>
      <c r="M37" s="158">
        <f t="shared" si="2"/>
        <v>0</v>
      </c>
      <c r="N37" s="161">
        <v>21</v>
      </c>
      <c r="O37" s="162">
        <v>32</v>
      </c>
      <c r="P37" s="16" t="s">
        <v>115</v>
      </c>
    </row>
    <row r="38" spans="1:16" s="16" customFormat="1" ht="13.5" customHeight="1" hidden="1">
      <c r="A38" s="155" t="s">
        <v>171</v>
      </c>
      <c r="B38" s="155" t="s">
        <v>116</v>
      </c>
      <c r="C38" s="155" t="s">
        <v>117</v>
      </c>
      <c r="D38" s="156" t="s">
        <v>172</v>
      </c>
      <c r="E38" s="157" t="s">
        <v>173</v>
      </c>
      <c r="F38" s="155" t="s">
        <v>154</v>
      </c>
      <c r="G38" s="158">
        <v>0</v>
      </c>
      <c r="H38" s="159">
        <v>18.1</v>
      </c>
      <c r="I38" s="159">
        <f t="shared" si="0"/>
        <v>0</v>
      </c>
      <c r="J38" s="160">
        <v>0.00025</v>
      </c>
      <c r="K38" s="158">
        <f t="shared" si="1"/>
        <v>0</v>
      </c>
      <c r="L38" s="160">
        <v>0</v>
      </c>
      <c r="M38" s="158">
        <f t="shared" si="2"/>
        <v>0</v>
      </c>
      <c r="N38" s="161">
        <v>21</v>
      </c>
      <c r="O38" s="162">
        <v>32</v>
      </c>
      <c r="P38" s="16" t="s">
        <v>115</v>
      </c>
    </row>
    <row r="39" spans="1:16" s="16" customFormat="1" ht="13.5" customHeight="1" hidden="1">
      <c r="A39" s="155" t="s">
        <v>174</v>
      </c>
      <c r="B39" s="155" t="s">
        <v>116</v>
      </c>
      <c r="C39" s="155" t="s">
        <v>117</v>
      </c>
      <c r="D39" s="156" t="s">
        <v>175</v>
      </c>
      <c r="E39" s="157" t="s">
        <v>176</v>
      </c>
      <c r="F39" s="155" t="s">
        <v>154</v>
      </c>
      <c r="G39" s="158">
        <v>0</v>
      </c>
      <c r="H39" s="159">
        <v>32.4</v>
      </c>
      <c r="I39" s="159">
        <f t="shared" si="0"/>
        <v>0</v>
      </c>
      <c r="J39" s="160">
        <v>0.00055</v>
      </c>
      <c r="K39" s="158">
        <f t="shared" si="1"/>
        <v>0</v>
      </c>
      <c r="L39" s="160">
        <v>0</v>
      </c>
      <c r="M39" s="158">
        <f t="shared" si="2"/>
        <v>0</v>
      </c>
      <c r="N39" s="161">
        <v>21</v>
      </c>
      <c r="O39" s="162">
        <v>32</v>
      </c>
      <c r="P39" s="16" t="s">
        <v>115</v>
      </c>
    </row>
    <row r="40" spans="1:16" s="16" customFormat="1" ht="13.5" customHeight="1">
      <c r="A40" s="155">
        <v>10</v>
      </c>
      <c r="B40" s="155" t="s">
        <v>116</v>
      </c>
      <c r="C40" s="155" t="s">
        <v>117</v>
      </c>
      <c r="D40" s="156" t="s">
        <v>177</v>
      </c>
      <c r="E40" s="157" t="s">
        <v>178</v>
      </c>
      <c r="F40" s="155" t="s">
        <v>154</v>
      </c>
      <c r="G40" s="158">
        <v>279</v>
      </c>
      <c r="H40" s="159">
        <v>0</v>
      </c>
      <c r="I40" s="159">
        <f t="shared" si="0"/>
        <v>0</v>
      </c>
      <c r="J40" s="160">
        <v>0.001</v>
      </c>
      <c r="K40" s="158">
        <f t="shared" si="1"/>
        <v>0.279</v>
      </c>
      <c r="L40" s="160">
        <v>0</v>
      </c>
      <c r="M40" s="158">
        <f t="shared" si="2"/>
        <v>0</v>
      </c>
      <c r="N40" s="161">
        <v>21</v>
      </c>
      <c r="O40" s="162">
        <v>32</v>
      </c>
      <c r="P40" s="16" t="s">
        <v>115</v>
      </c>
    </row>
    <row r="41" spans="1:16" s="16" customFormat="1" ht="13.5" customHeight="1">
      <c r="A41" s="155">
        <v>11</v>
      </c>
      <c r="B41" s="155" t="s">
        <v>116</v>
      </c>
      <c r="C41" s="155" t="s">
        <v>117</v>
      </c>
      <c r="D41" s="156" t="s">
        <v>179</v>
      </c>
      <c r="E41" s="157" t="s">
        <v>180</v>
      </c>
      <c r="F41" s="155" t="s">
        <v>154</v>
      </c>
      <c r="G41" s="158">
        <v>264</v>
      </c>
      <c r="H41" s="159">
        <v>0</v>
      </c>
      <c r="I41" s="159">
        <f t="shared" si="0"/>
        <v>0</v>
      </c>
      <c r="J41" s="160">
        <v>0.0002</v>
      </c>
      <c r="K41" s="158">
        <f t="shared" si="1"/>
        <v>0.0528</v>
      </c>
      <c r="L41" s="160">
        <v>0</v>
      </c>
      <c r="M41" s="158">
        <f t="shared" si="2"/>
        <v>0</v>
      </c>
      <c r="N41" s="161">
        <v>21</v>
      </c>
      <c r="O41" s="162">
        <v>32</v>
      </c>
      <c r="P41" s="16" t="s">
        <v>115</v>
      </c>
    </row>
    <row r="42" spans="1:16" s="16" customFormat="1" ht="13.5" customHeight="1" hidden="1">
      <c r="A42" s="155">
        <v>19</v>
      </c>
      <c r="B42" s="155" t="s">
        <v>116</v>
      </c>
      <c r="C42" s="155" t="s">
        <v>117</v>
      </c>
      <c r="D42" s="156" t="s">
        <v>181</v>
      </c>
      <c r="E42" s="157" t="s">
        <v>182</v>
      </c>
      <c r="F42" s="155" t="s">
        <v>154</v>
      </c>
      <c r="G42" s="158">
        <v>0</v>
      </c>
      <c r="H42" s="159">
        <v>4</v>
      </c>
      <c r="I42" s="159">
        <f t="shared" si="0"/>
        <v>0</v>
      </c>
      <c r="J42" s="160">
        <v>3E-05</v>
      </c>
      <c r="K42" s="158">
        <f t="shared" si="1"/>
        <v>0</v>
      </c>
      <c r="L42" s="160">
        <v>0</v>
      </c>
      <c r="M42" s="158">
        <f t="shared" si="2"/>
        <v>0</v>
      </c>
      <c r="N42" s="161">
        <v>21</v>
      </c>
      <c r="O42" s="162">
        <v>32</v>
      </c>
      <c r="P42" s="16" t="s">
        <v>115</v>
      </c>
    </row>
    <row r="43" spans="1:16" s="16" customFormat="1" ht="13.5" customHeight="1" hidden="1">
      <c r="A43" s="155">
        <v>20</v>
      </c>
      <c r="B43" s="155" t="s">
        <v>116</v>
      </c>
      <c r="C43" s="155" t="s">
        <v>117</v>
      </c>
      <c r="D43" s="156" t="s">
        <v>183</v>
      </c>
      <c r="E43" s="157" t="s">
        <v>184</v>
      </c>
      <c r="F43" s="155" t="s">
        <v>154</v>
      </c>
      <c r="G43" s="158">
        <v>0</v>
      </c>
      <c r="H43" s="159">
        <v>6.1</v>
      </c>
      <c r="I43" s="159">
        <f t="shared" si="0"/>
        <v>0</v>
      </c>
      <c r="J43" s="160">
        <v>0.0044</v>
      </c>
      <c r="K43" s="158">
        <f t="shared" si="1"/>
        <v>0</v>
      </c>
      <c r="L43" s="160">
        <v>0</v>
      </c>
      <c r="M43" s="158">
        <f t="shared" si="2"/>
        <v>0</v>
      </c>
      <c r="N43" s="161">
        <v>21</v>
      </c>
      <c r="O43" s="162">
        <v>32</v>
      </c>
      <c r="P43" s="16" t="s">
        <v>115</v>
      </c>
    </row>
    <row r="44" spans="1:16" s="16" customFormat="1" ht="13.5" customHeight="1">
      <c r="A44" s="155">
        <v>12</v>
      </c>
      <c r="B44" s="155" t="s">
        <v>110</v>
      </c>
      <c r="C44" s="155" t="s">
        <v>151</v>
      </c>
      <c r="D44" s="156" t="s">
        <v>185</v>
      </c>
      <c r="E44" s="157" t="s">
        <v>186</v>
      </c>
      <c r="F44" s="155" t="s">
        <v>154</v>
      </c>
      <c r="G44" s="158">
        <v>711</v>
      </c>
      <c r="H44" s="159">
        <v>0</v>
      </c>
      <c r="I44" s="159">
        <f t="shared" si="0"/>
        <v>0</v>
      </c>
      <c r="J44" s="160">
        <v>0</v>
      </c>
      <c r="K44" s="158">
        <f t="shared" si="1"/>
        <v>0</v>
      </c>
      <c r="L44" s="160">
        <v>0</v>
      </c>
      <c r="M44" s="158">
        <f t="shared" si="2"/>
        <v>0</v>
      </c>
      <c r="N44" s="161">
        <v>21</v>
      </c>
      <c r="O44" s="162">
        <v>16</v>
      </c>
      <c r="P44" s="16" t="s">
        <v>115</v>
      </c>
    </row>
    <row r="45" spans="1:16" s="16" customFormat="1" ht="13.5" customHeight="1">
      <c r="A45" s="155">
        <v>13</v>
      </c>
      <c r="B45" s="155" t="s">
        <v>116</v>
      </c>
      <c r="C45" s="155" t="s">
        <v>117</v>
      </c>
      <c r="D45" s="156" t="s">
        <v>187</v>
      </c>
      <c r="E45" s="157" t="s">
        <v>188</v>
      </c>
      <c r="F45" s="155" t="s">
        <v>154</v>
      </c>
      <c r="G45" s="158">
        <v>593</v>
      </c>
      <c r="H45" s="159">
        <v>0</v>
      </c>
      <c r="I45" s="159">
        <f t="shared" si="0"/>
        <v>0</v>
      </c>
      <c r="J45" s="160">
        <v>0.00023</v>
      </c>
      <c r="K45" s="158">
        <f t="shared" si="1"/>
        <v>0.13639</v>
      </c>
      <c r="L45" s="160">
        <v>0</v>
      </c>
      <c r="M45" s="158">
        <f t="shared" si="2"/>
        <v>0</v>
      </c>
      <c r="N45" s="161">
        <v>21</v>
      </c>
      <c r="O45" s="162">
        <v>32</v>
      </c>
      <c r="P45" s="16" t="s">
        <v>115</v>
      </c>
    </row>
    <row r="46" spans="1:16" s="16" customFormat="1" ht="24" customHeight="1">
      <c r="A46" s="155">
        <v>14</v>
      </c>
      <c r="B46" s="155" t="s">
        <v>116</v>
      </c>
      <c r="C46" s="155" t="s">
        <v>117</v>
      </c>
      <c r="D46" s="156" t="s">
        <v>189</v>
      </c>
      <c r="E46" s="157" t="s">
        <v>190</v>
      </c>
      <c r="F46" s="155" t="s">
        <v>154</v>
      </c>
      <c r="G46" s="158">
        <v>118</v>
      </c>
      <c r="H46" s="159">
        <v>0</v>
      </c>
      <c r="I46" s="159">
        <f t="shared" si="0"/>
        <v>0</v>
      </c>
      <c r="J46" s="160">
        <v>0.0007</v>
      </c>
      <c r="K46" s="158">
        <f t="shared" si="1"/>
        <v>0.08259999999999999</v>
      </c>
      <c r="L46" s="160">
        <v>0</v>
      </c>
      <c r="M46" s="158">
        <f t="shared" si="2"/>
        <v>0</v>
      </c>
      <c r="N46" s="161">
        <v>21</v>
      </c>
      <c r="O46" s="162">
        <v>32</v>
      </c>
      <c r="P46" s="16" t="s">
        <v>115</v>
      </c>
    </row>
    <row r="47" spans="1:16" s="16" customFormat="1" ht="13.5" customHeight="1">
      <c r="A47" s="155">
        <v>15</v>
      </c>
      <c r="B47" s="155" t="s">
        <v>110</v>
      </c>
      <c r="C47" s="155" t="s">
        <v>151</v>
      </c>
      <c r="D47" s="156" t="s">
        <v>191</v>
      </c>
      <c r="E47" s="157" t="s">
        <v>192</v>
      </c>
      <c r="F47" s="155" t="s">
        <v>154</v>
      </c>
      <c r="G47" s="158">
        <v>127</v>
      </c>
      <c r="H47" s="159">
        <v>0</v>
      </c>
      <c r="I47" s="159">
        <f t="shared" si="0"/>
        <v>0</v>
      </c>
      <c r="J47" s="160">
        <v>0</v>
      </c>
      <c r="K47" s="158">
        <f t="shared" si="1"/>
        <v>0</v>
      </c>
      <c r="L47" s="160">
        <v>0</v>
      </c>
      <c r="M47" s="158">
        <f t="shared" si="2"/>
        <v>0</v>
      </c>
      <c r="N47" s="161">
        <v>21</v>
      </c>
      <c r="O47" s="162">
        <v>16</v>
      </c>
      <c r="P47" s="16" t="s">
        <v>115</v>
      </c>
    </row>
    <row r="48" spans="1:16" s="16" customFormat="1" ht="13.5" customHeight="1">
      <c r="A48" s="155">
        <v>16</v>
      </c>
      <c r="B48" s="155" t="s">
        <v>116</v>
      </c>
      <c r="C48" s="155" t="s">
        <v>117</v>
      </c>
      <c r="D48" s="156" t="s">
        <v>193</v>
      </c>
      <c r="E48" s="157" t="s">
        <v>194</v>
      </c>
      <c r="F48" s="155" t="s">
        <v>154</v>
      </c>
      <c r="G48" s="158">
        <v>6</v>
      </c>
      <c r="H48" s="159">
        <v>0</v>
      </c>
      <c r="I48" s="159">
        <f t="shared" si="0"/>
        <v>0</v>
      </c>
      <c r="J48" s="160">
        <v>0.00043</v>
      </c>
      <c r="K48" s="158">
        <f t="shared" si="1"/>
        <v>0.00258</v>
      </c>
      <c r="L48" s="160">
        <v>0</v>
      </c>
      <c r="M48" s="158">
        <f t="shared" si="2"/>
        <v>0</v>
      </c>
      <c r="N48" s="161">
        <v>21</v>
      </c>
      <c r="O48" s="162">
        <v>32</v>
      </c>
      <c r="P48" s="16" t="s">
        <v>115</v>
      </c>
    </row>
    <row r="49" spans="1:16" s="16" customFormat="1" ht="13.5" customHeight="1">
      <c r="A49" s="155">
        <v>17</v>
      </c>
      <c r="B49" s="155" t="s">
        <v>116</v>
      </c>
      <c r="C49" s="155" t="s">
        <v>117</v>
      </c>
      <c r="D49" s="156" t="s">
        <v>195</v>
      </c>
      <c r="E49" s="157" t="s">
        <v>196</v>
      </c>
      <c r="F49" s="155" t="s">
        <v>154</v>
      </c>
      <c r="G49" s="158">
        <v>8</v>
      </c>
      <c r="H49" s="159">
        <v>0</v>
      </c>
      <c r="I49" s="159">
        <f t="shared" si="0"/>
        <v>0</v>
      </c>
      <c r="J49" s="160">
        <v>0.00016</v>
      </c>
      <c r="K49" s="158">
        <f t="shared" si="1"/>
        <v>0.00128</v>
      </c>
      <c r="L49" s="160">
        <v>0</v>
      </c>
      <c r="M49" s="158">
        <f t="shared" si="2"/>
        <v>0</v>
      </c>
      <c r="N49" s="161">
        <v>21</v>
      </c>
      <c r="O49" s="162">
        <v>32</v>
      </c>
      <c r="P49" s="16" t="s">
        <v>115</v>
      </c>
    </row>
    <row r="50" spans="1:16" s="16" customFormat="1" ht="13.5" customHeight="1">
      <c r="A50" s="155">
        <v>18</v>
      </c>
      <c r="B50" s="155" t="s">
        <v>116</v>
      </c>
      <c r="C50" s="155" t="s">
        <v>117</v>
      </c>
      <c r="D50" s="156" t="s">
        <v>197</v>
      </c>
      <c r="E50" s="157" t="s">
        <v>198</v>
      </c>
      <c r="F50" s="155" t="s">
        <v>154</v>
      </c>
      <c r="G50" s="158">
        <v>84</v>
      </c>
      <c r="H50" s="159">
        <v>0</v>
      </c>
      <c r="I50" s="159">
        <f t="shared" si="0"/>
        <v>0</v>
      </c>
      <c r="J50" s="160">
        <v>0.00013</v>
      </c>
      <c r="K50" s="158">
        <f t="shared" si="1"/>
        <v>0.01092</v>
      </c>
      <c r="L50" s="160">
        <v>0</v>
      </c>
      <c r="M50" s="158">
        <f t="shared" si="2"/>
        <v>0</v>
      </c>
      <c r="N50" s="161">
        <v>21</v>
      </c>
      <c r="O50" s="162">
        <v>32</v>
      </c>
      <c r="P50" s="16" t="s">
        <v>115</v>
      </c>
    </row>
    <row r="51" spans="1:16" s="16" customFormat="1" ht="13.5" customHeight="1">
      <c r="A51" s="155">
        <v>19</v>
      </c>
      <c r="B51" s="155" t="s">
        <v>116</v>
      </c>
      <c r="C51" s="155" t="s">
        <v>117</v>
      </c>
      <c r="D51" s="156" t="s">
        <v>199</v>
      </c>
      <c r="E51" s="157" t="s">
        <v>200</v>
      </c>
      <c r="F51" s="155" t="s">
        <v>154</v>
      </c>
      <c r="G51" s="158">
        <v>29</v>
      </c>
      <c r="H51" s="159">
        <v>0</v>
      </c>
      <c r="I51" s="159">
        <f t="shared" si="0"/>
        <v>0</v>
      </c>
      <c r="J51" s="160">
        <v>0.0002</v>
      </c>
      <c r="K51" s="158">
        <f t="shared" si="1"/>
        <v>0.0058000000000000005</v>
      </c>
      <c r="L51" s="160">
        <v>0</v>
      </c>
      <c r="M51" s="158">
        <f t="shared" si="2"/>
        <v>0</v>
      </c>
      <c r="N51" s="161">
        <v>21</v>
      </c>
      <c r="O51" s="162">
        <v>32</v>
      </c>
      <c r="P51" s="16" t="s">
        <v>115</v>
      </c>
    </row>
    <row r="52" spans="1:16" s="16" customFormat="1" ht="13.5" customHeight="1">
      <c r="A52" s="155">
        <v>20</v>
      </c>
      <c r="B52" s="155" t="s">
        <v>110</v>
      </c>
      <c r="C52" s="155" t="s">
        <v>151</v>
      </c>
      <c r="D52" s="156" t="s">
        <v>201</v>
      </c>
      <c r="E52" s="157" t="s">
        <v>202</v>
      </c>
      <c r="F52" s="155" t="s">
        <v>154</v>
      </c>
      <c r="G52" s="158">
        <v>29</v>
      </c>
      <c r="H52" s="159">
        <v>0</v>
      </c>
      <c r="I52" s="159">
        <f t="shared" si="0"/>
        <v>0</v>
      </c>
      <c r="J52" s="160">
        <v>0</v>
      </c>
      <c r="K52" s="158">
        <f t="shared" si="1"/>
        <v>0</v>
      </c>
      <c r="L52" s="160">
        <v>0</v>
      </c>
      <c r="M52" s="158">
        <f t="shared" si="2"/>
        <v>0</v>
      </c>
      <c r="N52" s="161">
        <v>21</v>
      </c>
      <c r="O52" s="162">
        <v>16</v>
      </c>
      <c r="P52" s="16" t="s">
        <v>115</v>
      </c>
    </row>
    <row r="53" spans="1:16" s="16" customFormat="1" ht="13.5" customHeight="1">
      <c r="A53" s="155">
        <v>21</v>
      </c>
      <c r="B53" s="155" t="s">
        <v>116</v>
      </c>
      <c r="C53" s="155" t="s">
        <v>117</v>
      </c>
      <c r="D53" s="156" t="s">
        <v>203</v>
      </c>
      <c r="E53" s="157" t="s">
        <v>204</v>
      </c>
      <c r="F53" s="155" t="s">
        <v>154</v>
      </c>
      <c r="G53" s="158">
        <v>29</v>
      </c>
      <c r="H53" s="159">
        <v>0</v>
      </c>
      <c r="I53" s="159">
        <f t="shared" si="0"/>
        <v>0</v>
      </c>
      <c r="J53" s="160">
        <v>0.002</v>
      </c>
      <c r="K53" s="158">
        <f t="shared" si="1"/>
        <v>0.058</v>
      </c>
      <c r="L53" s="160">
        <v>0</v>
      </c>
      <c r="M53" s="158">
        <f t="shared" si="2"/>
        <v>0</v>
      </c>
      <c r="N53" s="161">
        <v>21</v>
      </c>
      <c r="O53" s="162">
        <v>32</v>
      </c>
      <c r="P53" s="16" t="s">
        <v>115</v>
      </c>
    </row>
    <row r="54" spans="1:16" s="16" customFormat="1" ht="13.5" customHeight="1">
      <c r="A54" s="155">
        <v>22</v>
      </c>
      <c r="B54" s="155" t="s">
        <v>116</v>
      </c>
      <c r="C54" s="155" t="s">
        <v>117</v>
      </c>
      <c r="D54" s="156" t="s">
        <v>205</v>
      </c>
      <c r="E54" s="157" t="s">
        <v>206</v>
      </c>
      <c r="F54" s="155" t="s">
        <v>154</v>
      </c>
      <c r="G54" s="158">
        <v>58</v>
      </c>
      <c r="H54" s="159">
        <v>0</v>
      </c>
      <c r="I54" s="159">
        <f t="shared" si="0"/>
        <v>0</v>
      </c>
      <c r="J54" s="160">
        <v>0.00026</v>
      </c>
      <c r="K54" s="158">
        <f t="shared" si="1"/>
        <v>0.015079999999999998</v>
      </c>
      <c r="L54" s="160">
        <v>0</v>
      </c>
      <c r="M54" s="158">
        <f t="shared" si="2"/>
        <v>0</v>
      </c>
      <c r="N54" s="161">
        <v>21</v>
      </c>
      <c r="O54" s="162">
        <v>32</v>
      </c>
      <c r="P54" s="16" t="s">
        <v>115</v>
      </c>
    </row>
    <row r="55" spans="1:16" s="16" customFormat="1" ht="13.5" customHeight="1">
      <c r="A55" s="155">
        <v>23</v>
      </c>
      <c r="B55" s="155" t="s">
        <v>110</v>
      </c>
      <c r="C55" s="155" t="s">
        <v>151</v>
      </c>
      <c r="D55" s="156" t="s">
        <v>207</v>
      </c>
      <c r="E55" s="157" t="s">
        <v>208</v>
      </c>
      <c r="F55" s="155" t="s">
        <v>154</v>
      </c>
      <c r="G55" s="158">
        <v>23</v>
      </c>
      <c r="H55" s="159">
        <v>0</v>
      </c>
      <c r="I55" s="159">
        <f t="shared" si="0"/>
        <v>0</v>
      </c>
      <c r="J55" s="160">
        <v>0</v>
      </c>
      <c r="K55" s="158">
        <f t="shared" si="1"/>
        <v>0</v>
      </c>
      <c r="L55" s="160">
        <v>0</v>
      </c>
      <c r="M55" s="158">
        <f t="shared" si="2"/>
        <v>0</v>
      </c>
      <c r="N55" s="161">
        <v>21</v>
      </c>
      <c r="O55" s="162">
        <v>16</v>
      </c>
      <c r="P55" s="16" t="s">
        <v>115</v>
      </c>
    </row>
    <row r="56" spans="1:16" s="16" customFormat="1" ht="13.5" customHeight="1">
      <c r="A56" s="155">
        <v>24</v>
      </c>
      <c r="B56" s="155" t="s">
        <v>116</v>
      </c>
      <c r="C56" s="155" t="s">
        <v>117</v>
      </c>
      <c r="D56" s="156" t="s">
        <v>209</v>
      </c>
      <c r="E56" s="157" t="s">
        <v>210</v>
      </c>
      <c r="F56" s="155" t="s">
        <v>154</v>
      </c>
      <c r="G56" s="158">
        <v>37</v>
      </c>
      <c r="H56" s="159">
        <v>0</v>
      </c>
      <c r="I56" s="159">
        <f t="shared" si="0"/>
        <v>0</v>
      </c>
      <c r="J56" s="160">
        <v>1E-05</v>
      </c>
      <c r="K56" s="158">
        <f t="shared" si="1"/>
        <v>0.00037000000000000005</v>
      </c>
      <c r="L56" s="160">
        <v>0</v>
      </c>
      <c r="M56" s="158">
        <f t="shared" si="2"/>
        <v>0</v>
      </c>
      <c r="N56" s="161">
        <v>21</v>
      </c>
      <c r="O56" s="162">
        <v>32</v>
      </c>
      <c r="P56" s="16" t="s">
        <v>115</v>
      </c>
    </row>
    <row r="57" spans="1:16" s="16" customFormat="1" ht="13.5" customHeight="1" hidden="1">
      <c r="A57" s="155">
        <v>25</v>
      </c>
      <c r="B57" s="155" t="s">
        <v>110</v>
      </c>
      <c r="C57" s="155" t="s">
        <v>151</v>
      </c>
      <c r="D57" s="156" t="s">
        <v>211</v>
      </c>
      <c r="E57" s="157" t="s">
        <v>212</v>
      </c>
      <c r="F57" s="155" t="s">
        <v>154</v>
      </c>
      <c r="G57" s="158">
        <v>0</v>
      </c>
      <c r="H57" s="159">
        <v>464</v>
      </c>
      <c r="I57" s="159">
        <f t="shared" si="0"/>
        <v>0</v>
      </c>
      <c r="J57" s="160">
        <v>0</v>
      </c>
      <c r="K57" s="158">
        <f t="shared" si="1"/>
        <v>0</v>
      </c>
      <c r="L57" s="160">
        <v>0</v>
      </c>
      <c r="M57" s="158">
        <f t="shared" si="2"/>
        <v>0</v>
      </c>
      <c r="N57" s="161">
        <v>21</v>
      </c>
      <c r="O57" s="162">
        <v>16</v>
      </c>
      <c r="P57" s="16" t="s">
        <v>115</v>
      </c>
    </row>
    <row r="58" spans="1:16" s="16" customFormat="1" ht="13.5" customHeight="1" hidden="1">
      <c r="A58" s="155">
        <v>26</v>
      </c>
      <c r="B58" s="155" t="s">
        <v>116</v>
      </c>
      <c r="C58" s="155" t="s">
        <v>117</v>
      </c>
      <c r="D58" s="156" t="s">
        <v>213</v>
      </c>
      <c r="E58" s="157" t="s">
        <v>214</v>
      </c>
      <c r="F58" s="155" t="s">
        <v>154</v>
      </c>
      <c r="G58" s="158">
        <v>0</v>
      </c>
      <c r="H58" s="159">
        <v>196</v>
      </c>
      <c r="I58" s="159">
        <f t="shared" si="0"/>
        <v>0</v>
      </c>
      <c r="J58" s="160">
        <v>0.00455</v>
      </c>
      <c r="K58" s="158">
        <f t="shared" si="1"/>
        <v>0</v>
      </c>
      <c r="L58" s="160">
        <v>0</v>
      </c>
      <c r="M58" s="158">
        <f t="shared" si="2"/>
        <v>0</v>
      </c>
      <c r="N58" s="161">
        <v>21</v>
      </c>
      <c r="O58" s="162">
        <v>32</v>
      </c>
      <c r="P58" s="16" t="s">
        <v>115</v>
      </c>
    </row>
    <row r="59" spans="1:16" s="16" customFormat="1" ht="13.5" customHeight="1" hidden="1">
      <c r="A59" s="155">
        <v>27</v>
      </c>
      <c r="B59" s="155" t="s">
        <v>116</v>
      </c>
      <c r="C59" s="155" t="s">
        <v>117</v>
      </c>
      <c r="D59" s="156" t="s">
        <v>215</v>
      </c>
      <c r="E59" s="157" t="s">
        <v>216</v>
      </c>
      <c r="F59" s="155" t="s">
        <v>154</v>
      </c>
      <c r="G59" s="158">
        <v>0</v>
      </c>
      <c r="H59" s="159">
        <v>335</v>
      </c>
      <c r="I59" s="159">
        <f t="shared" si="0"/>
        <v>0</v>
      </c>
      <c r="J59" s="160">
        <v>0.00455</v>
      </c>
      <c r="K59" s="158">
        <f t="shared" si="1"/>
        <v>0</v>
      </c>
      <c r="L59" s="160">
        <v>0</v>
      </c>
      <c r="M59" s="158">
        <f t="shared" si="2"/>
        <v>0</v>
      </c>
      <c r="N59" s="161">
        <v>21</v>
      </c>
      <c r="O59" s="162">
        <v>32</v>
      </c>
      <c r="P59" s="16" t="s">
        <v>115</v>
      </c>
    </row>
    <row r="60" spans="1:16" s="16" customFormat="1" ht="13.5" customHeight="1" hidden="1">
      <c r="A60" s="155">
        <v>28</v>
      </c>
      <c r="B60" s="155" t="s">
        <v>116</v>
      </c>
      <c r="C60" s="155" t="s">
        <v>117</v>
      </c>
      <c r="D60" s="156" t="s">
        <v>217</v>
      </c>
      <c r="E60" s="157" t="s">
        <v>218</v>
      </c>
      <c r="F60" s="155" t="s">
        <v>154</v>
      </c>
      <c r="G60" s="158">
        <v>0</v>
      </c>
      <c r="H60" s="159">
        <v>475</v>
      </c>
      <c r="I60" s="159">
        <f t="shared" si="0"/>
        <v>0</v>
      </c>
      <c r="J60" s="160">
        <v>0.00455</v>
      </c>
      <c r="K60" s="158">
        <f t="shared" si="1"/>
        <v>0</v>
      </c>
      <c r="L60" s="160">
        <v>0</v>
      </c>
      <c r="M60" s="158">
        <f t="shared" si="2"/>
        <v>0</v>
      </c>
      <c r="N60" s="161">
        <v>21</v>
      </c>
      <c r="O60" s="162">
        <v>32</v>
      </c>
      <c r="P60" s="16" t="s">
        <v>115</v>
      </c>
    </row>
    <row r="61" spans="1:16" s="16" customFormat="1" ht="13.5" customHeight="1" hidden="1">
      <c r="A61" s="155">
        <v>29</v>
      </c>
      <c r="B61" s="155" t="s">
        <v>116</v>
      </c>
      <c r="C61" s="155" t="s">
        <v>117</v>
      </c>
      <c r="D61" s="156" t="s">
        <v>219</v>
      </c>
      <c r="E61" s="157" t="s">
        <v>220</v>
      </c>
      <c r="F61" s="155" t="s">
        <v>154</v>
      </c>
      <c r="G61" s="158">
        <v>0</v>
      </c>
      <c r="H61" s="159">
        <v>27.2</v>
      </c>
      <c r="I61" s="159">
        <f t="shared" si="0"/>
        <v>0</v>
      </c>
      <c r="J61" s="160">
        <v>0.00026</v>
      </c>
      <c r="K61" s="158">
        <f t="shared" si="1"/>
        <v>0</v>
      </c>
      <c r="L61" s="160">
        <v>0</v>
      </c>
      <c r="M61" s="158">
        <f t="shared" si="2"/>
        <v>0</v>
      </c>
      <c r="N61" s="161">
        <v>21</v>
      </c>
      <c r="O61" s="162">
        <v>32</v>
      </c>
      <c r="P61" s="16" t="s">
        <v>115</v>
      </c>
    </row>
    <row r="62" spans="1:16" s="16" customFormat="1" ht="13.5" customHeight="1" hidden="1">
      <c r="A62" s="155">
        <v>30</v>
      </c>
      <c r="B62" s="155" t="s">
        <v>116</v>
      </c>
      <c r="C62" s="155" t="s">
        <v>117</v>
      </c>
      <c r="D62" s="156" t="s">
        <v>221</v>
      </c>
      <c r="E62" s="157" t="s">
        <v>222</v>
      </c>
      <c r="F62" s="155" t="s">
        <v>154</v>
      </c>
      <c r="G62" s="158">
        <v>0</v>
      </c>
      <c r="H62" s="159">
        <v>498</v>
      </c>
      <c r="I62" s="159">
        <f t="shared" si="0"/>
        <v>0</v>
      </c>
      <c r="J62" s="160">
        <v>0.00026</v>
      </c>
      <c r="K62" s="158">
        <f t="shared" si="1"/>
        <v>0</v>
      </c>
      <c r="L62" s="160">
        <v>0</v>
      </c>
      <c r="M62" s="158">
        <f t="shared" si="2"/>
        <v>0</v>
      </c>
      <c r="N62" s="161">
        <v>21</v>
      </c>
      <c r="O62" s="162">
        <v>32</v>
      </c>
      <c r="P62" s="16" t="s">
        <v>115</v>
      </c>
    </row>
    <row r="63" spans="1:16" s="16" customFormat="1" ht="13.5" customHeight="1" hidden="1">
      <c r="A63" s="155">
        <v>31</v>
      </c>
      <c r="B63" s="155" t="s">
        <v>116</v>
      </c>
      <c r="C63" s="155" t="s">
        <v>117</v>
      </c>
      <c r="D63" s="156" t="s">
        <v>223</v>
      </c>
      <c r="E63" s="157" t="s">
        <v>224</v>
      </c>
      <c r="F63" s="155" t="s">
        <v>154</v>
      </c>
      <c r="G63" s="158">
        <v>0</v>
      </c>
      <c r="H63" s="159">
        <v>158</v>
      </c>
      <c r="I63" s="159">
        <f t="shared" si="0"/>
        <v>0</v>
      </c>
      <c r="J63" s="160">
        <v>0.00026</v>
      </c>
      <c r="K63" s="158">
        <f t="shared" si="1"/>
        <v>0</v>
      </c>
      <c r="L63" s="160">
        <v>0</v>
      </c>
      <c r="M63" s="158">
        <f t="shared" si="2"/>
        <v>0</v>
      </c>
      <c r="N63" s="161">
        <v>21</v>
      </c>
      <c r="O63" s="162">
        <v>32</v>
      </c>
      <c r="P63" s="16" t="s">
        <v>115</v>
      </c>
    </row>
    <row r="64" spans="1:16" s="16" customFormat="1" ht="13.5" customHeight="1" hidden="1">
      <c r="A64" s="155">
        <v>32</v>
      </c>
      <c r="B64" s="155" t="s">
        <v>116</v>
      </c>
      <c r="C64" s="155" t="s">
        <v>117</v>
      </c>
      <c r="D64" s="156" t="s">
        <v>225</v>
      </c>
      <c r="E64" s="157" t="s">
        <v>226</v>
      </c>
      <c r="F64" s="155" t="s">
        <v>154</v>
      </c>
      <c r="G64" s="158">
        <v>0</v>
      </c>
      <c r="H64" s="159">
        <v>296</v>
      </c>
      <c r="I64" s="159">
        <f t="shared" si="0"/>
        <v>0</v>
      </c>
      <c r="J64" s="160">
        <v>0.0041</v>
      </c>
      <c r="K64" s="158">
        <f t="shared" si="1"/>
        <v>0</v>
      </c>
      <c r="L64" s="160">
        <v>0</v>
      </c>
      <c r="M64" s="158">
        <f t="shared" si="2"/>
        <v>0</v>
      </c>
      <c r="N64" s="161">
        <v>21</v>
      </c>
      <c r="O64" s="162">
        <v>32</v>
      </c>
      <c r="P64" s="16" t="s">
        <v>115</v>
      </c>
    </row>
    <row r="65" spans="1:16" s="16" customFormat="1" ht="13.5" customHeight="1" hidden="1">
      <c r="A65" s="155">
        <v>33</v>
      </c>
      <c r="B65" s="155" t="s">
        <v>110</v>
      </c>
      <c r="C65" s="155" t="s">
        <v>151</v>
      </c>
      <c r="D65" s="156" t="s">
        <v>227</v>
      </c>
      <c r="E65" s="157" t="s">
        <v>228</v>
      </c>
      <c r="F65" s="155" t="s">
        <v>154</v>
      </c>
      <c r="G65" s="158">
        <v>0</v>
      </c>
      <c r="H65" s="159">
        <v>108</v>
      </c>
      <c r="I65" s="159">
        <f t="shared" si="0"/>
        <v>0</v>
      </c>
      <c r="J65" s="160">
        <v>0</v>
      </c>
      <c r="K65" s="158">
        <f t="shared" si="1"/>
        <v>0</v>
      </c>
      <c r="L65" s="160">
        <v>0</v>
      </c>
      <c r="M65" s="158">
        <f t="shared" si="2"/>
        <v>0</v>
      </c>
      <c r="N65" s="161">
        <v>21</v>
      </c>
      <c r="O65" s="162">
        <v>16</v>
      </c>
      <c r="P65" s="16" t="s">
        <v>115</v>
      </c>
    </row>
    <row r="66" spans="1:16" s="16" customFormat="1" ht="13.5" customHeight="1" hidden="1">
      <c r="A66" s="155">
        <v>34</v>
      </c>
      <c r="B66" s="155" t="s">
        <v>116</v>
      </c>
      <c r="C66" s="155" t="s">
        <v>117</v>
      </c>
      <c r="D66" s="156" t="s">
        <v>229</v>
      </c>
      <c r="E66" s="157" t="s">
        <v>230</v>
      </c>
      <c r="F66" s="155" t="s">
        <v>154</v>
      </c>
      <c r="G66" s="158">
        <v>0</v>
      </c>
      <c r="H66" s="159">
        <v>175</v>
      </c>
      <c r="I66" s="159">
        <f t="shared" si="0"/>
        <v>0</v>
      </c>
      <c r="J66" s="160">
        <v>0.00029</v>
      </c>
      <c r="K66" s="158">
        <f t="shared" si="1"/>
        <v>0</v>
      </c>
      <c r="L66" s="160">
        <v>0</v>
      </c>
      <c r="M66" s="158">
        <f t="shared" si="2"/>
        <v>0</v>
      </c>
      <c r="N66" s="161">
        <v>21</v>
      </c>
      <c r="O66" s="162">
        <v>32</v>
      </c>
      <c r="P66" s="16" t="s">
        <v>115</v>
      </c>
    </row>
    <row r="67" spans="1:16" s="16" customFormat="1" ht="13.5" customHeight="1" hidden="1">
      <c r="A67" s="155">
        <v>35</v>
      </c>
      <c r="B67" s="155" t="s">
        <v>110</v>
      </c>
      <c r="C67" s="155" t="s">
        <v>151</v>
      </c>
      <c r="D67" s="156" t="s">
        <v>231</v>
      </c>
      <c r="E67" s="157" t="s">
        <v>232</v>
      </c>
      <c r="F67" s="155" t="s">
        <v>154</v>
      </c>
      <c r="G67" s="158">
        <v>0</v>
      </c>
      <c r="H67" s="159">
        <v>108</v>
      </c>
      <c r="I67" s="159">
        <f t="shared" si="0"/>
        <v>0</v>
      </c>
      <c r="J67" s="160">
        <v>0</v>
      </c>
      <c r="K67" s="158">
        <f t="shared" si="1"/>
        <v>0</v>
      </c>
      <c r="L67" s="160">
        <v>0</v>
      </c>
      <c r="M67" s="158">
        <f t="shared" si="2"/>
        <v>0</v>
      </c>
      <c r="N67" s="161">
        <v>21</v>
      </c>
      <c r="O67" s="162">
        <v>16</v>
      </c>
      <c r="P67" s="16" t="s">
        <v>115</v>
      </c>
    </row>
    <row r="68" spans="1:16" s="16" customFormat="1" ht="13.5" customHeight="1" hidden="1">
      <c r="A68" s="155">
        <v>36</v>
      </c>
      <c r="B68" s="155" t="s">
        <v>116</v>
      </c>
      <c r="C68" s="155" t="s">
        <v>117</v>
      </c>
      <c r="D68" s="156" t="s">
        <v>233</v>
      </c>
      <c r="E68" s="157" t="s">
        <v>234</v>
      </c>
      <c r="F68" s="155" t="s">
        <v>154</v>
      </c>
      <c r="G68" s="158">
        <v>0</v>
      </c>
      <c r="H68" s="159">
        <v>170</v>
      </c>
      <c r="I68" s="159">
        <f t="shared" si="0"/>
        <v>0</v>
      </c>
      <c r="J68" s="160">
        <v>0.00029</v>
      </c>
      <c r="K68" s="158">
        <f t="shared" si="1"/>
        <v>0</v>
      </c>
      <c r="L68" s="160">
        <v>0</v>
      </c>
      <c r="M68" s="158">
        <f t="shared" si="2"/>
        <v>0</v>
      </c>
      <c r="N68" s="161">
        <v>21</v>
      </c>
      <c r="O68" s="162">
        <v>32</v>
      </c>
      <c r="P68" s="16" t="s">
        <v>115</v>
      </c>
    </row>
    <row r="69" spans="1:16" s="16" customFormat="1" ht="13.5" customHeight="1" hidden="1">
      <c r="A69" s="155">
        <v>37</v>
      </c>
      <c r="B69" s="155" t="s">
        <v>110</v>
      </c>
      <c r="C69" s="155" t="s">
        <v>151</v>
      </c>
      <c r="D69" s="156" t="s">
        <v>235</v>
      </c>
      <c r="E69" s="157" t="s">
        <v>236</v>
      </c>
      <c r="F69" s="155" t="s">
        <v>154</v>
      </c>
      <c r="G69" s="158">
        <v>0</v>
      </c>
      <c r="H69" s="159">
        <v>108</v>
      </c>
      <c r="I69" s="159">
        <f t="shared" si="0"/>
        <v>0</v>
      </c>
      <c r="J69" s="160">
        <v>0</v>
      </c>
      <c r="K69" s="158">
        <f t="shared" si="1"/>
        <v>0</v>
      </c>
      <c r="L69" s="160">
        <v>0</v>
      </c>
      <c r="M69" s="158">
        <f t="shared" si="2"/>
        <v>0</v>
      </c>
      <c r="N69" s="161">
        <v>21</v>
      </c>
      <c r="O69" s="162">
        <v>16</v>
      </c>
      <c r="P69" s="16" t="s">
        <v>115</v>
      </c>
    </row>
    <row r="70" spans="1:16" s="16" customFormat="1" ht="13.5" customHeight="1" hidden="1">
      <c r="A70" s="155">
        <v>38</v>
      </c>
      <c r="B70" s="155" t="s">
        <v>116</v>
      </c>
      <c r="C70" s="155" t="s">
        <v>117</v>
      </c>
      <c r="D70" s="156" t="s">
        <v>237</v>
      </c>
      <c r="E70" s="157" t="s">
        <v>238</v>
      </c>
      <c r="F70" s="155" t="s">
        <v>154</v>
      </c>
      <c r="G70" s="158">
        <v>0</v>
      </c>
      <c r="H70" s="159">
        <v>65.8</v>
      </c>
      <c r="I70" s="159">
        <f t="shared" si="0"/>
        <v>0</v>
      </c>
      <c r="J70" s="160">
        <v>0.0003</v>
      </c>
      <c r="K70" s="158">
        <f t="shared" si="1"/>
        <v>0</v>
      </c>
      <c r="L70" s="160">
        <v>0</v>
      </c>
      <c r="M70" s="158">
        <f t="shared" si="2"/>
        <v>0</v>
      </c>
      <c r="N70" s="161">
        <v>21</v>
      </c>
      <c r="O70" s="162">
        <v>32</v>
      </c>
      <c r="P70" s="16" t="s">
        <v>115</v>
      </c>
    </row>
    <row r="71" spans="1:16" s="16" customFormat="1" ht="13.5" customHeight="1">
      <c r="A71" s="155">
        <v>25</v>
      </c>
      <c r="B71" s="155" t="s">
        <v>110</v>
      </c>
      <c r="C71" s="155" t="s">
        <v>151</v>
      </c>
      <c r="D71" s="156" t="s">
        <v>239</v>
      </c>
      <c r="E71" s="157" t="s">
        <v>240</v>
      </c>
      <c r="F71" s="155" t="s">
        <v>154</v>
      </c>
      <c r="G71" s="158">
        <v>22</v>
      </c>
      <c r="H71" s="159">
        <v>0</v>
      </c>
      <c r="I71" s="159">
        <f t="shared" si="0"/>
        <v>0</v>
      </c>
      <c r="J71" s="160">
        <v>0</v>
      </c>
      <c r="K71" s="158">
        <f t="shared" si="1"/>
        <v>0</v>
      </c>
      <c r="L71" s="160">
        <v>0</v>
      </c>
      <c r="M71" s="158">
        <f t="shared" si="2"/>
        <v>0</v>
      </c>
      <c r="N71" s="161">
        <v>21</v>
      </c>
      <c r="O71" s="162">
        <v>16</v>
      </c>
      <c r="P71" s="16" t="s">
        <v>115</v>
      </c>
    </row>
    <row r="72" spans="1:16" s="16" customFormat="1" ht="13.5" customHeight="1">
      <c r="A72" s="155">
        <v>26</v>
      </c>
      <c r="B72" s="155" t="s">
        <v>116</v>
      </c>
      <c r="C72" s="155" t="s">
        <v>117</v>
      </c>
      <c r="D72" s="156" t="s">
        <v>241</v>
      </c>
      <c r="E72" s="157" t="s">
        <v>242</v>
      </c>
      <c r="F72" s="155" t="s">
        <v>154</v>
      </c>
      <c r="G72" s="158">
        <v>22</v>
      </c>
      <c r="H72" s="159">
        <v>0</v>
      </c>
      <c r="I72" s="159">
        <f t="shared" si="0"/>
        <v>0</v>
      </c>
      <c r="J72" s="160">
        <v>0.00958</v>
      </c>
      <c r="K72" s="158">
        <f t="shared" si="1"/>
        <v>0.21076</v>
      </c>
      <c r="L72" s="160">
        <v>0</v>
      </c>
      <c r="M72" s="158">
        <f t="shared" si="2"/>
        <v>0</v>
      </c>
      <c r="N72" s="161">
        <v>21</v>
      </c>
      <c r="O72" s="162">
        <v>32</v>
      </c>
      <c r="P72" s="16" t="s">
        <v>115</v>
      </c>
    </row>
    <row r="73" spans="5:13" s="141" customFormat="1" ht="12.75" customHeight="1">
      <c r="E73" s="141" t="s">
        <v>90</v>
      </c>
      <c r="I73" s="142">
        <f>I14+I27</f>
        <v>0</v>
      </c>
      <c r="K73" s="143">
        <f>K14+K27</f>
        <v>1.47387</v>
      </c>
      <c r="M73" s="143">
        <f>M14+M27</f>
        <v>0</v>
      </c>
    </row>
  </sheetData>
  <sheetProtection password="C4EB" sheet="1" objects="1" scenarios="1"/>
  <protectedRanges>
    <protectedRange sqref="H29:H72" name="Oblast3"/>
    <protectedRange sqref="H29:H72" name="Oblast1"/>
    <protectedRange sqref="H28:H72" name="Oblast2"/>
  </protectedRanges>
  <printOptions horizontalCentered="1"/>
  <pageMargins left="0.7875" right="0.7875" top="0.5902777777777778" bottom="0.5902777777777778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6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Provazníková Petra</cp:lastModifiedBy>
  <cp:lastPrinted>2017-08-01T09:57:31Z</cp:lastPrinted>
  <dcterms:modified xsi:type="dcterms:W3CDTF">2019-03-21T09:20:28Z</dcterms:modified>
  <cp:category/>
  <cp:version/>
  <cp:contentType/>
  <cp:contentStatus/>
</cp:coreProperties>
</file>